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User\Desktop\pf_table_generator\"/>
    </mc:Choice>
  </mc:AlternateContent>
  <xr:revisionPtr revIDLastSave="0" documentId="8_{71A2FAD2-CE5D-4A72-B1F9-6A1E7978ECB7}" xr6:coauthVersionLast="47" xr6:coauthVersionMax="47" xr10:uidLastSave="{00000000-0000-0000-0000-000000000000}"/>
  <bookViews>
    <workbookView xWindow="-108" yWindow="-108" windowWidth="23256" windowHeight="12456" activeTab="1" xr2:uid="{00000000-000D-0000-FFFF-FFFF00000000}"/>
  </bookViews>
  <sheets>
    <sheet name="PF统计" sheetId="2" r:id="rId1"/>
    <sheet name="New Investments" sheetId="3" r:id="rId2"/>
    <sheet name="IPO" sheetId="4" r:id="rId3"/>
    <sheet name="Tracked List" sheetId="5" r:id="rId4"/>
    <sheet name="Portfolio Updates" sheetId="6" r:id="rId5"/>
    <sheet name="项目更新数量" sheetId="7" r:id="rId6"/>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3" i="7" l="1"/>
  <c r="F33" i="7"/>
  <c r="E33" i="7"/>
  <c r="D33" i="7"/>
  <c r="C33" i="7"/>
  <c r="B33" i="7"/>
  <c r="G29" i="7"/>
  <c r="F29" i="7"/>
  <c r="E29" i="7"/>
  <c r="D29" i="7"/>
  <c r="C29" i="7"/>
  <c r="B29" i="7"/>
  <c r="G16" i="7"/>
  <c r="F16" i="7"/>
  <c r="E16" i="7"/>
  <c r="D16" i="7"/>
  <c r="C16" i="7"/>
  <c r="B16" i="7"/>
  <c r="G13" i="7"/>
  <c r="F13" i="7"/>
  <c r="E13" i="7"/>
  <c r="D13" i="7"/>
  <c r="C13" i="7"/>
  <c r="B13" i="7"/>
  <c r="G10" i="7"/>
  <c r="F10" i="7"/>
  <c r="E10" i="7"/>
  <c r="D10" i="7"/>
  <c r="C10" i="7"/>
  <c r="B10" i="7"/>
  <c r="G4" i="7"/>
  <c r="F4" i="7"/>
  <c r="E4" i="7"/>
  <c r="D4" i="7"/>
  <c r="C4" i="7"/>
  <c r="B4" i="7"/>
  <c r="G2" i="7"/>
  <c r="U34" i="2"/>
  <c r="T34" i="2"/>
  <c r="S34" i="2"/>
  <c r="Q34" i="2"/>
  <c r="P34" i="2"/>
  <c r="O34" i="2"/>
  <c r="N34" i="2"/>
  <c r="M34" i="2"/>
  <c r="L34" i="2"/>
  <c r="K34" i="2"/>
  <c r="J34" i="2"/>
  <c r="I34" i="2"/>
  <c r="H34" i="2"/>
  <c r="F34" i="2"/>
  <c r="G34" i="2" s="1"/>
  <c r="D34" i="2"/>
  <c r="B34" i="2"/>
  <c r="U32" i="2"/>
  <c r="T32" i="2"/>
  <c r="S32" i="2"/>
  <c r="Q32" i="2"/>
  <c r="P32" i="2"/>
  <c r="O32" i="2"/>
  <c r="N32" i="2"/>
  <c r="M32" i="2"/>
  <c r="L32" i="2"/>
  <c r="K32" i="2"/>
  <c r="J32" i="2"/>
  <c r="I32" i="2"/>
  <c r="H32" i="2"/>
  <c r="G32" i="2"/>
  <c r="F32" i="2"/>
  <c r="D32" i="2"/>
  <c r="B32" i="2"/>
  <c r="U31" i="2"/>
  <c r="T31" i="2"/>
  <c r="S31" i="2"/>
  <c r="Q31" i="2"/>
  <c r="P31" i="2"/>
  <c r="O31" i="2"/>
  <c r="N31" i="2"/>
  <c r="M31" i="2"/>
  <c r="L31" i="2"/>
  <c r="K31" i="2"/>
  <c r="J31" i="2"/>
  <c r="I31" i="2"/>
  <c r="H31" i="2"/>
  <c r="F31" i="2"/>
  <c r="G31" i="2" s="1"/>
  <c r="D31" i="2"/>
  <c r="B31" i="2"/>
  <c r="U30" i="2"/>
  <c r="T30" i="2"/>
  <c r="S30" i="2"/>
  <c r="Q30" i="2"/>
  <c r="P30" i="2"/>
  <c r="O30" i="2"/>
  <c r="N30" i="2"/>
  <c r="M30" i="2"/>
  <c r="L30" i="2"/>
  <c r="K30" i="2"/>
  <c r="J30" i="2"/>
  <c r="I30" i="2"/>
  <c r="H30" i="2"/>
  <c r="F30" i="2"/>
  <c r="G30" i="2" s="1"/>
  <c r="D30" i="2"/>
  <c r="B30" i="2"/>
  <c r="U28" i="2"/>
  <c r="T28" i="2"/>
  <c r="S28" i="2"/>
  <c r="Q28" i="2"/>
  <c r="P28" i="2"/>
  <c r="O28" i="2"/>
  <c r="N28" i="2"/>
  <c r="M28" i="2"/>
  <c r="L28" i="2"/>
  <c r="K28" i="2"/>
  <c r="J28" i="2"/>
  <c r="I28" i="2"/>
  <c r="H28" i="2"/>
  <c r="G28" i="2"/>
  <c r="F28" i="2"/>
  <c r="D28" i="2"/>
  <c r="B28" i="2"/>
  <c r="U27" i="2"/>
  <c r="T27" i="2"/>
  <c r="S27" i="2"/>
  <c r="Q27" i="2"/>
  <c r="P27" i="2"/>
  <c r="O27" i="2"/>
  <c r="N27" i="2"/>
  <c r="M27" i="2"/>
  <c r="L27" i="2"/>
  <c r="K27" i="2"/>
  <c r="J27" i="2"/>
  <c r="I27" i="2"/>
  <c r="H27" i="2"/>
  <c r="G27" i="2"/>
  <c r="F27" i="2"/>
  <c r="D27" i="2"/>
  <c r="B27" i="2"/>
  <c r="U26" i="2"/>
  <c r="T26" i="2"/>
  <c r="S26" i="2"/>
  <c r="Q26" i="2"/>
  <c r="P26" i="2"/>
  <c r="O26" i="2"/>
  <c r="N26" i="2"/>
  <c r="M26" i="2"/>
  <c r="L26" i="2"/>
  <c r="K26" i="2"/>
  <c r="J26" i="2"/>
  <c r="I26" i="2"/>
  <c r="H26" i="2"/>
  <c r="G26" i="2"/>
  <c r="F26" i="2"/>
  <c r="D26" i="2"/>
  <c r="B26" i="2"/>
  <c r="U25" i="2"/>
  <c r="T25" i="2"/>
  <c r="S25" i="2"/>
  <c r="Q25" i="2"/>
  <c r="P25" i="2"/>
  <c r="O25" i="2"/>
  <c r="N25" i="2"/>
  <c r="M25" i="2"/>
  <c r="L25" i="2"/>
  <c r="K25" i="2"/>
  <c r="J25" i="2"/>
  <c r="I25" i="2"/>
  <c r="H25" i="2"/>
  <c r="F25" i="2"/>
  <c r="G25" i="2" s="1"/>
  <c r="D25" i="2"/>
  <c r="B25" i="2"/>
  <c r="U24" i="2"/>
  <c r="T24" i="2"/>
  <c r="S24" i="2"/>
  <c r="Q24" i="2"/>
  <c r="P24" i="2"/>
  <c r="O24" i="2"/>
  <c r="N24" i="2"/>
  <c r="M24" i="2"/>
  <c r="L24" i="2"/>
  <c r="K24" i="2"/>
  <c r="J24" i="2"/>
  <c r="I24" i="2"/>
  <c r="H24" i="2"/>
  <c r="F24" i="2"/>
  <c r="G24" i="2" s="1"/>
  <c r="D24" i="2"/>
  <c r="B24" i="2"/>
  <c r="U23" i="2"/>
  <c r="T23" i="2"/>
  <c r="S23" i="2"/>
  <c r="Q23" i="2"/>
  <c r="P23" i="2"/>
  <c r="O23" i="2"/>
  <c r="N23" i="2"/>
  <c r="M23" i="2"/>
  <c r="L23" i="2"/>
  <c r="K23" i="2"/>
  <c r="J23" i="2"/>
  <c r="I23" i="2"/>
  <c r="H23" i="2"/>
  <c r="G23" i="2"/>
  <c r="F23" i="2"/>
  <c r="D23" i="2"/>
  <c r="B23" i="2"/>
  <c r="U22" i="2"/>
  <c r="T22" i="2"/>
  <c r="S22" i="2"/>
  <c r="Q22" i="2"/>
  <c r="P22" i="2"/>
  <c r="O22" i="2"/>
  <c r="N22" i="2"/>
  <c r="M22" i="2"/>
  <c r="L22" i="2"/>
  <c r="K22" i="2"/>
  <c r="J22" i="2"/>
  <c r="I22" i="2"/>
  <c r="H22" i="2"/>
  <c r="F22" i="2"/>
  <c r="G22" i="2" s="1"/>
  <c r="D22" i="2"/>
  <c r="B22" i="2"/>
  <c r="U21" i="2"/>
  <c r="T21" i="2"/>
  <c r="S21" i="2"/>
  <c r="Q21" i="2"/>
  <c r="P21" i="2"/>
  <c r="O21" i="2"/>
  <c r="N21" i="2"/>
  <c r="M21" i="2"/>
  <c r="L21" i="2"/>
  <c r="K21" i="2"/>
  <c r="J21" i="2"/>
  <c r="I21" i="2"/>
  <c r="H21" i="2"/>
  <c r="F21" i="2"/>
  <c r="G21" i="2" s="1"/>
  <c r="D21" i="2"/>
  <c r="B21" i="2"/>
  <c r="U20" i="2"/>
  <c r="T20" i="2"/>
  <c r="S20" i="2"/>
  <c r="Q20" i="2"/>
  <c r="P20" i="2"/>
  <c r="O20" i="2"/>
  <c r="N20" i="2"/>
  <c r="M20" i="2"/>
  <c r="L20" i="2"/>
  <c r="K20" i="2"/>
  <c r="J20" i="2"/>
  <c r="I20" i="2"/>
  <c r="H20" i="2"/>
  <c r="G20" i="2"/>
  <c r="F20" i="2"/>
  <c r="D20" i="2"/>
  <c r="B20" i="2"/>
  <c r="U19" i="2"/>
  <c r="T19" i="2"/>
  <c r="S19" i="2"/>
  <c r="Q19" i="2"/>
  <c r="P19" i="2"/>
  <c r="O19" i="2"/>
  <c r="N19" i="2"/>
  <c r="M19" i="2"/>
  <c r="L19" i="2"/>
  <c r="K19" i="2"/>
  <c r="J19" i="2"/>
  <c r="I19" i="2"/>
  <c r="H19" i="2"/>
  <c r="G19" i="2"/>
  <c r="F19" i="2"/>
  <c r="D19" i="2"/>
  <c r="B19" i="2"/>
  <c r="U18" i="2"/>
  <c r="T18" i="2"/>
  <c r="S18" i="2"/>
  <c r="Q18" i="2"/>
  <c r="P18" i="2"/>
  <c r="O18" i="2"/>
  <c r="N18" i="2"/>
  <c r="M18" i="2"/>
  <c r="L18" i="2"/>
  <c r="K18" i="2"/>
  <c r="J18" i="2"/>
  <c r="I18" i="2"/>
  <c r="H18" i="2"/>
  <c r="G18" i="2"/>
  <c r="F18" i="2"/>
  <c r="D18" i="2"/>
  <c r="B18" i="2"/>
  <c r="U17" i="2"/>
  <c r="T17" i="2"/>
  <c r="S17" i="2"/>
  <c r="Q17" i="2"/>
  <c r="P17" i="2"/>
  <c r="O17" i="2"/>
  <c r="N17" i="2"/>
  <c r="M17" i="2"/>
  <c r="L17" i="2"/>
  <c r="K17" i="2"/>
  <c r="J17" i="2"/>
  <c r="I17" i="2"/>
  <c r="H17" i="2"/>
  <c r="F17" i="2"/>
  <c r="G17" i="2" s="1"/>
  <c r="D17" i="2"/>
  <c r="B17" i="2"/>
  <c r="U15" i="2"/>
  <c r="T15" i="2"/>
  <c r="S15" i="2"/>
  <c r="Q15" i="2"/>
  <c r="P15" i="2"/>
  <c r="O15" i="2"/>
  <c r="N15" i="2"/>
  <c r="M15" i="2"/>
  <c r="L15" i="2"/>
  <c r="K15" i="2"/>
  <c r="J15" i="2"/>
  <c r="I15" i="2"/>
  <c r="H15" i="2"/>
  <c r="F15" i="2"/>
  <c r="G15" i="2" s="1"/>
  <c r="D15" i="2"/>
  <c r="B15" i="2"/>
  <c r="U14" i="2"/>
  <c r="T14" i="2"/>
  <c r="S14" i="2"/>
  <c r="Q14" i="2"/>
  <c r="P14" i="2"/>
  <c r="O14" i="2"/>
  <c r="N14" i="2"/>
  <c r="M14" i="2"/>
  <c r="L14" i="2"/>
  <c r="K14" i="2"/>
  <c r="J14" i="2"/>
  <c r="I14" i="2"/>
  <c r="H14" i="2"/>
  <c r="G14" i="2"/>
  <c r="F14" i="2"/>
  <c r="D14" i="2"/>
  <c r="B14" i="2"/>
  <c r="U12" i="2"/>
  <c r="T12" i="2"/>
  <c r="S12" i="2"/>
  <c r="Q12" i="2"/>
  <c r="P12" i="2"/>
  <c r="O12" i="2"/>
  <c r="N12" i="2"/>
  <c r="M12" i="2"/>
  <c r="L12" i="2"/>
  <c r="K12" i="2"/>
  <c r="J12" i="2"/>
  <c r="I12" i="2"/>
  <c r="H12" i="2"/>
  <c r="F12" i="2"/>
  <c r="G12" i="2" s="1"/>
  <c r="D12" i="2"/>
  <c r="B12" i="2"/>
  <c r="U11" i="2"/>
  <c r="T11" i="2"/>
  <c r="S11" i="2"/>
  <c r="Q11" i="2"/>
  <c r="P11" i="2"/>
  <c r="O11" i="2"/>
  <c r="N11" i="2"/>
  <c r="M11" i="2"/>
  <c r="L11" i="2"/>
  <c r="K11" i="2"/>
  <c r="J11" i="2"/>
  <c r="I11" i="2"/>
  <c r="H11" i="2"/>
  <c r="F11" i="2"/>
  <c r="G11" i="2" s="1"/>
  <c r="D11" i="2"/>
  <c r="B11" i="2"/>
  <c r="Q10" i="2"/>
  <c r="U9" i="2"/>
  <c r="T9" i="2"/>
  <c r="S9" i="2"/>
  <c r="Q9" i="2"/>
  <c r="P9" i="2"/>
  <c r="O9" i="2"/>
  <c r="N9" i="2"/>
  <c r="M9" i="2"/>
  <c r="L9" i="2"/>
  <c r="K9" i="2"/>
  <c r="J9" i="2"/>
  <c r="I9" i="2"/>
  <c r="H9" i="2"/>
  <c r="G9" i="2"/>
  <c r="F9" i="2"/>
  <c r="D9" i="2"/>
  <c r="B9" i="2"/>
  <c r="U8" i="2"/>
  <c r="T8" i="2"/>
  <c r="S8" i="2"/>
  <c r="Q8" i="2"/>
  <c r="P8" i="2"/>
  <c r="O8" i="2"/>
  <c r="N8" i="2"/>
  <c r="M8" i="2"/>
  <c r="L8" i="2"/>
  <c r="K8" i="2"/>
  <c r="J8" i="2"/>
  <c r="I8" i="2"/>
  <c r="H8" i="2"/>
  <c r="G8" i="2"/>
  <c r="F8" i="2"/>
  <c r="D8" i="2"/>
  <c r="B8" i="2"/>
  <c r="U7" i="2"/>
  <c r="T7" i="2"/>
  <c r="S7" i="2"/>
  <c r="Q7" i="2"/>
  <c r="P7" i="2"/>
  <c r="O7" i="2"/>
  <c r="N7" i="2"/>
  <c r="M7" i="2"/>
  <c r="L7" i="2"/>
  <c r="K7" i="2"/>
  <c r="J7" i="2"/>
  <c r="I7" i="2"/>
  <c r="H7" i="2"/>
  <c r="F7" i="2"/>
  <c r="G7" i="2" s="1"/>
  <c r="D7" i="2"/>
  <c r="B7" i="2"/>
  <c r="U6" i="2"/>
  <c r="T6" i="2"/>
  <c r="S6" i="2"/>
  <c r="Q6" i="2"/>
  <c r="P6" i="2"/>
  <c r="O6" i="2"/>
  <c r="N6" i="2"/>
  <c r="M6" i="2"/>
  <c r="L6" i="2"/>
  <c r="K6" i="2"/>
  <c r="J6" i="2"/>
  <c r="I6" i="2"/>
  <c r="H6" i="2"/>
  <c r="F6" i="2"/>
  <c r="G6" i="2" s="1"/>
  <c r="D6" i="2"/>
  <c r="B6" i="2"/>
  <c r="U5" i="2"/>
  <c r="T5" i="2"/>
  <c r="S5" i="2"/>
  <c r="Q5" i="2"/>
  <c r="P5" i="2"/>
  <c r="O5" i="2"/>
  <c r="N5" i="2"/>
  <c r="M5" i="2"/>
  <c r="L5" i="2"/>
  <c r="K5" i="2"/>
  <c r="J5" i="2"/>
  <c r="I5" i="2"/>
  <c r="H5" i="2"/>
  <c r="G5" i="2"/>
  <c r="F5" i="2"/>
  <c r="D5" i="2"/>
  <c r="B5" i="2"/>
  <c r="U2" i="2"/>
  <c r="T2" i="2"/>
  <c r="S2" i="2"/>
  <c r="Q2" i="2"/>
  <c r="P2" i="2"/>
  <c r="O2" i="2"/>
  <c r="N2" i="2"/>
  <c r="M2" i="2"/>
  <c r="L2" i="2"/>
  <c r="K2" i="2"/>
  <c r="J2" i="2"/>
  <c r="I2" i="2"/>
  <c r="H2" i="2"/>
  <c r="F2" i="2"/>
  <c r="G2" i="2" s="1"/>
  <c r="D2" i="2"/>
  <c r="B2" i="2"/>
</calcChain>
</file>

<file path=xl/sharedStrings.xml><?xml version="1.0" encoding="utf-8"?>
<sst xmlns="http://schemas.openxmlformats.org/spreadsheetml/2006/main" count="36646" uniqueCount="15598">
  <si>
    <r>
      <rPr>
        <sz val="12"/>
        <color theme="10"/>
        <rFont val="Calibri"/>
        <family val="2"/>
      </rPr>
      <t>@Charles</t>
    </r>
    <r>
      <rPr>
        <sz val="10"/>
        <color theme="1"/>
        <rFont val="Calibri"/>
        <family val="2"/>
        <scheme val="minor"/>
      </rPr>
      <t xml:space="preserve"> </t>
    </r>
  </si>
  <si>
    <r>
      <rPr>
        <sz val="12"/>
        <color theme="10"/>
        <rFont val="Calibri"/>
        <family val="2"/>
      </rPr>
      <t>@Haoran Sun</t>
    </r>
    <r>
      <rPr>
        <sz val="10"/>
        <color theme="1"/>
        <rFont val="Calibri"/>
        <family val="2"/>
        <scheme val="minor"/>
      </rPr>
      <t xml:space="preserve"> </t>
    </r>
  </si>
  <si>
    <r>
      <rPr>
        <sz val="12"/>
        <color theme="10"/>
        <rFont val="Calibri"/>
        <family val="2"/>
      </rPr>
      <t>@Francis Kao</t>
    </r>
    <r>
      <rPr>
        <sz val="10"/>
        <color theme="1"/>
        <rFont val="Calibri"/>
        <family val="2"/>
        <scheme val="minor"/>
      </rPr>
      <t xml:space="preserve"> </t>
    </r>
    <r>
      <rPr>
        <sz val="12"/>
        <color theme="10"/>
        <rFont val="Calibri"/>
        <family val="2"/>
      </rPr>
      <t>@Nathan Wang</t>
    </r>
    <r>
      <rPr>
        <sz val="10"/>
        <color theme="1"/>
        <rFont val="Calibri"/>
        <family val="2"/>
        <scheme val="minor"/>
      </rPr>
      <t xml:space="preserve"> </t>
    </r>
  </si>
  <si>
    <r>
      <rPr>
        <sz val="12"/>
        <color theme="10"/>
        <rFont val="Calibri"/>
        <family val="2"/>
      </rPr>
      <t>@Haowei Zhai</t>
    </r>
    <r>
      <rPr>
        <sz val="10"/>
        <color theme="1"/>
        <rFont val="Calibri"/>
        <family val="2"/>
        <scheme val="minor"/>
      </rPr>
      <t xml:space="preserve"> </t>
    </r>
  </si>
  <si>
    <r>
      <rPr>
        <sz val="12"/>
        <color theme="10"/>
        <rFont val="Calibri"/>
        <family val="2"/>
      </rPr>
      <t>@Francis Kao</t>
    </r>
    <r>
      <rPr>
        <sz val="12"/>
        <color theme="10"/>
        <rFont val="Calibri"/>
        <family val="2"/>
      </rPr>
      <t>@Nathan Wang</t>
    </r>
  </si>
  <si>
    <r>
      <rPr>
        <sz val="12"/>
        <color theme="10"/>
        <rFont val="Calibri"/>
        <family val="2"/>
      </rPr>
      <t>@Isaac Zhang</t>
    </r>
  </si>
  <si>
    <r>
      <rPr>
        <sz val="12"/>
        <color theme="10"/>
        <rFont val="Calibri"/>
        <family val="2"/>
      </rPr>
      <t>@Jason Wang</t>
    </r>
  </si>
  <si>
    <r>
      <rPr>
        <sz val="12"/>
        <color theme="10"/>
        <rFont val="Calibri"/>
        <family val="2"/>
      </rPr>
      <t>@Francis Kao</t>
    </r>
    <r>
      <rPr>
        <sz val="10"/>
        <color theme="1"/>
        <rFont val="Calibri"/>
        <family val="2"/>
        <scheme val="minor"/>
      </rPr>
      <t xml:space="preserve"> </t>
    </r>
  </si>
  <si>
    <r>
      <rPr>
        <sz val="12"/>
        <color theme="10"/>
        <rFont val="Calibri"/>
        <family val="2"/>
      </rPr>
      <t>@Daniel Sun</t>
    </r>
  </si>
  <si>
    <r>
      <rPr>
        <sz val="12"/>
        <color theme="10"/>
        <rFont val="Calibri"/>
        <family val="2"/>
      </rPr>
      <t>@Daniel Sun</t>
    </r>
    <r>
      <rPr>
        <sz val="10"/>
        <color theme="1"/>
        <rFont val="Calibri"/>
        <family val="2"/>
        <scheme val="minor"/>
      </rPr>
      <t xml:space="preserve"> </t>
    </r>
    <r>
      <rPr>
        <sz val="12"/>
        <color theme="10"/>
        <rFont val="Calibri"/>
        <family val="2"/>
      </rPr>
      <t>@Alex Zhang</t>
    </r>
    <r>
      <rPr>
        <sz val="10"/>
        <color theme="1"/>
        <rFont val="Calibri"/>
        <family val="2"/>
        <scheme val="minor"/>
      </rPr>
      <t xml:space="preserve"> </t>
    </r>
  </si>
  <si>
    <r>
      <rPr>
        <sz val="12"/>
        <color theme="10"/>
        <rFont val="Calibri"/>
        <family val="2"/>
      </rPr>
      <t>@Daniel Sun</t>
    </r>
    <r>
      <rPr>
        <sz val="10"/>
        <color theme="1"/>
        <rFont val="Calibri"/>
        <family val="2"/>
        <scheme val="minor"/>
      </rPr>
      <t xml:space="preserve"> </t>
    </r>
  </si>
  <si>
    <r>
      <rPr>
        <sz val="12"/>
        <color theme="10"/>
        <rFont val="Calibri"/>
        <family val="2"/>
      </rPr>
      <t>@Nathan Wang</t>
    </r>
  </si>
  <si>
    <r>
      <rPr>
        <sz val="12"/>
        <color theme="10"/>
        <rFont val="Calibri"/>
        <family val="2"/>
      </rPr>
      <t>@Francis Kao</t>
    </r>
  </si>
  <si>
    <r>
      <rPr>
        <sz val="12"/>
        <color theme="10"/>
        <rFont val="Calibri"/>
        <family val="2"/>
      </rPr>
      <t>@Haowei Zhai</t>
    </r>
  </si>
  <si>
    <r>
      <rPr>
        <sz val="12"/>
        <color theme="10"/>
        <rFont val="Calibri"/>
        <family val="2"/>
      </rPr>
      <t>@Wei Cai</t>
    </r>
    <r>
      <rPr>
        <sz val="10"/>
        <color theme="1"/>
        <rFont val="Calibri"/>
        <family val="2"/>
        <scheme val="minor"/>
      </rPr>
      <t xml:space="preserve"> </t>
    </r>
  </si>
  <si>
    <r>
      <rPr>
        <b/>
        <sz val="12"/>
        <color theme="10"/>
        <rFont val="Calibri"/>
        <family val="2"/>
      </rPr>
      <t>@Wei Cai</t>
    </r>
  </si>
  <si>
    <r>
      <rPr>
        <sz val="12"/>
        <color theme="10"/>
        <rFont val="Calibri"/>
        <family val="2"/>
      </rPr>
      <t>@Daniel Sun</t>
    </r>
    <r>
      <rPr>
        <sz val="12"/>
        <color rgb="FF000000"/>
        <rFont val="Calibri"/>
        <family val="2"/>
      </rPr>
      <t xml:space="preserve"> </t>
    </r>
    <r>
      <rPr>
        <sz val="12"/>
        <color theme="10"/>
        <rFont val="Calibri"/>
        <family val="2"/>
      </rPr>
      <t>@Nathan Wang</t>
    </r>
  </si>
  <si>
    <r>
      <rPr>
        <sz val="12"/>
        <color theme="10"/>
        <rFont val="Calibri"/>
        <family val="2"/>
      </rPr>
      <t>@Nic Chen</t>
    </r>
    <r>
      <rPr>
        <sz val="12"/>
        <color theme="10"/>
        <rFont val="Calibri"/>
        <family val="2"/>
      </rPr>
      <t>@Jason Wang</t>
    </r>
    <r>
      <rPr>
        <sz val="10"/>
        <color theme="1"/>
        <rFont val="Calibri"/>
        <family val="2"/>
        <scheme val="minor"/>
      </rPr>
      <t xml:space="preserve"> </t>
    </r>
  </si>
  <si>
    <r>
      <rPr>
        <sz val="12"/>
        <color theme="10"/>
        <rFont val="Calibri"/>
        <family val="2"/>
      </rPr>
      <t>@Nic Chen</t>
    </r>
  </si>
  <si>
    <r>
      <rPr>
        <sz val="12"/>
        <color theme="10"/>
        <rFont val="Calibri"/>
        <family val="2"/>
      </rPr>
      <t>@Jason Wang</t>
    </r>
    <r>
      <rPr>
        <sz val="10"/>
        <color theme="1"/>
        <rFont val="Calibri"/>
        <family val="2"/>
        <scheme val="minor"/>
      </rPr>
      <t xml:space="preserve"> </t>
    </r>
  </si>
  <si>
    <r>
      <rPr>
        <sz val="12"/>
        <color theme="10"/>
        <rFont val="Calibri"/>
        <family val="2"/>
      </rPr>
      <t>@Haoran Sun</t>
    </r>
    <r>
      <rPr>
        <sz val="10"/>
        <color theme="1"/>
        <rFont val="Calibri"/>
        <family val="2"/>
        <scheme val="minor"/>
      </rPr>
      <t xml:space="preserve"> </t>
    </r>
    <r>
      <rPr>
        <sz val="12"/>
        <color theme="10"/>
        <rFont val="Calibri"/>
        <family val="2"/>
      </rPr>
      <t>@Charles</t>
    </r>
    <r>
      <rPr>
        <sz val="10"/>
        <color theme="1"/>
        <rFont val="Calibri"/>
        <family val="2"/>
        <scheme val="minor"/>
      </rPr>
      <t xml:space="preserve"> </t>
    </r>
  </si>
  <si>
    <r>
      <rPr>
        <sz val="12"/>
        <color theme="10"/>
        <rFont val="Calibri"/>
        <family val="2"/>
      </rPr>
      <t>@杨曦Cici</t>
    </r>
  </si>
  <si>
    <r>
      <rPr>
        <sz val="12"/>
        <color theme="10"/>
        <rFont val="Calibri"/>
        <family val="2"/>
      </rPr>
      <t>@Nic Chen</t>
    </r>
    <r>
      <rPr>
        <sz val="10"/>
        <color theme="1"/>
        <rFont val="Calibri"/>
        <family val="2"/>
        <scheme val="minor"/>
      </rPr>
      <t xml:space="preserve"> </t>
    </r>
  </si>
  <si>
    <r>
      <rPr>
        <b/>
        <sz val="12"/>
        <color theme="10"/>
        <rFont val="Calibri"/>
        <family val="2"/>
      </rPr>
      <t>@Wei Cai</t>
    </r>
    <r>
      <rPr>
        <sz val="10"/>
        <color theme="1"/>
        <rFont val="Calibri"/>
        <family val="2"/>
        <scheme val="minor"/>
      </rPr>
      <t>@Jason Wang</t>
    </r>
  </si>
  <si>
    <r>
      <rPr>
        <sz val="12"/>
        <color theme="10"/>
        <rFont val="Calibri"/>
        <family val="2"/>
      </rPr>
      <t>@Isaac Zhang</t>
    </r>
    <r>
      <rPr>
        <sz val="10"/>
        <color theme="1"/>
        <rFont val="Calibri"/>
        <family val="2"/>
        <scheme val="minor"/>
      </rPr>
      <t xml:space="preserve"> </t>
    </r>
    <r>
      <rPr>
        <sz val="12"/>
        <color theme="10"/>
        <rFont val="Calibri"/>
        <family val="2"/>
      </rPr>
      <t>@Haowei Zhai</t>
    </r>
    <r>
      <rPr>
        <sz val="10"/>
        <color theme="1"/>
        <rFont val="Calibri"/>
        <family val="2"/>
        <scheme val="minor"/>
      </rPr>
      <t xml:space="preserve"> </t>
    </r>
    <r>
      <rPr>
        <sz val="12"/>
        <color theme="10"/>
        <rFont val="Calibri"/>
        <family val="2"/>
      </rPr>
      <t>@Wei Cai</t>
    </r>
  </si>
  <si>
    <r>
      <rPr>
        <sz val="12"/>
        <color theme="10"/>
        <rFont val="Calibri"/>
        <family val="2"/>
      </rPr>
      <t>@杨曦Cici</t>
    </r>
    <r>
      <rPr>
        <sz val="10"/>
        <color theme="1"/>
        <rFont val="Calibri"/>
        <family val="2"/>
        <scheme val="minor"/>
      </rPr>
      <t xml:space="preserve"> </t>
    </r>
  </si>
  <si>
    <r>
      <rPr>
        <sz val="12"/>
        <color theme="10"/>
        <rFont val="Calibri"/>
        <family val="2"/>
      </rPr>
      <t>@Jia Zhu</t>
    </r>
    <r>
      <rPr>
        <sz val="10"/>
        <color theme="1"/>
        <rFont val="Calibri"/>
        <family val="2"/>
        <scheme val="minor"/>
      </rPr>
      <t xml:space="preserve"> </t>
    </r>
    <r>
      <rPr>
        <sz val="12"/>
        <color theme="10"/>
        <rFont val="Calibri"/>
        <family val="2"/>
      </rPr>
      <t>@Isaac Zhang</t>
    </r>
    <r>
      <rPr>
        <sz val="10"/>
        <color theme="1"/>
        <rFont val="Calibri"/>
        <family val="2"/>
        <scheme val="minor"/>
      </rPr>
      <t xml:space="preserve"> </t>
    </r>
  </si>
  <si>
    <r>
      <rPr>
        <sz val="12"/>
        <color theme="10"/>
        <rFont val="Calibri"/>
        <family val="2"/>
      </rPr>
      <t>@Issac Zhang</t>
    </r>
  </si>
  <si>
    <r>
      <rPr>
        <sz val="12"/>
        <color theme="10"/>
        <rFont val="Calibri"/>
        <family val="2"/>
      </rPr>
      <t>@Alex Zhang</t>
    </r>
  </si>
  <si>
    <r>
      <rPr>
        <sz val="12"/>
        <color theme="10"/>
        <rFont val="Calibri"/>
        <family val="2"/>
      </rPr>
      <t>@Daniel Sun</t>
    </r>
    <r>
      <rPr>
        <sz val="10"/>
        <color theme="1"/>
        <rFont val="Calibri"/>
        <family val="2"/>
        <scheme val="minor"/>
      </rPr>
      <t xml:space="preserve"> </t>
    </r>
    <r>
      <rPr>
        <sz val="10"/>
        <color theme="1"/>
        <rFont val="Calibri"/>
        <family val="2"/>
        <scheme val="minor"/>
      </rPr>
      <t xml:space="preserve"> </t>
    </r>
  </si>
  <si>
    <r>
      <rPr>
        <sz val="12"/>
        <color theme="10"/>
        <rFont val="Calibri"/>
        <family val="2"/>
      </rPr>
      <t>@Daniel Sun</t>
    </r>
    <r>
      <rPr>
        <sz val="12"/>
        <color theme="10"/>
        <rFont val="Calibri"/>
        <family val="2"/>
      </rPr>
      <t>@Alex Zhang</t>
    </r>
    <r>
      <rPr>
        <sz val="10"/>
        <color theme="1"/>
        <rFont val="Calibri"/>
        <family val="2"/>
        <scheme val="minor"/>
      </rPr>
      <t xml:space="preserve">
</t>
    </r>
    <r>
      <rPr>
        <sz val="12"/>
        <color theme="10"/>
        <rFont val="Calibri"/>
        <family val="2"/>
      </rPr>
      <t>@Nic Chen</t>
    </r>
  </si>
  <si>
    <r>
      <rPr>
        <sz val="12"/>
        <color theme="10"/>
        <rFont val="Calibri"/>
        <family val="2"/>
      </rPr>
      <t>@Isaac Zhang</t>
    </r>
    <r>
      <rPr>
        <sz val="10"/>
        <color theme="1"/>
        <rFont val="Calibri"/>
        <family val="2"/>
        <scheme val="minor"/>
      </rPr>
      <t xml:space="preserve"> </t>
    </r>
    <r>
      <rPr>
        <sz val="12"/>
        <color theme="10"/>
        <rFont val="Calibri"/>
        <family val="2"/>
      </rPr>
      <t>@Daniel Sun</t>
    </r>
    <r>
      <rPr>
        <sz val="10"/>
        <color theme="1"/>
        <rFont val="Calibri"/>
        <family val="2"/>
        <scheme val="minor"/>
      </rPr>
      <t xml:space="preserve"> </t>
    </r>
  </si>
  <si>
    <r>
      <rPr>
        <sz val="12"/>
        <color theme="10"/>
        <rFont val="Calibri"/>
        <family val="2"/>
      </rPr>
      <t>@Nathan Wang</t>
    </r>
    <r>
      <rPr>
        <sz val="10"/>
        <color theme="1"/>
        <rFont val="Calibri"/>
        <family val="2"/>
        <scheme val="minor"/>
      </rPr>
      <t xml:space="preserve"> </t>
    </r>
  </si>
  <si>
    <r>
      <rPr>
        <sz val="12"/>
        <color theme="10"/>
        <rFont val="Calibri"/>
        <family val="2"/>
      </rPr>
      <t>@Alex Zhang</t>
    </r>
    <r>
      <rPr>
        <sz val="10"/>
        <color theme="1"/>
        <rFont val="Calibri"/>
        <family val="2"/>
        <scheme val="minor"/>
      </rPr>
      <t xml:space="preserve"> </t>
    </r>
    <r>
      <rPr>
        <sz val="12"/>
        <color theme="10"/>
        <rFont val="Calibri"/>
        <family val="2"/>
      </rPr>
      <t>@Haowei Zhai</t>
    </r>
    <r>
      <rPr>
        <sz val="10"/>
        <color theme="1"/>
        <rFont val="Calibri"/>
        <family val="2"/>
        <scheme val="minor"/>
      </rPr>
      <t xml:space="preserve"> </t>
    </r>
  </si>
  <si>
    <r>
      <rPr>
        <sz val="12"/>
        <color theme="10"/>
        <rFont val="Calibri"/>
        <family val="2"/>
      </rPr>
      <t>@Isaac Zhang</t>
    </r>
    <r>
      <rPr>
        <sz val="10"/>
        <color theme="1"/>
        <rFont val="Calibri"/>
        <family val="2"/>
        <scheme val="minor"/>
      </rPr>
      <t xml:space="preserve"> </t>
    </r>
    <r>
      <rPr>
        <sz val="12"/>
        <color theme="10"/>
        <rFont val="Calibri"/>
        <family val="2"/>
      </rPr>
      <t>@Haoran Sun</t>
    </r>
    <r>
      <rPr>
        <sz val="10"/>
        <color theme="1"/>
        <rFont val="Calibri"/>
        <family val="2"/>
        <scheme val="minor"/>
      </rPr>
      <t xml:space="preserve"> </t>
    </r>
  </si>
  <si>
    <r>
      <rPr>
        <sz val="12"/>
        <color theme="10"/>
        <rFont val="Calibri"/>
        <family val="2"/>
      </rPr>
      <t>@Wei Cai</t>
    </r>
  </si>
  <si>
    <r>
      <rPr>
        <sz val="12"/>
        <color theme="10"/>
        <rFont val="Calibri"/>
        <family val="2"/>
      </rPr>
      <t>@Isaac Zhang</t>
    </r>
    <r>
      <rPr>
        <sz val="10"/>
        <color theme="1"/>
        <rFont val="Calibri"/>
        <family val="2"/>
        <scheme val="minor"/>
      </rPr>
      <t xml:space="preserve"> </t>
    </r>
  </si>
  <si>
    <r>
      <rPr>
        <sz val="12"/>
        <color theme="10"/>
        <rFont val="Calibri"/>
        <family val="2"/>
      </rPr>
      <t>@James Mi</t>
    </r>
    <r>
      <rPr>
        <sz val="10"/>
        <color theme="1"/>
        <rFont val="Calibri"/>
        <family val="2"/>
        <scheme val="minor"/>
      </rPr>
      <t xml:space="preserve"> </t>
    </r>
  </si>
  <si>
    <r>
      <rPr>
        <sz val="12"/>
        <color theme="10"/>
        <rFont val="Calibri"/>
        <family val="2"/>
      </rPr>
      <t>@Jia Zhu</t>
    </r>
    <r>
      <rPr>
        <sz val="12"/>
        <color rgb="FF000000"/>
        <rFont val="Calibri"/>
        <family val="2"/>
      </rPr>
      <t xml:space="preserve">
</t>
    </r>
    <r>
      <rPr>
        <sz val="12"/>
        <color theme="10"/>
        <rFont val="Calibri"/>
        <family val="2"/>
      </rPr>
      <t>@Nic Chen</t>
    </r>
  </si>
  <si>
    <r>
      <rPr>
        <sz val="12"/>
        <color theme="10"/>
        <rFont val="Calibri"/>
        <family val="2"/>
      </rPr>
      <t>@Alex Zhang</t>
    </r>
    <r>
      <rPr>
        <sz val="10"/>
        <color theme="1"/>
        <rFont val="Calibri"/>
        <family val="2"/>
        <scheme val="minor"/>
      </rPr>
      <t xml:space="preserve"> </t>
    </r>
  </si>
  <si>
    <r>
      <rPr>
        <sz val="12"/>
        <color theme="10"/>
        <rFont val="Calibri"/>
        <family val="2"/>
      </rPr>
      <t>@Globin Guo</t>
    </r>
  </si>
  <si>
    <r>
      <rPr>
        <sz val="12"/>
        <color theme="10"/>
        <rFont val="Calibri"/>
        <family val="2"/>
      </rPr>
      <t>@Daniel Sun</t>
    </r>
    <r>
      <rPr>
        <sz val="12"/>
        <color rgb="FF1F2329"/>
        <rFont val="Calibri"/>
        <family val="2"/>
      </rPr>
      <t xml:space="preserve">  </t>
    </r>
  </si>
  <si>
    <r>
      <rPr>
        <sz val="12"/>
        <color theme="10"/>
        <rFont val="Calibri"/>
        <family val="2"/>
      </rPr>
      <t>@Issac Zhang</t>
    </r>
    <r>
      <rPr>
        <sz val="12"/>
        <color theme="10"/>
        <rFont val="Calibri"/>
        <family val="2"/>
      </rPr>
      <t>@Jason Wang</t>
    </r>
  </si>
  <si>
    <r>
      <rPr>
        <sz val="12"/>
        <color theme="10"/>
        <rFont val="Calibri"/>
        <family val="2"/>
      </rPr>
      <t>@Wei Cai</t>
    </r>
    <r>
      <rPr>
        <sz val="10"/>
        <color theme="1"/>
        <rFont val="Calibri"/>
        <family val="2"/>
        <scheme val="minor"/>
      </rPr>
      <t xml:space="preserve"> </t>
    </r>
    <r>
      <rPr>
        <sz val="12"/>
        <color theme="10"/>
        <rFont val="Calibri"/>
        <family val="2"/>
      </rPr>
      <t>@Haowei Zhai</t>
    </r>
    <r>
      <rPr>
        <sz val="10"/>
        <color theme="1"/>
        <rFont val="Calibri"/>
        <family val="2"/>
        <scheme val="minor"/>
      </rPr>
      <t xml:space="preserve"> </t>
    </r>
  </si>
  <si>
    <r>
      <rPr>
        <sz val="12"/>
        <color theme="10"/>
        <rFont val="Calibri"/>
        <family val="2"/>
      </rPr>
      <t>@Jia Zhu</t>
    </r>
  </si>
  <si>
    <r>
      <rPr>
        <sz val="12"/>
        <color theme="10"/>
        <rFont val="Calibri"/>
        <family val="2"/>
      </rPr>
      <t>@Francis Kao</t>
    </r>
    <r>
      <rPr>
        <sz val="10"/>
        <color theme="1"/>
        <rFont val="Calibri"/>
        <family val="2"/>
        <scheme val="minor"/>
      </rPr>
      <t xml:space="preserve"> </t>
    </r>
    <r>
      <rPr>
        <sz val="12"/>
        <color theme="10"/>
        <rFont val="Calibri"/>
        <family val="2"/>
      </rPr>
      <t>@Charles</t>
    </r>
    <r>
      <rPr>
        <sz val="10"/>
        <color theme="1"/>
        <rFont val="Calibri"/>
        <family val="2"/>
        <scheme val="minor"/>
      </rPr>
      <t xml:space="preserve"> </t>
    </r>
  </si>
  <si>
    <r>
      <rPr>
        <sz val="12"/>
        <color theme="10"/>
        <rFont val="Calibri"/>
        <family val="2"/>
      </rPr>
      <t>@Daniel Sun</t>
    </r>
    <r>
      <rPr>
        <sz val="12"/>
        <color theme="10"/>
        <rFont val="Calibri"/>
        <family val="2"/>
      </rPr>
      <t>@Alex Zhang</t>
    </r>
  </si>
  <si>
    <r>
      <rPr>
        <sz val="12"/>
        <color theme="10"/>
        <rFont val="Calibri"/>
        <family val="2"/>
      </rPr>
      <t>@Jason Wang</t>
    </r>
    <r>
      <rPr>
        <sz val="10"/>
        <color theme="1"/>
        <rFont val="Calibri"/>
        <family val="2"/>
        <scheme val="minor"/>
      </rPr>
      <t xml:space="preserve">  </t>
    </r>
    <r>
      <rPr>
        <sz val="12"/>
        <color theme="10"/>
        <rFont val="Calibri"/>
        <family val="2"/>
      </rPr>
      <t>@Wei Cai</t>
    </r>
    <r>
      <rPr>
        <sz val="10"/>
        <color theme="1"/>
        <rFont val="Calibri"/>
        <family val="2"/>
        <scheme val="minor"/>
      </rPr>
      <t xml:space="preserve"> </t>
    </r>
    <r>
      <rPr>
        <sz val="12"/>
        <color theme="10"/>
        <rFont val="Calibri"/>
        <family val="2"/>
      </rPr>
      <t>@Haoran Sun</t>
    </r>
    <r>
      <rPr>
        <sz val="10"/>
        <color theme="1"/>
        <rFont val="Calibri"/>
        <family val="2"/>
        <scheme val="minor"/>
      </rPr>
      <t xml:space="preserve"> </t>
    </r>
  </si>
  <si>
    <r>
      <rPr>
        <sz val="12"/>
        <color theme="10"/>
        <rFont val="Calibri"/>
        <family val="2"/>
      </rPr>
      <t>@Jia Zhu</t>
    </r>
    <r>
      <rPr>
        <sz val="10"/>
        <color theme="1"/>
        <rFont val="Calibri"/>
        <family val="2"/>
        <scheme val="minor"/>
      </rPr>
      <t xml:space="preserve"> </t>
    </r>
    <r>
      <rPr>
        <sz val="12"/>
        <color theme="10"/>
        <rFont val="Calibri"/>
        <family val="2"/>
      </rPr>
      <t>@Nic Chen</t>
    </r>
  </si>
  <si>
    <r>
      <rPr>
        <sz val="12"/>
        <color theme="10"/>
        <rFont val="Calibri"/>
        <family val="2"/>
      </rPr>
      <t>@Daniel Sun</t>
    </r>
    <r>
      <rPr>
        <sz val="10"/>
        <color theme="1"/>
        <rFont val="Calibri"/>
        <family val="2"/>
        <scheme val="minor"/>
      </rPr>
      <t xml:space="preserve"> </t>
    </r>
    <r>
      <rPr>
        <sz val="12"/>
        <color theme="10"/>
        <rFont val="Calibri"/>
        <family val="2"/>
      </rPr>
      <t>@Wei Cai</t>
    </r>
    <r>
      <rPr>
        <sz val="10"/>
        <color theme="1"/>
        <rFont val="Calibri"/>
        <family val="2"/>
        <scheme val="minor"/>
      </rPr>
      <t xml:space="preserve"> </t>
    </r>
  </si>
  <si>
    <r>
      <rPr>
        <sz val="12"/>
        <color theme="10"/>
        <rFont val="Calibri"/>
        <family val="2"/>
      </rPr>
      <t>@Jia Zhu</t>
    </r>
    <r>
      <rPr>
        <sz val="10"/>
        <color theme="1"/>
        <rFont val="Calibri"/>
        <family val="2"/>
        <scheme val="minor"/>
      </rPr>
      <t xml:space="preserve"> </t>
    </r>
  </si>
  <si>
    <r>
      <rPr>
        <sz val="12"/>
        <color theme="10"/>
        <rFont val="Calibri"/>
        <family val="2"/>
      </rPr>
      <t>@Nathan Wang</t>
    </r>
    <r>
      <rPr>
        <sz val="12"/>
        <color theme="10"/>
        <rFont val="Calibri"/>
        <family val="2"/>
      </rPr>
      <t>@Daniel Sun</t>
    </r>
  </si>
  <si>
    <r>
      <rPr>
        <sz val="12"/>
        <color theme="10"/>
        <rFont val="Calibri"/>
        <family val="2"/>
      </rPr>
      <t>@Haoran Sun</t>
    </r>
  </si>
  <si>
    <r>
      <rPr>
        <sz val="12"/>
        <color theme="10"/>
        <rFont val="Calibri"/>
        <family val="2"/>
      </rPr>
      <t>@Nic Chen</t>
    </r>
    <r>
      <rPr>
        <sz val="12"/>
        <color theme="10"/>
        <rFont val="Calibri"/>
        <family val="2"/>
      </rPr>
      <t>@Globin Guo</t>
    </r>
  </si>
  <si>
    <r>
      <rPr>
        <sz val="12"/>
        <color theme="10"/>
        <rFont val="Calibri"/>
        <family val="2"/>
      </rPr>
      <t>@杨曦Cici</t>
    </r>
    <r>
      <rPr>
        <sz val="10"/>
        <color theme="1"/>
        <rFont val="Calibri"/>
        <family val="2"/>
        <scheme val="minor"/>
      </rPr>
      <t xml:space="preserve">
</t>
    </r>
    <r>
      <rPr>
        <sz val="12"/>
        <color theme="10"/>
        <rFont val="Calibri"/>
        <family val="2"/>
      </rPr>
      <t>@Francis Kao</t>
    </r>
  </si>
  <si>
    <r>
      <rPr>
        <sz val="12"/>
        <color theme="10"/>
        <rFont val="Calibri"/>
        <family val="2"/>
      </rPr>
      <t>@Sam Shi</t>
    </r>
  </si>
  <si>
    <r>
      <rPr>
        <sz val="12"/>
        <color theme="10"/>
        <rFont val="Calibri"/>
        <family val="2"/>
      </rPr>
      <t>@Jia Zhu</t>
    </r>
    <r>
      <rPr>
        <sz val="12"/>
        <color theme="10"/>
        <rFont val="Calibri"/>
        <family val="2"/>
      </rPr>
      <t>@Nic Chen</t>
    </r>
  </si>
  <si>
    <r>
      <rPr>
        <sz val="12"/>
        <color theme="10"/>
        <rFont val="Calibri"/>
        <family val="2"/>
      </rPr>
      <t>@Jason Wang</t>
    </r>
    <r>
      <rPr>
        <sz val="10"/>
        <color theme="1"/>
        <rFont val="Calibri"/>
        <family val="2"/>
        <scheme val="minor"/>
      </rPr>
      <t xml:space="preserve"> </t>
    </r>
    <r>
      <rPr>
        <sz val="12"/>
        <color theme="10"/>
        <rFont val="Calibri"/>
        <family val="2"/>
      </rPr>
      <t>@Haoran Sun</t>
    </r>
    <r>
      <rPr>
        <sz val="10"/>
        <color theme="1"/>
        <rFont val="Calibri"/>
        <family val="2"/>
        <scheme val="minor"/>
      </rPr>
      <t xml:space="preserve"> </t>
    </r>
    <r>
      <rPr>
        <sz val="12"/>
        <color theme="10"/>
        <rFont val="Calibri"/>
        <family val="2"/>
      </rPr>
      <t>@Isaac Zhang</t>
    </r>
    <r>
      <rPr>
        <sz val="10"/>
        <color theme="1"/>
        <rFont val="Calibri"/>
        <family val="2"/>
        <scheme val="minor"/>
      </rPr>
      <t xml:space="preserve"> </t>
    </r>
  </si>
  <si>
    <r>
      <rPr>
        <sz val="12"/>
        <color theme="10"/>
        <rFont val="Calibri"/>
        <family val="2"/>
      </rPr>
      <t>@Jia Zhu</t>
    </r>
    <r>
      <rPr>
        <sz val="10"/>
        <color theme="1"/>
        <rFont val="Calibri"/>
        <family val="2"/>
        <scheme val="minor"/>
      </rPr>
      <t xml:space="preserve"> </t>
    </r>
    <r>
      <rPr>
        <sz val="12"/>
        <color theme="10"/>
        <rFont val="Calibri"/>
        <family val="2"/>
      </rPr>
      <t>@Haowei Zhai</t>
    </r>
    <r>
      <rPr>
        <sz val="10"/>
        <color theme="1"/>
        <rFont val="Calibri"/>
        <family val="2"/>
        <scheme val="minor"/>
      </rPr>
      <t xml:space="preserve"> </t>
    </r>
  </si>
  <si>
    <r>
      <rPr>
        <sz val="12"/>
        <color theme="10"/>
        <rFont val="Calibri"/>
        <family val="2"/>
      </rPr>
      <t>@Nathan Wang</t>
    </r>
    <r>
      <rPr>
        <sz val="12"/>
        <color theme="10"/>
        <rFont val="Calibri"/>
        <family val="2"/>
      </rPr>
      <t>@Francis Kao</t>
    </r>
  </si>
  <si>
    <r>
      <rPr>
        <b/>
        <sz val="12"/>
        <color theme="10"/>
        <rFont val="Calibri"/>
        <family val="2"/>
      </rPr>
      <t>@Alex Zhang</t>
    </r>
  </si>
  <si>
    <r>
      <rPr>
        <sz val="12"/>
        <color theme="10"/>
        <rFont val="Calibri"/>
        <family val="2"/>
      </rPr>
      <t>@Francis Kao</t>
    </r>
    <r>
      <rPr>
        <sz val="10"/>
        <color theme="1"/>
        <rFont val="Calibri"/>
        <family val="2"/>
        <scheme val="minor"/>
      </rPr>
      <t xml:space="preserve"> </t>
    </r>
    <r>
      <rPr>
        <sz val="12"/>
        <color theme="10"/>
        <rFont val="Calibri"/>
        <family val="2"/>
      </rPr>
      <t>@Daniel Sun</t>
    </r>
    <r>
      <rPr>
        <sz val="10"/>
        <color theme="1"/>
        <rFont val="Calibri"/>
        <family val="2"/>
        <scheme val="minor"/>
      </rPr>
      <t xml:space="preserve"> </t>
    </r>
  </si>
  <si>
    <r>
      <rPr>
        <sz val="12"/>
        <color theme="10"/>
        <rFont val="Calibri"/>
        <family val="2"/>
      </rPr>
      <t>@Alex Zhang</t>
    </r>
    <r>
      <rPr>
        <sz val="10"/>
        <color theme="1"/>
        <rFont val="Calibri"/>
        <family val="2"/>
        <scheme val="minor"/>
      </rPr>
      <t xml:space="preserve"> </t>
    </r>
    <r>
      <rPr>
        <sz val="12"/>
        <color theme="10"/>
        <rFont val="Calibri"/>
        <family val="2"/>
      </rPr>
      <t>@Daniel Sun</t>
    </r>
    <r>
      <rPr>
        <sz val="10"/>
        <color theme="1"/>
        <rFont val="Calibri"/>
        <family val="2"/>
        <scheme val="minor"/>
      </rPr>
      <t xml:space="preserve"> 
</t>
    </r>
  </si>
  <si>
    <r>
      <rPr>
        <sz val="12"/>
        <color theme="10"/>
        <rFont val="Calibri"/>
        <family val="2"/>
      </rPr>
      <t>@Haowei Zhai</t>
    </r>
    <r>
      <rPr>
        <sz val="10"/>
        <color theme="1"/>
        <rFont val="Calibri"/>
        <family val="2"/>
        <scheme val="minor"/>
      </rPr>
      <t xml:space="preserve"> </t>
    </r>
    <r>
      <rPr>
        <sz val="12"/>
        <color theme="10"/>
        <rFont val="Calibri"/>
        <family val="2"/>
      </rPr>
      <t>@Jia Zhu</t>
    </r>
    <r>
      <rPr>
        <sz val="10"/>
        <color theme="1"/>
        <rFont val="Calibri"/>
        <family val="2"/>
        <scheme val="minor"/>
      </rPr>
      <t xml:space="preserve"> </t>
    </r>
  </si>
  <si>
    <r>
      <rPr>
        <sz val="12"/>
        <color theme="10"/>
        <rFont val="Calibri"/>
        <family val="2"/>
      </rPr>
      <t>@Daniel Sun</t>
    </r>
    <r>
      <rPr>
        <sz val="12"/>
        <color rgb="FF1F2329"/>
        <rFont val="Calibri"/>
        <family val="2"/>
      </rPr>
      <t xml:space="preserve"> </t>
    </r>
    <r>
      <rPr>
        <sz val="12"/>
        <color theme="10"/>
        <rFont val="Calibri"/>
        <family val="2"/>
      </rPr>
      <t>@Alex Zhang</t>
    </r>
  </si>
  <si>
    <r>
      <rPr>
        <sz val="12"/>
        <color theme="10"/>
        <rFont val="Calibri"/>
        <family val="2"/>
      </rPr>
      <t>@Isaac Zhang</t>
    </r>
    <r>
      <rPr>
        <sz val="10"/>
        <color theme="1"/>
        <rFont val="Calibri"/>
        <family val="2"/>
        <scheme val="minor"/>
      </rPr>
      <t xml:space="preserve"> </t>
    </r>
    <r>
      <rPr>
        <sz val="12"/>
        <color theme="10"/>
        <rFont val="Calibri"/>
        <family val="2"/>
      </rPr>
      <t>@Haowei Zhai</t>
    </r>
    <r>
      <rPr>
        <sz val="10"/>
        <color theme="1"/>
        <rFont val="Calibri"/>
        <family val="2"/>
        <scheme val="minor"/>
      </rPr>
      <t xml:space="preserve"> </t>
    </r>
  </si>
  <si>
    <r>
      <rPr>
        <sz val="12"/>
        <color theme="10"/>
        <rFont val="Calibri"/>
        <family val="2"/>
      </rPr>
      <t>@Charles</t>
    </r>
    <r>
      <rPr>
        <sz val="12"/>
        <color theme="10"/>
        <rFont val="Calibri"/>
        <family val="2"/>
      </rPr>
      <t>@Haoran Sun</t>
    </r>
  </si>
  <si>
    <r>
      <rPr>
        <sz val="12"/>
        <color theme="10"/>
        <rFont val="Calibri"/>
        <family val="2"/>
      </rPr>
      <t>@Daniel Sun</t>
    </r>
    <r>
      <rPr>
        <sz val="12"/>
        <color theme="10"/>
        <rFont val="Calibri"/>
        <family val="2"/>
      </rPr>
      <t>@Haowei Zhai</t>
    </r>
  </si>
  <si>
    <r>
      <rPr>
        <sz val="12"/>
        <color theme="10"/>
        <rFont val="Calibri"/>
        <family val="2"/>
      </rPr>
      <t>@Haoran Sun</t>
    </r>
    <r>
      <rPr>
        <sz val="12"/>
        <color theme="10"/>
        <rFont val="Calibri"/>
        <family val="2"/>
      </rPr>
      <t>@杨曦Cici</t>
    </r>
  </si>
  <si>
    <r>
      <rPr>
        <sz val="12"/>
        <color theme="10"/>
        <rFont val="Calibri"/>
        <family val="2"/>
      </rPr>
      <t>@Charles</t>
    </r>
  </si>
  <si>
    <r>
      <t xml:space="preserve">Jason </t>
    </r>
    <r>
      <rPr>
        <sz val="12"/>
        <color theme="10"/>
        <rFont val="Calibri"/>
        <family val="2"/>
      </rPr>
      <t>@Wei Cai</t>
    </r>
    <r>
      <rPr>
        <sz val="10"/>
        <color theme="1"/>
        <rFont val="Calibri"/>
        <family val="2"/>
        <scheme val="minor"/>
      </rPr>
      <t xml:space="preserve"> </t>
    </r>
  </si>
  <si>
    <r>
      <t xml:space="preserve"> </t>
    </r>
    <r>
      <rPr>
        <sz val="12"/>
        <color theme="10"/>
        <rFont val="Calibri"/>
        <family val="2"/>
      </rPr>
      <t>@Haowei Zhai</t>
    </r>
    <r>
      <rPr>
        <sz val="10"/>
        <color theme="1"/>
        <rFont val="Calibri"/>
        <family val="2"/>
        <scheme val="minor"/>
      </rPr>
      <t xml:space="preserve"> </t>
    </r>
  </si>
  <si>
    <r>
      <rPr>
        <sz val="12"/>
        <color theme="10"/>
        <rFont val="Calibri"/>
        <family val="2"/>
      </rPr>
      <t>@Jason Wang</t>
    </r>
    <r>
      <rPr>
        <sz val="10"/>
        <color theme="1"/>
        <rFont val="Calibri"/>
        <family val="2"/>
        <scheme val="minor"/>
      </rPr>
      <t xml:space="preserve"> </t>
    </r>
    <r>
      <rPr>
        <sz val="12"/>
        <color theme="10"/>
        <rFont val="Calibri"/>
        <family val="2"/>
      </rPr>
      <t>@杨曦Cici</t>
    </r>
    <r>
      <rPr>
        <sz val="10"/>
        <color theme="1"/>
        <rFont val="Calibri"/>
        <family val="2"/>
        <scheme val="minor"/>
      </rPr>
      <t xml:space="preserve"> </t>
    </r>
  </si>
  <si>
    <r>
      <rPr>
        <sz val="12"/>
        <color theme="10"/>
        <rFont val="Calibri"/>
        <family val="2"/>
      </rPr>
      <t>@杨曦Cici</t>
    </r>
    <r>
      <rPr>
        <sz val="10"/>
        <color theme="1"/>
        <rFont val="Calibri"/>
        <family val="2"/>
        <scheme val="minor"/>
      </rPr>
      <t xml:space="preserve"> </t>
    </r>
    <r>
      <rPr>
        <sz val="12"/>
        <color theme="10"/>
        <rFont val="Calibri"/>
        <family val="2"/>
      </rPr>
      <t>@Francis Kao</t>
    </r>
    <r>
      <rPr>
        <sz val="10"/>
        <color theme="1"/>
        <rFont val="Calibri"/>
        <family val="2"/>
        <scheme val="minor"/>
      </rPr>
      <t xml:space="preserve"> </t>
    </r>
    <r>
      <rPr>
        <sz val="12"/>
        <color theme="10"/>
        <rFont val="Calibri"/>
        <family val="2"/>
      </rPr>
      <t>@Jason Wang</t>
    </r>
    <r>
      <rPr>
        <sz val="10"/>
        <color theme="1"/>
        <rFont val="Calibri"/>
        <family val="2"/>
        <scheme val="minor"/>
      </rPr>
      <t xml:space="preserve"> </t>
    </r>
  </si>
  <si>
    <r>
      <rPr>
        <b/>
        <sz val="12"/>
        <color theme="10"/>
        <rFont val="Calibri"/>
        <family val="2"/>
      </rPr>
      <t>@Haowei Zhai</t>
    </r>
  </si>
  <si>
    <r>
      <rPr>
        <sz val="12"/>
        <color theme="10"/>
        <rFont val="Calibri"/>
        <family val="2"/>
      </rPr>
      <t>@Alex Zhang</t>
    </r>
    <r>
      <rPr>
        <sz val="12"/>
        <color theme="10"/>
        <rFont val="Calibri"/>
        <family val="2"/>
      </rPr>
      <t>@Jason Wang</t>
    </r>
  </si>
  <si>
    <r>
      <rPr>
        <sz val="12"/>
        <color theme="10"/>
        <rFont val="Calibri"/>
        <family val="2"/>
      </rPr>
      <t>@Daniel Sun</t>
    </r>
    <r>
      <rPr>
        <sz val="12"/>
        <color theme="10"/>
        <rFont val="Calibri"/>
        <family val="2"/>
      </rPr>
      <t>@Nathan Wang</t>
    </r>
  </si>
  <si>
    <r>
      <rPr>
        <sz val="12"/>
        <color theme="10"/>
        <rFont val="Calibri"/>
        <family val="2"/>
      </rPr>
      <t>@Daniel Sun</t>
    </r>
    <r>
      <rPr>
        <sz val="10"/>
        <color theme="1"/>
        <rFont val="Calibri"/>
        <family val="2"/>
        <scheme val="minor"/>
      </rPr>
      <t xml:space="preserve"> </t>
    </r>
    <r>
      <rPr>
        <sz val="12"/>
        <color theme="10"/>
        <rFont val="Calibri"/>
        <family val="2"/>
      </rPr>
      <t>@Jia Zhu</t>
    </r>
    <r>
      <rPr>
        <sz val="10"/>
        <color theme="1"/>
        <rFont val="Calibri"/>
        <family val="2"/>
        <scheme val="minor"/>
      </rPr>
      <t xml:space="preserve"> </t>
    </r>
    <r>
      <rPr>
        <sz val="12"/>
        <color theme="10"/>
        <rFont val="Calibri"/>
        <family val="2"/>
      </rPr>
      <t>@Alex Zhang</t>
    </r>
    <r>
      <rPr>
        <sz val="10"/>
        <color theme="1"/>
        <rFont val="Calibri"/>
        <family val="2"/>
        <scheme val="minor"/>
      </rPr>
      <t xml:space="preserve"> </t>
    </r>
    <r>
      <rPr>
        <sz val="12"/>
        <color theme="10"/>
        <rFont val="Calibri"/>
        <family val="2"/>
      </rPr>
      <t>@Isaac Zhang</t>
    </r>
    <r>
      <rPr>
        <sz val="10"/>
        <color theme="1"/>
        <rFont val="Calibri"/>
        <family val="2"/>
        <scheme val="minor"/>
      </rPr>
      <t xml:space="preserve"> </t>
    </r>
  </si>
  <si>
    <r>
      <rPr>
        <sz val="12"/>
        <color theme="10"/>
        <rFont val="Calibri"/>
        <family val="2"/>
      </rPr>
      <t>@Isaac Zhang</t>
    </r>
    <r>
      <rPr>
        <sz val="12"/>
        <color theme="10"/>
        <rFont val="Calibri"/>
        <family val="2"/>
      </rPr>
      <t>@Alex Zhang</t>
    </r>
  </si>
  <si>
    <r>
      <rPr>
        <sz val="12"/>
        <color theme="10"/>
        <rFont val="Calibri"/>
        <family val="2"/>
      </rPr>
      <t>@Jason Wang</t>
    </r>
    <r>
      <rPr>
        <sz val="12"/>
        <color theme="10"/>
        <rFont val="Calibri"/>
        <family val="2"/>
      </rPr>
      <t>@杨曦Cici</t>
    </r>
  </si>
  <si>
    <r>
      <rPr>
        <sz val="12"/>
        <color theme="10"/>
        <rFont val="Calibri"/>
        <family val="2"/>
      </rPr>
      <t>@Daniel Sun</t>
    </r>
    <r>
      <rPr>
        <sz val="12"/>
        <color theme="10"/>
        <rFont val="Calibri"/>
        <family val="2"/>
      </rPr>
      <t>@Jason Wang</t>
    </r>
  </si>
  <si>
    <r>
      <rPr>
        <sz val="12"/>
        <color theme="10"/>
        <rFont val="Calibri"/>
        <family val="2"/>
      </rPr>
      <t>@Haowei Zhai</t>
    </r>
    <r>
      <rPr>
        <sz val="12"/>
        <color rgb="FF000000"/>
        <rFont val="Calibri"/>
        <family val="2"/>
      </rPr>
      <t xml:space="preserve"> </t>
    </r>
    <r>
      <rPr>
        <sz val="12"/>
        <color theme="10"/>
        <rFont val="Calibri"/>
        <family val="2"/>
      </rPr>
      <t>@Alex Zhang</t>
    </r>
  </si>
  <si>
    <r>
      <rPr>
        <sz val="12"/>
        <color theme="10"/>
        <rFont val="Calibri"/>
        <family val="2"/>
      </rPr>
      <t>@Francis Kao</t>
    </r>
    <r>
      <rPr>
        <sz val="10"/>
        <color theme="1"/>
        <rFont val="Calibri"/>
        <family val="2"/>
        <scheme val="minor"/>
      </rPr>
      <t xml:space="preserve"> </t>
    </r>
    <r>
      <rPr>
        <sz val="12"/>
        <color theme="10"/>
        <rFont val="Calibri"/>
        <family val="2"/>
      </rPr>
      <t>@Jia Zhu</t>
    </r>
    <r>
      <rPr>
        <sz val="10"/>
        <color theme="1"/>
        <rFont val="Calibri"/>
        <family val="2"/>
        <scheme val="minor"/>
      </rPr>
      <t xml:space="preserve"> </t>
    </r>
    <r>
      <rPr>
        <sz val="12"/>
        <color theme="10"/>
        <rFont val="Calibri"/>
        <family val="2"/>
      </rPr>
      <t>@Nathan Wang</t>
    </r>
    <r>
      <rPr>
        <sz val="10"/>
        <color theme="1"/>
        <rFont val="Calibri"/>
        <family val="2"/>
        <scheme val="minor"/>
      </rPr>
      <t xml:space="preserve"> </t>
    </r>
  </si>
  <si>
    <r>
      <rPr>
        <b/>
        <sz val="12"/>
        <color theme="10"/>
        <rFont val="Calibri"/>
        <family val="2"/>
      </rPr>
      <t>@Isaac Zhang</t>
    </r>
  </si>
  <si>
    <r>
      <rPr>
        <sz val="12"/>
        <color theme="10"/>
        <rFont val="Calibri"/>
        <family val="2"/>
      </rPr>
      <t>@Alex Zhang</t>
    </r>
    <r>
      <rPr>
        <sz val="10"/>
        <color theme="1"/>
        <rFont val="Calibri"/>
        <family val="2"/>
        <scheme val="minor"/>
      </rPr>
      <t xml:space="preserve"> </t>
    </r>
    <r>
      <rPr>
        <sz val="12"/>
        <color theme="10"/>
        <rFont val="Calibri"/>
        <family val="2"/>
      </rPr>
      <t>@Globin Guo</t>
    </r>
    <r>
      <rPr>
        <sz val="12"/>
        <color theme="10"/>
        <rFont val="Calibri"/>
        <family val="2"/>
      </rPr>
      <t>@Issac Zhang</t>
    </r>
  </si>
  <si>
    <r>
      <rPr>
        <sz val="12"/>
        <color theme="10"/>
        <rFont val="Calibri"/>
        <family val="2"/>
      </rPr>
      <t>@Wei Cai</t>
    </r>
    <r>
      <rPr>
        <sz val="10"/>
        <color theme="1"/>
        <rFont val="Calibri"/>
        <family val="2"/>
        <scheme val="minor"/>
      </rPr>
      <t xml:space="preserve"> </t>
    </r>
    <r>
      <rPr>
        <sz val="12"/>
        <color theme="10"/>
        <rFont val="Calibri"/>
        <family val="2"/>
      </rPr>
      <t>@Jia Zhu</t>
    </r>
    <r>
      <rPr>
        <sz val="10"/>
        <color theme="1"/>
        <rFont val="Calibri"/>
        <family val="2"/>
        <scheme val="minor"/>
      </rPr>
      <t xml:space="preserve"> </t>
    </r>
    <r>
      <rPr>
        <sz val="12"/>
        <color theme="10"/>
        <rFont val="Calibri"/>
        <family val="2"/>
      </rPr>
      <t>@Haowei Zhai</t>
    </r>
    <r>
      <rPr>
        <sz val="10"/>
        <color theme="1"/>
        <rFont val="Calibri"/>
        <family val="2"/>
        <scheme val="minor"/>
      </rPr>
      <t xml:space="preserve"> </t>
    </r>
    <r>
      <rPr>
        <sz val="12"/>
        <color theme="10"/>
        <rFont val="Calibri"/>
        <family val="2"/>
      </rPr>
      <t>@Isaac Zhang</t>
    </r>
    <r>
      <rPr>
        <sz val="10"/>
        <color theme="1"/>
        <rFont val="Calibri"/>
        <family val="2"/>
        <scheme val="minor"/>
      </rPr>
      <t xml:space="preserve"> </t>
    </r>
  </si>
  <si>
    <r>
      <t xml:space="preserve">@Wei Cai
</t>
    </r>
    <r>
      <rPr>
        <sz val="12"/>
        <color theme="10"/>
        <rFont val="Calibri"/>
        <family val="2"/>
      </rPr>
      <t>@杨曦Cici</t>
    </r>
  </si>
  <si>
    <r>
      <rPr>
        <sz val="12"/>
        <color theme="10"/>
        <rFont val="Calibri"/>
        <family val="2"/>
      </rPr>
      <t>@Haowei Zhai</t>
    </r>
    <r>
      <rPr>
        <sz val="10"/>
        <color theme="1"/>
        <rFont val="Calibri"/>
        <family val="2"/>
        <scheme val="minor"/>
      </rPr>
      <t xml:space="preserve"> </t>
    </r>
    <r>
      <rPr>
        <sz val="12"/>
        <color theme="10"/>
        <rFont val="Calibri"/>
        <family val="2"/>
      </rPr>
      <t>@Alex Zhang</t>
    </r>
    <r>
      <rPr>
        <sz val="10"/>
        <color theme="1"/>
        <rFont val="Calibri"/>
        <family val="2"/>
        <scheme val="minor"/>
      </rPr>
      <t xml:space="preserve"> </t>
    </r>
  </si>
  <si>
    <r>
      <rPr>
        <sz val="12"/>
        <color theme="10"/>
        <rFont val="Calibri"/>
        <family val="2"/>
      </rPr>
      <t>@Daniel Sun</t>
    </r>
    <r>
      <rPr>
        <sz val="10"/>
        <color theme="1"/>
        <rFont val="Calibri"/>
        <family val="2"/>
        <scheme val="minor"/>
      </rPr>
      <t xml:space="preserve"> </t>
    </r>
    <r>
      <rPr>
        <sz val="12"/>
        <color theme="10"/>
        <rFont val="Calibri"/>
        <family val="2"/>
      </rPr>
      <t>@Alex Zhang</t>
    </r>
    <r>
      <rPr>
        <sz val="10"/>
        <color theme="1"/>
        <rFont val="Calibri"/>
        <family val="2"/>
        <scheme val="minor"/>
      </rPr>
      <t xml:space="preserve"> </t>
    </r>
    <r>
      <rPr>
        <sz val="12"/>
        <color theme="10"/>
        <rFont val="Calibri"/>
        <family val="2"/>
      </rPr>
      <t>@Jia Zhu</t>
    </r>
    <r>
      <rPr>
        <sz val="10"/>
        <color theme="1"/>
        <rFont val="Calibri"/>
        <family val="2"/>
        <scheme val="minor"/>
      </rPr>
      <t xml:space="preserve"> </t>
    </r>
  </si>
  <si>
    <r>
      <rPr>
        <sz val="12"/>
        <color theme="10"/>
        <rFont val="Calibri"/>
        <family val="2"/>
      </rPr>
      <t>@Jason Wang</t>
    </r>
    <r>
      <rPr>
        <sz val="10"/>
        <color theme="1"/>
        <rFont val="Calibri"/>
        <family val="2"/>
        <scheme val="minor"/>
      </rPr>
      <t xml:space="preserve">  </t>
    </r>
    <r>
      <rPr>
        <sz val="12"/>
        <color theme="10"/>
        <rFont val="Calibri"/>
        <family val="2"/>
      </rPr>
      <t>@Isaac Zhang</t>
    </r>
    <r>
      <rPr>
        <sz val="10"/>
        <color theme="1"/>
        <rFont val="Calibri"/>
        <family val="2"/>
        <scheme val="minor"/>
      </rPr>
      <t xml:space="preserve"> </t>
    </r>
    <r>
      <rPr>
        <sz val="12"/>
        <color theme="10"/>
        <rFont val="Calibri"/>
        <family val="2"/>
      </rPr>
      <t>@Alex Zhang</t>
    </r>
    <r>
      <rPr>
        <sz val="10"/>
        <color theme="1"/>
        <rFont val="Calibri"/>
        <family val="2"/>
        <scheme val="minor"/>
      </rPr>
      <t xml:space="preserve"> </t>
    </r>
  </si>
  <si>
    <r>
      <rPr>
        <sz val="12"/>
        <color theme="10"/>
        <rFont val="Calibri"/>
        <family val="2"/>
      </rPr>
      <t>@Nic Chen</t>
    </r>
    <r>
      <rPr>
        <sz val="10"/>
        <color theme="1"/>
        <rFont val="Calibri"/>
        <family val="2"/>
        <scheme val="minor"/>
      </rPr>
      <t xml:space="preserve"> </t>
    </r>
    <r>
      <rPr>
        <sz val="12"/>
        <color theme="10"/>
        <rFont val="Calibri"/>
        <family val="2"/>
      </rPr>
      <t>@Jason Wang</t>
    </r>
    <r>
      <rPr>
        <sz val="10"/>
        <color theme="1"/>
        <rFont val="Calibri"/>
        <family val="2"/>
        <scheme val="minor"/>
      </rPr>
      <t xml:space="preserve"> </t>
    </r>
  </si>
  <si>
    <r>
      <rPr>
        <sz val="12"/>
        <color theme="10"/>
        <rFont val="Calibri"/>
        <family val="2"/>
      </rPr>
      <t>@Daniel Sun</t>
    </r>
    <r>
      <rPr>
        <sz val="10"/>
        <color theme="1"/>
        <rFont val="Calibri"/>
        <family val="2"/>
        <scheme val="minor"/>
      </rPr>
      <t xml:space="preserve"> </t>
    </r>
    <r>
      <rPr>
        <sz val="12"/>
        <color theme="10"/>
        <rFont val="Calibri"/>
        <family val="2"/>
      </rPr>
      <t>@Jia Zhu</t>
    </r>
    <r>
      <rPr>
        <sz val="10"/>
        <color theme="1"/>
        <rFont val="Calibri"/>
        <family val="2"/>
        <scheme val="minor"/>
      </rPr>
      <t xml:space="preserve"> </t>
    </r>
  </si>
  <si>
    <r>
      <rPr>
        <sz val="12"/>
        <color theme="10"/>
        <rFont val="Calibri"/>
        <family val="2"/>
      </rPr>
      <t>@Haowei Zhai</t>
    </r>
    <r>
      <rPr>
        <sz val="12"/>
        <color theme="10"/>
        <rFont val="Calibri"/>
        <family val="2"/>
      </rPr>
      <t>@Alex Zhang</t>
    </r>
  </si>
  <si>
    <r>
      <rPr>
        <sz val="12"/>
        <color theme="10"/>
        <rFont val="Calibri"/>
        <family val="2"/>
      </rPr>
      <t>@杨曦Cici</t>
    </r>
    <r>
      <rPr>
        <sz val="10"/>
        <color theme="1"/>
        <rFont val="Calibri"/>
        <family val="2"/>
        <scheme val="minor"/>
      </rPr>
      <t xml:space="preserve"> </t>
    </r>
    <r>
      <rPr>
        <sz val="12"/>
        <color theme="10"/>
        <rFont val="Calibri"/>
        <family val="2"/>
      </rPr>
      <t>@Wei Cai</t>
    </r>
    <r>
      <rPr>
        <sz val="10"/>
        <color theme="1"/>
        <rFont val="Calibri"/>
        <family val="2"/>
        <scheme val="minor"/>
      </rPr>
      <t xml:space="preserve"> </t>
    </r>
  </si>
  <si>
    <r>
      <rPr>
        <sz val="12"/>
        <color theme="10"/>
        <rFont val="Calibri"/>
        <family val="2"/>
      </rPr>
      <t>@Jia Zhu</t>
    </r>
    <r>
      <rPr>
        <sz val="12"/>
        <color theme="10"/>
        <rFont val="Calibri"/>
        <family val="2"/>
      </rPr>
      <t>@Jason Wang</t>
    </r>
  </si>
  <si>
    <r>
      <rPr>
        <sz val="12"/>
        <color theme="10"/>
        <rFont val="Calibri"/>
        <family val="2"/>
      </rPr>
      <t>@Jason Wang</t>
    </r>
    <r>
      <rPr>
        <sz val="12"/>
        <color theme="10"/>
        <rFont val="Calibri"/>
        <family val="2"/>
      </rPr>
      <t>@Alex Zhang</t>
    </r>
    <r>
      <rPr>
        <sz val="12"/>
        <color theme="10"/>
        <rFont val="Calibri"/>
        <family val="2"/>
      </rPr>
      <t>@Haoran Sun</t>
    </r>
  </si>
  <si>
    <r>
      <rPr>
        <sz val="12"/>
        <color theme="10"/>
        <rFont val="Calibri"/>
        <family val="2"/>
      </rPr>
      <t>@Alex Zhang</t>
    </r>
    <r>
      <rPr>
        <sz val="10"/>
        <color theme="1"/>
        <rFont val="Calibri"/>
        <family val="2"/>
        <scheme val="minor"/>
      </rPr>
      <t xml:space="preserve"> </t>
    </r>
    <r>
      <rPr>
        <sz val="12"/>
        <color theme="10"/>
        <rFont val="Calibri"/>
        <family val="2"/>
      </rPr>
      <t>@Haowei Zhai</t>
    </r>
  </si>
  <si>
    <r>
      <rPr>
        <sz val="12"/>
        <color theme="10"/>
        <rFont val="Calibri"/>
        <family val="2"/>
      </rPr>
      <t>@杨曦Cici</t>
    </r>
    <r>
      <rPr>
        <sz val="10"/>
        <color theme="1"/>
        <rFont val="Calibri"/>
        <family val="2"/>
        <scheme val="minor"/>
      </rPr>
      <t xml:space="preserve"> </t>
    </r>
    <r>
      <rPr>
        <sz val="12"/>
        <color theme="10"/>
        <rFont val="Calibri"/>
        <family val="2"/>
      </rPr>
      <t>@Charles</t>
    </r>
    <r>
      <rPr>
        <sz val="10"/>
        <color theme="1"/>
        <rFont val="Calibri"/>
        <family val="2"/>
        <scheme val="minor"/>
      </rPr>
      <t xml:space="preserve"> </t>
    </r>
  </si>
  <si>
    <r>
      <rPr>
        <sz val="12"/>
        <color theme="10"/>
        <rFont val="Calibri"/>
        <family val="2"/>
      </rPr>
      <t>@Isaac Zhang</t>
    </r>
    <r>
      <rPr>
        <sz val="10"/>
        <color theme="1"/>
        <rFont val="Calibri"/>
        <family val="2"/>
        <scheme val="minor"/>
      </rPr>
      <t xml:space="preserve"> </t>
    </r>
    <r>
      <rPr>
        <sz val="12"/>
        <color theme="10"/>
        <rFont val="Calibri"/>
        <family val="2"/>
      </rPr>
      <t>@Wei Cai</t>
    </r>
    <r>
      <rPr>
        <sz val="10"/>
        <color theme="1"/>
        <rFont val="Calibri"/>
        <family val="2"/>
        <scheme val="minor"/>
      </rPr>
      <t xml:space="preserve"> </t>
    </r>
  </si>
  <si>
    <r>
      <rPr>
        <sz val="12"/>
        <color theme="10"/>
        <rFont val="Calibri"/>
        <family val="2"/>
      </rPr>
      <t>@Charles</t>
    </r>
    <r>
      <rPr>
        <sz val="10"/>
        <color theme="1"/>
        <rFont val="Calibri"/>
        <family val="2"/>
        <scheme val="minor"/>
      </rPr>
      <t xml:space="preserve"> </t>
    </r>
    <r>
      <rPr>
        <sz val="12"/>
        <color theme="10"/>
        <rFont val="Calibri"/>
        <family val="2"/>
      </rPr>
      <t>@杨曦Cici</t>
    </r>
  </si>
  <si>
    <r>
      <rPr>
        <sz val="12"/>
        <color theme="10"/>
        <rFont val="Calibri"/>
        <family val="2"/>
      </rPr>
      <t>@Isaac Zhang</t>
    </r>
    <r>
      <rPr>
        <sz val="10"/>
        <color theme="1"/>
        <rFont val="Calibri"/>
        <family val="2"/>
        <scheme val="minor"/>
      </rPr>
      <t xml:space="preserve"> </t>
    </r>
    <r>
      <rPr>
        <sz val="12"/>
        <color theme="10"/>
        <rFont val="Calibri"/>
        <family val="2"/>
      </rPr>
      <t>@Jia Zhu</t>
    </r>
    <r>
      <rPr>
        <sz val="10"/>
        <color theme="1"/>
        <rFont val="Calibri"/>
        <family val="2"/>
        <scheme val="minor"/>
      </rPr>
      <t xml:space="preserve"> </t>
    </r>
  </si>
  <si>
    <r>
      <rPr>
        <sz val="12"/>
        <color theme="10"/>
        <rFont val="Calibri"/>
        <family val="2"/>
      </rPr>
      <t>@Francis Kao</t>
    </r>
    <r>
      <rPr>
        <sz val="12"/>
        <color rgb="FF000000"/>
        <rFont val="Calibri"/>
        <family val="2"/>
      </rPr>
      <t xml:space="preserve"> </t>
    </r>
    <r>
      <rPr>
        <sz val="12"/>
        <color theme="10"/>
        <rFont val="Calibri"/>
        <family val="2"/>
      </rPr>
      <t>@Wei Cai</t>
    </r>
  </si>
  <si>
    <r>
      <rPr>
        <sz val="12"/>
        <color theme="10"/>
        <rFont val="Calibri"/>
        <family val="2"/>
      </rPr>
      <t>@Wei Cai</t>
    </r>
    <r>
      <rPr>
        <sz val="12"/>
        <color theme="10"/>
        <rFont val="Calibri"/>
        <family val="2"/>
      </rPr>
      <t>@Issac Zhang</t>
    </r>
  </si>
  <si>
    <r>
      <rPr>
        <sz val="12"/>
        <color theme="10"/>
        <rFont val="Calibri"/>
        <family val="2"/>
      </rPr>
      <t>@Nathan Wang</t>
    </r>
    <r>
      <rPr>
        <sz val="10"/>
        <color theme="1"/>
        <rFont val="Calibri"/>
        <family val="2"/>
        <scheme val="minor"/>
      </rPr>
      <t xml:space="preserve"> </t>
    </r>
    <r>
      <rPr>
        <sz val="12"/>
        <color theme="10"/>
        <rFont val="Calibri"/>
        <family val="2"/>
      </rPr>
      <t>@Nic Chen</t>
    </r>
    <r>
      <rPr>
        <sz val="10"/>
        <color theme="1"/>
        <rFont val="Calibri"/>
        <family val="2"/>
        <scheme val="minor"/>
      </rPr>
      <t xml:space="preserve"> </t>
    </r>
  </si>
  <si>
    <r>
      <rPr>
        <sz val="12"/>
        <color theme="10"/>
        <rFont val="Calibri"/>
        <family val="2"/>
      </rPr>
      <t>@Wei Cai</t>
    </r>
    <r>
      <rPr>
        <sz val="12"/>
        <color theme="10"/>
        <rFont val="Calibri"/>
        <family val="2"/>
      </rPr>
      <t>@Haowei Zhai</t>
    </r>
  </si>
  <si>
    <r>
      <rPr>
        <sz val="12"/>
        <color theme="10"/>
        <rFont val="Calibri"/>
        <family val="2"/>
      </rPr>
      <t>@Nic Chen</t>
    </r>
    <r>
      <rPr>
        <sz val="12"/>
        <color theme="10"/>
        <rFont val="Calibri"/>
        <family val="2"/>
      </rPr>
      <t>@Jason Wang</t>
    </r>
  </si>
  <si>
    <r>
      <rPr>
        <sz val="12"/>
        <color theme="10"/>
        <rFont val="Calibri"/>
        <family val="2"/>
      </rPr>
      <t>@Francis Kao</t>
    </r>
    <r>
      <rPr>
        <sz val="10"/>
        <color theme="1"/>
        <rFont val="Calibri"/>
        <family val="2"/>
        <scheme val="minor"/>
      </rPr>
      <t xml:space="preserve"> </t>
    </r>
    <r>
      <rPr>
        <sz val="12"/>
        <color theme="10"/>
        <rFont val="Calibri"/>
        <family val="2"/>
      </rPr>
      <t>@Wei Cai</t>
    </r>
    <r>
      <rPr>
        <sz val="10"/>
        <color theme="1"/>
        <rFont val="Calibri"/>
        <family val="2"/>
        <scheme val="minor"/>
      </rPr>
      <t xml:space="preserve"> </t>
    </r>
    <r>
      <rPr>
        <sz val="12"/>
        <color theme="10"/>
        <rFont val="Calibri"/>
        <family val="2"/>
      </rPr>
      <t>@Isaac Zhang</t>
    </r>
    <r>
      <rPr>
        <sz val="10"/>
        <color theme="1"/>
        <rFont val="Calibri"/>
        <family val="2"/>
        <scheme val="minor"/>
      </rPr>
      <t xml:space="preserve"> </t>
    </r>
  </si>
  <si>
    <r>
      <rPr>
        <sz val="12"/>
        <color theme="10"/>
        <rFont val="Calibri"/>
        <family val="2"/>
      </rPr>
      <t>@杨曦Cici</t>
    </r>
    <r>
      <rPr>
        <sz val="10"/>
        <color theme="1"/>
        <rFont val="Calibri"/>
        <family val="2"/>
        <scheme val="minor"/>
      </rPr>
      <t xml:space="preserve">
</t>
    </r>
    <r>
      <rPr>
        <sz val="12"/>
        <color theme="10"/>
        <rFont val="Calibri"/>
        <family val="2"/>
      </rPr>
      <t>@Jason Wang</t>
    </r>
    <r>
      <rPr>
        <sz val="10"/>
        <color theme="1"/>
        <rFont val="Calibri"/>
        <family val="2"/>
        <scheme val="minor"/>
      </rPr>
      <t xml:space="preserve">
</t>
    </r>
    <r>
      <rPr>
        <sz val="12"/>
        <color theme="10"/>
        <rFont val="Calibri"/>
        <family val="2"/>
      </rPr>
      <t>@Wei Cai</t>
    </r>
  </si>
  <si>
    <r>
      <rPr>
        <sz val="12"/>
        <color theme="10"/>
        <rFont val="Calibri"/>
        <family val="2"/>
      </rPr>
      <t>@Haoran Sun</t>
    </r>
    <r>
      <rPr>
        <sz val="10"/>
        <color theme="1"/>
        <rFont val="Calibri"/>
        <family val="2"/>
        <scheme val="minor"/>
      </rPr>
      <t xml:space="preserve"> </t>
    </r>
    <r>
      <rPr>
        <sz val="12"/>
        <color theme="10"/>
        <rFont val="Calibri"/>
        <family val="2"/>
      </rPr>
      <t>@Daniel Sun</t>
    </r>
    <r>
      <rPr>
        <sz val="10"/>
        <color theme="1"/>
        <rFont val="Calibri"/>
        <family val="2"/>
        <scheme val="minor"/>
      </rPr>
      <t xml:space="preserve"> </t>
    </r>
  </si>
  <si>
    <r>
      <rPr>
        <b/>
        <sz val="12"/>
        <color theme="10"/>
        <rFont val="Calibri"/>
        <family val="2"/>
      </rPr>
      <t>@Wei Cai</t>
    </r>
    <r>
      <rPr>
        <b/>
        <sz val="12"/>
        <color theme="10"/>
        <rFont val="Calibri"/>
        <family val="2"/>
      </rPr>
      <t>@Isaac Zhang</t>
    </r>
  </si>
  <si>
    <r>
      <rPr>
        <b/>
        <sz val="12"/>
        <color theme="10"/>
        <rFont val="Calibri"/>
        <family val="2"/>
      </rPr>
      <t>@Jia Zhu</t>
    </r>
    <r>
      <rPr>
        <b/>
        <sz val="12"/>
        <color theme="10"/>
        <rFont val="Calibri"/>
        <family val="2"/>
      </rPr>
      <t>@Isaac Zhang</t>
    </r>
  </si>
  <si>
    <r>
      <rPr>
        <sz val="12"/>
        <color theme="10"/>
        <rFont val="Calibri"/>
        <family val="2"/>
      </rPr>
      <t>@Francis Kao</t>
    </r>
    <r>
      <rPr>
        <sz val="10"/>
        <color theme="1"/>
        <rFont val="Calibri"/>
        <family val="2"/>
        <scheme val="minor"/>
      </rPr>
      <t xml:space="preserve"> </t>
    </r>
    <r>
      <rPr>
        <sz val="12"/>
        <color theme="10"/>
        <rFont val="Calibri"/>
        <family val="2"/>
      </rPr>
      <t>@Charles</t>
    </r>
    <r>
      <rPr>
        <sz val="10"/>
        <color theme="1"/>
        <rFont val="Calibri"/>
        <family val="2"/>
        <scheme val="minor"/>
      </rPr>
      <t xml:space="preserve"> </t>
    </r>
    <r>
      <rPr>
        <sz val="12"/>
        <color theme="10"/>
        <rFont val="Calibri"/>
        <family val="2"/>
      </rPr>
      <t>@Jason Wang</t>
    </r>
    <r>
      <rPr>
        <sz val="10"/>
        <color theme="1"/>
        <rFont val="Calibri"/>
        <family val="2"/>
        <scheme val="minor"/>
      </rPr>
      <t xml:space="preserve"> </t>
    </r>
  </si>
  <si>
    <r>
      <rPr>
        <sz val="12"/>
        <color theme="10"/>
        <rFont val="Calibri"/>
        <family val="2"/>
      </rPr>
      <t>@Wei Cai</t>
    </r>
    <r>
      <rPr>
        <sz val="10"/>
        <color theme="1"/>
        <rFont val="Calibri"/>
        <family val="2"/>
        <scheme val="minor"/>
      </rPr>
      <t xml:space="preserve"> </t>
    </r>
    <r>
      <rPr>
        <sz val="12"/>
        <color theme="10"/>
        <rFont val="Calibri"/>
        <family val="2"/>
      </rPr>
      <t>@Jia Zhu</t>
    </r>
    <r>
      <rPr>
        <sz val="10"/>
        <color theme="1"/>
        <rFont val="Calibri"/>
        <family val="2"/>
        <scheme val="minor"/>
      </rPr>
      <t xml:space="preserve"> </t>
    </r>
  </si>
  <si>
    <r>
      <rPr>
        <sz val="12"/>
        <color theme="10"/>
        <rFont val="Calibri"/>
        <family val="2"/>
      </rPr>
      <t>@Francis Kao</t>
    </r>
    <r>
      <rPr>
        <sz val="10"/>
        <color theme="1"/>
        <rFont val="Calibri"/>
        <family val="2"/>
        <scheme val="minor"/>
      </rPr>
      <t xml:space="preserve"> </t>
    </r>
    <r>
      <rPr>
        <sz val="12"/>
        <color theme="10"/>
        <rFont val="Calibri"/>
        <family val="2"/>
      </rPr>
      <t>@Nathan Wang</t>
    </r>
  </si>
  <si>
    <r>
      <rPr>
        <sz val="12"/>
        <color theme="10"/>
        <rFont val="Calibri"/>
        <family val="2"/>
      </rPr>
      <t>@Alex Zhang</t>
    </r>
    <r>
      <rPr>
        <sz val="10"/>
        <color theme="1"/>
        <rFont val="Calibri"/>
        <family val="2"/>
        <scheme val="minor"/>
      </rPr>
      <t xml:space="preserve"> </t>
    </r>
    <r>
      <rPr>
        <sz val="12"/>
        <color theme="10"/>
        <rFont val="Calibri"/>
        <family val="2"/>
      </rPr>
      <t>@Jason Wang</t>
    </r>
    <r>
      <rPr>
        <sz val="10"/>
        <color theme="1"/>
        <rFont val="Calibri"/>
        <family val="2"/>
        <scheme val="minor"/>
      </rPr>
      <t xml:space="preserve"> </t>
    </r>
  </si>
  <si>
    <r>
      <rPr>
        <sz val="12"/>
        <color theme="10"/>
        <rFont val="Calibri"/>
        <family val="2"/>
      </rPr>
      <t>@Charles</t>
    </r>
    <r>
      <rPr>
        <sz val="10"/>
        <color theme="1"/>
        <rFont val="Calibri"/>
        <family val="2"/>
        <scheme val="minor"/>
      </rPr>
      <t xml:space="preserve"> </t>
    </r>
    <r>
      <rPr>
        <sz val="12"/>
        <color theme="10"/>
        <rFont val="Calibri"/>
        <family val="2"/>
      </rPr>
      <t>@Daniel Sun</t>
    </r>
    <r>
      <rPr>
        <sz val="10"/>
        <color theme="1"/>
        <rFont val="Calibri"/>
        <family val="2"/>
        <scheme val="minor"/>
      </rPr>
      <t xml:space="preserve"> </t>
    </r>
  </si>
  <si>
    <r>
      <rPr>
        <sz val="12"/>
        <color theme="10"/>
        <rFont val="Calibri"/>
        <family val="2"/>
      </rPr>
      <t>@Charles</t>
    </r>
    <r>
      <rPr>
        <sz val="10"/>
        <color theme="1"/>
        <rFont val="Calibri"/>
        <family val="2"/>
        <scheme val="minor"/>
      </rPr>
      <t xml:space="preserve"> </t>
    </r>
    <r>
      <rPr>
        <sz val="12"/>
        <color theme="10"/>
        <rFont val="Calibri"/>
        <family val="2"/>
      </rPr>
      <t>@杨曦Cici</t>
    </r>
    <r>
      <rPr>
        <sz val="10"/>
        <color theme="1"/>
        <rFont val="Calibri"/>
        <family val="2"/>
        <scheme val="minor"/>
      </rPr>
      <t xml:space="preserve"> </t>
    </r>
  </si>
  <si>
    <r>
      <rPr>
        <sz val="12"/>
        <color theme="10"/>
        <rFont val="Calibri"/>
        <family val="2"/>
      </rPr>
      <t>@Issac Zhang</t>
    </r>
    <r>
      <rPr>
        <sz val="12"/>
        <color theme="10"/>
        <rFont val="Calibri"/>
        <family val="2"/>
      </rPr>
      <t>@Haowei Zhai</t>
    </r>
  </si>
  <si>
    <r>
      <rPr>
        <b/>
        <sz val="12"/>
        <color theme="10"/>
        <rFont val="Calibri"/>
        <family val="2"/>
      </rPr>
      <t>@Issac Zhang</t>
    </r>
  </si>
  <si>
    <r>
      <rPr>
        <sz val="12"/>
        <color theme="10"/>
        <rFont val="Calibri"/>
        <family val="2"/>
      </rPr>
      <t>@Jason Wang</t>
    </r>
    <r>
      <rPr>
        <sz val="10"/>
        <color theme="1"/>
        <rFont val="Calibri"/>
        <family val="2"/>
        <scheme val="minor"/>
      </rPr>
      <t xml:space="preserve"> </t>
    </r>
    <r>
      <rPr>
        <sz val="12"/>
        <color theme="10"/>
        <rFont val="Calibri"/>
        <family val="2"/>
      </rPr>
      <t>@Charles</t>
    </r>
    <r>
      <rPr>
        <sz val="10"/>
        <color theme="1"/>
        <rFont val="Calibri"/>
        <family val="2"/>
        <scheme val="minor"/>
      </rPr>
      <t xml:space="preserve"> </t>
    </r>
  </si>
  <si>
    <r>
      <rPr>
        <sz val="12"/>
        <color theme="10"/>
        <rFont val="Calibri"/>
        <family val="2"/>
      </rPr>
      <t>@Haoran Sun</t>
    </r>
    <r>
      <rPr>
        <sz val="10"/>
        <color theme="1"/>
        <rFont val="Calibri"/>
        <family val="2"/>
        <scheme val="minor"/>
      </rPr>
      <t xml:space="preserve"> </t>
    </r>
    <r>
      <rPr>
        <sz val="12"/>
        <color theme="10"/>
        <rFont val="Calibri"/>
        <family val="2"/>
      </rPr>
      <t>@杨曦Cici</t>
    </r>
    <r>
      <rPr>
        <sz val="10"/>
        <color theme="1"/>
        <rFont val="Calibri"/>
        <family val="2"/>
        <scheme val="minor"/>
      </rPr>
      <t xml:space="preserve"> </t>
    </r>
  </si>
  <si>
    <r>
      <rPr>
        <sz val="12"/>
        <color theme="10"/>
        <rFont val="Calibri"/>
        <family val="2"/>
      </rPr>
      <t>@Daniel Sun</t>
    </r>
    <r>
      <rPr>
        <sz val="12"/>
        <color theme="10"/>
        <rFont val="Calibri"/>
        <family val="2"/>
      </rPr>
      <t>@Jia Zhu</t>
    </r>
  </si>
  <si>
    <r>
      <rPr>
        <sz val="12"/>
        <color theme="10"/>
        <rFont val="Calibri"/>
        <family val="2"/>
      </rPr>
      <t>@杨曦Cici</t>
    </r>
    <r>
      <rPr>
        <sz val="10"/>
        <color theme="1"/>
        <rFont val="Calibri"/>
        <family val="2"/>
        <scheme val="minor"/>
      </rPr>
      <t xml:space="preserve"> </t>
    </r>
    <r>
      <rPr>
        <sz val="12"/>
        <color theme="10"/>
        <rFont val="Calibri"/>
        <family val="2"/>
      </rPr>
      <t>@Jason Wang</t>
    </r>
    <r>
      <rPr>
        <sz val="10"/>
        <color theme="1"/>
        <rFont val="Calibri"/>
        <family val="2"/>
        <scheme val="minor"/>
      </rPr>
      <t xml:space="preserve"> </t>
    </r>
  </si>
  <si>
    <r>
      <rPr>
        <sz val="12"/>
        <color theme="10"/>
        <rFont val="Calibri"/>
        <family val="2"/>
      </rPr>
      <t>@Haowei Zhai</t>
    </r>
    <r>
      <rPr>
        <sz val="10"/>
        <color theme="1"/>
        <rFont val="Calibri"/>
        <family val="2"/>
        <scheme val="minor"/>
      </rPr>
      <t xml:space="preserve"> </t>
    </r>
    <r>
      <rPr>
        <sz val="12"/>
        <color theme="10"/>
        <rFont val="Calibri"/>
        <family val="2"/>
      </rPr>
      <t>@Isaac Zhang</t>
    </r>
    <r>
      <rPr>
        <sz val="10"/>
        <color theme="1"/>
        <rFont val="Calibri"/>
        <family val="2"/>
        <scheme val="minor"/>
      </rPr>
      <t xml:space="preserve"> </t>
    </r>
  </si>
  <si>
    <r>
      <t xml:space="preserve"> </t>
    </r>
    <r>
      <rPr>
        <sz val="12"/>
        <color theme="10"/>
        <rFont val="Calibri"/>
        <family val="2"/>
      </rPr>
      <t>@Isaac Zhang</t>
    </r>
    <r>
      <rPr>
        <sz val="10"/>
        <color theme="1"/>
        <rFont val="Calibri"/>
        <family val="2"/>
        <scheme val="minor"/>
      </rPr>
      <t xml:space="preserve"> </t>
    </r>
    <r>
      <rPr>
        <sz val="12"/>
        <color theme="10"/>
        <rFont val="Calibri"/>
        <family val="2"/>
      </rPr>
      <t>@Daniel Sun</t>
    </r>
    <r>
      <rPr>
        <sz val="10"/>
        <color theme="1"/>
        <rFont val="Calibri"/>
        <family val="2"/>
        <scheme val="minor"/>
      </rPr>
      <t xml:space="preserve"> </t>
    </r>
    <r>
      <rPr>
        <sz val="12"/>
        <color theme="10"/>
        <rFont val="Calibri"/>
        <family val="2"/>
      </rPr>
      <t>@Alex Zhang</t>
    </r>
    <r>
      <rPr>
        <sz val="10"/>
        <color theme="1"/>
        <rFont val="Calibri"/>
        <family val="2"/>
        <scheme val="minor"/>
      </rPr>
      <t xml:space="preserve"> </t>
    </r>
  </si>
  <si>
    <r>
      <rPr>
        <sz val="12"/>
        <color theme="10"/>
        <rFont val="Calibri"/>
        <family val="2"/>
      </rPr>
      <t>@Daniel Sun</t>
    </r>
    <r>
      <rPr>
        <sz val="10"/>
        <color theme="1"/>
        <rFont val="Calibri"/>
        <family val="2"/>
        <scheme val="minor"/>
      </rPr>
      <t xml:space="preserve"> </t>
    </r>
    <r>
      <rPr>
        <sz val="12"/>
        <color theme="10"/>
        <rFont val="Calibri"/>
        <family val="2"/>
      </rPr>
      <t>@Charles</t>
    </r>
    <r>
      <rPr>
        <sz val="10"/>
        <color theme="1"/>
        <rFont val="Calibri"/>
        <family val="2"/>
        <scheme val="minor"/>
      </rPr>
      <t xml:space="preserve"> </t>
    </r>
  </si>
  <si>
    <r>
      <t xml:space="preserve"> </t>
    </r>
    <r>
      <rPr>
        <sz val="12"/>
        <color theme="10"/>
        <rFont val="Calibri"/>
        <family val="2"/>
      </rPr>
      <t>@Isaac Zhang</t>
    </r>
    <r>
      <rPr>
        <sz val="10"/>
        <color theme="1"/>
        <rFont val="Calibri"/>
        <family val="2"/>
        <scheme val="minor"/>
      </rPr>
      <t xml:space="preserve"> </t>
    </r>
  </si>
  <si>
    <r>
      <rPr>
        <sz val="12"/>
        <color theme="10"/>
        <rFont val="Calibri"/>
        <family val="2"/>
      </rPr>
      <t>@Haowei Zhai</t>
    </r>
    <r>
      <rPr>
        <sz val="10"/>
        <color theme="1"/>
        <rFont val="Calibri"/>
        <family val="2"/>
        <scheme val="minor"/>
      </rPr>
      <t xml:space="preserve">
</t>
    </r>
    <r>
      <rPr>
        <sz val="12"/>
        <color theme="10"/>
        <rFont val="Calibri"/>
        <family val="2"/>
      </rPr>
      <t>@Nic Chen</t>
    </r>
  </si>
  <si>
    <r>
      <rPr>
        <sz val="12"/>
        <color theme="10"/>
        <rFont val="Calibri"/>
        <family val="2"/>
      </rPr>
      <t>@Alex Zhang</t>
    </r>
    <r>
      <rPr>
        <sz val="10"/>
        <color theme="1"/>
        <rFont val="Calibri"/>
        <family val="2"/>
        <scheme val="minor"/>
      </rPr>
      <t xml:space="preserve"> </t>
    </r>
    <r>
      <rPr>
        <sz val="12"/>
        <color theme="10"/>
        <rFont val="Calibri"/>
        <family val="2"/>
      </rPr>
      <t>@Haowei Zhai</t>
    </r>
    <r>
      <rPr>
        <sz val="10"/>
        <color theme="1"/>
        <rFont val="Calibri"/>
        <family val="2"/>
        <scheme val="minor"/>
      </rPr>
      <t xml:space="preserve"> </t>
    </r>
    <r>
      <rPr>
        <sz val="12"/>
        <color theme="10"/>
        <rFont val="Calibri"/>
        <family val="2"/>
      </rPr>
      <t>@Daniel Sun</t>
    </r>
    <r>
      <rPr>
        <sz val="10"/>
        <color theme="1"/>
        <rFont val="Calibri"/>
        <family val="2"/>
        <scheme val="minor"/>
      </rPr>
      <t xml:space="preserve"> </t>
    </r>
  </si>
  <si>
    <r>
      <rPr>
        <sz val="12"/>
        <color theme="10"/>
        <rFont val="Calibri"/>
        <family val="2"/>
      </rPr>
      <t>@Alex Zhang</t>
    </r>
    <r>
      <rPr>
        <sz val="10"/>
        <color theme="1"/>
        <rFont val="Calibri"/>
        <family val="2"/>
        <scheme val="minor"/>
      </rPr>
      <t xml:space="preserve"> </t>
    </r>
    <r>
      <rPr>
        <sz val="12"/>
        <color theme="10"/>
        <rFont val="Calibri"/>
        <family val="2"/>
      </rPr>
      <t>@Daniel Sun</t>
    </r>
    <r>
      <rPr>
        <sz val="10"/>
        <color theme="1"/>
        <rFont val="Calibri"/>
        <family val="2"/>
        <scheme val="minor"/>
      </rPr>
      <t xml:space="preserve"> </t>
    </r>
  </si>
  <si>
    <r>
      <rPr>
        <sz val="12"/>
        <color theme="10"/>
        <rFont val="Calibri"/>
        <family val="2"/>
      </rPr>
      <t>@Nic Chen</t>
    </r>
    <r>
      <rPr>
        <sz val="10"/>
        <color theme="1"/>
        <rFont val="Calibri"/>
        <family val="2"/>
        <scheme val="minor"/>
      </rPr>
      <t xml:space="preserve"> </t>
    </r>
    <r>
      <rPr>
        <sz val="12"/>
        <color theme="10"/>
        <rFont val="Calibri"/>
        <family val="2"/>
      </rPr>
      <t>@Jia Zhu</t>
    </r>
    <r>
      <rPr>
        <sz val="10"/>
        <color theme="1"/>
        <rFont val="Calibri"/>
        <family val="2"/>
        <scheme val="minor"/>
      </rPr>
      <t xml:space="preserve"> </t>
    </r>
  </si>
  <si>
    <r>
      <rPr>
        <sz val="12"/>
        <color theme="10"/>
        <rFont val="Calibri"/>
        <family val="2"/>
      </rPr>
      <t>@Jason Wang</t>
    </r>
    <r>
      <rPr>
        <sz val="10"/>
        <color theme="1"/>
        <rFont val="Calibri"/>
        <family val="2"/>
        <scheme val="minor"/>
      </rPr>
      <t xml:space="preserve"> </t>
    </r>
    <r>
      <rPr>
        <sz val="10"/>
        <color theme="1"/>
        <rFont val="Calibri"/>
        <family val="2"/>
        <scheme val="minor"/>
      </rPr>
      <t xml:space="preserve"> </t>
    </r>
    <r>
      <rPr>
        <sz val="12"/>
        <color theme="10"/>
        <rFont val="Calibri"/>
        <family val="2"/>
      </rPr>
      <t>@Haoran Sun</t>
    </r>
    <r>
      <rPr>
        <sz val="10"/>
        <color theme="1"/>
        <rFont val="Calibri"/>
        <family val="2"/>
        <scheme val="minor"/>
      </rPr>
      <t xml:space="preserve"> </t>
    </r>
  </si>
  <si>
    <r>
      <rPr>
        <sz val="12"/>
        <color theme="10"/>
        <rFont val="Calibri"/>
        <family val="2"/>
      </rPr>
      <t>@Jason Wang</t>
    </r>
    <r>
      <rPr>
        <sz val="12"/>
        <color theme="10"/>
        <rFont val="Calibri"/>
        <family val="2"/>
      </rPr>
      <t>@Charles</t>
    </r>
  </si>
  <si>
    <r>
      <rPr>
        <sz val="12"/>
        <color theme="10"/>
        <rFont val="Calibri"/>
        <family val="2"/>
      </rPr>
      <t>@Isaac Zhang</t>
    </r>
    <r>
      <rPr>
        <sz val="12"/>
        <color theme="10"/>
        <rFont val="Calibri"/>
        <family val="2"/>
      </rPr>
      <t>@Haowei Zhai</t>
    </r>
  </si>
  <si>
    <r>
      <rPr>
        <sz val="12"/>
        <color theme="10"/>
        <rFont val="Calibri"/>
        <family val="2"/>
      </rPr>
      <t>@杨曦Cici</t>
    </r>
    <r>
      <rPr>
        <sz val="10"/>
        <color theme="1"/>
        <rFont val="Calibri"/>
        <family val="2"/>
        <scheme val="minor"/>
      </rPr>
      <t xml:space="preserve">
</t>
    </r>
    <r>
      <rPr>
        <sz val="12"/>
        <color theme="10"/>
        <rFont val="Calibri"/>
        <family val="2"/>
      </rPr>
      <t>@Wei Cai</t>
    </r>
    <r>
      <rPr>
        <sz val="10"/>
        <color theme="1"/>
        <rFont val="Calibri"/>
        <family val="2"/>
        <scheme val="minor"/>
      </rPr>
      <t xml:space="preserve">
</t>
    </r>
    <r>
      <rPr>
        <sz val="12"/>
        <color theme="10"/>
        <rFont val="Calibri"/>
        <family val="2"/>
      </rPr>
      <t>@Jason Wang</t>
    </r>
  </si>
  <si>
    <r>
      <rPr>
        <sz val="12"/>
        <color theme="10"/>
        <rFont val="Calibri"/>
        <family val="2"/>
      </rPr>
      <t>@Francis Kao</t>
    </r>
    <r>
      <rPr>
        <sz val="10"/>
        <color theme="1"/>
        <rFont val="Calibri"/>
        <family val="2"/>
        <scheme val="minor"/>
      </rPr>
      <t xml:space="preserve"> </t>
    </r>
    <r>
      <rPr>
        <sz val="12"/>
        <color theme="10"/>
        <rFont val="Calibri"/>
        <family val="2"/>
      </rPr>
      <t>@Nathan Wang</t>
    </r>
    <r>
      <rPr>
        <sz val="10"/>
        <color theme="1"/>
        <rFont val="Calibri"/>
        <family val="2"/>
        <scheme val="minor"/>
      </rPr>
      <t xml:space="preserve"> </t>
    </r>
    <r>
      <rPr>
        <sz val="12"/>
        <color theme="10"/>
        <rFont val="Calibri"/>
        <family val="2"/>
      </rPr>
      <t>@Daniel Sun</t>
    </r>
    <r>
      <rPr>
        <sz val="10"/>
        <color theme="1"/>
        <rFont val="Calibri"/>
        <family val="2"/>
        <scheme val="minor"/>
      </rPr>
      <t xml:space="preserve"> </t>
    </r>
  </si>
  <si>
    <r>
      <rPr>
        <sz val="12"/>
        <color theme="10"/>
        <rFont val="Calibri"/>
        <family val="2"/>
      </rPr>
      <t>@Alex Zhang</t>
    </r>
    <r>
      <rPr>
        <sz val="10"/>
        <color theme="1"/>
        <rFont val="Calibri"/>
        <family val="2"/>
        <scheme val="minor"/>
      </rPr>
      <t xml:space="preserve"> </t>
    </r>
    <r>
      <rPr>
        <sz val="12"/>
        <color theme="10"/>
        <rFont val="Calibri"/>
        <family val="2"/>
      </rPr>
      <t>@Jia Zhu</t>
    </r>
  </si>
  <si>
    <r>
      <rPr>
        <sz val="12"/>
        <color theme="10"/>
        <rFont val="Calibri"/>
        <family val="2"/>
      </rPr>
      <t>@杨曦Cici</t>
    </r>
    <r>
      <rPr>
        <sz val="12"/>
        <color theme="10"/>
        <rFont val="Calibri"/>
        <family val="2"/>
      </rPr>
      <t>@Francis Kao</t>
    </r>
  </si>
  <si>
    <r>
      <rPr>
        <sz val="12"/>
        <color theme="10"/>
        <rFont val="Calibri"/>
        <family val="2"/>
      </rPr>
      <t>@Francis Kao</t>
    </r>
    <r>
      <rPr>
        <sz val="10"/>
        <color theme="1"/>
        <rFont val="Calibri"/>
        <family val="2"/>
        <scheme val="minor"/>
      </rPr>
      <t xml:space="preserve"> </t>
    </r>
    <r>
      <rPr>
        <sz val="12"/>
        <color theme="10"/>
        <rFont val="Calibri"/>
        <family val="2"/>
      </rPr>
      <t>@Nathan Wang</t>
    </r>
    <r>
      <rPr>
        <sz val="10"/>
        <color theme="1"/>
        <rFont val="Calibri"/>
        <family val="2"/>
        <scheme val="minor"/>
      </rPr>
      <t xml:space="preserve">
</t>
    </r>
    <r>
      <rPr>
        <sz val="12"/>
        <color theme="10"/>
        <rFont val="Calibri"/>
        <family val="2"/>
      </rPr>
      <t>@杨曦Cici</t>
    </r>
    <r>
      <rPr>
        <sz val="10"/>
        <color theme="1"/>
        <rFont val="Calibri"/>
        <family val="2"/>
        <scheme val="minor"/>
      </rPr>
      <t xml:space="preserve"> </t>
    </r>
  </si>
  <si>
    <r>
      <rPr>
        <b/>
        <sz val="12"/>
        <color theme="10"/>
        <rFont val="Calibri"/>
        <family val="2"/>
      </rPr>
      <t>@Alex Zhang</t>
    </r>
    <r>
      <rPr>
        <b/>
        <sz val="12"/>
        <color theme="10"/>
        <rFont val="Calibri"/>
        <family val="2"/>
      </rPr>
      <t>@Haowei Zhai</t>
    </r>
  </si>
  <si>
    <r>
      <rPr>
        <sz val="12"/>
        <color theme="10"/>
        <rFont val="Calibri"/>
        <family val="2"/>
      </rPr>
      <t>@Alex Zhang</t>
    </r>
    <r>
      <rPr>
        <sz val="12"/>
        <color theme="10"/>
        <rFont val="Calibri"/>
        <family val="2"/>
      </rPr>
      <t>@Jason Wang</t>
    </r>
    <r>
      <rPr>
        <sz val="10"/>
        <color theme="1"/>
        <rFont val="Calibri"/>
        <family val="2"/>
        <scheme val="minor"/>
      </rPr>
      <t xml:space="preserve">
</t>
    </r>
  </si>
  <si>
    <r>
      <t xml:space="preserve"> </t>
    </r>
    <r>
      <rPr>
        <sz val="12"/>
        <color theme="10"/>
        <rFont val="Calibri"/>
        <family val="2"/>
      </rPr>
      <t>@Haowei Zhai</t>
    </r>
  </si>
  <si>
    <r>
      <rPr>
        <sz val="12"/>
        <color theme="10"/>
        <rFont val="Calibri"/>
        <family val="2"/>
      </rPr>
      <t>@Jason Wang</t>
    </r>
    <r>
      <rPr>
        <sz val="12"/>
        <color theme="10"/>
        <rFont val="Calibri"/>
        <family val="2"/>
      </rPr>
      <t>@Alex Zhang</t>
    </r>
  </si>
  <si>
    <r>
      <rPr>
        <sz val="12"/>
        <color theme="10"/>
        <rFont val="Calibri"/>
        <family val="2"/>
      </rPr>
      <t>@Haoran Sun</t>
    </r>
    <r>
      <rPr>
        <sz val="12"/>
        <color theme="10"/>
        <rFont val="Calibri"/>
        <family val="2"/>
      </rPr>
      <t>@Charles</t>
    </r>
  </si>
  <si>
    <r>
      <rPr>
        <sz val="12"/>
        <color theme="10"/>
        <rFont val="Calibri"/>
        <family val="2"/>
      </rPr>
      <t>@Jason Wang</t>
    </r>
    <r>
      <rPr>
        <sz val="12"/>
        <color theme="10"/>
        <rFont val="Calibri"/>
        <family val="2"/>
      </rPr>
      <t>@杨曦Cici</t>
    </r>
    <r>
      <rPr>
        <sz val="12"/>
        <color theme="10"/>
        <rFont val="Calibri"/>
        <family val="2"/>
      </rPr>
      <t>@Haoran Sun</t>
    </r>
  </si>
  <si>
    <r>
      <rPr>
        <sz val="12"/>
        <color theme="10"/>
        <rFont val="Calibri"/>
        <family val="2"/>
      </rPr>
      <t>@Haoran Sun</t>
    </r>
    <r>
      <rPr>
        <sz val="10"/>
        <color theme="1"/>
        <rFont val="Calibri"/>
        <family val="2"/>
        <scheme val="minor"/>
      </rPr>
      <t xml:space="preserve"> </t>
    </r>
    <r>
      <rPr>
        <sz val="12"/>
        <color theme="10"/>
        <rFont val="Calibri"/>
        <family val="2"/>
      </rPr>
      <t>@James Mi</t>
    </r>
    <r>
      <rPr>
        <sz val="12"/>
        <color theme="10"/>
        <rFont val="Calibri"/>
        <family val="2"/>
      </rPr>
      <t>@Charles</t>
    </r>
    <r>
      <rPr>
        <sz val="10"/>
        <color theme="1"/>
        <rFont val="Calibri"/>
        <family val="2"/>
        <scheme val="minor"/>
      </rPr>
      <t xml:space="preserve"> </t>
    </r>
  </si>
  <si>
    <r>
      <rPr>
        <sz val="12"/>
        <color theme="10"/>
        <rFont val="Calibri"/>
        <family val="2"/>
      </rPr>
      <t>@Haoran Sun</t>
    </r>
    <r>
      <rPr>
        <sz val="10"/>
        <color theme="1"/>
        <rFont val="Calibri"/>
        <family val="2"/>
        <scheme val="minor"/>
      </rPr>
      <t xml:space="preserve">
</t>
    </r>
    <r>
      <rPr>
        <sz val="12"/>
        <color theme="10"/>
        <rFont val="Calibri"/>
        <family val="2"/>
      </rPr>
      <t>@杨曦Cici</t>
    </r>
    <r>
      <rPr>
        <sz val="10"/>
        <color theme="1"/>
        <rFont val="Calibri"/>
        <family val="2"/>
        <scheme val="minor"/>
      </rPr>
      <t xml:space="preserve">
</t>
    </r>
    <r>
      <rPr>
        <sz val="12"/>
        <color theme="10"/>
        <rFont val="Calibri"/>
        <family val="2"/>
      </rPr>
      <t>@Jason Wang</t>
    </r>
  </si>
  <si>
    <r>
      <rPr>
        <sz val="12"/>
        <color theme="10"/>
        <rFont val="Calibri"/>
        <family val="2"/>
      </rPr>
      <t>@Jason Wang</t>
    </r>
    <r>
      <rPr>
        <sz val="10"/>
        <color theme="1"/>
        <rFont val="Calibri"/>
        <family val="2"/>
        <scheme val="minor"/>
      </rPr>
      <t xml:space="preserve"> </t>
    </r>
    <r>
      <rPr>
        <sz val="12"/>
        <color theme="10"/>
        <rFont val="Calibri"/>
        <family val="2"/>
      </rPr>
      <t>@Isaac Zhang</t>
    </r>
    <r>
      <rPr>
        <sz val="10"/>
        <color theme="1"/>
        <rFont val="Calibri"/>
        <family val="2"/>
        <scheme val="minor"/>
      </rPr>
      <t xml:space="preserve"> </t>
    </r>
  </si>
  <si>
    <r>
      <rPr>
        <sz val="12"/>
        <color theme="10"/>
        <rFont val="Calibri"/>
        <family val="2"/>
      </rPr>
      <t>@James Mi</t>
    </r>
  </si>
  <si>
    <r>
      <rPr>
        <sz val="12"/>
        <color theme="10"/>
        <rFont val="Calibri"/>
        <family val="2"/>
      </rPr>
      <t>@Jia Zhu</t>
    </r>
    <r>
      <rPr>
        <sz val="12"/>
        <color theme="10"/>
        <rFont val="Calibri"/>
        <family val="2"/>
      </rPr>
      <t>@Issac Zhang</t>
    </r>
    <r>
      <rPr>
        <sz val="12"/>
        <color theme="10"/>
        <rFont val="Calibri"/>
        <family val="2"/>
      </rPr>
      <t>@Wei Cai</t>
    </r>
  </si>
  <si>
    <r>
      <rPr>
        <sz val="12"/>
        <color theme="10"/>
        <rFont val="Calibri"/>
        <family val="2"/>
      </rPr>
      <t>@Haoran Sun</t>
    </r>
    <r>
      <rPr>
        <sz val="10"/>
        <color theme="1"/>
        <rFont val="Calibri"/>
        <family val="2"/>
        <scheme val="minor"/>
      </rPr>
      <t xml:space="preserve"> </t>
    </r>
    <r>
      <rPr>
        <sz val="12"/>
        <color theme="10"/>
        <rFont val="Calibri"/>
        <family val="2"/>
      </rPr>
      <t>@Jason Wang</t>
    </r>
    <r>
      <rPr>
        <sz val="10"/>
        <color theme="1"/>
        <rFont val="Calibri"/>
        <family val="2"/>
        <scheme val="minor"/>
      </rPr>
      <t xml:space="preserve"> </t>
    </r>
  </si>
  <si>
    <r>
      <rPr>
        <sz val="12"/>
        <color theme="10"/>
        <rFont val="Calibri"/>
        <family val="2"/>
      </rPr>
      <t>@Haowei Zhai</t>
    </r>
    <r>
      <rPr>
        <sz val="10"/>
        <color theme="1"/>
        <rFont val="Calibri"/>
        <family val="2"/>
        <scheme val="minor"/>
      </rPr>
      <t xml:space="preserve">
</t>
    </r>
    <r>
      <rPr>
        <sz val="12"/>
        <color theme="10"/>
        <rFont val="Calibri"/>
        <family val="2"/>
      </rPr>
      <t>@Jia Zhu</t>
    </r>
  </si>
  <si>
    <r>
      <rPr>
        <sz val="12"/>
        <color theme="10"/>
        <rFont val="Calibri"/>
        <family val="2"/>
      </rPr>
      <t>@Francis Kao</t>
    </r>
    <r>
      <rPr>
        <sz val="10"/>
        <color theme="1"/>
        <rFont val="Calibri"/>
        <family val="2"/>
        <scheme val="minor"/>
      </rPr>
      <t xml:space="preserve"> </t>
    </r>
    <r>
      <rPr>
        <sz val="12"/>
        <color theme="10"/>
        <rFont val="Calibri"/>
        <family val="2"/>
      </rPr>
      <t>@Isaac Zhang</t>
    </r>
    <r>
      <rPr>
        <sz val="10"/>
        <color theme="1"/>
        <rFont val="Calibri"/>
        <family val="2"/>
        <scheme val="minor"/>
      </rPr>
      <t xml:space="preserve"> </t>
    </r>
  </si>
  <si>
    <r>
      <rPr>
        <sz val="12"/>
        <color theme="10"/>
        <rFont val="Calibri"/>
        <family val="2"/>
      </rPr>
      <t>@Wei Cai</t>
    </r>
    <r>
      <rPr>
        <sz val="12"/>
        <color rgb="FF000000"/>
        <rFont val="Calibri"/>
        <family val="2"/>
      </rPr>
      <t xml:space="preserve"> </t>
    </r>
    <r>
      <rPr>
        <sz val="12"/>
        <color theme="10"/>
        <rFont val="Calibri"/>
        <family val="2"/>
      </rPr>
      <t>@Haowei Zhai</t>
    </r>
    <r>
      <rPr>
        <sz val="12"/>
        <color rgb="FF000000"/>
        <rFont val="Calibri"/>
        <family val="2"/>
      </rPr>
      <t xml:space="preserve"> </t>
    </r>
  </si>
  <si>
    <r>
      <rPr>
        <sz val="12"/>
        <color theme="10"/>
        <rFont val="Calibri"/>
        <family val="2"/>
      </rPr>
      <t>@Haoran Sun</t>
    </r>
    <r>
      <rPr>
        <sz val="10"/>
        <color theme="1"/>
        <rFont val="Calibri"/>
        <family val="2"/>
        <scheme val="minor"/>
      </rPr>
      <t xml:space="preserve"> </t>
    </r>
    <r>
      <rPr>
        <sz val="12"/>
        <color theme="10"/>
        <rFont val="Calibri"/>
        <family val="2"/>
      </rPr>
      <t>@Nathan Wang</t>
    </r>
  </si>
  <si>
    <r>
      <rPr>
        <sz val="12"/>
        <color theme="10"/>
        <rFont val="Calibri"/>
        <family val="2"/>
      </rPr>
      <t>@Francis Kao</t>
    </r>
    <r>
      <rPr>
        <sz val="10"/>
        <color theme="1"/>
        <rFont val="Calibri"/>
        <family val="2"/>
        <scheme val="minor"/>
      </rPr>
      <t xml:space="preserve"> </t>
    </r>
    <r>
      <rPr>
        <sz val="12"/>
        <color theme="10"/>
        <rFont val="Calibri"/>
        <family val="2"/>
      </rPr>
      <t>@Jason Wang</t>
    </r>
    <r>
      <rPr>
        <sz val="10"/>
        <color theme="1"/>
        <rFont val="Calibri"/>
        <family val="2"/>
        <scheme val="minor"/>
      </rPr>
      <t xml:space="preserve"> </t>
    </r>
  </si>
  <si>
    <r>
      <rPr>
        <sz val="12"/>
        <color theme="10"/>
        <rFont val="Calibri"/>
        <family val="2"/>
      </rPr>
      <t>@Haowei Zhai</t>
    </r>
    <r>
      <rPr>
        <sz val="10"/>
        <color theme="1"/>
        <rFont val="Calibri"/>
        <family val="2"/>
        <scheme val="minor"/>
      </rPr>
      <t xml:space="preserve"> </t>
    </r>
    <r>
      <rPr>
        <sz val="12"/>
        <color theme="10"/>
        <rFont val="Calibri"/>
        <family val="2"/>
      </rPr>
      <t>@Wei Cai</t>
    </r>
    <r>
      <rPr>
        <sz val="10"/>
        <color theme="1"/>
        <rFont val="Calibri"/>
        <family val="2"/>
        <scheme val="minor"/>
      </rPr>
      <t xml:space="preserve"> </t>
    </r>
  </si>
  <si>
    <r>
      <t xml:space="preserve"> </t>
    </r>
    <r>
      <rPr>
        <sz val="12"/>
        <color theme="10"/>
        <rFont val="Calibri"/>
        <family val="2"/>
      </rPr>
      <t>@Issac Zhang</t>
    </r>
    <r>
      <rPr>
        <sz val="10"/>
        <color theme="1"/>
        <rFont val="Calibri"/>
        <family val="2"/>
        <scheme val="minor"/>
      </rPr>
      <t xml:space="preserve"> </t>
    </r>
    <r>
      <rPr>
        <sz val="12"/>
        <color theme="10"/>
        <rFont val="Calibri"/>
        <family val="2"/>
      </rPr>
      <t>@Alex Zhang</t>
    </r>
  </si>
  <si>
    <r>
      <rPr>
        <sz val="12"/>
        <color theme="10"/>
        <rFont val="Calibri"/>
        <family val="2"/>
      </rPr>
      <t>@Wei Cai</t>
    </r>
    <r>
      <rPr>
        <sz val="10"/>
        <color theme="1"/>
        <rFont val="Calibri"/>
        <family val="2"/>
        <scheme val="minor"/>
      </rPr>
      <t xml:space="preserve"> </t>
    </r>
    <r>
      <rPr>
        <sz val="12"/>
        <color theme="10"/>
        <rFont val="Calibri"/>
        <family val="2"/>
      </rPr>
      <t>@Nic Chen</t>
    </r>
  </si>
  <si>
    <r>
      <t>2022.03 - 天使轮 - 1000万美元 - 线性/火山石/德迅/UpHones</t>
    </r>
    <r>
      <rPr>
        <sz val="12"/>
        <color rgb="FF000000"/>
        <rFont val="Calibri"/>
        <family val="2"/>
      </rPr>
      <t>t</t>
    </r>
  </si>
  <si>
    <r>
      <rPr>
        <sz val="12"/>
        <color theme="10"/>
        <rFont val="Calibri"/>
        <family val="2"/>
      </rPr>
      <t>@Wei Cai</t>
    </r>
    <r>
      <rPr>
        <sz val="10"/>
        <color theme="1"/>
        <rFont val="Calibri"/>
        <family val="2"/>
        <scheme val="minor"/>
      </rPr>
      <t xml:space="preserve">  </t>
    </r>
  </si>
  <si>
    <r>
      <rPr>
        <sz val="12"/>
        <color theme="10"/>
        <rFont val="Calibri"/>
        <family val="2"/>
      </rPr>
      <t>@Haoran Sun</t>
    </r>
    <r>
      <rPr>
        <sz val="12"/>
        <color theme="10"/>
        <rFont val="Calibri"/>
        <family val="2"/>
      </rPr>
      <t>@Jason Wang</t>
    </r>
  </si>
  <si>
    <r>
      <rPr>
        <sz val="12"/>
        <color theme="10"/>
        <rFont val="Calibri"/>
        <family val="2"/>
      </rPr>
      <t>@Isaac Zhang</t>
    </r>
    <r>
      <rPr>
        <sz val="10"/>
        <color theme="1"/>
        <rFont val="Calibri"/>
        <family val="2"/>
        <scheme val="minor"/>
      </rPr>
      <t xml:space="preserve"> </t>
    </r>
    <r>
      <rPr>
        <sz val="12"/>
        <color theme="10"/>
        <rFont val="Calibri"/>
        <family val="2"/>
      </rPr>
      <t>@Francis Kao</t>
    </r>
    <r>
      <rPr>
        <sz val="10"/>
        <color theme="1"/>
        <rFont val="Calibri"/>
        <family val="2"/>
        <scheme val="minor"/>
      </rPr>
      <t xml:space="preserve"> </t>
    </r>
    <r>
      <rPr>
        <sz val="12"/>
        <color theme="10"/>
        <rFont val="Calibri"/>
        <family val="2"/>
      </rPr>
      <t>@Jason Wang</t>
    </r>
    <r>
      <rPr>
        <sz val="10"/>
        <color theme="1"/>
        <rFont val="Calibri"/>
        <family val="2"/>
        <scheme val="minor"/>
      </rPr>
      <t xml:space="preserve"> </t>
    </r>
  </si>
  <si>
    <r>
      <rPr>
        <sz val="12"/>
        <color theme="10"/>
        <rFont val="Calibri"/>
        <family val="2"/>
      </rPr>
      <t>@Jason Wang</t>
    </r>
    <r>
      <rPr>
        <sz val="10"/>
        <color theme="1"/>
        <rFont val="Calibri"/>
        <family val="2"/>
        <scheme val="minor"/>
      </rPr>
      <t xml:space="preserve"> </t>
    </r>
    <r>
      <rPr>
        <sz val="12"/>
        <color theme="10"/>
        <rFont val="Calibri"/>
        <family val="2"/>
      </rPr>
      <t>@Francis Kao</t>
    </r>
    <r>
      <rPr>
        <sz val="10"/>
        <color theme="1"/>
        <rFont val="Calibri"/>
        <family val="2"/>
        <scheme val="minor"/>
      </rPr>
      <t xml:space="preserve"> </t>
    </r>
  </si>
  <si>
    <r>
      <rPr>
        <sz val="12"/>
        <color theme="10"/>
        <rFont val="Calibri"/>
        <family val="2"/>
      </rPr>
      <t>@Charles</t>
    </r>
    <r>
      <rPr>
        <sz val="12"/>
        <color rgb="FF000000"/>
        <rFont val="Calibri"/>
        <family val="2"/>
      </rPr>
      <t xml:space="preserve"> 
</t>
    </r>
  </si>
  <si>
    <r>
      <rPr>
        <sz val="12"/>
        <color theme="10"/>
        <rFont val="Calibri"/>
        <family val="2"/>
      </rPr>
      <t>@Jason Wang</t>
    </r>
    <r>
      <rPr>
        <sz val="10"/>
        <color theme="1"/>
        <rFont val="Calibri"/>
        <family val="2"/>
        <scheme val="minor"/>
      </rPr>
      <t xml:space="preserve"> </t>
    </r>
    <r>
      <rPr>
        <sz val="12"/>
        <color theme="10"/>
        <rFont val="Calibri"/>
        <family val="2"/>
      </rPr>
      <t>@Charles</t>
    </r>
  </si>
  <si>
    <r>
      <t>Airgram/思维巡航（</t>
    </r>
    <r>
      <rPr>
        <u/>
        <sz val="12"/>
        <color theme="10"/>
        <rFont val="Calibri"/>
        <family val="2"/>
      </rPr>
      <t>https://www.airgram.io</t>
    </r>
    <r>
      <rPr>
        <sz val="10"/>
        <color theme="1"/>
        <rFont val="Calibri"/>
        <family val="2"/>
        <scheme val="minor"/>
      </rPr>
      <t>）是一家专注于会议科技的SaaS出海初创企业，旨在帮助全球用户提高会议效率,减少会议中的人员成本支出以及减少无效会议时间。旗下两款产品Notta以及Airgram，主要为效率类SaaS，主打日本市场及美国市场，Notta app在日本苹果畅销榜TOP10。公司完成两轮融资，主要股东为高瓴，线性，鼎晖以及日本PKSHA Capital。</t>
    </r>
  </si>
  <si>
    <r>
      <rPr>
        <sz val="12"/>
        <color theme="10"/>
        <rFont val="Calibri"/>
        <family val="2"/>
      </rPr>
      <t>@Isaac Zhang</t>
    </r>
    <r>
      <rPr>
        <sz val="10"/>
        <color theme="1"/>
        <rFont val="Calibri"/>
        <family val="2"/>
        <scheme val="minor"/>
      </rPr>
      <t xml:space="preserve">  </t>
    </r>
  </si>
  <si>
    <r>
      <rPr>
        <sz val="12"/>
        <color theme="10"/>
        <rFont val="Calibri"/>
        <family val="2"/>
      </rPr>
      <t>@Francis Kao</t>
    </r>
    <r>
      <rPr>
        <sz val="10"/>
        <color theme="1"/>
        <rFont val="Calibri"/>
        <family val="2"/>
        <scheme val="minor"/>
      </rPr>
      <t xml:space="preserve"> </t>
    </r>
    <r>
      <rPr>
        <sz val="12"/>
        <color theme="10"/>
        <rFont val="Calibri"/>
        <family val="2"/>
      </rPr>
      <t>@Alex Zhang</t>
    </r>
    <r>
      <rPr>
        <sz val="10"/>
        <color theme="1"/>
        <rFont val="Calibri"/>
        <family val="2"/>
        <scheme val="minor"/>
      </rPr>
      <t xml:space="preserve"> </t>
    </r>
    <r>
      <rPr>
        <sz val="12"/>
        <color theme="10"/>
        <rFont val="Calibri"/>
        <family val="2"/>
      </rPr>
      <t>@Jia Zhu</t>
    </r>
    <r>
      <rPr>
        <sz val="10"/>
        <color theme="1"/>
        <rFont val="Calibri"/>
        <family val="2"/>
        <scheme val="minor"/>
      </rPr>
      <t xml:space="preserve"> </t>
    </r>
  </si>
  <si>
    <r>
      <rPr>
        <sz val="12"/>
        <color theme="10"/>
        <rFont val="Calibri"/>
        <family val="2"/>
      </rPr>
      <t>@Jia Zhu</t>
    </r>
    <r>
      <rPr>
        <sz val="12"/>
        <color theme="10"/>
        <rFont val="Calibri"/>
        <family val="2"/>
      </rPr>
      <t>@Haowei Zhai</t>
    </r>
  </si>
  <si>
    <r>
      <rPr>
        <sz val="12"/>
        <color theme="10"/>
        <rFont val="Calibri"/>
        <family val="2"/>
      </rPr>
      <t>@Alex Zhang</t>
    </r>
    <r>
      <rPr>
        <sz val="12"/>
        <color theme="10"/>
        <rFont val="Calibri"/>
        <family val="2"/>
      </rPr>
      <t>@Haowei Zhai</t>
    </r>
  </si>
  <si>
    <r>
      <rPr>
        <sz val="12"/>
        <color theme="10"/>
        <rFont val="Calibri"/>
        <family val="2"/>
      </rPr>
      <t>@Jia Zhu</t>
    </r>
    <r>
      <rPr>
        <sz val="10"/>
        <color theme="1"/>
        <rFont val="Calibri"/>
        <family val="2"/>
        <scheme val="minor"/>
      </rPr>
      <t xml:space="preserve"> </t>
    </r>
    <r>
      <rPr>
        <sz val="12"/>
        <color theme="10"/>
        <rFont val="Calibri"/>
        <family val="2"/>
      </rPr>
      <t>@Issac Zhang</t>
    </r>
  </si>
  <si>
    <r>
      <rPr>
        <sz val="12"/>
        <color theme="10"/>
        <rFont val="Calibri"/>
        <family val="2"/>
      </rPr>
      <t>@Francis Kao</t>
    </r>
    <r>
      <rPr>
        <sz val="10"/>
        <color theme="1"/>
        <rFont val="Calibri"/>
        <family val="2"/>
        <scheme val="minor"/>
      </rPr>
      <t xml:space="preserve"> </t>
    </r>
    <r>
      <rPr>
        <sz val="12"/>
        <color theme="10"/>
        <rFont val="Calibri"/>
        <family val="2"/>
      </rPr>
      <t>@Wei Cai</t>
    </r>
    <r>
      <rPr>
        <sz val="10"/>
        <color theme="1"/>
        <rFont val="Calibri"/>
        <family val="2"/>
        <scheme val="minor"/>
      </rPr>
      <t xml:space="preserve"> </t>
    </r>
  </si>
  <si>
    <r>
      <rPr>
        <sz val="12"/>
        <color theme="10"/>
        <rFont val="Calibri"/>
        <family val="2"/>
      </rPr>
      <t>@Jia Zhu</t>
    </r>
    <r>
      <rPr>
        <sz val="10"/>
        <color theme="1"/>
        <rFont val="Calibri"/>
        <family val="2"/>
        <scheme val="minor"/>
      </rPr>
      <t xml:space="preserve">
</t>
    </r>
    <r>
      <rPr>
        <sz val="12"/>
        <color theme="10"/>
        <rFont val="Calibri"/>
        <family val="2"/>
      </rPr>
      <t>@Nic Chen</t>
    </r>
  </si>
  <si>
    <r>
      <rPr>
        <sz val="12"/>
        <color theme="10"/>
        <rFont val="Calibri"/>
        <family val="2"/>
      </rPr>
      <t>@杨曦Cici</t>
    </r>
    <r>
      <rPr>
        <sz val="10"/>
        <color theme="1"/>
        <rFont val="Calibri"/>
        <family val="2"/>
        <scheme val="minor"/>
      </rPr>
      <t xml:space="preserve"> </t>
    </r>
    <r>
      <rPr>
        <sz val="12"/>
        <color theme="10"/>
        <rFont val="Calibri"/>
        <family val="2"/>
      </rPr>
      <t>@Haoran Sun</t>
    </r>
    <r>
      <rPr>
        <sz val="10"/>
        <color theme="1"/>
        <rFont val="Calibri"/>
        <family val="2"/>
        <scheme val="minor"/>
      </rPr>
      <t xml:space="preserve"> </t>
    </r>
  </si>
  <si>
    <r>
      <rPr>
        <sz val="12"/>
        <color theme="10"/>
        <rFont val="Calibri"/>
        <family val="2"/>
      </rPr>
      <t>@Nic Chen</t>
    </r>
    <r>
      <rPr>
        <sz val="10"/>
        <color theme="1"/>
        <rFont val="Calibri"/>
        <family val="2"/>
        <scheme val="minor"/>
      </rPr>
      <t xml:space="preserve">
</t>
    </r>
    <r>
      <rPr>
        <sz val="12"/>
        <color theme="10"/>
        <rFont val="Calibri"/>
        <family val="2"/>
      </rPr>
      <t>@Jia Zhu</t>
    </r>
  </si>
  <si>
    <r>
      <rPr>
        <sz val="12"/>
        <color theme="10"/>
        <rFont val="Calibri"/>
        <family val="2"/>
      </rPr>
      <t>@Daniel Sun</t>
    </r>
    <r>
      <rPr>
        <sz val="10"/>
        <color theme="1"/>
        <rFont val="Calibri"/>
        <family val="2"/>
        <scheme val="minor"/>
      </rPr>
      <t xml:space="preserve"> </t>
    </r>
    <r>
      <rPr>
        <sz val="12"/>
        <color theme="10"/>
        <rFont val="Calibri"/>
        <family val="2"/>
      </rPr>
      <t>@Jia Zhu</t>
    </r>
    <r>
      <rPr>
        <sz val="10"/>
        <color theme="1"/>
        <rFont val="Calibri"/>
        <family val="2"/>
        <scheme val="minor"/>
      </rPr>
      <t xml:space="preserve"> </t>
    </r>
    <r>
      <rPr>
        <sz val="12"/>
        <color theme="10"/>
        <rFont val="Calibri"/>
        <family val="2"/>
      </rPr>
      <t>@Alex Zhang</t>
    </r>
    <r>
      <rPr>
        <sz val="10"/>
        <color theme="1"/>
        <rFont val="Calibri"/>
        <family val="2"/>
        <scheme val="minor"/>
      </rPr>
      <t xml:space="preserve"> </t>
    </r>
  </si>
  <si>
    <r>
      <rPr>
        <b/>
        <sz val="12"/>
        <color theme="10"/>
        <rFont val="Calibri"/>
        <family val="2"/>
      </rPr>
      <t>@Haoran Sun</t>
    </r>
  </si>
  <si>
    <r>
      <rPr>
        <sz val="12"/>
        <color theme="10"/>
        <rFont val="Calibri"/>
        <family val="2"/>
      </rPr>
      <t>@Daniel Sun</t>
    </r>
    <r>
      <rPr>
        <sz val="10"/>
        <color theme="1"/>
        <rFont val="Calibri"/>
        <family val="2"/>
        <scheme val="minor"/>
      </rPr>
      <t xml:space="preserve">
</t>
    </r>
    <r>
      <rPr>
        <sz val="12"/>
        <color theme="10"/>
        <rFont val="Calibri"/>
        <family val="2"/>
      </rPr>
      <t>@Nic Chen</t>
    </r>
  </si>
  <si>
    <r>
      <rPr>
        <sz val="12"/>
        <color theme="10"/>
        <rFont val="Calibri"/>
        <family val="2"/>
      </rPr>
      <t>@Daniel Sun</t>
    </r>
    <r>
      <rPr>
        <sz val="10"/>
        <color theme="1"/>
        <rFont val="Calibri"/>
        <family val="2"/>
        <scheme val="minor"/>
      </rPr>
      <t xml:space="preserve"> </t>
    </r>
    <r>
      <rPr>
        <sz val="12"/>
        <color theme="10"/>
        <rFont val="Calibri"/>
        <family val="2"/>
      </rPr>
      <t>@Isaac Zhang</t>
    </r>
    <r>
      <rPr>
        <sz val="10"/>
        <color theme="1"/>
        <rFont val="Calibri"/>
        <family val="2"/>
        <scheme val="minor"/>
      </rPr>
      <t xml:space="preserve"> </t>
    </r>
  </si>
  <si>
    <r>
      <rPr>
        <sz val="12"/>
        <color theme="10"/>
        <rFont val="Calibri"/>
        <family val="2"/>
      </rPr>
      <t>@Jason Wang</t>
    </r>
    <r>
      <rPr>
        <sz val="10"/>
        <color theme="1"/>
        <rFont val="Calibri"/>
        <family val="2"/>
        <scheme val="minor"/>
      </rPr>
      <t xml:space="preserve"> </t>
    </r>
    <r>
      <rPr>
        <sz val="12"/>
        <color theme="10"/>
        <rFont val="Calibri"/>
        <family val="2"/>
      </rPr>
      <t>@Nic Chen</t>
    </r>
    <r>
      <rPr>
        <sz val="10"/>
        <color theme="1"/>
        <rFont val="Calibri"/>
        <family val="2"/>
        <scheme val="minor"/>
      </rPr>
      <t xml:space="preserve"> </t>
    </r>
  </si>
  <si>
    <r>
      <rPr>
        <sz val="12"/>
        <color theme="10"/>
        <rFont val="Calibri"/>
        <family val="2"/>
      </rPr>
      <t>@Jason Wang</t>
    </r>
    <r>
      <rPr>
        <sz val="10"/>
        <color theme="1"/>
        <rFont val="Calibri"/>
        <family val="2"/>
        <scheme val="minor"/>
      </rPr>
      <t xml:space="preserve"> </t>
    </r>
    <r>
      <rPr>
        <sz val="12"/>
        <color theme="10"/>
        <rFont val="Calibri"/>
        <family val="2"/>
      </rPr>
      <t>@Daniel Sun</t>
    </r>
  </si>
  <si>
    <r>
      <rPr>
        <sz val="12"/>
        <color rgb="FF000000"/>
        <rFont val="Calibri"/>
        <family val="2"/>
      </rPr>
      <t xml:space="preserve">Tell </t>
    </r>
    <r>
      <rPr>
        <sz val="12"/>
        <color rgb="FF000000"/>
        <rFont val="Calibri"/>
        <family val="2"/>
      </rPr>
      <t>是一款主打“倾诉”的</t>
    </r>
    <r>
      <rPr>
        <sz val="12"/>
        <color rgb="FF000000"/>
        <rFont val="Calibri"/>
        <family val="2"/>
      </rPr>
      <t>App</t>
    </r>
    <r>
      <rPr>
        <sz val="12"/>
        <color rgb="FF000000"/>
        <rFont val="Calibri"/>
        <family val="2"/>
      </rPr>
      <t>，为用户打造一个安全、舒适、温暖的环境，让用户通过写信和回信的互动方式说出自己真实的心声。作为阿米巴天使轮投资项目，</t>
    </r>
    <r>
      <rPr>
        <sz val="12"/>
        <color rgb="FF000000"/>
        <rFont val="Calibri"/>
        <family val="2"/>
      </rPr>
      <t xml:space="preserve">Tell </t>
    </r>
    <r>
      <rPr>
        <sz val="12"/>
        <color rgb="FF000000"/>
        <rFont val="Calibri"/>
        <family val="2"/>
      </rPr>
      <t>已经取得了不错的发展，创始人刘秋阳透露，目前已经有超过</t>
    </r>
    <r>
      <rPr>
        <sz val="12"/>
        <color rgb="FF000000"/>
        <rFont val="Calibri"/>
        <family val="2"/>
      </rPr>
      <t>100</t>
    </r>
    <r>
      <rPr>
        <sz val="12"/>
        <color rgb="FF000000"/>
        <rFont val="Calibri"/>
        <family val="2"/>
      </rPr>
      <t>万以</t>
    </r>
    <r>
      <rPr>
        <sz val="12"/>
        <color rgb="FF000000"/>
        <rFont val="Calibri"/>
        <family val="2"/>
      </rPr>
      <t>00</t>
    </r>
    <r>
      <rPr>
        <sz val="12"/>
        <color rgb="FF000000"/>
        <rFont val="Calibri"/>
        <family val="2"/>
      </rPr>
      <t>后为主的年轻用户，产生了</t>
    </r>
    <r>
      <rPr>
        <sz val="12"/>
        <color rgb="FF000000"/>
        <rFont val="Calibri"/>
        <family val="2"/>
      </rPr>
      <t>45</t>
    </r>
    <r>
      <rPr>
        <sz val="12"/>
        <color rgb="FF000000"/>
        <rFont val="Calibri"/>
        <family val="2"/>
      </rPr>
      <t>万封咨询信和超过</t>
    </r>
    <r>
      <rPr>
        <sz val="12"/>
        <color rgb="FF000000"/>
        <rFont val="Calibri"/>
        <family val="2"/>
      </rPr>
      <t>200</t>
    </r>
    <r>
      <rPr>
        <sz val="12"/>
        <color rgb="FF000000"/>
        <rFont val="Calibri"/>
        <family val="2"/>
      </rPr>
      <t>万封回信，回信的平均字数可达</t>
    </r>
    <r>
      <rPr>
        <sz val="12"/>
        <color rgb="FF000000"/>
        <rFont val="Calibri"/>
        <family val="2"/>
      </rPr>
      <t>400</t>
    </r>
    <r>
      <rPr>
        <sz val="12"/>
        <color rgb="FF000000"/>
        <rFont val="Calibri"/>
        <family val="2"/>
      </rPr>
      <t>字——用户对待这件事的认真程度可见一斑。这款</t>
    </r>
    <r>
      <rPr>
        <sz val="12"/>
        <color rgb="FF000000"/>
        <rFont val="Calibri"/>
        <family val="2"/>
      </rPr>
      <t>App</t>
    </r>
    <r>
      <rPr>
        <sz val="12"/>
        <color rgb="FF000000"/>
        <rFont val="Calibri"/>
        <family val="2"/>
      </rPr>
      <t>还摘得小米</t>
    </r>
    <r>
      <rPr>
        <sz val="12"/>
        <color rgb="FF000000"/>
        <rFont val="Calibri"/>
        <family val="2"/>
      </rPr>
      <t>2020</t>
    </r>
    <r>
      <rPr>
        <sz val="12"/>
        <color rgb="FF000000"/>
        <rFont val="Calibri"/>
        <family val="2"/>
      </rPr>
      <t>年度十佳金米奖、</t>
    </r>
    <r>
      <rPr>
        <sz val="12"/>
        <color rgb="FF000000"/>
        <rFont val="Calibri"/>
        <family val="2"/>
      </rPr>
      <t>OPPO</t>
    </r>
    <r>
      <rPr>
        <sz val="12"/>
        <color rgb="FF000000"/>
        <rFont val="Calibri"/>
        <family val="2"/>
      </rPr>
      <t>至美奖年度十佳</t>
    </r>
    <r>
      <rPr>
        <sz val="12"/>
        <color rgb="FF000000"/>
        <rFont val="Calibri"/>
        <family val="2"/>
      </rPr>
      <t>App</t>
    </r>
    <r>
      <rPr>
        <sz val="12"/>
        <color rgb="FF000000"/>
        <rFont val="Calibri"/>
        <family val="2"/>
      </rPr>
      <t>。基于这些优质信件内容，</t>
    </r>
    <r>
      <rPr>
        <sz val="12"/>
        <color rgb="FF000000"/>
        <rFont val="Calibri"/>
        <family val="2"/>
      </rPr>
      <t xml:space="preserve">Tell </t>
    </r>
    <r>
      <rPr>
        <sz val="12"/>
        <color rgb="FF000000"/>
        <rFont val="Calibri"/>
        <family val="2"/>
      </rPr>
      <t>又顺势上线了精选内容功能“答案之书”和实时语音直播“小篝火”，现在，小篝火的用户平均时长能超过</t>
    </r>
    <r>
      <rPr>
        <sz val="12"/>
        <color rgb="FF000000"/>
        <rFont val="Calibri"/>
        <family val="2"/>
      </rPr>
      <t>45</t>
    </r>
    <r>
      <rPr>
        <sz val="12"/>
        <color rgb="FF000000"/>
        <rFont val="Calibri"/>
        <family val="2"/>
      </rPr>
      <t xml:space="preserve">分钟。
</t>
    </r>
  </si>
  <si>
    <r>
      <rPr>
        <sz val="12"/>
        <color theme="10"/>
        <rFont val="Calibri"/>
        <family val="2"/>
      </rPr>
      <t>@杨曦Cici</t>
    </r>
    <r>
      <rPr>
        <sz val="10"/>
        <color theme="1"/>
        <rFont val="Calibri"/>
        <family val="2"/>
        <scheme val="minor"/>
      </rPr>
      <t xml:space="preserve"> </t>
    </r>
    <r>
      <rPr>
        <sz val="12"/>
        <color theme="10"/>
        <rFont val="Calibri"/>
        <family val="2"/>
      </rPr>
      <t>@Wei Cai</t>
    </r>
    <r>
      <rPr>
        <sz val="10"/>
        <color theme="1"/>
        <rFont val="Calibri"/>
        <family val="2"/>
        <scheme val="minor"/>
      </rPr>
      <t xml:space="preserve"> </t>
    </r>
    <r>
      <rPr>
        <sz val="12"/>
        <color theme="10"/>
        <rFont val="Calibri"/>
        <family val="2"/>
      </rPr>
      <t>@Jason Wang</t>
    </r>
  </si>
  <si>
    <r>
      <rPr>
        <sz val="12"/>
        <color theme="10"/>
        <rFont val="Calibri"/>
        <family val="2"/>
      </rPr>
      <t>@Daniel Sun</t>
    </r>
    <r>
      <rPr>
        <sz val="12"/>
        <color theme="10"/>
        <rFont val="Calibri"/>
        <family val="2"/>
      </rPr>
      <t>@Wei Cai</t>
    </r>
  </si>
  <si>
    <r>
      <rPr>
        <sz val="12"/>
        <color theme="10"/>
        <rFont val="Calibri"/>
        <family val="2"/>
      </rPr>
      <t>@Charles</t>
    </r>
    <r>
      <rPr>
        <sz val="12"/>
        <color rgb="FF000000"/>
        <rFont val="Calibri"/>
        <family val="2"/>
      </rPr>
      <t xml:space="preserve"> </t>
    </r>
  </si>
  <si>
    <r>
      <rPr>
        <sz val="12"/>
        <color theme="10"/>
        <rFont val="Calibri"/>
        <family val="2"/>
      </rPr>
      <t>@Francis Kao</t>
    </r>
    <r>
      <rPr>
        <sz val="10"/>
        <color theme="1"/>
        <rFont val="Calibri"/>
        <family val="2"/>
        <scheme val="minor"/>
      </rPr>
      <t xml:space="preserve"> </t>
    </r>
    <r>
      <rPr>
        <sz val="12"/>
        <color theme="10"/>
        <rFont val="Calibri"/>
        <family val="2"/>
      </rPr>
      <t>@杨曦Cici</t>
    </r>
    <r>
      <rPr>
        <sz val="10"/>
        <color theme="1"/>
        <rFont val="Calibri"/>
        <family val="2"/>
        <scheme val="minor"/>
      </rPr>
      <t xml:space="preserve"> </t>
    </r>
  </si>
  <si>
    <r>
      <rPr>
        <sz val="12"/>
        <color theme="10"/>
        <rFont val="Calibri"/>
        <family val="2"/>
      </rPr>
      <t>@Alex Zhang</t>
    </r>
    <r>
      <rPr>
        <sz val="12"/>
        <color rgb="FF000000"/>
        <rFont val="Calibri"/>
        <family val="2"/>
      </rPr>
      <t xml:space="preserve"> </t>
    </r>
    <r>
      <rPr>
        <sz val="12"/>
        <color theme="10"/>
        <rFont val="Calibri"/>
        <family val="2"/>
      </rPr>
      <t>@Jia Zhu</t>
    </r>
    <r>
      <rPr>
        <sz val="12"/>
        <color rgb="FF000000"/>
        <rFont val="Calibri"/>
        <family val="2"/>
      </rPr>
      <t xml:space="preserve"> </t>
    </r>
    <r>
      <rPr>
        <sz val="12"/>
        <color theme="10"/>
        <rFont val="Calibri"/>
        <family val="2"/>
      </rPr>
      <t>@Daniel Sun</t>
    </r>
  </si>
  <si>
    <r>
      <rPr>
        <sz val="12"/>
        <color theme="10"/>
        <rFont val="Calibri"/>
        <family val="2"/>
      </rPr>
      <t>@Haowei Zhai</t>
    </r>
    <r>
      <rPr>
        <sz val="10"/>
        <color theme="1"/>
        <rFont val="Calibri"/>
        <family val="2"/>
        <scheme val="minor"/>
      </rPr>
      <t xml:space="preserve"> </t>
    </r>
    <r>
      <rPr>
        <sz val="12"/>
        <color theme="10"/>
        <rFont val="Calibri"/>
        <family val="2"/>
      </rPr>
      <t>@Isaac Zhang</t>
    </r>
    <r>
      <rPr>
        <sz val="10"/>
        <color theme="1"/>
        <rFont val="Calibri"/>
        <family val="2"/>
        <scheme val="minor"/>
      </rPr>
      <t xml:space="preserve"> </t>
    </r>
    <r>
      <rPr>
        <sz val="12"/>
        <color theme="10"/>
        <rFont val="Calibri"/>
        <family val="2"/>
      </rPr>
      <t>@Jia Zhu</t>
    </r>
    <r>
      <rPr>
        <sz val="10"/>
        <color theme="1"/>
        <rFont val="Calibri"/>
        <family val="2"/>
        <scheme val="minor"/>
      </rPr>
      <t xml:space="preserve"> </t>
    </r>
  </si>
  <si>
    <r>
      <rPr>
        <sz val="12"/>
        <color theme="10"/>
        <rFont val="Calibri"/>
        <family val="2"/>
      </rPr>
      <t>@Alex Zhang</t>
    </r>
    <r>
      <rPr>
        <sz val="12"/>
        <color theme="10"/>
        <rFont val="Calibri"/>
        <family val="2"/>
      </rPr>
      <t>@Issac Zhang</t>
    </r>
  </si>
  <si>
    <r>
      <rPr>
        <sz val="12"/>
        <color theme="10"/>
        <rFont val="Calibri"/>
        <family val="2"/>
      </rPr>
      <t>@Charles</t>
    </r>
    <r>
      <rPr>
        <sz val="10"/>
        <color theme="1"/>
        <rFont val="Calibri"/>
        <family val="2"/>
        <scheme val="minor"/>
      </rPr>
      <t xml:space="preserve"> </t>
    </r>
    <r>
      <rPr>
        <sz val="12"/>
        <color theme="10"/>
        <rFont val="Calibri"/>
        <family val="2"/>
      </rPr>
      <t>@Haoran Sun</t>
    </r>
    <r>
      <rPr>
        <sz val="10"/>
        <color theme="1"/>
        <rFont val="Calibri"/>
        <family val="2"/>
        <scheme val="minor"/>
      </rPr>
      <t xml:space="preserve"> </t>
    </r>
  </si>
  <si>
    <r>
      <rPr>
        <sz val="12"/>
        <color theme="10"/>
        <rFont val="Calibri"/>
        <family val="2"/>
      </rPr>
      <t>@Daniel Sun</t>
    </r>
    <r>
      <rPr>
        <sz val="10"/>
        <color theme="1"/>
        <rFont val="Calibri"/>
        <family val="2"/>
        <scheme val="minor"/>
      </rPr>
      <t xml:space="preserve"> </t>
    </r>
    <r>
      <rPr>
        <sz val="12"/>
        <color theme="10"/>
        <rFont val="Calibri"/>
        <family val="2"/>
      </rPr>
      <t>@Alex Zhang</t>
    </r>
    <r>
      <rPr>
        <sz val="10"/>
        <color theme="1"/>
        <rFont val="Calibri"/>
        <family val="2"/>
        <scheme val="minor"/>
      </rPr>
      <t xml:space="preserve"> </t>
    </r>
    <r>
      <rPr>
        <sz val="12"/>
        <color theme="10"/>
        <rFont val="Calibri"/>
        <family val="2"/>
      </rPr>
      <t>@Haowei Zhai</t>
    </r>
    <r>
      <rPr>
        <sz val="10"/>
        <color theme="1"/>
        <rFont val="Calibri"/>
        <family val="2"/>
        <scheme val="minor"/>
      </rPr>
      <t xml:space="preserve"> </t>
    </r>
  </si>
  <si>
    <r>
      <rPr>
        <sz val="12"/>
        <color theme="10"/>
        <rFont val="Calibri"/>
        <family val="2"/>
      </rPr>
      <t>@Jia Zhu</t>
    </r>
    <r>
      <rPr>
        <sz val="12"/>
        <color theme="10"/>
        <rFont val="Calibri"/>
        <family val="2"/>
      </rPr>
      <t>@Issac Zhang</t>
    </r>
  </si>
  <si>
    <r>
      <t xml:space="preserve"> </t>
    </r>
    <r>
      <rPr>
        <sz val="12"/>
        <color theme="10"/>
        <rFont val="Calibri"/>
        <family val="2"/>
      </rPr>
      <t>@Alex Zhang</t>
    </r>
    <r>
      <rPr>
        <sz val="10"/>
        <color theme="1"/>
        <rFont val="Calibri"/>
        <family val="2"/>
        <scheme val="minor"/>
      </rPr>
      <t xml:space="preserve"> </t>
    </r>
    <r>
      <rPr>
        <sz val="12"/>
        <color theme="10"/>
        <rFont val="Calibri"/>
        <family val="2"/>
      </rPr>
      <t>@Haowei Zhai</t>
    </r>
    <r>
      <rPr>
        <sz val="10"/>
        <color theme="1"/>
        <rFont val="Calibri"/>
        <family val="2"/>
        <scheme val="minor"/>
      </rPr>
      <t xml:space="preserve"> </t>
    </r>
  </si>
  <si>
    <r>
      <rPr>
        <sz val="12"/>
        <color theme="10"/>
        <rFont val="Calibri"/>
        <family val="2"/>
      </rPr>
      <t>@Haoran Sun</t>
    </r>
    <r>
      <rPr>
        <sz val="12"/>
        <color theme="10"/>
        <rFont val="Calibri"/>
        <family val="2"/>
      </rPr>
      <t>@Charles</t>
    </r>
    <r>
      <rPr>
        <sz val="10"/>
        <color theme="1"/>
        <rFont val="Calibri"/>
        <family val="2"/>
        <scheme val="minor"/>
      </rPr>
      <t xml:space="preserve"> </t>
    </r>
  </si>
  <si>
    <r>
      <rPr>
        <sz val="12"/>
        <color theme="10"/>
        <rFont val="Calibri"/>
        <family val="2"/>
      </rPr>
      <t>@Jia Zhu</t>
    </r>
    <r>
      <rPr>
        <sz val="12"/>
        <color theme="10"/>
        <rFont val="Calibri"/>
        <family val="2"/>
      </rPr>
      <t>@Alex Zhang</t>
    </r>
  </si>
  <si>
    <r>
      <rPr>
        <sz val="12"/>
        <color theme="10"/>
        <rFont val="Calibri"/>
        <family val="2"/>
      </rPr>
      <t>@Nathan Wang</t>
    </r>
    <r>
      <rPr>
        <sz val="12"/>
        <color theme="10"/>
        <rFont val="Calibri"/>
        <family val="2"/>
      </rPr>
      <t>@Alex Zhang</t>
    </r>
  </si>
  <si>
    <r>
      <rPr>
        <sz val="12"/>
        <color theme="10"/>
        <rFont val="Calibri"/>
        <family val="2"/>
      </rPr>
      <t>@Daniel Sun</t>
    </r>
    <r>
      <rPr>
        <sz val="10"/>
        <color theme="1"/>
        <rFont val="Calibri"/>
        <family val="2"/>
        <scheme val="minor"/>
      </rPr>
      <t xml:space="preserve"> </t>
    </r>
    <r>
      <rPr>
        <sz val="12"/>
        <color theme="10"/>
        <rFont val="Calibri"/>
        <family val="2"/>
      </rPr>
      <t>@杨曦Cici</t>
    </r>
    <r>
      <rPr>
        <sz val="10"/>
        <color theme="1"/>
        <rFont val="Calibri"/>
        <family val="2"/>
        <scheme val="minor"/>
      </rPr>
      <t xml:space="preserve"> </t>
    </r>
  </si>
  <si>
    <r>
      <rPr>
        <b/>
        <sz val="12"/>
        <color theme="10"/>
        <rFont val="Calibri"/>
        <family val="2"/>
      </rPr>
      <t>@Jia Zhu</t>
    </r>
    <r>
      <rPr>
        <b/>
        <sz val="12"/>
        <color theme="10"/>
        <rFont val="Calibri"/>
        <family val="2"/>
      </rPr>
      <t>@Nic Chen</t>
    </r>
  </si>
  <si>
    <r>
      <rPr>
        <sz val="12"/>
        <color theme="10"/>
        <rFont val="Calibri"/>
        <family val="2"/>
      </rPr>
      <t>@Jason Wang</t>
    </r>
    <r>
      <rPr>
        <sz val="12"/>
        <color theme="10"/>
        <rFont val="Calibri"/>
        <family val="2"/>
      </rPr>
      <t>@Francis Kao</t>
    </r>
  </si>
  <si>
    <r>
      <rPr>
        <sz val="12"/>
        <color theme="10"/>
        <rFont val="Calibri"/>
        <family val="2"/>
      </rPr>
      <t>@Wei Cai</t>
    </r>
    <r>
      <rPr>
        <sz val="12"/>
        <color theme="10"/>
        <rFont val="Calibri"/>
        <family val="2"/>
      </rPr>
      <t>@Jia Zhu</t>
    </r>
  </si>
  <si>
    <r>
      <t xml:space="preserve"> </t>
    </r>
    <r>
      <rPr>
        <sz val="12"/>
        <color theme="10"/>
        <rFont val="Calibri"/>
        <family val="2"/>
      </rPr>
      <t>@Isaac Zhang</t>
    </r>
    <r>
      <rPr>
        <sz val="10"/>
        <color theme="1"/>
        <rFont val="Calibri"/>
        <family val="2"/>
        <scheme val="minor"/>
      </rPr>
      <t xml:space="preserve"> </t>
    </r>
    <r>
      <rPr>
        <sz val="12"/>
        <color theme="10"/>
        <rFont val="Calibri"/>
        <family val="2"/>
      </rPr>
      <t>@Haowei Zhai</t>
    </r>
    <r>
      <rPr>
        <sz val="10"/>
        <color theme="1"/>
        <rFont val="Calibri"/>
        <family val="2"/>
        <scheme val="minor"/>
      </rPr>
      <t xml:space="preserve"> </t>
    </r>
  </si>
  <si>
    <r>
      <rPr>
        <sz val="12"/>
        <color theme="10"/>
        <rFont val="Calibri"/>
        <family val="2"/>
      </rPr>
      <t>@Wei Cai</t>
    </r>
    <r>
      <rPr>
        <sz val="12"/>
        <color theme="10"/>
        <rFont val="Calibri"/>
        <family val="2"/>
      </rPr>
      <t>@Daniel Sun</t>
    </r>
  </si>
  <si>
    <r>
      <rPr>
        <sz val="12"/>
        <color theme="10"/>
        <rFont val="Calibri"/>
        <family val="2"/>
      </rPr>
      <t>@Jia Zhu</t>
    </r>
    <r>
      <rPr>
        <sz val="10"/>
        <color theme="1"/>
        <rFont val="Calibri"/>
        <family val="2"/>
        <scheme val="minor"/>
      </rPr>
      <t xml:space="preserve"> </t>
    </r>
    <r>
      <rPr>
        <sz val="12"/>
        <color theme="10"/>
        <rFont val="Calibri"/>
        <family val="2"/>
      </rPr>
      <t>@James Mi</t>
    </r>
    <r>
      <rPr>
        <sz val="10"/>
        <color theme="1"/>
        <rFont val="Calibri"/>
        <family val="2"/>
        <scheme val="minor"/>
      </rPr>
      <t xml:space="preserve"> </t>
    </r>
  </si>
  <si>
    <r>
      <rPr>
        <sz val="12"/>
        <color theme="10"/>
        <rFont val="Calibri"/>
        <family val="2"/>
      </rPr>
      <t>@Jia Zhu</t>
    </r>
    <r>
      <rPr>
        <sz val="12"/>
        <color rgb="FF000000"/>
        <rFont val="Calibri"/>
        <family val="2"/>
      </rPr>
      <t xml:space="preserve"> </t>
    </r>
    <r>
      <rPr>
        <sz val="12"/>
        <color theme="10"/>
        <rFont val="Calibri"/>
        <family val="2"/>
      </rPr>
      <t>@Nic Chen</t>
    </r>
  </si>
  <si>
    <r>
      <rPr>
        <sz val="12"/>
        <color theme="10"/>
        <rFont val="Calibri"/>
        <family val="2"/>
      </rPr>
      <t>@Daniel Sun</t>
    </r>
    <r>
      <rPr>
        <sz val="12"/>
        <color rgb="FF000000"/>
        <rFont val="Calibri"/>
        <family val="2"/>
      </rPr>
      <t xml:space="preserve"> </t>
    </r>
    <r>
      <rPr>
        <sz val="12"/>
        <color theme="10"/>
        <rFont val="Calibri"/>
        <family val="2"/>
      </rPr>
      <t>@Alex Zhang</t>
    </r>
  </si>
  <si>
    <r>
      <rPr>
        <sz val="12"/>
        <color theme="10"/>
        <rFont val="Calibri"/>
        <family val="2"/>
      </rPr>
      <t>@Alex Zhang</t>
    </r>
    <r>
      <rPr>
        <sz val="10"/>
        <color theme="1"/>
        <rFont val="Calibri"/>
        <family val="2"/>
        <scheme val="minor"/>
      </rPr>
      <t xml:space="preserve"> </t>
    </r>
    <r>
      <rPr>
        <sz val="12"/>
        <color theme="10"/>
        <rFont val="Calibri"/>
        <family val="2"/>
      </rPr>
      <t>@Jia Zhu</t>
    </r>
    <r>
      <rPr>
        <sz val="10"/>
        <color theme="1"/>
        <rFont val="Calibri"/>
        <family val="2"/>
        <scheme val="minor"/>
      </rPr>
      <t xml:space="preserve"> </t>
    </r>
  </si>
  <si>
    <r>
      <rPr>
        <sz val="12"/>
        <color theme="10"/>
        <rFont val="Calibri"/>
        <family val="2"/>
      </rPr>
      <t>@Alex Zhang</t>
    </r>
    <r>
      <rPr>
        <sz val="10"/>
        <color theme="1"/>
        <rFont val="Calibri"/>
        <family val="2"/>
        <scheme val="minor"/>
      </rPr>
      <t xml:space="preserve"> @Globin Guo</t>
    </r>
  </si>
  <si>
    <r>
      <rPr>
        <sz val="12"/>
        <color theme="10"/>
        <rFont val="Calibri"/>
        <family val="2"/>
      </rPr>
      <t>@Charles</t>
    </r>
    <r>
      <rPr>
        <sz val="12"/>
        <color theme="10"/>
        <rFont val="Calibri"/>
        <family val="2"/>
      </rPr>
      <t>@杨曦Cici</t>
    </r>
  </si>
  <si>
    <r>
      <rPr>
        <sz val="12"/>
        <color theme="10"/>
        <rFont val="Calibri"/>
        <family val="2"/>
      </rPr>
      <t>@Alex Zhang</t>
    </r>
    <r>
      <rPr>
        <sz val="10"/>
        <color theme="1"/>
        <rFont val="Calibri"/>
        <family val="2"/>
        <scheme val="minor"/>
      </rPr>
      <t xml:space="preserve"> </t>
    </r>
    <r>
      <rPr>
        <sz val="12"/>
        <color theme="10"/>
        <rFont val="Calibri"/>
        <family val="2"/>
      </rPr>
      <t>@Daniel Sun</t>
    </r>
  </si>
  <si>
    <r>
      <rPr>
        <sz val="12"/>
        <color theme="10"/>
        <rFont val="Calibri"/>
        <family val="2"/>
      </rPr>
      <t>@Jia Zhu</t>
    </r>
    <r>
      <rPr>
        <sz val="10"/>
        <color theme="1"/>
        <rFont val="Calibri"/>
        <family val="2"/>
        <scheme val="minor"/>
      </rPr>
      <t xml:space="preserve"> </t>
    </r>
    <r>
      <rPr>
        <sz val="12"/>
        <color theme="10"/>
        <rFont val="Calibri"/>
        <family val="2"/>
      </rPr>
      <t>@Isaac Zhang</t>
    </r>
    <r>
      <rPr>
        <sz val="10"/>
        <color theme="1"/>
        <rFont val="Calibri"/>
        <family val="2"/>
        <scheme val="minor"/>
      </rPr>
      <t xml:space="preserve"> </t>
    </r>
    <r>
      <rPr>
        <sz val="12"/>
        <color theme="10"/>
        <rFont val="Calibri"/>
        <family val="2"/>
      </rPr>
      <t>@Nic Chen</t>
    </r>
  </si>
  <si>
    <r>
      <rPr>
        <sz val="12"/>
        <color theme="10"/>
        <rFont val="Calibri"/>
        <family val="2"/>
      </rPr>
      <t>@杨曦Cici</t>
    </r>
    <r>
      <rPr>
        <sz val="10"/>
        <color theme="1"/>
        <rFont val="Calibri"/>
        <family val="2"/>
        <scheme val="minor"/>
      </rPr>
      <t xml:space="preserve"> </t>
    </r>
    <r>
      <rPr>
        <sz val="12"/>
        <color theme="10"/>
        <rFont val="Calibri"/>
        <family val="2"/>
      </rPr>
      <t>@Francis Kao</t>
    </r>
    <r>
      <rPr>
        <sz val="10"/>
        <color theme="1"/>
        <rFont val="Calibri"/>
        <family val="2"/>
        <scheme val="minor"/>
      </rPr>
      <t xml:space="preserve"> </t>
    </r>
  </si>
  <si>
    <r>
      <t xml:space="preserve"> </t>
    </r>
    <r>
      <rPr>
        <sz val="12"/>
        <color theme="10"/>
        <rFont val="Calibri"/>
        <family val="2"/>
      </rPr>
      <t>@Isaac Zhang</t>
    </r>
    <r>
      <rPr>
        <sz val="10"/>
        <color theme="1"/>
        <rFont val="Calibri"/>
        <family val="2"/>
        <scheme val="minor"/>
      </rPr>
      <t xml:space="preserve"> </t>
    </r>
    <r>
      <rPr>
        <sz val="12"/>
        <color theme="10"/>
        <rFont val="Calibri"/>
        <family val="2"/>
      </rPr>
      <t>@Alex Zhang</t>
    </r>
    <r>
      <rPr>
        <sz val="10"/>
        <color theme="1"/>
        <rFont val="Calibri"/>
        <family val="2"/>
        <scheme val="minor"/>
      </rPr>
      <t xml:space="preserve"> </t>
    </r>
  </si>
  <si>
    <r>
      <rPr>
        <sz val="12"/>
        <color theme="10"/>
        <rFont val="Calibri"/>
        <family val="2"/>
      </rPr>
      <t>@Isaac Zhang</t>
    </r>
    <r>
      <rPr>
        <sz val="10"/>
        <color theme="1"/>
        <rFont val="Calibri"/>
        <family val="2"/>
        <scheme val="minor"/>
      </rPr>
      <t xml:space="preserve"> </t>
    </r>
    <r>
      <rPr>
        <sz val="12"/>
        <color theme="10"/>
        <rFont val="Calibri"/>
        <family val="2"/>
      </rPr>
      <t>@Jason Wang</t>
    </r>
    <r>
      <rPr>
        <sz val="12"/>
        <color theme="10"/>
        <rFont val="Calibri"/>
        <family val="2"/>
      </rPr>
      <t>@Wei Cai</t>
    </r>
  </si>
  <si>
    <r>
      <rPr>
        <sz val="12"/>
        <color theme="10"/>
        <rFont val="Calibri"/>
        <family val="2"/>
      </rPr>
      <t>@Nic Chen</t>
    </r>
    <r>
      <rPr>
        <sz val="10"/>
        <color theme="1"/>
        <rFont val="Calibri"/>
        <family val="2"/>
        <scheme val="minor"/>
      </rPr>
      <t xml:space="preserve">
</t>
    </r>
    <r>
      <rPr>
        <sz val="12"/>
        <color theme="10"/>
        <rFont val="Calibri"/>
        <family val="2"/>
      </rPr>
      <t>@Daniel Sun</t>
    </r>
  </si>
  <si>
    <r>
      <rPr>
        <sz val="12"/>
        <color theme="10"/>
        <rFont val="Calibri"/>
        <family val="2"/>
      </rPr>
      <t>@Daniel Sun</t>
    </r>
    <r>
      <rPr>
        <sz val="12"/>
        <color theme="10"/>
        <rFont val="Calibri"/>
        <family val="2"/>
      </rPr>
      <t>@Charles</t>
    </r>
  </si>
  <si>
    <r>
      <rPr>
        <sz val="12"/>
        <color theme="10"/>
        <rFont val="Calibri"/>
        <family val="2"/>
      </rPr>
      <t>@Daniel Sun</t>
    </r>
    <r>
      <rPr>
        <sz val="12"/>
        <color theme="10"/>
        <rFont val="Calibri"/>
        <family val="2"/>
      </rPr>
      <t>@Jia Zhu</t>
    </r>
    <r>
      <rPr>
        <sz val="12"/>
        <color theme="10"/>
        <rFont val="Calibri"/>
        <family val="2"/>
      </rPr>
      <t>@Nic Chen</t>
    </r>
  </si>
  <si>
    <r>
      <rPr>
        <sz val="12"/>
        <color theme="10"/>
        <rFont val="Calibri"/>
        <family val="2"/>
      </rPr>
      <t>@Jia Zhu</t>
    </r>
    <r>
      <rPr>
        <sz val="12"/>
        <color theme="10"/>
        <rFont val="Calibri"/>
        <family val="2"/>
      </rPr>
      <t>@Isaac Zhang</t>
    </r>
  </si>
  <si>
    <r>
      <rPr>
        <sz val="12"/>
        <color theme="10"/>
        <rFont val="Calibri"/>
        <family val="2"/>
      </rPr>
      <t>@Jia Zhu</t>
    </r>
    <r>
      <rPr>
        <sz val="12"/>
        <color theme="10"/>
        <rFont val="Calibri"/>
        <family val="2"/>
      </rPr>
      <t>@Isaac Zhang</t>
    </r>
    <r>
      <rPr>
        <sz val="12"/>
        <color theme="10"/>
        <rFont val="Calibri"/>
        <family val="2"/>
      </rPr>
      <t>@Daniel Sun</t>
    </r>
    <r>
      <rPr>
        <sz val="12"/>
        <color theme="10"/>
        <rFont val="Calibri"/>
        <family val="2"/>
      </rPr>
      <t>@Nic Chen</t>
    </r>
  </si>
  <si>
    <r>
      <rPr>
        <sz val="12"/>
        <color theme="10"/>
        <rFont val="Calibri"/>
        <family val="2"/>
      </rPr>
      <t>@Daniel Sun</t>
    </r>
    <r>
      <rPr>
        <sz val="10"/>
        <color theme="1"/>
        <rFont val="Calibri"/>
        <family val="2"/>
        <scheme val="minor"/>
      </rPr>
      <t xml:space="preserve"> </t>
    </r>
    <r>
      <rPr>
        <sz val="12"/>
        <color theme="10"/>
        <rFont val="Calibri"/>
        <family val="2"/>
      </rPr>
      <t>@Francis Kao</t>
    </r>
    <r>
      <rPr>
        <sz val="10"/>
        <color theme="1"/>
        <rFont val="Calibri"/>
        <family val="2"/>
        <scheme val="minor"/>
      </rPr>
      <t xml:space="preserve"> </t>
    </r>
  </si>
  <si>
    <r>
      <t xml:space="preserve">James </t>
    </r>
    <r>
      <rPr>
        <sz val="12"/>
        <color theme="10"/>
        <rFont val="Calibri"/>
        <family val="2"/>
      </rPr>
      <t>@Nic Chen</t>
    </r>
    <r>
      <rPr>
        <sz val="10"/>
        <color theme="1"/>
        <rFont val="Calibri"/>
        <family val="2"/>
        <scheme val="minor"/>
      </rPr>
      <t xml:space="preserve"> </t>
    </r>
  </si>
  <si>
    <r>
      <rPr>
        <sz val="12"/>
        <color theme="10"/>
        <rFont val="Calibri"/>
        <family val="2"/>
      </rPr>
      <t>@Francis Kao</t>
    </r>
    <r>
      <rPr>
        <sz val="10"/>
        <color theme="1"/>
        <rFont val="Calibri"/>
        <family val="2"/>
        <scheme val="minor"/>
      </rPr>
      <t xml:space="preserve">
</t>
    </r>
    <r>
      <rPr>
        <sz val="12"/>
        <color theme="10"/>
        <rFont val="Calibri"/>
        <family val="2"/>
      </rPr>
      <t>@Nic Chen</t>
    </r>
  </si>
  <si>
    <r>
      <rPr>
        <sz val="12"/>
        <color theme="10"/>
        <rFont val="Calibri"/>
        <family val="2"/>
      </rPr>
      <t>@Jason Wang</t>
    </r>
    <r>
      <rPr>
        <sz val="12"/>
        <color theme="10"/>
        <rFont val="Calibri"/>
        <family val="2"/>
      </rPr>
      <t>@Isaac Zhang</t>
    </r>
  </si>
  <si>
    <r>
      <rPr>
        <sz val="12"/>
        <color theme="10"/>
        <rFont val="Calibri"/>
        <family val="2"/>
      </rPr>
      <t>@Charles</t>
    </r>
    <r>
      <rPr>
        <sz val="10"/>
        <color theme="1"/>
        <rFont val="Calibri"/>
        <family val="2"/>
        <scheme val="minor"/>
      </rPr>
      <t xml:space="preserve"> </t>
    </r>
    <r>
      <rPr>
        <sz val="12"/>
        <color theme="10"/>
        <rFont val="Calibri"/>
        <family val="2"/>
      </rPr>
      <t>@Haoran Sun</t>
    </r>
    <r>
      <rPr>
        <sz val="10"/>
        <color theme="1"/>
        <rFont val="Calibri"/>
        <family val="2"/>
        <scheme val="minor"/>
      </rPr>
      <t xml:space="preserve"> </t>
    </r>
    <r>
      <rPr>
        <sz val="12"/>
        <color theme="10"/>
        <rFont val="Calibri"/>
        <family val="2"/>
      </rPr>
      <t>@杨曦Cici</t>
    </r>
    <r>
      <rPr>
        <sz val="10"/>
        <color theme="1"/>
        <rFont val="Calibri"/>
        <family val="2"/>
        <scheme val="minor"/>
      </rPr>
      <t xml:space="preserve"> </t>
    </r>
  </si>
  <si>
    <r>
      <rPr>
        <sz val="12"/>
        <color theme="10"/>
        <rFont val="Calibri"/>
        <family val="2"/>
      </rPr>
      <t>@Wei Cai</t>
    </r>
    <r>
      <rPr>
        <sz val="10"/>
        <color theme="1"/>
        <rFont val="Calibri"/>
        <family val="2"/>
        <scheme val="minor"/>
      </rPr>
      <t xml:space="preserve"> </t>
    </r>
    <r>
      <rPr>
        <sz val="12"/>
        <color theme="10"/>
        <rFont val="Calibri"/>
        <family val="2"/>
      </rPr>
      <t>@Isaac Zhang</t>
    </r>
    <r>
      <rPr>
        <sz val="10"/>
        <color theme="1"/>
        <rFont val="Calibri"/>
        <family val="2"/>
        <scheme val="minor"/>
      </rPr>
      <t xml:space="preserve"> </t>
    </r>
    <r>
      <rPr>
        <sz val="12"/>
        <color theme="10"/>
        <rFont val="Calibri"/>
        <family val="2"/>
      </rPr>
      <t>@Francis Kao</t>
    </r>
  </si>
  <si>
    <r>
      <rPr>
        <sz val="12"/>
        <color theme="10"/>
        <rFont val="Calibri"/>
        <family val="2"/>
      </rPr>
      <t>@Charles</t>
    </r>
    <r>
      <rPr>
        <sz val="12"/>
        <color theme="10"/>
        <rFont val="Calibri"/>
        <family val="2"/>
      </rPr>
      <t>@Wei Cai</t>
    </r>
    <r>
      <rPr>
        <sz val="10"/>
        <color theme="1"/>
        <rFont val="Calibri"/>
        <family val="2"/>
        <scheme val="minor"/>
      </rPr>
      <t xml:space="preserve"> </t>
    </r>
    <r>
      <rPr>
        <sz val="12"/>
        <color theme="10"/>
        <rFont val="Calibri"/>
        <family val="2"/>
      </rPr>
      <t>@杨曦Cici</t>
    </r>
    <r>
      <rPr>
        <sz val="10"/>
        <color theme="1"/>
        <rFont val="Calibri"/>
        <family val="2"/>
        <scheme val="minor"/>
      </rPr>
      <t xml:space="preserve"> </t>
    </r>
  </si>
  <si>
    <r>
      <rPr>
        <sz val="12"/>
        <color theme="10"/>
        <rFont val="Calibri"/>
        <family val="2"/>
      </rPr>
      <t>@Jia Zhu</t>
    </r>
    <r>
      <rPr>
        <sz val="12"/>
        <color rgb="FF000000"/>
        <rFont val="Calibri"/>
        <family val="2"/>
      </rPr>
      <t xml:space="preserve"> </t>
    </r>
    <r>
      <rPr>
        <sz val="12"/>
        <color theme="10"/>
        <rFont val="Calibri"/>
        <family val="2"/>
      </rPr>
      <t>@Charles</t>
    </r>
    <r>
      <rPr>
        <sz val="12"/>
        <color rgb="FF000000"/>
        <rFont val="Calibri"/>
        <family val="2"/>
      </rPr>
      <t xml:space="preserve"> 
</t>
    </r>
  </si>
  <si>
    <r>
      <t xml:space="preserve">
</t>
    </r>
    <r>
      <rPr>
        <sz val="12"/>
        <color theme="10"/>
        <rFont val="Calibri"/>
        <family val="2"/>
      </rPr>
      <t>@Jason Wang</t>
    </r>
  </si>
  <si>
    <r>
      <rPr>
        <sz val="12"/>
        <color theme="10"/>
        <rFont val="Calibri"/>
        <family val="2"/>
      </rPr>
      <t>@Jia Zhu</t>
    </r>
    <r>
      <rPr>
        <sz val="10"/>
        <color theme="1"/>
        <rFont val="Calibri"/>
        <family val="2"/>
        <scheme val="minor"/>
      </rPr>
      <t xml:space="preserve"> </t>
    </r>
    <r>
      <rPr>
        <sz val="12"/>
        <color theme="10"/>
        <rFont val="Calibri"/>
        <family val="2"/>
      </rPr>
      <t>@Isaac Zhang</t>
    </r>
    <r>
      <rPr>
        <sz val="12"/>
        <color theme="10"/>
        <rFont val="Calibri"/>
        <family val="2"/>
      </rPr>
      <t>@Haowei Zhai</t>
    </r>
    <r>
      <rPr>
        <sz val="10"/>
        <color theme="1"/>
        <rFont val="Calibri"/>
        <family val="2"/>
        <scheme val="minor"/>
      </rPr>
      <t xml:space="preserve">  </t>
    </r>
    <r>
      <rPr>
        <sz val="12"/>
        <color theme="10"/>
        <rFont val="Calibri"/>
        <family val="2"/>
      </rPr>
      <t>@Nic Chen</t>
    </r>
  </si>
  <si>
    <r>
      <rPr>
        <sz val="12"/>
        <color theme="10"/>
        <rFont val="Calibri"/>
        <family val="2"/>
      </rPr>
      <t>@Haoran Sun</t>
    </r>
    <r>
      <rPr>
        <sz val="12"/>
        <color theme="10"/>
        <rFont val="Calibri"/>
        <family val="2"/>
      </rPr>
      <t>@Haowei Zhai</t>
    </r>
  </si>
  <si>
    <r>
      <rPr>
        <sz val="12"/>
        <color theme="10"/>
        <rFont val="Calibri"/>
        <family val="2"/>
      </rPr>
      <t>@Wei Cai</t>
    </r>
    <r>
      <rPr>
        <sz val="10"/>
        <color theme="1"/>
        <rFont val="Calibri"/>
        <family val="2"/>
        <scheme val="minor"/>
      </rPr>
      <t xml:space="preserve"> </t>
    </r>
    <r>
      <rPr>
        <sz val="12"/>
        <color theme="10"/>
        <rFont val="Calibri"/>
        <family val="2"/>
      </rPr>
      <t>@Haowei Zhai</t>
    </r>
  </si>
  <si>
    <r>
      <rPr>
        <sz val="12"/>
        <color theme="10"/>
        <rFont val="Calibri"/>
        <family val="2"/>
      </rPr>
      <t>@Daniel Sun</t>
    </r>
    <r>
      <rPr>
        <sz val="12"/>
        <color theme="10"/>
        <rFont val="Calibri"/>
        <family val="2"/>
      </rPr>
      <t>@Globin Guo</t>
    </r>
    <r>
      <rPr>
        <sz val="12"/>
        <color theme="10"/>
        <rFont val="Calibri"/>
        <family val="2"/>
      </rPr>
      <t>@Alex Zhang</t>
    </r>
  </si>
  <si>
    <r>
      <rPr>
        <sz val="12"/>
        <color theme="10"/>
        <rFont val="Calibri"/>
        <family val="2"/>
      </rPr>
      <t>@Francis Kao</t>
    </r>
    <r>
      <rPr>
        <sz val="12"/>
        <color theme="10"/>
        <rFont val="Calibri"/>
        <family val="2"/>
      </rPr>
      <t>@Issac Zhang</t>
    </r>
  </si>
  <si>
    <r>
      <rPr>
        <sz val="12"/>
        <color theme="10"/>
        <rFont val="Calibri"/>
        <family val="2"/>
      </rPr>
      <t>@杨曦Cici</t>
    </r>
    <r>
      <rPr>
        <sz val="10"/>
        <color theme="1"/>
        <rFont val="Calibri"/>
        <family val="2"/>
        <scheme val="minor"/>
      </rPr>
      <t xml:space="preserve">
</t>
    </r>
    <r>
      <rPr>
        <sz val="12"/>
        <color theme="10"/>
        <rFont val="Calibri"/>
        <family val="2"/>
      </rPr>
      <t>@Francis Kao</t>
    </r>
    <r>
      <rPr>
        <sz val="10"/>
        <color theme="1"/>
        <rFont val="Calibri"/>
        <family val="2"/>
        <scheme val="minor"/>
      </rPr>
      <t xml:space="preserve">
</t>
    </r>
    <r>
      <rPr>
        <sz val="12"/>
        <color theme="10"/>
        <rFont val="Calibri"/>
        <family val="2"/>
      </rPr>
      <t>@Nathan Wang</t>
    </r>
  </si>
  <si>
    <r>
      <rPr>
        <sz val="12"/>
        <color theme="10"/>
        <rFont val="Calibri"/>
        <family val="2"/>
      </rPr>
      <t>@Wei Cai</t>
    </r>
    <r>
      <rPr>
        <sz val="12"/>
        <color theme="10"/>
        <rFont val="Calibri"/>
        <family val="2"/>
      </rPr>
      <t>@Isaac Zhang</t>
    </r>
  </si>
  <si>
    <r>
      <rPr>
        <sz val="12"/>
        <color theme="10"/>
        <rFont val="Calibri"/>
        <family val="2"/>
      </rPr>
      <t>@Daniel Sun</t>
    </r>
    <r>
      <rPr>
        <sz val="12"/>
        <color theme="10"/>
        <rFont val="Calibri"/>
        <family val="2"/>
      </rPr>
      <t>@Nic Chen</t>
    </r>
  </si>
  <si>
    <r>
      <t xml:space="preserve"> </t>
    </r>
    <r>
      <rPr>
        <sz val="12"/>
        <color theme="10"/>
        <rFont val="Calibri"/>
        <family val="2"/>
      </rPr>
      <t>@Wei Cai</t>
    </r>
    <r>
      <rPr>
        <sz val="10"/>
        <color theme="1"/>
        <rFont val="Calibri"/>
        <family val="2"/>
        <scheme val="minor"/>
      </rPr>
      <t xml:space="preserve"> </t>
    </r>
    <r>
      <rPr>
        <sz val="12"/>
        <color theme="10"/>
        <rFont val="Calibri"/>
        <family val="2"/>
      </rPr>
      <t>@Haowei Zhai</t>
    </r>
    <r>
      <rPr>
        <sz val="10"/>
        <color theme="1"/>
        <rFont val="Calibri"/>
        <family val="2"/>
        <scheme val="minor"/>
      </rPr>
      <t xml:space="preserve"> </t>
    </r>
  </si>
  <si>
    <r>
      <rPr>
        <sz val="12"/>
        <color theme="10"/>
        <rFont val="Calibri"/>
        <family val="2"/>
      </rPr>
      <t>@Isaac Zhang</t>
    </r>
    <r>
      <rPr>
        <sz val="10"/>
        <color theme="1"/>
        <rFont val="Calibri"/>
        <family val="2"/>
        <scheme val="minor"/>
      </rPr>
      <t xml:space="preserve"> 
</t>
    </r>
  </si>
  <si>
    <r>
      <rPr>
        <b/>
        <sz val="12"/>
        <color rgb="FF000000"/>
        <rFont val="Calibri"/>
        <family val="2"/>
      </rPr>
      <t>IT办公设备租赁运营商</t>
    </r>
    <r>
      <rPr>
        <sz val="12"/>
        <color rgb="FF000000"/>
        <rFont val="Calibri"/>
        <family val="2"/>
      </rPr>
      <t xml:space="preserve">
 小熊U租是中国领先的智慧办公服务商，主要股东包括京东集团、达晨创投、深圳政府等企业和机构，为企业提供IT办公设备租赁、IT技术服务、IT设备回收、资产管理SaaS软件等服务，帮助企业解决运营中存在的资金占用大（现金流紧张）、资产管理困难、技术服务响应缓慢、办公设备效率低下灵活性差等痛点，帮助企业轻资产化转型，实现轻松办公。</t>
    </r>
  </si>
  <si>
    <r>
      <rPr>
        <b/>
        <sz val="12"/>
        <color rgb="FF000000"/>
        <rFont val="Calibri"/>
        <family val="2"/>
      </rPr>
      <t>EDA工具软件提供商</t>
    </r>
    <r>
      <rPr>
        <sz val="12"/>
        <color rgb="FF000000"/>
        <rFont val="Calibri"/>
        <family val="2"/>
      </rPr>
      <t xml:space="preserve">
 北京华大九天科技股份有限公司（简称“华大九天”）成立于2009年，一直聚焦于EDA工具的开发、销售及相关服务业务，是目前国内规模更大、产品更全、综合技术实力更强的本土EDA企业。华大九天主要产品包括模拟电路设计全流程EDA工具系统、数字电路设计EDA工具、平板显示电路设计全流程EDA工具系统和晶圆制造EDA工具等EDA软件产品，并围绕相关领域提供包含晶圆制造工程服务在内的各类技术开发服务。华大九天总部位于北京，在南京、上海、成都和深圳设有全资子公司。</t>
    </r>
  </si>
  <si>
    <r>
      <rPr>
        <b/>
        <sz val="12"/>
        <color rgb="FF000000"/>
        <rFont val="Calibri"/>
        <family val="2"/>
      </rPr>
      <t xml:space="preserve">心脏瓣膜微创介入治疗技术研发商
</t>
    </r>
    <r>
      <rPr>
        <sz val="12"/>
        <color rgb="FF000000"/>
        <rFont val="Calibri"/>
        <family val="2"/>
      </rPr>
      <t>健世科技专注于心脏瓣膜微创介入治疗的创新，目前已建立了由海归博士领衔的具有国际视野的管理团队，其中核心研发人员都曾经在国内外多家知名心血管企业内部任职，具有丰富的生物瓣膜工艺、支架设计等领域的研发经验。公司坚持”让创新科技守护人类心脏健康”的使命, 致力于成为世界级心脏瓣膜介入治疗的技术领先者。</t>
    </r>
  </si>
  <si>
    <r>
      <rPr>
        <b/>
        <sz val="12"/>
        <color rgb="FF000000"/>
        <rFont val="Calibri"/>
        <family val="2"/>
      </rPr>
      <t>光收发模块研发生产商</t>
    </r>
    <r>
      <rPr>
        <sz val="10"/>
        <color theme="1"/>
        <rFont val="Calibri"/>
        <family val="2"/>
        <scheme val="minor"/>
      </rPr>
      <t xml:space="preserve">
 武汉联特科技有限公司成立于2011年，坐落在武汉中国光谷，是专业从事研究、设计、生产和销售光收发模块的制造商。通过几年高速发展，公司已跻身全球光器件主流供应商行列，年销售额和净资产双双达数亿元人民币，被认定为国家级高新技术企业和东湖高新技术开发区瞪羚企业，是中国光谷骨干企业之一。</t>
    </r>
  </si>
  <si>
    <r>
      <rPr>
        <b/>
        <sz val="12"/>
        <color rgb="FF000000"/>
        <rFont val="Calibri"/>
        <family val="2"/>
      </rPr>
      <t>大件商品跨境贸易B2B交易平台</t>
    </r>
    <r>
      <rPr>
        <sz val="12"/>
        <color rgb="FF000000"/>
        <rFont val="Calibri"/>
        <family val="2"/>
      </rPr>
      <t xml:space="preserve">
 大健云仓是一个大件商品跨境贸易B2B交易平台，打造全球家居流通骨干网，致力于通过数字贸易方式改造外贸行业。依靠国际化商业体系，自营海外仓及精准数据营销系统，架构一套“大件商品海外前置仓模式（GIGA模式）"。旨在搭建国内供应商与海外零售商、海外电商企业之间的交易平台，同时依托成熟的大件交付体系，提供从交易到支付、售后的完整服务链条，为中国企业的海外销售拓展提供有力支持。</t>
    </r>
  </si>
  <si>
    <r>
      <rPr>
        <b/>
        <sz val="12"/>
        <color rgb="FF000000"/>
        <rFont val="Calibri"/>
        <family val="2"/>
      </rPr>
      <t>元宇宙场景应用层供应商</t>
    </r>
    <r>
      <rPr>
        <sz val="12"/>
        <color rgb="FF000000"/>
        <rFont val="Calibri"/>
        <family val="2"/>
      </rPr>
      <t xml:space="preserve">
 飞天云动是中国元宇宙场景应用层的领先供应商，是国内领先的智慧营销技术服务提供商，利用AR/VR引擎、 AI行为算法、云计算等技术能力，为电商、教育、文旅等各垂直行业 企业业务发展赋能，目前在国内AR/VR智慧营销领域市场规模排名第一。 公司拥有基于5G时代领先的智慧营销SaaS平台，为中小客户提供标准化SaaS营销解决方案，利用AR/VR技术获取5G时代低成本红利增量流量，帮助中小客户打破中心化平台的流量垄断，构建自身私域流量池， 有效提升营销的转化及二次购买率；针对电商、教育、文旅等重点垂直行业客户，通过SaaS平台提供基于AR/VR技术的全新商业模式，为企业发展赋能。 公司搭建成熟的营销体系和模型工具，通过消费者洞察、内容创意、活动管理、CRM服务、场景营销等渠道应用，提升品牌美誉度，强化品牌价值，为KA大客户提供全价值链定制化服务体系。</t>
    </r>
  </si>
  <si>
    <r>
      <rPr>
        <b/>
        <sz val="12"/>
        <color rgb="FF000000"/>
        <rFont val="Calibri"/>
        <family val="2"/>
      </rPr>
      <t>连锁主题酒店品牌</t>
    </r>
    <r>
      <rPr>
        <sz val="12"/>
        <color rgb="FF000000"/>
        <rFont val="Calibri"/>
        <family val="2"/>
      </rPr>
      <t xml:space="preserve">
 亚朵集团秉承“人文、温暖、有趣”的产品哲学，依托住宿（酒店、公寓）产业，从经营房间到经营空间再到经营人群，致力于打造新中产品质生活入口 。亚朵已成长为集新住宿、新文化、新消费为一体的生活方式品牌。亚朵旗下酒店品牌包含：亚朵酒店、亚朵轻居、亚朵S酒店、ZHotel 、A.T.House、SAVHE萨和以及A.T.living截至2020年8月3日，亚朵开业门店数583家，分布于174个城市，服务于超2000万亚朵会员，其中高端市场的规模占有率第一 。 随着亚朵酒店的版图日渐壮大，亚朵在国内酒店行业中的地位也得到了进一步提升。根据中国饭店协会发布的《2018中国酒店连锁发展与投资报告》，在2018年中国连锁酒店高端品牌规模10强排行榜，亚朵凭借门店数和客房数的绝对优势，位居该榜单第一位 。</t>
    </r>
  </si>
  <si>
    <r>
      <rPr>
        <b/>
        <sz val="12"/>
        <color rgb="FF000000"/>
        <rFont val="Calibri"/>
        <family val="2"/>
      </rPr>
      <t>抗菌药物研发商</t>
    </r>
    <r>
      <rPr>
        <sz val="12"/>
        <color rgb="FF000000"/>
        <rFont val="Calibri"/>
        <family val="2"/>
      </rPr>
      <t xml:space="preserve">
 盟科医药是一家专注于发现和开发新型抗耐药菌感染药物的生物制药公司。致力于发现和开发具有更高安全性的抗生素，以改善对耐药菌感染的治疗。盟科医药正在研发的新型抗生素Contezolid(MRX-1)和Contezolid Acefosamil (MRX-4)是用于治疗耐甲氧西林金黄色葡萄球菌(MRSA)感染的新一代噁唑烷酮类抗生素，其结构的特殊设计可以减少同类已上市药物的对造血系统的不良反应。</t>
    </r>
  </si>
  <si>
    <r>
      <rPr>
        <b/>
        <sz val="12"/>
        <color rgb="FF000000"/>
        <rFont val="Calibri"/>
        <family val="2"/>
      </rPr>
      <t xml:space="preserve">LED显示屏控制系统研发商
</t>
    </r>
    <r>
      <rPr>
        <sz val="12"/>
        <color rgb="FF000000"/>
        <rFont val="Calibri"/>
        <family val="2"/>
      </rPr>
      <t>卡莱特科技是一家LED显示屏控制系统研发商，该公司主要生产Z系列超级主控、X系列专业主控、S系列智能主控、C系列联网播放、i系列接收卡等，同时公司还生产相关软件、H2F光纤收发器、空气质量传感器等相关产品。</t>
    </r>
  </si>
  <si>
    <r>
      <rPr>
        <b/>
        <sz val="12"/>
        <color rgb="FF000000"/>
        <rFont val="Calibri"/>
        <family val="2"/>
      </rPr>
      <t>智能驾驶整体解决方案提供商：</t>
    </r>
    <r>
      <rPr>
        <sz val="12"/>
        <color rgb="FF000000"/>
        <rFont val="Calibri"/>
        <family val="2"/>
      </rPr>
      <t xml:space="preserve">
 经纬恒润成立于2003年，专注于为汽车、无人运输等领域的客户提供电子产品、研发服务和高级别智能驾驶整体解决方案。总部位于北京，并在天津、南通建立了现代化的生产工厂，形成了完善的研发、生产、营销、服务体系。本着“价值创新、服务客户”的理念，公司坚持 “专业聚焦”、“技术领先”和“平台化发展”的战略，致力于成为国际一流综合型的电子系统科技服务商、智能网联汽车全栈式解决方案供应商和高级别智能驾驶MaaS解决方案领导者。</t>
    </r>
  </si>
  <si>
    <r>
      <rPr>
        <b/>
        <sz val="12"/>
        <color rgb="FF000000"/>
        <rFont val="Calibri"/>
        <family val="2"/>
      </rPr>
      <t>专业密封解决方案提供商</t>
    </r>
    <r>
      <rPr>
        <sz val="10"/>
        <color theme="1"/>
        <rFont val="Calibri"/>
        <family val="2"/>
        <scheme val="minor"/>
      </rPr>
      <t xml:space="preserve">
 上海唯万密封科技股份有限公司是一家专业从事液压气动密封产品研发、生产和销售的高新技术企业，公司主要产品包括液压密封件、液压密封包等液压密封产品，以及气动密封件、油封、履带密封等其他密封产品。公司产品主要应用于挖掘机、起重机、装载机、破碎锤等工程机械液压油缸密封系统以及煤机的液压支架密封系统。</t>
    </r>
  </si>
  <si>
    <r>
      <rPr>
        <b/>
        <sz val="12"/>
        <color rgb="FF000000"/>
        <rFont val="Calibri"/>
        <family val="2"/>
      </rPr>
      <t>半导体封装测试设备研发商</t>
    </r>
    <r>
      <rPr>
        <sz val="12"/>
        <color rgb="FF000000"/>
        <rFont val="Calibri"/>
        <family val="2"/>
      </rPr>
      <t xml:space="preserve">
 佛山市联动科技股份有限公司主营业务是半导体行业后道封装测试领域专用设备的研发、生产和销售。主要产品以及服务是半导体自动化测试系统、半导体激光打标设备、其他机电一体化设备，此外还有相应配件、维修服务等。公司近5年来所获得的重点荣誉及资质包括高新技术企业,广东省半导体集成电路封装测试设备工程技术研究中心,广东省佛山市南海区“雄鹰计划”重点扶持企业(2016-2020年),广东省战略新兴产业培育企业(智能制造领域),软件企业,佛山国家高新区2020年度领军企业,佛山市“专精特新”企业,南海区品牌企业行动计划试点企业,南海制造业全国隐形冠军等，并加入成为中国集成电路测试仪器与装备产业技术创新联盟和粤港澳大湾区半导体装备及零部件产业技术创新联盟成员，体现业界对公司在半导体技术研发领域的认可。</t>
    </r>
  </si>
  <si>
    <r>
      <rPr>
        <b/>
        <sz val="12"/>
        <color rgb="FF000000"/>
        <rFont val="Calibri"/>
        <family val="2"/>
      </rPr>
      <t xml:space="preserve">超声波工业设备研发商
</t>
    </r>
    <r>
      <rPr>
        <sz val="12"/>
        <color rgb="FF000000"/>
        <rFont val="Calibri"/>
        <family val="2"/>
      </rPr>
      <t>上海骄成机电设备有限公司成立于2007年2月，致力于超声波设备、在线检测及自动化产品的研发、设计、制造、销售及售后服务，公司设备广泛应用于锂电池、高压线束、半导体封装、橡胶轮胎等领域，客户包括宁德时代、比亚迪、科力远、均胜电子、固特异、中策等细分领域头部企业。</t>
    </r>
  </si>
  <si>
    <r>
      <rPr>
        <b/>
        <sz val="12"/>
        <color rgb="FF000000"/>
        <rFont val="Calibri"/>
        <family val="2"/>
      </rPr>
      <t xml:space="preserve">EDA软件开发及解决方案提供商
 </t>
    </r>
    <r>
      <rPr>
        <sz val="12"/>
        <color rgb="FF000000"/>
        <rFont val="Calibri"/>
        <family val="2"/>
      </rPr>
      <t>杭州广立微电子有限公司成立于2003年，致力于提供专业的EDA软件开发和解决方案，公司的产品和服务已广泛应用于国内外主流集成电路生产厂商的超深亚微米工艺生产线（180nm、130nm、90nm、65nm, 45nm，28nm及以下），并取得了良好的效益，得到了广大客户的认可和赞许。</t>
    </r>
  </si>
  <si>
    <r>
      <rPr>
        <b/>
        <sz val="12"/>
        <color rgb="FF000000"/>
        <rFont val="Calibri"/>
        <family val="2"/>
      </rPr>
      <t xml:space="preserve">动物基因检测机构
</t>
    </r>
    <r>
      <rPr>
        <sz val="12"/>
        <color rgb="FF000000"/>
        <rFont val="Calibri"/>
        <family val="2"/>
      </rPr>
      <t>百奥赛图是一家创新技术驱动新药研发的国际性生物技术公司，致力于成为全球新药发源地，以专注技术创新、持续新药产出、守护人类健康为使命。基于百奥赛图自主研发并拥有完全独立知识产权的全人抗体RenMiceTM平台（RenMab®和RenLite®小鼠），将单抗和双抗开发技术平台、动物体内药效筛选平台、强大的临床开发能力有机整合在一起，形成了独具特色、涵盖药物研发全流程的新药研发能力。百奥赛图正在对1000多个潜在可成药的靶点进行规模化药物开发（“千鼠万抗TM”计划），随着计划的实施，百奥赛图已签署了24项药物合作开发协议并与包括多家MNC在内的14家企业达成RenMice平台授权合作。公司现已建立起12项核心药物产品管线，其中2个产品在国际多中心（MRCT）临床试验II期，2个在临床试验I期。未来，百奥赛图将继续携手全球合作伙伴，持续产出众多抗体药物，更好地惠及患者。百奥赛图总部位于北京，在江苏海门、上海及美国波士顿等地设有分支机构。</t>
    </r>
  </si>
  <si>
    <r>
      <rPr>
        <b/>
        <sz val="12"/>
        <color rgb="FF000000"/>
        <rFont val="Calibri"/>
        <family val="2"/>
      </rPr>
      <t>影视制作服务提供商</t>
    </r>
    <r>
      <rPr>
        <sz val="12"/>
        <color rgb="FF000000"/>
        <rFont val="Calibri"/>
        <family val="2"/>
      </rPr>
      <t xml:space="preserve">
 柠萌影视是一家新成立的影视娱乐公司，专注打造最具新意的娱乐精品，作品有都市情感剧《好先生》、《小别离》等。</t>
    </r>
  </si>
  <si>
    <r>
      <rPr>
        <b/>
        <sz val="12"/>
        <color rgb="FF000000"/>
        <rFont val="Calibri"/>
        <family val="2"/>
      </rPr>
      <t>生物试剂研发生产商</t>
    </r>
    <r>
      <rPr>
        <sz val="12"/>
        <color rgb="FF000000"/>
        <rFont val="Calibri"/>
        <family val="2"/>
      </rPr>
      <t xml:space="preserve">
 康为世纪生物科技有限公司是一家立足于生命科学领域，有自主知识产权的国家高新技术企业，主要从事生物试剂的研发与生产，为基因检测和分子诊断试剂生产商提供原料定制和OEM产品。产品线主要包括医疗样本核酸采集与保护剂、PCR及荧光定量PCR试剂、核酸提取试剂、磁珠法核酸提取试剂、二代测序建库试剂、克隆与转化、蛋白检测、抗体等。</t>
    </r>
  </si>
  <si>
    <r>
      <rPr>
        <b/>
        <sz val="12"/>
        <color rgb="FF000000"/>
        <rFont val="Calibri"/>
        <family val="2"/>
      </rPr>
      <t>家居睡眠产品研发商</t>
    </r>
    <r>
      <rPr>
        <sz val="12"/>
        <color rgb="FF000000"/>
        <rFont val="Calibri"/>
        <family val="2"/>
      </rPr>
      <t xml:space="preserve">
 趣睡科技是一家专注于睡眠科技、寝具产品的公司，致力于成为睡眠产品和睡眠改善方案提供商，主打产品为8H床垫。隶属于成都趣睡科技有限公司。</t>
    </r>
  </si>
  <si>
    <r>
      <rPr>
        <b/>
        <sz val="12"/>
        <color rgb="FF000000"/>
        <rFont val="Calibri"/>
        <family val="2"/>
      </rPr>
      <t xml:space="preserve">集成电路生产商
</t>
    </r>
    <r>
      <rPr>
        <sz val="12"/>
        <color rgb="FF000000"/>
        <rFont val="Calibri"/>
        <family val="2"/>
      </rPr>
      <t>甬矽电子（宁波）股份有限公司的主营业务为集成电路封装和测试方案开发、不同种类集成电路芯片的封装加工和成品测试服务，以及与集成电路封装和测试相关的配套服务。公司主要产品有高密度细间距凸点倒装产品(FC类产品)、系统级封装产品(SiP)、扁平无引脚封装产品(QFN/DFN)、微机电系统传感器(MEMS)。公司于2020年获得宁波市“六年攻坚、三年攀高”百强企业等荣誉。</t>
    </r>
  </si>
  <si>
    <r>
      <rPr>
        <b/>
        <sz val="12"/>
        <color rgb="FF000000"/>
        <rFont val="Calibri"/>
        <family val="2"/>
      </rPr>
      <t xml:space="preserve">疫苗研发生产商
</t>
    </r>
    <r>
      <rPr>
        <sz val="12"/>
        <color rgb="FF000000"/>
        <rFont val="Calibri"/>
        <family val="2"/>
      </rPr>
      <t>艾美疫苗是中国大型疫苗全产业链集团，从研发、到制造、再到商业化涵盖了整个行业价值链。根据灼识咨询的资料，艾美疫苗拥有五种经过验证的人用疫苗平台技术，即细菌疫苗平台技术、病毒疫苗平台技术、基因工程疫苗平台技术、联合疫苗平台技术及mRNA疫苗平台技术。目前，公司拥有针对6个疾病领域的8款商业化疫苗，以及针对13个疾病领域的22种在研创新型疫苗。在产在研的产品覆盖了世界排名前十的所有疫苗产品（按2020年全球销售额计）。</t>
    </r>
  </si>
  <si>
    <r>
      <rPr>
        <b/>
        <sz val="12"/>
        <color rgb="FF000000"/>
        <rFont val="Calibri"/>
        <family val="2"/>
      </rPr>
      <t xml:space="preserve">电动汽车研发生产商
</t>
    </r>
    <r>
      <rPr>
        <sz val="12"/>
        <color rgb="FF000000"/>
        <rFont val="Calibri"/>
        <family val="2"/>
      </rPr>
      <t>零跑科技是一家电动汽车研发商，公司业务范围涵盖三电系统开发、电动汽车整车及配套零部件研发与生产，同时提供基于云计算的车联网解决方案等；汽车整车产品主要以普通家用轿车为主。隶属于浙江零跑科技有限公司。</t>
    </r>
  </si>
  <si>
    <r>
      <rPr>
        <b/>
        <sz val="12"/>
        <color rgb="FF000000"/>
        <rFont val="Calibri"/>
        <family val="2"/>
      </rPr>
      <t xml:space="preserve">新能源动力电池研发商
</t>
    </r>
    <r>
      <rPr>
        <sz val="12"/>
        <color rgb="FF000000"/>
        <rFont val="Calibri"/>
        <family val="2"/>
      </rPr>
      <t>中创新航是全球领先的新能源科技企业，致力于成为能源价值创造者，构建全方位能源运营体系，为以车用、船用、储能为代表的新能源全场景应用市场提供完善的产品解决方案和全生命周期管理。 公司拥有持续领先的技术创新能力，依托国家认定企业技术中心、博士后科研工作站等科研平台，在材料技术创新、结构技术创新、制造技术创新和生态健康发展创新上不断发力，打造具有全球影响力的新能源科技创新平台。公司持续打造硬核产品力，服务市场，成就客户，与生态伙伴实现共创共赢。</t>
    </r>
  </si>
  <si>
    <r>
      <rPr>
        <b/>
        <sz val="12"/>
        <color rgb="FF000000"/>
        <rFont val="Calibri"/>
        <family val="2"/>
      </rPr>
      <t>集成电路晶圆及成品测试服务商</t>
    </r>
    <r>
      <rPr>
        <sz val="12"/>
        <color rgb="FF000000"/>
        <rFont val="Calibri"/>
        <family val="2"/>
      </rPr>
      <t xml:space="preserve">
 伟测半导体是一家集成电路芯片晶圆级测试及测试程序开发商，公司目前拥有测试平台有模拟类产品测试的MTS7000、CTA8280、ASL1000及中高端数字类产品的测试的93000、PS1600、J750HD、V50、CHROMA等。</t>
    </r>
  </si>
  <si>
    <r>
      <rPr>
        <b/>
        <sz val="12"/>
        <color rgb="FF000000"/>
        <rFont val="Calibri"/>
        <family val="2"/>
      </rPr>
      <t xml:space="preserve">半导体及嵌入式闪存芯片开发商
</t>
    </r>
    <r>
      <rPr>
        <sz val="12"/>
        <color rgb="FF000000"/>
        <rFont val="Calibri"/>
        <family val="2"/>
      </rPr>
      <t>合肥恒烁半导体致力于设计，研发和生产销售先进半导体闪存芯片、嵌入式闪存和MCU。与多家晶圆生产和封装厂形成战略合作，共同开发NOR闪存、EEPROM、SLC/SPI NAND等新型存储器；有3V,1.8V和宽压三个系列产品在市场销售。产品可广泛应用在手机、IOT、电脑、HDTV/STB、TWS耳机、视频、网通、工业控制等各个领域。</t>
    </r>
  </si>
  <si>
    <r>
      <rPr>
        <b/>
        <sz val="12"/>
        <color rgb="FF000000"/>
        <rFont val="Calibri"/>
        <family val="2"/>
      </rPr>
      <t xml:space="preserve">高性能医学影像设备研发商
</t>
    </r>
    <r>
      <rPr>
        <sz val="12"/>
        <color rgb="FF000000"/>
        <rFont val="Calibri"/>
        <family val="2"/>
      </rPr>
      <t>上海联影医疗科技股份有限公司致力于为全球客户提供高性能医学影像设备、放射治疗产品、生命科学仪器及医疗数字化、智能化解决方案。自设立以来，公司持续进行高强度研发投入，致力于攻克医学影像设备、放射治疗产品等大型医疗装备领域的核心技术；经过多年努力，公司已经构建包括医学影像设备、放射治疗产品、生命科学仪器在内的完整产品线布局。公司已牵头承担近40项国家级及省级研发项目，包括近20项国家级科技重大专项，并荣获2020年度国家科学技术进步奖一等奖、2020年度上海市科技进步奖一等奖、上海市重点产品质量攻关成果奖（2020年）一等奖、第21届中国国际工业博览会大奖、中国专利优秀奖、第十八届中国专利金奖、2017年中国商标金奖等众多荣誉奖项。</t>
    </r>
  </si>
  <si>
    <r>
      <rPr>
        <b/>
        <sz val="12"/>
        <color rgb="FF000000"/>
        <rFont val="Calibri"/>
        <family val="2"/>
      </rPr>
      <t xml:space="preserve">呼吸产品及服务提供商
</t>
    </r>
    <r>
      <rPr>
        <sz val="12"/>
        <color rgb="FF000000"/>
        <rFont val="Calibri"/>
        <family val="2"/>
      </rPr>
      <t>怡和嘉业是我国最大的家用睡眠呼吸机制造商，主要产品为瑞迈特品牌呼吸机，是天猫、京东销量最大的睡眠呼吸机品牌。产品目前亦已成功进入欧美众多发达国家市场，形成国内和国际市场双轮驱动的战略格局。</t>
    </r>
  </si>
  <si>
    <r>
      <rPr>
        <b/>
        <sz val="12"/>
        <color rgb="FF000000"/>
        <rFont val="Calibri"/>
        <family val="2"/>
      </rPr>
      <t xml:space="preserve">铝合金零部件制造商
</t>
    </r>
    <r>
      <rPr>
        <sz val="12"/>
        <color rgb="FF000000"/>
        <rFont val="Calibri"/>
        <family val="2"/>
      </rPr>
      <t>沈阳富创精密设备有限公司是专业从事IC设备、其他半导体设备精密零部件加工制造及表面处理的企业，是国内唯一的专业集成电路装备精密零部件配套供应商。公司承担了国家”极大规模集成电路制造装备及成套工艺”重大专项唯一的平台类支撑项目，正式成为我国IC装备特种精密零部件的基础配套生产基地。公司掌握半导体设备精密零部件的制造标准和技术，已成为国内外多家半导体设备制造企业的零部件供应商，作为国家IC装备产业零部件加工制造平台，已成功为上海微电子装备有限公司（光刻机），北京七星华创电子股份有限公司（扩散炉），沈阳芯源微电子（匀胶显影设备），富创得科技（沈阳）有限公司（机床标准界面），中国科学院沈阳科学仪器研制中心有限公司（罗茨泵）以及美国Transmill公司（光伏设备研发）等IC装备企业的重点项目提供加工服务。</t>
    </r>
  </si>
  <si>
    <r>
      <rPr>
        <b/>
        <sz val="12"/>
        <color rgb="FF000000"/>
        <rFont val="Calibri"/>
        <family val="2"/>
      </rPr>
      <t xml:space="preserve">电子产品功能性器件研发生产商
</t>
    </r>
    <r>
      <rPr>
        <sz val="12"/>
        <color rgb="FF000000"/>
        <rFont val="Calibri"/>
        <family val="2"/>
      </rPr>
      <t>苏州可川电子科技股份有限公司成立于2012年3月15日，目前主要从事电子产品功能性器件、光学薄膜器件及汽车动力电池绝缘系列产品的研发、设计、加工和销售，专业为笔记本电脑和手机等消费类电子产品品牌、大型光电科技企业和汽车电池厂商提供各类功能性器件的生产和相关服务。</t>
    </r>
  </si>
  <si>
    <r>
      <rPr>
        <b/>
        <sz val="12"/>
        <color rgb="FF000000"/>
        <rFont val="Calibri"/>
        <family val="2"/>
      </rPr>
      <t>磁悬浮流体机械轴承等零部件研发商</t>
    </r>
    <r>
      <rPr>
        <sz val="12"/>
        <color rgb="FF000000"/>
        <rFont val="Calibri"/>
        <family val="2"/>
      </rPr>
      <t xml:space="preserve">
 南京磁谷科技股份有限公司主营业务为为磁悬浮流体机械及磁悬浮轴承、高速电机、高速驱动等核心部件的研发、生产、销售。发行人主要产品为磁悬浮离心式鼓风机、磁悬浮空气压缩机、磁悬浮冷水机组，具有传动无机械接触、高速高效、节能等技术优势，主要应用于污水处理、化工、印染、食品、制药、造纸、电子、机械制造、建筑等行业。公司于2012年8月首次被认定为高新技术企业，分别于2015年8月、2018年12月和2021年11月再次通过高新技术企业认定。发行人2018年被江苏省经济和信息化委员会认定为“科技小巨人企业”，2021年入选国家级第三批专精特新“小巨人”企业。</t>
    </r>
  </si>
  <si>
    <r>
      <rPr>
        <b/>
        <sz val="12"/>
        <color rgb="FF000000"/>
        <rFont val="Calibri"/>
        <family val="2"/>
      </rPr>
      <t>临床试验外包服务提供商</t>
    </r>
    <r>
      <rPr>
        <sz val="12"/>
        <color rgb="FF000000"/>
        <rFont val="Calibri"/>
        <family val="2"/>
      </rPr>
      <t xml:space="preserve">
 诺思格（北京）医药科技股份有限公司是国内专业领先，规模较大的临床研究合同组织（CRO）之一，总部设在北京，办事处设在上海、长沙、广州、武汉、成都、西安、哈尔滨、南京、沈阳、天津、长春等省会城市；在国内覆盖60余个城市，在亚洲覆盖6个国家与地区，已与200余家机构，450余家医院及600多个科室合作，目前已为260多位国内外客户提供国际标准的临床研究外包服务。业务涵盖新药评估与咨询、注册事务、临床试验实施、数据管理和统计分析、医学事务及培训等全方位服务。</t>
    </r>
  </si>
  <si>
    <r>
      <rPr>
        <b/>
        <sz val="12"/>
        <color rgb="FF000000"/>
        <rFont val="Calibri"/>
        <family val="2"/>
      </rPr>
      <t>显示驱动芯片封装测试服务商</t>
    </r>
    <r>
      <rPr>
        <sz val="12"/>
        <color rgb="FF000000"/>
        <rFont val="Calibri"/>
        <family val="2"/>
      </rPr>
      <t xml:space="preserve">
 汇成股份是一家显示驱动芯片封装测试服务商，主要从事显示屏面板“驱动IC”金凸块的封装、测试服务，旗下包含晶圆凸块、晶圆测试、玻璃覆晶封装、卷带式覆晶封装等产品，提供统包服务、质量体系等服务。</t>
    </r>
  </si>
  <si>
    <r>
      <rPr>
        <b/>
        <sz val="12"/>
        <color rgb="FF000000"/>
        <rFont val="Calibri"/>
        <family val="2"/>
      </rPr>
      <t>基因测序仪及配套试剂耗材研发商</t>
    </r>
    <r>
      <rPr>
        <sz val="10"/>
        <color theme="1"/>
        <rFont val="Calibri"/>
        <family val="2"/>
        <scheme val="minor"/>
      </rPr>
      <t xml:space="preserve">
 作为全球领先的基因组学研发机构——华大集团旗下子公司，华大智造(MGI)秉承“基 因科技造福人类”的理念，专注于基因测序仪、配套试剂及耗材等一系列相关产品的研发与制造，建设先进的智能化工业制造平台，为解决实际民生需求提供最前沿的技术保障和解决 方案。华大智造的业务范围涉及生命科学各个领域，致力于打造行业领先的核心测序平台， 实现测序技术与 B 超、质谱、X 光、核磁共振、CT 等模块的智能化整合，建立针对出生缺陷、实现基因科技造福人类。 依托华大集团实力，华大智造立志于成为全球跨组学仪器研发制造行业的领导者，推动生命产业的蓬勃发展。集华大之力，华大智造首推新一代高通量测序(NGS)系统，BGISEQ-500， 采用优化的联合探针锚定聚合技术(cPAS)和改进的 DNA 纳米球(DNB)核心测序技术，提 供全程一站式精准测序，并配备自动化应用分析模块，操作简捷，是行业领先的桌面型高通 量测序平台之一，致力于提供灵活、开放的 NGS 解决方案。</t>
    </r>
  </si>
  <si>
    <r>
      <rPr>
        <b/>
        <sz val="12"/>
        <color rgb="FF000000"/>
        <rFont val="Calibri"/>
        <family val="2"/>
      </rPr>
      <t>创新型药物研发商</t>
    </r>
    <r>
      <rPr>
        <sz val="12"/>
        <color rgb="FF000000"/>
        <rFont val="Calibri"/>
        <family val="2"/>
      </rPr>
      <t xml:space="preserve">
 益方生物科技(上海)股份有限公司是一家立足中国具有全球视野的创新型药物研发企业，聚焦于肿瘤、代谢疾病等重大疾病领域。主要产品包括抑制剂BPI-D0316、选择性雌激素受体降解剂（SERD）D-0502、尿酸盐转运体1（URAT1）抑制剂D-0120、KRAS G12C抑制剂D-1553。益方生物科技(上海)股份有限公司的产品管线中有1个处于新药上市申请（NDA）阶段的产品，3个处于临床试验阶段的产品和5个临床前在研项目，临床开发的产品项目跨越I期到新药上市申请（NDA）等多个阶段，4个核心产品的研发进度均位居全球或中国前列。</t>
    </r>
  </si>
  <si>
    <r>
      <rPr>
        <b/>
        <sz val="12"/>
        <color rgb="FF000000"/>
        <rFont val="Calibri"/>
        <family val="2"/>
      </rPr>
      <t>模拟芯片研发及销售商：</t>
    </r>
    <r>
      <rPr>
        <sz val="12"/>
        <color rgb="FF000000"/>
        <rFont val="Calibri"/>
        <family val="2"/>
      </rPr>
      <t xml:space="preserve">
 广东赛微微电子股份有限公司的主营业务为模拟芯片的研发和销售。主要产品是电池安全芯片、电池计量芯片、充电管理等其他芯片。公司立足于技术创新与自主研发，在长期的经营活动中积累了较为丰富的核心技术成果，产品性能与技术水平得到了市场的广泛认可，先后荣获了“中国IC设计公司成就奖之年度热门产品奖和年度最佳电源IC产品奖”、“中国半导体创新产品和技术奖”、“中国IoT产业技术创新奖”等一系列荣誉。</t>
    </r>
  </si>
  <si>
    <r>
      <rPr>
        <b/>
        <sz val="12"/>
        <color rgb="FF000000"/>
        <rFont val="Calibri"/>
        <family val="2"/>
      </rPr>
      <t>磁传感器及高性能数模混合芯片研发商</t>
    </r>
    <r>
      <rPr>
        <sz val="12"/>
        <color rgb="FF000000"/>
        <rFont val="Calibri"/>
        <family val="2"/>
      </rPr>
      <t xml:space="preserve">
 上海灿瑞科技股份有限公司是专业从事高性能数模混合集成电路及模拟集成电路研发设计、封装测试和销售的高新技术企业，主要产品及服务为智能传感器芯片、电源管理芯片和封装测试服务。截至2021年6月30日，已取得境外专利16项（其中发明专利12项），境内专利62项（其中发明专利27项），集成电路布图设计专有权59项，软件著作权7项；发行人与上海大学建立了联合实验室，与中国科学院半导体研究所合作建立院士专家工作站，持续进行自主创新与技术升级。公司技术实力得到广泛认可，系“工信部专精特新小巨人”、“上海市科技小巨人企业”、“上海市专精特新中小企业”、“上海市专利试点企业”和上海市集成电路行业协会理事单位，发行人“高性能磁传感器系统及芯片关键技术的研发和应用”课题于2020年荣获上海市科技进步奖二等奖。</t>
    </r>
  </si>
  <si>
    <r>
      <rPr>
        <b/>
        <sz val="12"/>
        <color rgb="FF000000"/>
        <rFont val="Calibri"/>
        <family val="2"/>
      </rPr>
      <t>大数据基础软件平台供应商</t>
    </r>
    <r>
      <rPr>
        <sz val="12"/>
        <color rgb="FF000000"/>
        <rFont val="Calibri"/>
        <family val="2"/>
      </rPr>
      <t xml:space="preserve">
 星环科技是一家大数据技术公司，致力于打造“云计算+大数据+数据库+人工智能”的基础平台产品，领航基础软件新纪元，专注于大数据基础软件平台、人工智能平台和企业级数据云平台的自主研发和服务，其中分布式分析型数据库、实时流处理引擎、基于容器的云计算技术、大规模图数据库技术均是其公司明星技术和产品，致力于帮助企业建立更加弹性灵活和智能化的数据底层方案。</t>
    </r>
  </si>
  <si>
    <r>
      <rPr>
        <b/>
        <sz val="12"/>
        <color rgb="FF000000"/>
        <rFont val="Calibri"/>
        <family val="2"/>
      </rPr>
      <t xml:space="preserve">家用厨房小家电研发生产商
</t>
    </r>
    <r>
      <rPr>
        <sz val="12"/>
        <color rgb="FF000000"/>
        <rFont val="Calibri"/>
        <family val="2"/>
      </rPr>
      <t>北京利仁科技股份有限公司主要从事厨房小家电系列产品的研发、生产和销售。公司主要产品包括电饼铛系列产品、电火锅系列产品、电压力锅系列产品、烧烤涮系列产品、料榨系列产品、电水瓶系列产品、电水壶系列产品、电烤箱系列产品、空气炸锅系列产品。</t>
    </r>
  </si>
  <si>
    <r>
      <rPr>
        <b/>
        <sz val="12"/>
        <color rgb="FF000000"/>
        <rFont val="Calibri"/>
        <family val="2"/>
      </rPr>
      <t>MCU芯片设计研发商</t>
    </r>
    <r>
      <rPr>
        <sz val="12"/>
        <color rgb="FF000000"/>
        <rFont val="Calibri"/>
        <family val="2"/>
      </rPr>
      <t xml:space="preserve">
 中微半导体（深圳）股份有限公司成立于2001年，是知名芯片设计公司，混合信号SoC领跑者。公司专注于8位/32位设计及高精度模拟、无线射频、驱动、算法的高品质高可靠性产品平台研发，产品广泛覆盖家电、无刷电机、无线互联、新能源、智能安防、工业控制、汽车等应用领域。</t>
    </r>
  </si>
  <si>
    <r>
      <rPr>
        <b/>
        <sz val="12"/>
        <color rgb="FF000000"/>
        <rFont val="Calibri"/>
        <family val="2"/>
      </rPr>
      <t xml:space="preserve">城市空间科技服务平台
</t>
    </r>
    <r>
      <rPr>
        <sz val="12"/>
        <color rgb="FF000000"/>
        <rFont val="Calibri"/>
        <family val="2"/>
      </rPr>
      <t>万物云空间科技服务股份有限公司的前身是万科物业发展股份有限公司，是一家以空间科技为先导，以空间服务为根基，以成长型生态链为助力的城市空间科技服务平台型公司。万物云空间科技服务股份有限公司品牌树包括Space、Tech和Grow三大模块。其中，Space模块含社区空间服务的万科物业、朴邻发展，以及商企空间服务的万物梁行和城市空间服务的万物云城；Tech模块则包括万睿科技、第五空间，分别提供软硬件服务能力、数字运营和行业人工智能服务、搭建社区住户&amp;商户线上服务平台；Grow模块的万物成长将以科技连接空间，推动更多优质业务完善空间服务。</t>
    </r>
  </si>
  <si>
    <r>
      <rPr>
        <b/>
        <sz val="12"/>
        <color rgb="FF000000"/>
        <rFont val="Calibri"/>
        <family val="2"/>
      </rPr>
      <t>移动数据储存产品及技术服务商</t>
    </r>
    <r>
      <rPr>
        <sz val="12"/>
        <color rgb="FF000000"/>
        <rFont val="Calibri"/>
        <family val="2"/>
      </rPr>
      <t xml:space="preserve">
 深圳市江波龙电子股份有限公司成立于1999年，是一家聚焦NAND闪存应用和存储芯片定制、存储软件开发的中国存储企业，旗下拥有深耕行业应用的嵌入式存储品牌FORESEE和高端消费类存储品牌Lexar雷克沙。</t>
    </r>
  </si>
  <si>
    <r>
      <rPr>
        <b/>
        <sz val="12"/>
        <color rgb="FF000000"/>
        <rFont val="Calibri"/>
        <family val="2"/>
      </rPr>
      <t>高端半导体专用设备研发商：</t>
    </r>
    <r>
      <rPr>
        <sz val="12"/>
        <color rgb="FF000000"/>
        <rFont val="Calibri"/>
        <family val="2"/>
      </rPr>
      <t>拓荆科技股份有限公司成立于2010年4月，是国家高新技术企业，主要从事高端半导体专用设备的研发、生产、销售与技术服务。公司多次承担国家重大专项。多次获评中国半导体行业协会授予的“中国半导体设备五强企业”称号。公司于2020年在北京、上海、海宁成立三家子公司。公司主要产品包括等离子体增强化学气相沉积（PECVD）设备、原子层沉积（ALD）设备和次常压化学气相沉积（SACVD）设备三个产品系列，拥有自主知识产权，技术指标达到国际同类产品先进水平，产品主要应用于集成电路晶圆制造，以及TSV封装、光波导、Micro-LED、OLED显示等高端技术领域。公司在北京、上海、武汉、合肥、天津、台湾等20多个地区的近40条生产线都设有技术服务中心，为客户提供每周7天，每天24小时的技术服务。</t>
    </r>
  </si>
  <si>
    <r>
      <rPr>
        <b/>
        <sz val="12"/>
        <color rgb="FF000000"/>
        <rFont val="Calibri"/>
        <family val="2"/>
      </rPr>
      <t>POCT体外诊断产品研发商</t>
    </r>
    <r>
      <rPr>
        <sz val="12"/>
        <color rgb="FF000000"/>
        <rFont val="Calibri"/>
        <family val="2"/>
      </rPr>
      <t xml:space="preserve">
 北京英诺特生物技术股份有限公司（连同其子公司合称“英诺特”）是专注于POCT体外诊断产品研发、生产、销售的生物技术公司，下设英诺特（唐山）生物技术有限公司。英诺特生物创始于2006年，拥有抗原抗体制备、病毒培养、胶体金、酶联免疫、荧光层析、免疫荧光等技术平台，承担国家863项目——《国家重大传染病研究专项》和众多公共卫生事业项目，并拥有国家发明专利十余项。设立北京研发中心，河北迁安生产基地，拥有大型洁净车间，建有胶体金、ELISA、荧光层析、PCR、免疫荧光等生产线，并已通过CE、ISO13485质量认证。</t>
    </r>
  </si>
  <si>
    <r>
      <rPr>
        <b/>
        <sz val="12"/>
        <color rgb="FF000000"/>
        <rFont val="Calibri"/>
        <family val="2"/>
      </rPr>
      <t>化学机械抛光技术及设备研发商</t>
    </r>
    <r>
      <rPr>
        <sz val="10"/>
        <color theme="1"/>
        <rFont val="Calibri"/>
        <family val="2"/>
        <scheme val="minor"/>
      </rPr>
      <t xml:space="preserve">
 华海清科股份有限公司是一家拥有核心自主知识产权的高端半导体设备制造商，主要从事半导体专用设备的研发、生产、销售及技术服务，主要产品为化学机械抛光（CMP）设备。公司的主要产品为拥有核心自主知识产权的CMP设备。公司也荣获“天津市科学技术奖（技术发明）一等奖”、“中国机械工业科学技术奖（技术发明）特等奖”、“2018年度、2019年度中国半导体创新产品和技术奖”、“中国好设计金奖”等荣誉。截至2021年12月31日，公司拥有国内外授权专利209项，其中发明专利114项、实用新型专利95项，拥有软件著作权7项；公司CMP设备已累计出货超140台，未发出产品的在手订单超70台，设备已广泛应用于中芯国际、长江存储、华虹集团、英特尔、长鑫存储、厦门联芯、广州粤芯、上海积塔等国内外先进集成电路制造商的大生产线中。</t>
    </r>
  </si>
  <si>
    <r>
      <rPr>
        <b/>
        <sz val="12"/>
        <color rgb="FF000000"/>
        <rFont val="Calibri"/>
        <family val="2"/>
      </rPr>
      <t xml:space="preserve">电子元器件综合服务商
</t>
    </r>
    <r>
      <rPr>
        <sz val="12"/>
        <color rgb="FF000000"/>
        <rFont val="Calibri"/>
        <family val="2"/>
      </rPr>
      <t>好上好集团是中国大陆第一家采用控股模式的大型电子元器件分销产业联盟，总部位于深圳，旗下拥有北高智、天午和大豆三家公司。公司员工近550人，代理产品线近100条，销售网络覆盖20多个国内主要城市和台湾、香港地区。好上好集团代理产品消费电子（TV、STB、网通、安防）、移动通讯（手机、平板）、LED照明、白色家电、汽车电子、工业和IoT（物联网）等领域，同时拥有多个成熟的AE和FAE团队，在代理产品基础上为客户提供全套解决方案和交钥匙服务，得到了上游供应商和下游客户的高度认可。</t>
    </r>
  </si>
  <si>
    <r>
      <rPr>
        <b/>
        <sz val="12"/>
        <color rgb="FF000000"/>
        <rFont val="Calibri"/>
        <family val="2"/>
      </rPr>
      <t>电子封装材料研发商</t>
    </r>
    <r>
      <rPr>
        <sz val="12"/>
        <color rgb="FF000000"/>
        <rFont val="Calibri"/>
        <family val="2"/>
      </rPr>
      <t xml:space="preserve">
 烟台德邦是一家专注研发、生产、销售特种功能性高分子界面材料的创新型高新技术企业，为国内外新兴科技领域提供制造、封装、粘合、散热等功能性材料及全套技术服务，生产经营电子封装材料、有机硅材料、导热材料、导电材料、胶膜等400余种产品，拥有授权发明专利200余项。</t>
    </r>
  </si>
  <si>
    <r>
      <rPr>
        <b/>
        <sz val="12"/>
        <color rgb="FF000000"/>
        <rFont val="Calibri"/>
        <family val="2"/>
      </rPr>
      <t>混合信号集成电路设计及应用方案提供商</t>
    </r>
    <r>
      <rPr>
        <sz val="12"/>
        <color rgb="FF000000"/>
        <rFont val="Calibri"/>
        <family val="2"/>
      </rPr>
      <t xml:space="preserve">
 杭州晶华微电子股份有限公司是一家新成立的外商独资高新技术IC设计企业。拥有一支技术深厚和创新能力强的模拟及混合集成电路设计工作的专业队伍。我们为客户提供专用集成电路设计、制图、并安排晶圆生产、芯片测试和封装等一整套的服务。 公司的产品市场定位主要集中在医疗、工控、通讯、仪表、航空航天、消费类家电等领域。我们在低能耗和低噪声电路、开关电容放大器及滤波器、不同结构的模/数及数/模转换器、电压准源、稳压器、电荷泵、交换控制、振荡器及遥控器等方面都有丰富的经验。公司获得“中国模拟半导体飞跃成就奖之优秀企业奖”、“中国IC设计公司成就奖”、“十大最具潜力企业奖”、“年度最佳放大器/数据转换器”、“SENSOR CHINA特别贡献奖”、“优秀支援抗疫产品”、等多项荣誉称号。</t>
    </r>
  </si>
  <si>
    <r>
      <rPr>
        <b/>
        <sz val="12"/>
        <color rgb="FF000000"/>
        <rFont val="Calibri"/>
        <family val="2"/>
      </rPr>
      <t>数模混合集成电路芯片研发设计商：</t>
    </r>
    <r>
      <rPr>
        <sz val="12"/>
        <color rgb="FF000000"/>
        <rFont val="Calibri"/>
        <family val="2"/>
      </rPr>
      <t>英集芯科技有限公司是一家专注于高性能、高品质的数模混合集成电路芯片研发和销售的IC设计公司。数模混合集成电路芯片研发设计商，形成了电源管理、音频处理和电池管理（含移动电源SOC）三条产品线，可应用于智能手机、平板、机顶盒、IPC等多种领域，同时可以为用户提供BOM的解决方案。</t>
    </r>
  </si>
  <si>
    <r>
      <rPr>
        <b/>
        <sz val="12"/>
        <color rgb="FF000000"/>
        <rFont val="Calibri"/>
        <family val="2"/>
      </rPr>
      <t>电机驱动控制芯片研发商：</t>
    </r>
    <r>
      <rPr>
        <sz val="12"/>
        <color rgb="FF000000"/>
        <rFont val="Calibri"/>
        <family val="2"/>
      </rPr>
      <t>峰岹科技(深圳)股份有限公司的主要从事BLDC电机驱动控制专用芯片的研发、设计与销售业务。公司产品涵盖电机驱动控制的全部关键芯片，包括电机主控芯片MCU/ASIC、电机驱动芯片HVIC、电机专用功率器件MOSFET等。公司获得了2019年度风眼创新企业暨第三届IC独角兽的称号、2021年中国IC设计成就奖之“年度中国潜力IC设计公司”，公司IC设计团队获得了2021年中国IC设计成就奖之“年度中国优秀IC设计团队”。</t>
    </r>
  </si>
  <si>
    <r>
      <rPr>
        <b/>
        <sz val="12"/>
        <color rgb="FF000000"/>
        <rFont val="Calibri"/>
        <family val="2"/>
      </rPr>
      <t xml:space="preserve">混合模拟半导体集成电路设计商
</t>
    </r>
    <r>
      <rPr>
        <sz val="12"/>
        <color rgb="FF000000"/>
        <rFont val="Calibri"/>
        <family val="2"/>
      </rPr>
      <t>帝奥微电子是一家混合模拟半导体集成电路（IC）设计公司，提供高性能模拟混合信号半导体行业的解决方案，服务市场包括LED商用照明、安防/物联网、手机、电子烟、蓝牙耳机、扫地机器人、医疗电子及工业电子等。其核心产品包括：LED照明IC芯片、 USB2.0/3.0产品IC芯片、超低功耗及低噪音放大器IC芯片、高效率的电源管理IC芯片以及应用于各种模拟音频/视频的IC芯片。</t>
    </r>
  </si>
  <si>
    <r>
      <rPr>
        <b/>
        <sz val="12"/>
        <color rgb="FF000000"/>
        <rFont val="Calibri"/>
        <family val="2"/>
      </rPr>
      <t>游戏研发及虚拟运营服务提供商</t>
    </r>
    <r>
      <rPr>
        <sz val="12"/>
        <color rgb="FF000000"/>
        <rFont val="Calibri"/>
        <family val="2"/>
      </rPr>
      <t xml:space="preserve">
 苏州蜗牛数字科技股份有限公司是一家游戏娱乐公司及3D虚拟数字技术研发企业。产品有《九阴真经》、《帝国文明》、《英雄之城》、《航海世纪》等。</t>
    </r>
  </si>
  <si>
    <r>
      <rPr>
        <b/>
        <sz val="12"/>
        <color rgb="FF000000"/>
        <rFont val="Calibri"/>
        <family val="2"/>
      </rPr>
      <t xml:space="preserve">AR美容解决方案提供商
</t>
    </r>
    <r>
      <rPr>
        <sz val="12"/>
        <color rgb="FF000000"/>
        <rFont val="Calibri"/>
        <family val="2"/>
      </rPr>
      <t>玩美移动是一个互联网美妆App与云端美妆社群平台。为美妆用户提供了从试妆、体验、交流、并且透过在线线下通路，一次满足购买美妆与时尚商品的完整体验。玩美移动旗下目前有AR试妆工具玩美彩妆、自拍应用玩美相机、美妆社区玩美圈、AR美妆教学、玩美FUN、玩美甲6个围绕美妆+AR的相机应用，整个产品矩阵下载量已突破5亿。</t>
    </r>
  </si>
  <si>
    <r>
      <t>2019.4.9 - 天使轮 - N/A - 博源
2020.6.16 - Pre-A轮 - N/A - 安丰
2021.10.11 - 战略投资 - 1000万人民币 - 鹏辉
2022.2.9 - 股权投资 - N/A - 蜂巢能源
2022.7.29 - 股权投资 - N/A - 达晨/恒信华业/雄韬
2022.11.1 - 股权投资 - N/A - 瑞东</t>
    </r>
    <r>
      <rPr>
        <u/>
        <sz val="12"/>
        <color theme="10"/>
        <rFont val="Calibri"/>
        <family val="2"/>
      </rPr>
      <t>/</t>
    </r>
    <r>
      <rPr>
        <sz val="10"/>
        <color theme="1"/>
        <rFont val="Calibri"/>
        <family val="2"/>
        <scheme val="minor"/>
      </rPr>
      <t>招银</t>
    </r>
    <r>
      <rPr>
        <u/>
        <sz val="12"/>
        <color theme="10"/>
        <rFont val="Calibri"/>
        <family val="2"/>
      </rPr>
      <t>/</t>
    </r>
    <r>
      <rPr>
        <sz val="10"/>
        <color theme="1"/>
        <rFont val="Calibri"/>
        <family val="2"/>
        <scheme val="minor"/>
      </rPr>
      <t>东方富海</t>
    </r>
  </si>
  <si>
    <t>领域
项目数</t>
  </si>
  <si>
    <t>"已被认领"
Last week</t>
  </si>
  <si>
    <t>"已被认领"
This week</t>
  </si>
  <si>
    <t>本周增加
项目数</t>
  </si>
  <si>
    <t>本周新增
认领数</t>
  </si>
  <si>
    <t>(本周认领/
本周新增)</t>
  </si>
  <si>
    <t>（总认领/
总项目)</t>
  </si>
  <si>
    <t>"值得"
跟进项目数</t>
  </si>
  <si>
    <t>（值得/
已认领)</t>
  </si>
  <si>
    <t xml:space="preserve"> "不值得"
跟进项目数</t>
  </si>
  <si>
    <t>（不值得/
已认领)</t>
  </si>
  <si>
    <t>有结论项目数</t>
  </si>
  <si>
    <t>（有结论/ “值得”）</t>
  </si>
  <si>
    <t>6/26-7/21
有结论数</t>
  </si>
  <si>
    <t>6/26-7/21
“值得”数</t>
  </si>
  <si>
    <t>(6/26-7/21
有结论/“值得”)</t>
  </si>
  <si>
    <t>"填写反馈"
Last week</t>
  </si>
  <si>
    <t>"填写反馈"
This week</t>
  </si>
  <si>
    <t>本周新增
反馈数</t>
  </si>
  <si>
    <t>（已反馈/
已认领)</t>
  </si>
  <si>
    <t>总数</t>
  </si>
  <si>
    <t>硬科技&amp;绿色科技小组 (朱嘉 / 蔡伟 / 张力 / 浩苇 / 钰琪 / 陈帅/郭斌)</t>
  </si>
  <si>
    <t>先进制造(pre B)</t>
  </si>
  <si>
    <t>传统行业(pre B)</t>
  </si>
  <si>
    <t>汽车出行(pre B)</t>
  </si>
  <si>
    <t>物联网(pre B)</t>
  </si>
  <si>
    <t>新能源(pre B)</t>
  </si>
  <si>
    <t>企业服务小组 (Jason / Francis)</t>
  </si>
  <si>
    <t>企业服务(pre B)</t>
  </si>
  <si>
    <t>大数据(pre B)</t>
  </si>
  <si>
    <t>生命科学小组 (Francis / Nathan)</t>
  </si>
  <si>
    <t>医疗(pre B)</t>
  </si>
  <si>
    <t>农业(pre B)</t>
  </si>
  <si>
    <t>消费科技小组 (Charles / Cici / 浩然)</t>
  </si>
  <si>
    <t>消费(pre B)</t>
  </si>
  <si>
    <t>区块链(pre B)</t>
  </si>
  <si>
    <t>文娱传媒(pre B)</t>
  </si>
  <si>
    <t>智能硬件(pre B)</t>
  </si>
  <si>
    <t>电商零售(pre B)</t>
  </si>
  <si>
    <t>VR/AR(pre B)</t>
  </si>
  <si>
    <t>社交(pre B)</t>
  </si>
  <si>
    <t>体育(pre B)</t>
  </si>
  <si>
    <t>教育(pre B)</t>
  </si>
  <si>
    <t>生活服务(pre B)</t>
  </si>
  <si>
    <t>房地产(pre B)</t>
  </si>
  <si>
    <t>旅游(pre B)</t>
  </si>
  <si>
    <t>多组交叉领域</t>
  </si>
  <si>
    <t>人工智能(pre B)</t>
  </si>
  <si>
    <t>金融(pre B)</t>
  </si>
  <si>
    <t>物流运输(pre B)</t>
  </si>
  <si>
    <t>成长期小组(孙健 / 钰琪)</t>
  </si>
  <si>
    <t>成长期项目(after B)</t>
  </si>
  <si>
    <t>Note：</t>
  </si>
  <si>
    <t>1）各细分小组cover清单上A轮以前项目为主, B轮以后主要由成长期小组cover；</t>
  </si>
  <si>
    <t>2）金融/ 物流/ 人工智能等大赛道，先自行判断是2B/2C属性项目后分企业服务/消费科技小组cover；</t>
  </si>
  <si>
    <t>3）如对不同小组项目感兴趣也可以一起看，但以cover好所属小组项目优先。</t>
  </si>
  <si>
    <t>分组：</t>
  </si>
  <si>
    <t>1）硬科技&amp;绿色科技小组 (朱嘉 / 蔡伟 / 张力 / 浩苇):  ：先进制造、传统行业、汽车出行、物联</t>
  </si>
  <si>
    <t>2）企业服务小组 (Jason / Francis)：企业服务、大数据、机器人、人工智能(2B)、金融(2B)、物流(2B)</t>
  </si>
  <si>
    <t>3）生命科学小组 (Francis / Nathan)：医疗/ 农业</t>
  </si>
  <si>
    <t>4）消费科技小组 (Charles / Cici / 浩然)：人工智能(2C)、金融(2C)、物流(2C)、消费、智能硬件、VR/AR、区块链、教育、电商零售、房地产、社交、生活服务、体育、文娱传媒等。</t>
  </si>
  <si>
    <t>5）成长期小组(孙健 / 钰琪)：所有细分领域B轮以后项目</t>
  </si>
  <si>
    <t>Category</t>
  </si>
  <si>
    <t>Updated</t>
  </si>
  <si>
    <t>Company</t>
  </si>
  <si>
    <t>Business</t>
  </si>
  <si>
    <t>Peer Fund</t>
  </si>
  <si>
    <t>Round</t>
  </si>
  <si>
    <t>Amount</t>
  </si>
  <si>
    <t>是否成长期</t>
  </si>
  <si>
    <t>城市</t>
  </si>
  <si>
    <t>是否值得跟进</t>
  </si>
  <si>
    <t>跟进人 &amp; Deallog</t>
  </si>
  <si>
    <t>跟进记录</t>
  </si>
  <si>
    <t>是否值得
考虑一下轮</t>
  </si>
  <si>
    <t>Funding History</t>
  </si>
  <si>
    <t>Notes</t>
  </si>
  <si>
    <t>Due Date</t>
  </si>
  <si>
    <t>Peer Fund New Investments</t>
  </si>
  <si>
    <t>人工智能</t>
  </si>
  <si>
    <t>SpeakIn</t>
  </si>
  <si>
    <t>声纹识别安全方案提供商</t>
  </si>
  <si>
    <t>IDG资本</t>
  </si>
  <si>
    <t>股权投资</t>
  </si>
  <si>
    <t>N/A</t>
  </si>
  <si>
    <t>Y</t>
  </si>
  <si>
    <t>东莞</t>
  </si>
  <si>
    <t>2023-07-27 - 股权投资 - N/A - 宁波来为投资管理/IDG资本
2020-12-28 - 股权投资 - N/A - 暴龙资本
2018-05-28 - 战略投资 - 1亿元 - IDG资本/顺势投资
2017-10-01 - A+轮 - 数千万元 - 原创资本领投/弘治资本/福鱼资本/IDG资本跟投
2017-05-02 - A轮 - 数千万元 - IDG资本领投/弘治资本/福鱼资本跟投
2015-06-11 - 天使轮 - N/A - 雷雨资本</t>
  </si>
  <si>
    <t>势必可赢是一家声纹识别与身份安全方案提供商，主要面向公共安全、金融、社保、安防、智能硬件等行业领域提供可定制化的声纹识别与身份安全解决方案，主要包括声纹数据库建设、声纹采集系统、声纹识别系统以及基于声纹识别的身份安全解决方案等。</t>
  </si>
  <si>
    <t>医疗</t>
  </si>
  <si>
    <t>真迈生物</t>
  </si>
  <si>
    <t>基因测序仪及配套试剂研发商</t>
  </si>
  <si>
    <t>深圳高新投资集团</t>
  </si>
  <si>
    <t>C轮</t>
  </si>
  <si>
    <t>4亿元</t>
  </si>
  <si>
    <t>深圳</t>
  </si>
  <si>
    <t>不值得</t>
  </si>
  <si>
    <t>同创介绍聊过，华大制造太强，三代/四代没有好的落地场景</t>
  </si>
  <si>
    <t>2023-08-02 - C轮 - 4亿元 - 金域医学/国鑫投资等领投/深圳高新投资集团/国创致远/常州霜叶创投/财鑫资本跟投
2022-05-25 - 股权投资 - N/A - 温氏投资/同创伟业/谢诺金融/致凯资本
2021-09-15 - B+轮 - 4.1亿元 - 圣湘生物/同创伟业/中欧联合资本领投/珂玺资本/叱石燎原等跟投
2021-07-21 - 股权投资 - N/A - 珂玺资本
2021-06-22 - 股权转让 - 2.55亿元 - 圣湘生物
2020-09-29 - B轮 - 1.4亿元 - 信熹资本/叱石燎原
2020-01-20 - A+轮 - 数千万元 - 今晟资本等
2018-04-19 - A轮 - 2.18亿元 - 同晟资本领投/希夷资产/济南仁显股权投资等跟投
2017-03-24 - 天使轮 - N/A - 腾业创投/中科普瑞</t>
  </si>
  <si>
    <t>深圳市真迈生物科技有限公司（简称“真迈生物”） 是全球屈指可数的拥有基因测序仪自主知识产权和关键核心技术的高科技企业，专注于基因测序产业上游设备和试剂的研发制造，从科研到临床，为生命健康守护者提供洞见生命信息的核心工具，赋能基因测序场景。基于基因检测上游技术的多年探索与创新积累，真迈生物在高分辨率光学系统、精密流体控制系统、化学试剂、测序芯片、生信软件等测序系统的核心模块上已掌握了自主设计开发能力，形成了拥有自主知识产权的“SURFseq”测序技术体系，国内外专利超200项，实现了对从方法学到关键工艺技术的全方位保护。目前，真迈生物已推出自主研发的GenoCare 1600系列单分子基因测序仪和GenoLab M系列高通量基因测序仪，在业内率先形成“单分子基因测序仪”+“高通量基因测序仪”双线布局，实现对应用场景的全面覆盖。</t>
  </si>
  <si>
    <t>传统行业</t>
  </si>
  <si>
    <t>兴森电子</t>
  </si>
  <si>
    <t>电路板制造服务商</t>
  </si>
  <si>
    <t>兴森科技/国开金融/建设银行/国投聚力</t>
  </si>
  <si>
    <t>战略投资</t>
  </si>
  <si>
    <t>16.05亿人民币</t>
  </si>
  <si>
    <t>N</t>
  </si>
  <si>
    <t>广州</t>
  </si>
  <si>
    <t>2023-08-02 - 战略投资 - 16.05亿人民币 - 兴森科技/国开金融/建设银行/国投聚力</t>
  </si>
  <si>
    <t>广州市兴森电子有限公司是一家电路板制造服务商，是上市公司兴森科技控股子公司，围绕高端PCB业务和半导体业务两大主线，深化数字化智能制造改革创新，助力行业突破瓶颈、自主可控；数字联结，基于多年累积沉淀的核心数据，创建大数据知识库系统，为客户提供优质高效的产品交付体验。</t>
  </si>
  <si>
    <t>先进制造</t>
  </si>
  <si>
    <t>铨兴科技</t>
  </si>
  <si>
    <t>半导体存储产品解决方案商</t>
  </si>
  <si>
    <t>力合科创</t>
  </si>
  <si>
    <t>2023-05-26 - 战略投资 - N/A - 力合科创</t>
  </si>
  <si>
    <t>深圳市铨兴科技有限公司是集研发、生产、销售为一体的半导体存储产品解决方案商，提供从芯片封装、测试、产品研发、生产到全球出货的一站式服务，同时也是国内鲜有能涵盖DRAM和NAND Flash两⼤领域的高新技术企业。铨兴科技拥有存储芯片封测厂和自动化模组生产工厂，并引进全球高端人才与国内知名高校学者共同组建研发技术团队。核心运营团队深耕半导体存储行业25年，积累了丰富的行业资源与经验。2015年起开始涉足制造；2019年创⽴国产品牌“QUANXING铨兴”；2020年加入中国电子工业标准化技术协会成为信创会员，完成国产半导体存储的全产业链布局。公司产品和服务包括存储芯片封测服务、DRAM内存模组、SSD固态硬盘、数码存储卡、U盘以及客制化服务等。</t>
  </si>
  <si>
    <t>华哲经纬</t>
  </si>
  <si>
    <t>生物基降解材料研发商</t>
  </si>
  <si>
    <t>中广核资本/嘉实资本/巢山资本</t>
  </si>
  <si>
    <t>1亿人民币</t>
  </si>
  <si>
    <t>2023-08-03 - 股权投资 - 1亿元 - 中广核资本/嘉实资本/巢山资本</t>
  </si>
  <si>
    <t>华哲经纬是一家生物基降解材料研发商，致力于研发、生产、设计生物基降解材料改性及制品。产品线涵盖外卖餐盒、杯、碗、盘、碟、刀叉勺、吸管、 购物袋 、环卫垃圾袋、快递包装袋、农用地膜等生物降解制品以及生物基复合改性材料。</t>
  </si>
  <si>
    <t>企业服务</t>
  </si>
  <si>
    <t>超便利</t>
  </si>
  <si>
    <t>仓储智能分拣研发及应用服务商</t>
  </si>
  <si>
    <t>天使轮</t>
  </si>
  <si>
    <t>2000万人民币</t>
  </si>
  <si>
    <t>2023-05-01 - 天使轮 - 2000万元 - N/A</t>
  </si>
  <si>
    <t>超便利创始团队拥有多年的连锁店管理和互联网工作经验，为了践行“为零售业赋能”的 企业愿景，创业五年来围绕便利店、连锁药店、仓储分拣等零售场景和供应链场景去创新研发智能设备，通过软硬 件结合的智能产品及服务为零售业降本增效，为企业提升数字化运营能力。超便利所研发的取药宝智慧药店智能货架系列设备、迅龙医药仓储智能快速分拣系统、海卫思医院智慧药 房发药机等智能设备及数字化产品，解决了当下企业高昂的物业租金成本、人力成本、经营效率等问题，为企业提 升运营效率，为零售业赋能。目前超便利与美团买药等互联网平台建立了深度合作，为多个连锁药店品牌打造智慧药房等多种实体店的 数字化服务场景。为海王星辰、东莞国药等大型连锁药店提供服务，已在北京、上 海、青岛、深圳、广州、东莞 等多个城市门店落地智慧药房。为阿康健康等大型医药仓库的B2C、 B2B业务提供智能快速分拣解决方案。大大提 高了仓库的分拣速度，并减少50%以上的分拣人员，减少一半以上作业面积。为东莞三甲医院提供智慧药房、智能 仓储解决方案。</t>
  </si>
  <si>
    <t>地芯科技</t>
  </si>
  <si>
    <t>高端模拟射频芯片研发商</t>
  </si>
  <si>
    <t>深圳高新投</t>
  </si>
  <si>
    <t>B轮</t>
  </si>
  <si>
    <t>1亿元</t>
  </si>
  <si>
    <t>杭州</t>
  </si>
  <si>
    <t>主要做射频前端和ADC；CEO和CTO高通背景</t>
  </si>
  <si>
    <t>2023-07-31 - B轮 - 1亿元 - 润城资产/众海投资/中润投资/深圳高新投
2023-02-02 - 股权投资 - N/A - 徐州东湖金融控股
2022-10-09 - 股权投资 - N/A - 利尔达科技集团股份有限公司
2021-12-06 - 股权投资 - N/A - 杭州美好生活创业投资合伙企业（有限合伙）/深圳君科丹木创业投资合伙企业（有限合伙）/宁波势坤管理咨询合伙企业（有限合伙）
2021-02-09 - A轮 - 1亿元 - 英华资本领投/瑞芯微电子/岩木草投资跟投
2020-01-21 - Pre-A轮 - N/A - 浙江华睿投资/岩木草投资
2019-04-11 - 天使轮 - N/A - 青松基金/英诺天使基金/福州瑞芯微电子股份有限公司</t>
  </si>
  <si>
    <t>地芯科技成立于2018年，专注于5G物联网射频芯片的研发，主要有射频前端和射频收发机两条产品线。其中，射频前端系列适用于蓝牙、Zigbee、WiFi、NB-IOT以及专网等场景，可覆盖各类物联网市场，目前已有5款产品成功量产。射频收发机系列主要应用于5G小基站、多模物联网、无人机图传系统以及各类无线专网，已有产品完成工程样品流片并计划于2021年实现量产。</t>
  </si>
  <si>
    <t>凯思凯迪</t>
  </si>
  <si>
    <t>生物医药研发商</t>
  </si>
  <si>
    <t>普华资本</t>
  </si>
  <si>
    <t>上海</t>
  </si>
  <si>
    <t>FXR靶点风险大</t>
  </si>
  <si>
    <t>2023-07-27 - 股权投资 - N/A - 国科投资/普华资本/新毅控股/汇鼎基石/龙磐投资
2022-01-25 - Pre-A+轮 - 1亿元 - 西湖大学领投/高榕资本/富汇创投/金地投资等跟投
2020-12-23 - 股权投资 - N/A - 久有基金/金地投资/富汇创投
2020-09-09 - 股权投资 - N/A - 高榕资本</t>
  </si>
  <si>
    <t>凯思凯迪（上海）医药科技有限公司于2017年12月26日注册成立，是一家坚持原创药物开发的医药研发企业。专注于代谢性疾病、炎症等未被满足的重大医疗领域，聚焦于核受体的创新药物早期发现、药物开发和后续商业化。以“让病痛有药可医，助生命成就健康”为企业使命，寻求成为全球新药开发的新一代领军者。</t>
  </si>
  <si>
    <t>进迭时空</t>
  </si>
  <si>
    <t>RISC-V高性能CPU芯片研发生产商</t>
  </si>
  <si>
    <t>联想创投/君联资本/经纬创投</t>
  </si>
  <si>
    <t>天使轮看过pass，CEO一般</t>
  </si>
  <si>
    <t>否</t>
  </si>
  <si>
    <t>2023-07-29 - 股权投资 - N/A - 大钲资本/联想创投/君联资本/经纬创投
2022-09-05 - Pre-A+轮 - 数亿元 - 君联资本领投/经纬创投/Brizan Ventures/海阔天空创投跟投
2022-05-25 - Pre-A轮 - N/A - 经纬创投/耀途资本领投/博裕资本/真格基金/云晖资本/万物资本/海阔天空创投跟投
2022-04-15 - 天使轮 - N/A - 高秉强/唐立华</t>
  </si>
  <si>
    <t>进迭时空是由一批国内知名RISC-V处理器技术专家共同发起并创建的创新技术企业。公司致力于高性能RISC-V处理器核、高性能芯片、核心软件系统的创新与研发，为行业提供高性能RISC-V处理器芯片和核心软件系统。公司未来产品可广泛应用于边缘计算到云计算等场景，如高端智能机器人、高性能计算盒子、边缘服务器、新一代智能云终端、自动驾驶等。</t>
  </si>
  <si>
    <t>大数据</t>
  </si>
  <si>
    <t>柏川数据</t>
  </si>
  <si>
    <t>自动驾驶AI数据服务提供商</t>
  </si>
  <si>
    <t>同创伟业</t>
  </si>
  <si>
    <t>1000万元</t>
  </si>
  <si>
    <t>苏州</t>
  </si>
  <si>
    <t>2023-07-31 - 天使轮 - 1000万元 - 同创伟业</t>
  </si>
  <si>
    <t>柏川数据成立于2021年，是一家聚焦自动驾驶AI数据服务的科技公司，主要面向主机厂、自动驾驶解决方案商提供数据采集、清洗、标注、管理、存储的一站式服务，覆盖单车智能、车路协同、智能座舱三大场景。</t>
  </si>
  <si>
    <t>澜码科技</t>
  </si>
  <si>
    <t>计算机软件智能调用中台研发商</t>
  </si>
  <si>
    <t>值得</t>
  </si>
  <si>
    <t>Track，Cyclone CTO创业，新一代RPA</t>
  </si>
  <si>
    <t>2023-07-28 - 股权投资 - N/A - IDG资本
2023-07-07 - 股权投资 - N/A - 联新资本/艾想投资
2023-05-11 - 股权投资 - N/A - 图灵科技创投基金</t>
  </si>
  <si>
    <t>澜码科技是一家基于大语言模型的自动化平台公司，致力于人机协同、人机融合、人机共生等领域的研究和探索。</t>
  </si>
  <si>
    <t>灵奥科技</t>
  </si>
  <si>
    <t>定制化ChatGPT机器人解决方案提供商</t>
  </si>
  <si>
    <t>靖亚资本</t>
  </si>
  <si>
    <t>种子轮</t>
  </si>
  <si>
    <t>数百万美元</t>
  </si>
  <si>
    <t>北京</t>
  </si>
  <si>
    <t>2023-07-31 - 种子轮 - 数百万美元 - 靖亚资本/Plug and Play</t>
  </si>
  <si>
    <t>灵奥科技成立于2021年底，当前主要提供两款产品——数据管道(Vanus Connect)和大模型中间件(Vanus AI)。Vanus 可以为企业轻松构建 AI 应用，无需编码，是一个用户大数据监控、个性化上下文、与现有企业应用无缝集成、多事件源收集、敏感词过滤以及安全的本地数据库自动化工具。公司的另一款重要产品——AI大模型中间件Vanus AI，从效果上，这款产品可以帮助企业链接大模型和构建知识库，并同时进行提示词 （prompt engineering) 调试，最终搭建企业自己的AI应用。</t>
  </si>
  <si>
    <t>中科富海</t>
  </si>
  <si>
    <t>低温装备制造商</t>
  </si>
  <si>
    <t>国投招商/中科创星</t>
  </si>
  <si>
    <t>8亿元</t>
  </si>
  <si>
    <t>国内氢液化装备开发的领先企业，2022年开工建设首台套1.5吨/天的液氢示范项目，同时其低温装备也在拓展稀有气体和电子气体市场；目前正在开发液氢储运和开发装置；预计今年订单5亿，本轮投前估值70亿</t>
  </si>
  <si>
    <t>2023-08-03 - C轮 - 8亿元 - 诚通混改/建信股权领投/国投招商/工银投资/越秀产业基金/兴业国信/中科先行创投/中科创星跟投
2022-11-17 - 股权投资 - N/A - 诸瑞股权/丝路华创/智科资产/恒邦资本
2022-08-11 - 股权投资 - N/A - 新鼎资本/丝路华创
2022-04-20 - B轮 - 3亿元 - 中国石化集团资本有限公司领投/中化资本创投/农业银行/北汽福田/农银投资/啟赋资本/兴业国信资管/中科创星/中化建信/上海自贸区基金/新鼎资本/智科资产/深创投等跟投
2021-12-30 - 股权投资 - N/A - 天壕投资集团有限公司/北京中科先行创业投资管理/吉富创投/中金资本/富汇创投/中关村科学城
2020-12-31 - A轮 - 数亿元 - 中金资本领投/点亮资本/富汇创投/深创投/中金公司/共青城泰复投资/华融瑞泽/中关村科学城/福建创新投跟投
2017-12-07 - 股权投资 - N/A - 海淀园创业中心
2016-09-06 - 股权投资 - N/A - 富汇创投</t>
  </si>
  <si>
    <t>北京中科富海低温科技有限公司（以下简称“中科富海”）2016年8月成立于北京，注册资本29648.3004万元人民币，是由中科院理化所实际控股的国有企业。中科富海是以中科院理化所两代院士领军的数十年大型低温工程技术成果为基础，以两期3.6亿国家重大科研装备专项支持产生的研究成果为核心，汇集海内外知名专家学者，高端装备智能制造、金融与产业资本等创新要素为一体而成立的高新技术公司。公司拥有20K-2K核心关键技术，致力于提供液氢、液氦温区大型低温制冷装备、氢液化装置、LNG-BOG提氦装备、稀有气体（氖、氦、氪、氙）分离纯化等先进低温装备以及氢能应用系统解决方案、高纯稀有气体、工业气体和气体工程等服务，是国内具有自主知识产权的集大型低温制冷装备设计、制造、低温系统工程与民族工业气体供应商。</t>
  </si>
  <si>
    <t>爱思益普</t>
  </si>
  <si>
    <t>创新药研发CRO平台</t>
  </si>
  <si>
    <t>毅达资本</t>
  </si>
  <si>
    <t>B++轮</t>
  </si>
  <si>
    <t>济峰介绍交流过，投后估值10亿左右，主要做细胞层面的靶点验证服务，此类服务越来越卷较大厂没有优势</t>
  </si>
  <si>
    <t>2023-08-03 - B++轮 - 1亿元 - 雅惠投资领投/ 朗玛峰创投/中金资本/毅达资本/源津创投跟投
2023-01-19 - B+轮 - N/A - 源津创投
2022-09-26 - B轮 - 1亿元 - 济峰资本领投/中金启德基金/国经资本/毅达资本/隆门资本/杭实资管/荷塘创投/金雨茂物跟投
2021-05-14 - A轮 - N/A - 金雨茂物/荷塘创投
2013-04-07 - 天使轮 - N/A - 朗玛峰创投</t>
  </si>
  <si>
    <t>北京爱思益普生物科技股份有限公司2010 年成立，专注于从先导化合物筛选，优化到临床前候选分子阶段基于细胞和生化的药物体外筛选技术和早期药物机理研究，关注肿瘤，免疫，心血管，中枢神经系统等疾病领域的生物学和药理学研究技术，打造创新型CRO+的探索者。爱思益普关注新药研发企业对速度、效率和结果的需求，用专业的技术和高效的沟通帮助客户提高新药研发的效率。
 爱思益普致力于建立全面的靶点筛选和体外生物学研究平台，建立一系列基于生物学和药理学的研究技术集群，为客户提供涵盖各种靶标和疾病领域的新药研发服务，包括从活性化合物发现，靶标验证，先导化合物优化到临床前候选药物的选择。公司建立了100+离子通道，100+GPCR，800+酶学靶点以及40+核受体筛选细胞系及验证方法，涵盖了大部分成药性靶点，在国内具有领先水平和竞争优势。公司建立了蛋白纯化，生化酶学，肿瘤细胞学，免疫学，电生理学，心脏体外研究，中枢神经系统药理学，药物脱靶效应筛选，药物心脏安全性评价，ADME等平台，全面支持创新药研发的DMTA（设计，合成，测试，分析）一体化服务。爱思益普为国内新药研发机构超过600家以上机构提供服务，得到客户广泛好评。</t>
  </si>
  <si>
    <t>同步电子</t>
  </si>
  <si>
    <t>多层印制电路板制造商</t>
  </si>
  <si>
    <t>汇川技术</t>
  </si>
  <si>
    <t>无锡</t>
  </si>
  <si>
    <t>军工pcb</t>
  </si>
  <si>
    <t>2023-07-27 - 股权投资 - N/A - 汇川技术
2021-06-16 - 股权投资 - 2亿元 - 丰年资本/国投创合/毅达资本/新投集团</t>
  </si>
  <si>
    <t>无锡市同步电子有限公司（现更名为“无锡市同步电子科技有限公司”）成立于1999年，主要从事高密度、高性能、高可靠性多层印制电路板设计、制造、电子装联及服务等一站式技术支持。设计主要包括：线路工程设计、信号完整性分析、布线设计等，并能开发生产具有埋、盲孔工艺结构和双表面安装(QFP,BGA)的高密度、多层和特殊（高Tg 低εr）印制电路板（含HDI工艺印制电路板）及Flip chip基板, 适用于航空、航天、航海、雷达、计算机、通讯、仪表等军用高科技领域。</t>
  </si>
  <si>
    <t>深圳宏钢</t>
  </si>
  <si>
    <t>封装壳体解决方案供应商</t>
  </si>
  <si>
    <t>深创投</t>
  </si>
  <si>
    <t>陶瓷封装管壳</t>
  </si>
  <si>
    <t>2023-07-27 - 股权投资 - N/A - 深创投</t>
  </si>
  <si>
    <t>宏钢机械是一家封装壳体解决方案供应商，主要产品包括光通讯器件、激光器件、电源、微波传感器件、混合集成电路器件、密封继电器、锂电池等金属封装外壳及盖板。公司生产的金属封装外壳产品是光器件设计、制造、封装、和测试的重要一环，是连接芯片和系统的重要桥梁，直接影响器件的性能、质量和可靠性。产品广泛用于光通信、激光器、微波传感及航天、航空、航海、消费电子等高端装备制造领域。</t>
  </si>
  <si>
    <t>华拓半导体</t>
  </si>
  <si>
    <t>固晶焊线自动化检测设备研发生产商</t>
  </si>
  <si>
    <t>2023-07-27 - 股权投资 - N/A - 力合科创/深圳高新投资集团
2023-03-07 - 股权投资 - N/A - 东莞市三正金融投资有限公司/立湾创业/三正集团/国中创投
2021-06-25 - 股权投资 - N/A - 深圳高新投资集团/小禾创业</t>
  </si>
  <si>
    <t>深圳市华拓半导体技术有限公司成立于2019年11月，公司创始团队成员均为算法、机器视觉、直线电机、半导体设备和自动化设备领域的资深人士。 立志用国际级的先进技术， 赋能中国制造业， 打造中国高端半导体设备领军企业， 实现中国制造业的智能化升级。核心产品包括半导体固晶焊线检测设备和晶圆检测设备等，拥有自主知识产权，且填补国内半导体设备细分领域的空白。</t>
  </si>
  <si>
    <t>新能源</t>
  </si>
  <si>
    <t>英嘉动力</t>
  </si>
  <si>
    <t>清洁能源和新能源产品研发商</t>
  </si>
  <si>
    <t>A轮</t>
  </si>
  <si>
    <t>数千万元</t>
  </si>
  <si>
    <t>2023-07-29 - A轮 - 数千万元 - 毅达资本领投
2022-02-28 - 股权投资 - N/A - 合肥千诚亿股权投资合伙企业（有限合伙）</t>
  </si>
  <si>
    <t>英嘉动力成立于2018年，致力于清洁能源和新能源喷射系统产品的研发、生产和销售。公司主要产品为氢气循环系统产品以及高压天然气直喷产品。其中氢气循环系统产品，已率先通过市场验证并批量应用于车载、船舶、航空、无人机、热电联供等氢燃料电池系统，部分阀类可用于制氢、储氢、运氢、加氢等设备；高压天然气直喷产品，包括双燃料喷射器、油气共轨管组件、压力调节阀、低温泵等，应用于国六、国七天然气缸内直喷发动机系统，已与国内多家头部主机厂联合开发验证。</t>
  </si>
  <si>
    <t>赛丽科技</t>
  </si>
  <si>
    <t>无晶圆芯片设计服务商</t>
  </si>
  <si>
    <t>华业天成</t>
  </si>
  <si>
    <t>James</t>
  </si>
  <si>
    <t>2023-07-28 - 股权投资 - N/A - 华业天成
2023-03-29 - 股权投资 - N/A - 汇垠德擎/风投侠
2021-09-27 - 股权投资 - N/A - 风投侠/吴中金控/瑞氏泰来/湖州元之芯创业投资合伙企业（有限合伙）</t>
  </si>
  <si>
    <t>赛丽科技是一家无晶圆芯片设计公司，2021年6月成立于苏州吴中，以化合物半导体材料为基础，利用Chiplet，TSV等先进封装技术实现光电芯片高度集成，产品广泛应用于固态激光雷达，高速数据通信，生物传感器等，赛丽科技致力于推动硅基光电集成的产业化，规模化。</t>
  </si>
  <si>
    <t>华硼中子</t>
  </si>
  <si>
    <t>硼中子俘获治疗装置研发商</t>
  </si>
  <si>
    <t>中科创星</t>
  </si>
  <si>
    <t>2023-08-02 - 天使轮 - 1亿元 - 凯泰资本/诺庾资本领投/中科创星/昆仑资本跟投</t>
  </si>
  <si>
    <t>华硼中子科技（杭州）有限公司是一家硼中子俘获治疗装置研发商，主要面向晚期恶性癌症的诊断治疗，具有治疗成本低，治疗效果显著，经济效益好等特点。前期公司已在浙江省湖州市完成了硼中子俘获治疗的示范装置建设，已形成了一整套完整的产业化落地流程。公司现有相关技术的全流程经验积累，拥有医用加速器中子源、含硼靶向药物及诊疗计划软件系统的全套自主知识产权。</t>
  </si>
  <si>
    <t>创谱仪器</t>
  </si>
  <si>
    <t>光谱仪器和光谱解决方案提供商</t>
  </si>
  <si>
    <t>金浦投资</t>
  </si>
  <si>
    <t>合肥</t>
  </si>
  <si>
    <t>2023-07-28 - 天使轮 - 数千万元 - 金浦新潮/兴牛资本/讯飞创投/安徽创新成长
2020-12-24 - 股权投资 - N/A - 合肥创投</t>
  </si>
  <si>
    <t>安徽创谱仪器科技有限公司专注于光栅和晶体的光谱仪器和系统开发，为用户提供专业的光谱解决方案。公司致力成为全球领先的光谱技术解决方案提供商。公司现有科学装置和分析仪器两大业务板块。在科学装置板块，创谱仪器针对光物理实验开发的光束线、单色器等科学仪器与装备，在我国核心大科学装置上已实现业务全面覆盖，为合肥光源、物理所、高能所、上海光源、大化所、EAST托卡马克和SG等装置提供多项国际前列、国内首套的交付，填补了国内空白。在分析仪器板块，自主研制的X射线光谱仪器和紫外光谱仪器对标国外同类产品，实现了批量化交付，为凝聚态物理、材料科学、化学催化、极紫外光刻和特种镀膜探测器标定领域提供前沿工具。</t>
  </si>
  <si>
    <t>深海智人</t>
  </si>
  <si>
    <t>海洋智能装备及深海机器人研发生产商</t>
  </si>
  <si>
    <t>2023-04-28 - 股权投资 - N/A - 正轩投资
2023-07-21 - 股权投资 - N/A - 深圳高新投资集团</t>
  </si>
  <si>
    <t>深海智人是一家工业机器人研发商，专注于智能机器人制造领域，主要从事移动机器人、水下工作级机器人、特种工业机器人研发、制造业务。</t>
  </si>
  <si>
    <t>好奇心探索</t>
  </si>
  <si>
    <t>商用清洁机器人研发商</t>
  </si>
  <si>
    <t>钟鼎资本</t>
  </si>
  <si>
    <t>2022-06-27 - 股权投资 - N/A - 钟鼎资本</t>
  </si>
  <si>
    <t>深圳市好奇心探索科技是一支创新与技术驱动的年轻团队，追求极致、突破、共创，探索本质。成立于2021年，长期致力于解决：大量、重复、枯燥、低价值工作的效率提升，加速机器人（自动化设备）融入人类生活的进程。当下阶段专注于使用科技能力和商业化能力，研发、生产、制造、销售真正好用且价格普惠的商用清洁机器人，在全球范围内助力应对清洁人员短缺，提升清洁效率，提高清洁标准，增加业主满意度，共创美好生活。</t>
  </si>
  <si>
    <t>零一汽车</t>
  </si>
  <si>
    <t>新能源汽车生产销售商</t>
  </si>
  <si>
    <t>联想创投</t>
  </si>
  <si>
    <t>太仓</t>
  </si>
  <si>
    <t>2023-07-24 - 股权投资 - N/A - 联想创投
2023-03-22 - 股权投资 - N/A - 天善资本/新宜资本
2022-10-25 - 股权投资 - N/A - 辰韬资本</t>
  </si>
  <si>
    <t>江苏零一汽车科技有限公司主要经营一般项目：新能源汽车整车销售；汽车零配件零售；汽车零部件研发；人工智能行业应用系统集成服务；人工智能应用软件开发；软件开发；信息系统集成服务；智能控制系统集成；信息系统运行维护服务；信息咨询服务。</t>
  </si>
  <si>
    <t>众智维科技</t>
  </si>
  <si>
    <t>网络安全运营协同解决方案商</t>
  </si>
  <si>
    <t>奇安投资领投，相城金控、海邦投资跟投</t>
  </si>
  <si>
    <t>南京</t>
  </si>
  <si>
    <t>2021-02-02 - 股权投资 - N/A - 泓沣（杭州）投资管理
2022-01-18 - Pre-A轮 - 数千万元 - 容亿投资领投/淳创投资跟投
2022-08-24 - Pre-A+轮 - 数千万元 - 动平衡资本
2023-07-25 - A轮 - 1亿元 - 奇安投资领投/相城金控/海邦投资跟投</t>
  </si>
  <si>
    <t>众智维成立于2015年，作为新一代人工智能+机器学习驱动的网络安全AISecOps解决方案商，基于多年黑客白帽攻防协同能力的积累，聚焦军工、公安、政府、企业级复杂的大数据知识图谱挖掘分析，公司自研的RedOps安全协同作战产品内置知识图谱图计算模型，对企业SOC/SIEM系统预警的海量安全事件进行自动研判、攻击链标签及图挖掘溯源分析，从而在根治及总结过程中形成有较全面的知识图谱安全本体论证落地。</t>
  </si>
  <si>
    <t>申玥半导体</t>
  </si>
  <si>
    <t>先进半导体材料研发生产商</t>
  </si>
  <si>
    <t>中金资本，汇芯投资，普华资本</t>
  </si>
  <si>
    <t>2023-07-24 - 股权投资 - N/A - 中金资本/汇芯投资/普华资本</t>
  </si>
  <si>
    <t>申玥半导体是一家先进半导体材料研发生产商，公司主要从事先进半导体材料的研发、生产和销售，致力于实现多种关键卡脖子材料的国产替代。</t>
  </si>
  <si>
    <t>智元芯</t>
  </si>
  <si>
    <t>人工智能应用软件开发商</t>
  </si>
  <si>
    <t>红杉中国</t>
  </si>
  <si>
    <t>2023-07-27 - 股权投资 - N/A - 红杉中国</t>
  </si>
  <si>
    <t>#N/A</t>
  </si>
  <si>
    <t>展芯半导体</t>
  </si>
  <si>
    <t>集成电路产品研发商</t>
  </si>
  <si>
    <t>2020-07-16 - 股权投资 - N/A - 共青城芯凌投资合伙企业（有限合伙）/共青城芯宇投资合伙企业（有限合伙）/共青城芯皓投资合伙企业（有限合伙）
2023-07-21 - 股权投资 - N/A - 成都宁睿企业管理合伙企业（有限合伙）/四川发展/同创伟业/华控基金/久科投资/天惠基金/杭州同为投资合伙企业（有限合伙）</t>
  </si>
  <si>
    <t>江苏展芯半导体技术有限公司成立于2018年3月，是一家致力于集成电路研发的高新技术企业，公司主力产品线为电源管理类芯片，广泛应用于海、陆、空、天等各种装备领域。</t>
  </si>
  <si>
    <t>区块链</t>
  </si>
  <si>
    <t>zkPass</t>
  </si>
  <si>
    <t>隐私数据验证协议</t>
  </si>
  <si>
    <t>红杉/SIG</t>
  </si>
  <si>
    <t>250万美元</t>
  </si>
  <si>
    <t>海外</t>
  </si>
  <si>
    <t>2023.8.3 - 种子轮 - 250万美元 - 币安/红杉中国/OKX Ventures/dao5/SIG海纳亚洲/Cypher Capital/Leland Ventures/Blockchain Founders Fund
2023.1.3 - 种子轮 -20万美元 - OKX Ventures/Leland Ventures/dao5
2022.11.2 - 扶助基金 - N/A - Polygon DAO</t>
  </si>
  <si>
    <t>zkPass是一个隐私数据验证协议，zkPass使用了三种技术的组合：零知识证明、多方计算和三方传输层安全。这使用户能够在任何网站上披露个人数据，而无需自行透露或上传文档。</t>
  </si>
  <si>
    <t>津上智造</t>
  </si>
  <si>
    <t>半导体产业核心设备研发商</t>
  </si>
  <si>
    <t>数千万人民币</t>
  </si>
  <si>
    <t>超声波显微镜，AOI，用于IGBT领域；2021年2300万；2022年5000万；</t>
  </si>
  <si>
    <t>2023.8.4 - B轮 - 数千万人民币 - 毅达资本</t>
  </si>
  <si>
    <t>津上智造智能科技江苏有限公司成立于2018年，是一家集自动化设备研发、制造、销售于一体的高新技术企业，立志为中国的高端智能设备的突破性发展贡献力量。为解决中国“卡牌子”问题，企业重点投身于半导体产业的核心设备的研发。公司致力成为中国卓越的核心设备解决方案的提供商，拥有多项技术研发与应用，特别是在半导体封装测试整厂自动化和信息化，核心产品包含超声波扫描显微镜SAT和IGBT产业平面度测量机、分板机、抓针机及生产整线设备集成等，获得了半导体封测和GBT行业龙头企业客户的高度认可，满足个性化多样化定制需求，为客户提供更有竞争力的产品和服务。</t>
  </si>
  <si>
    <t>数聚智造</t>
  </si>
  <si>
    <t>人工智能工业检测解决方案提供商</t>
  </si>
  <si>
    <t>弘芯基金</t>
  </si>
  <si>
    <t>成都</t>
  </si>
  <si>
    <t>2023-07-14 - 股权投资 - 1000万元 - 弘芯基金</t>
  </si>
  <si>
    <t>四川数聚智造科技有限公司，是以机器视觉、工业智能、机械自动化等高端前沿技术为核心的高科技公司。公司专注产业互联网前沿产品研发及交付落地，针对能源、电力、安全、纺织等行业，打造了 “光-机-电-软-硬-算”一体的全产业链交付体系。公司与众多知名高校签署联合实验室，拥有雄厚的教授-博士团队作为持续研发能力支撑，核心技术研发人员 来自百度、腾讯、旷视等。期望利用新一代人工智能、产业互联网相关技术，积极推进专注领域的工业信息化、自动化、智能化建设。</t>
  </si>
  <si>
    <t>艾方芯动</t>
  </si>
  <si>
    <t>工业智能机器人研发销售商</t>
  </si>
  <si>
    <t>工业富联</t>
  </si>
  <si>
    <t>2023-07-24 - 股权投资 - N/A - 工业富联</t>
  </si>
  <si>
    <t>苏州艾方芯动有限公司成立于2019 年，主要经营半导体芯片分选机设备制造，台湾设计国内主装生产。主要业务：研发，生产，销售，租贷：微机电，自动化设备，半导体测试设备：自营和代理各类商品及技术的进口业务。</t>
  </si>
  <si>
    <t>至格科技</t>
  </si>
  <si>
    <t>AR衍射光波导及衍射光栅产品研发商</t>
  </si>
  <si>
    <t>方广资本</t>
  </si>
  <si>
    <t>Pre-B轮</t>
  </si>
  <si>
    <t>2023-07-24 - Pre-B轮 - 1亿元 - 华泰紫金/领源科创/万盛基业/方广资本
2022-08-23 - 股权投资 - N/A - 启迪之星
2021-12-17 - A+轮 - N/A - 华业天成/长江小米产业基金
2021-03-31 - A轮 - 数千万元 - 中芯聚源/方广资本/清控银杏
2020-08-26 - Pre-A轮 - N/A - 盛铭企业管理咨询有限公司/华业天成
2019-07-04 - 天使轮 - 数千万元 - 启迪之星/清控银杏/清华控股</t>
  </si>
  <si>
    <t>至格科技有限公司是专注于AR衍射光波导和衍射光栅领域的国家高新技术企业。公司核心团队包括教育部长江学者、国家杰出青年基金获得者以及前上市公司管理层和业务骨干。致力于AR衍射光波导光学显示模组及衍射光栅的研发、生产和销售。至格采用IDM模式，自主掌握“光栅设计、光栅母版加工、纳米压印生产”三大核心技术，拥有功能完备的光栅母版加工中心和衍射光波导生产线，成功研发并量产增强现实衍射光波导产品，实现了高品质的性能指标和显示效果。在此基础上，至格已具备C端客户的量产交付经验，可以为客户提供从设计、制版到材料和工艺的一站式解决方案，以及快速、稳定、可靠、低成本的衍射光波导量产交付方案。</t>
  </si>
  <si>
    <t>鑫康合生物</t>
  </si>
  <si>
    <t>免疫性炎症疾病和肿瘤抗体药物研发商</t>
  </si>
  <si>
    <t>北极光创投</t>
  </si>
  <si>
    <t>B+轮</t>
  </si>
  <si>
    <t>董晨的传统大分子药公司，靶点拥挤</t>
  </si>
  <si>
    <t>2023-07-25 - B+轮 - 1亿元 - 高特佳投资/中关村发展集团/广州鑫泰/东方丰海/荷塘创投/北极光创投/辰德资本
2023-06-05 - 股权投资 - N/A - 三合泰投资/荷塘创投/辰德资本/中关村发展集团
2021-12-24 - 股权投资 - N/A - 金圆资本/元生创投
2021-07-13 - B轮 - 数千万美元 - 辰德资本/三正健康投资/中新产投/荷塘创投
2018-11-26 - A轮 - 1.15亿元 - 北极光创投/荷塘创投/翼朴资本/元生创投
2016-02-02 - Pre-A轮 - 数千万元 - 元生创投/薄荷天使基金/联想之星/先声药业/百家汇</t>
  </si>
  <si>
    <t>鑫康合生物医药成立于2015年11月，公司基于世界前沿的科研成果，以精准创新为导向，致力于肿瘤和自身免疫性炎症疾病全新靶点或者创新性组合的药物开发，引领创新性免疫治疗抗体药物研发。五年时间里，鑫康合研发团队依托创新型抗体研发相关的核心技术平台，快速地推进了各项在研产品，形成了独特的创新抗体药物管线。这些产品线将解决中国乃至全球迅速增长的、未被满足的临床需求，给成千上万的患者带来福音。</t>
  </si>
  <si>
    <t>立芯软件</t>
  </si>
  <si>
    <t>集成电路电子设计自动化工具开发商</t>
  </si>
  <si>
    <t>国投创业/深创投</t>
  </si>
  <si>
    <t>EDA软件，主要覆盖数字设计流程</t>
  </si>
  <si>
    <t>2023-07-19 - 股权投资 - N/A - 国投创业/深创投/中金鑫智
2022-07-08 - 股权投资 - N/A - 海望资本
2022-03-11 - 股权投资 - N/A - 国仪股权/中金鑫智/建信信托
2021-02-26 - 股权投资 - N/A - 深创投/哈勃投资</t>
  </si>
  <si>
    <t>立芯软件成立于2020年，专注物理设计和逻辑综合等集成电路电子设计自动化工具开发，拥有国际一流的布局技术，助力搭建中国自主化芯片研发生态系统。公司现有的超大规模集成电路布局工具Leplace，可高效处理千万级的单元规模（百亿级晶体管），获得了国际上行业内的高度认可，推动了集成电路布局算法的发展，是大陆唯一被推荐到IEEE CEDA电子设计自动化参考流程的布局工具。</t>
  </si>
  <si>
    <t>卡本医疗</t>
  </si>
  <si>
    <t>非血管介入医学诊疗一体化解决方案提供商</t>
  </si>
  <si>
    <t>2023-07-24 - A轮 - 1亿元 - 同创伟业/金鼎资本
2022-07-11 - Pre-A+轮 - 数千万元 - 金鼎资本/深圳担保集团
2021-09-24 - Pre-A轮 - N/A - 时代伯乐
2020-07-28 - 天使轮 - N/A - 投控东海/力合创投/一曜生物
2018-04-17 - 种子轮 - N/A - 中小担创投</t>
  </si>
  <si>
    <t>卡本医疗成立于2018年4月，聚焦于非血管介入治疗领域，以影像融合超声平台技术为基础，为泌尿外科、肝胆外科、康复科等手术科室提供全套设备和手术耗材。卡本医疗的核心产品VENUS实时多模态影像融合超声诊断系统不仅可凭借高效便捷的辅助定位追踪病灶、规划穿刺路径，还可快速精准引导建立介入通道，把非血管介入手术可视化、术式简单化，提高手术安全性和效率。</t>
  </si>
  <si>
    <t>电商零售</t>
  </si>
  <si>
    <t>蚂蚁工场</t>
  </si>
  <si>
    <t>一站式工业零部件采购云平台</t>
  </si>
  <si>
    <t>达晨财智</t>
  </si>
  <si>
    <t>后期B2B平台，以有多家类似方向头部公司，建议pass</t>
  </si>
  <si>
    <t>2023-07-21 - 股权投资 - N/A - 达晨财智
2021-11-16 - B轮 - 1亿元 - 龙腾资本/泰极工业投资/顺为资本
2020-10-08 - A轮 - 5000万元 - 顺为资本/招商局资本/中关村e谷/君汇资本/唯快资本
2018-07-03 - 股权投资 - N/A - 达晨创投
2018-05-07 - 股权投资 - N/A - 君汇盈投资/精灵投资/招商局资本
2018-01-10 - 股权投资 - N/A - 意谷投资</t>
  </si>
  <si>
    <t>蚂蚁工场是集工业自动化产品、互联网、供应链服务于一体的综合性电商平台，旨在构建以“工业云部件+互联网+供应链SAAS服务”为主体的全新工业品营销方式，打造工业品线上线下交易、服务、支持一体化平台。具有高性价比，正品保证，快速出货，免费3D下载等特点。通过多样化的产品种类与充足的库存，使客户可以高效搜寻和购买到合适的产品。</t>
  </si>
  <si>
    <t>Using.ai</t>
  </si>
  <si>
    <t>工业及能源AI智能操作系统研发商</t>
  </si>
  <si>
    <t>君联资本/金沙江联合资本</t>
  </si>
  <si>
    <t>Pre-A轮</t>
  </si>
  <si>
    <t>Jason：暂时Pass，刚刚看过，这是之前轮次的融资，不是最近。除CEO外的其他团队不行，产品交付周期仍然偏长</t>
  </si>
  <si>
    <t>2023-07-26 - Pre-A轮 - 数千万元 - 君联资本/金沙江联合资本
2022-12-20 - 股权投资 - N/A - 金沙江联合资本
2022-04-18 - 股权投资 - N/A - 君联资本
2018-10-30 - 股权投资 - N/A - 东方富海/深圳市远宇实业发展有限公司</t>
  </si>
  <si>
    <t>Using.AI是一家研发工业及能源AI智能操作系统的创新企业， 通过AGI技术赋能泛工业领域的控制决策，推动产业实现智能化升级。 经过多年技术积累，公司已经可以在垂直场景实现复杂任务的AI自主控制和决策，并最终选定工业和新能源两大行业落地。Using.AI选择直接从难度大、价值高的上游核心控制环节切入，通过自研的AI智能操作系统，以软件定义控制决策，对传统基于rule-based的工业控制决策模式进行重塑。</t>
  </si>
  <si>
    <t>斯坦德集团</t>
  </si>
  <si>
    <t>综合型科技服务第三方检测机构</t>
  </si>
  <si>
    <t>青岛</t>
  </si>
  <si>
    <t>2023-07-27 - C轮 - N/A - 弘晖基金/金浦投资/元山基金/青岛高新创投
2023-03-06 - 股权投资 - N/A - 杉杉创投/金浦投资/青岛高新创投/一创投资
2021-06-25 - 股权投资 - N/A - 苏州国发创投/厚新健投
2020-07-13 - 股权投资 - N/A - 毅达资本 /物明投资</t>
  </si>
  <si>
    <t>斯坦德集团成立于2014年，是一家以生物医药及生命科学领域为核心，深耕生态环境、综合贸易、创新服务等专业领域的综合性、多元化检测研发机构。斯坦德集团已建成青岛、苏州、广州、天津、重庆、合肥、石家庄等实验基地，取得CMA资质认定、CNAS（ISO17020&amp;ISO17025）实验室认可、GLP认证、司法鉴定、计量校准、体系认证等资质80余项。斯坦德集团始终坚持研发创新为引擎，标准化为基础，检测、计量、认证为抓手，强化服务重点产业集群和区域重点产业链，致力于产品质量提升、人类生命健康以及生态文明建设。</t>
  </si>
  <si>
    <t>美泰传感器</t>
  </si>
  <si>
    <t>MEMS产品生产供应商</t>
  </si>
  <si>
    <t>中芯聚源</t>
  </si>
  <si>
    <t>石家庄</t>
  </si>
  <si>
    <t>2023-07-21 - 股权投资 - N/A - 中芯聚源/电科投资/惠华基金/国改双百</t>
  </si>
  <si>
    <t>河北美泰电子科技有限公司于2011年9月20日在高新区工商行政管理局登记成立。法定代表人卜爱民，公司经营范围包括MEMS（微电子机械系统）、微电子、传感器等。主要产品有MEMS惯性器件与系统、MEMS测试测量传感器、MEMS压力传感器芯片、汽车MEMS传感器、射频（RF）MEMS器件、光MEMS器件等。</t>
  </si>
  <si>
    <t>农业</t>
  </si>
  <si>
    <t>一牧科技</t>
  </si>
  <si>
    <t>数智化牧场专业解决方案提供商</t>
  </si>
  <si>
    <t>线性资本</t>
  </si>
  <si>
    <t>数字化管理奶牛以做到精准饲喂和精准生产，Saas+智能设备模式，类似养猪行业的拉塞特</t>
  </si>
  <si>
    <t>2023-07-26 - 天使轮 - 数千万元 - 线性资本</t>
  </si>
  <si>
    <t>一牧科技（北京）有限公司成立于2015年，是业内领先的数智化牧场专业解决方案提供商，以中国农业重大结构性改革和发展智慧农业为契机，践行任继周院士“草地农业”思想，基于 “一切为了牧场”的理念，为数智化牧场提供专业解决方案，通过数据智能和网络协同链接所有围绕牧场的人和物，并实现多方共赢。属于国家高新技术企业和中关村高新技术企业。一牧科技利用云计算、互联网、物联网、大数据和人工智能等新兴技术构建草地农业智库系统，为一线生产，科研院所和政府机构提供服务的智力平台，基于该智力平台所构建的一牧云（YIMUCloud），作为“牧场的智慧大脑”，已经成为国内智慧牧场建设和升级的首选，并已开始推广至国际市场，截止目前一牧云（YIMUCloud）已服务现代牧业等46个奶牛养殖集团、474个牧场，服务奶牛119.3069万头。</t>
  </si>
  <si>
    <t>宽温电子</t>
  </si>
  <si>
    <t>存储器编译器研发生产商</t>
  </si>
  <si>
    <t>联络中</t>
  </si>
  <si>
    <t>2023-07-21 - 股权投资 - N/A - 中芯聚源
2023-06-12 - 股权投资 - N/A - 深圳高新投资集团
2023-04-17 - 股权投资 - N/A - 中兴众投
2023-01-06 - 股权投资 - N/A - 中兴通远
2022-05-16 - 股权投资 - N/A - 用友幸福投资
2022-01-29 - 股权投资 - N/A - 用友幸福投资
2021-05-11 - 股权投资 - N/A - 优格资本</t>
  </si>
  <si>
    <t>苏州宽温电子科技有限公司成立于2013年3月11日，是一家从事于芯片研发的高新技术企业。目前，公司产品方向主要包括AIOT和SoC、AI加速及CIM等。</t>
  </si>
  <si>
    <t>银科新材</t>
  </si>
  <si>
    <t>光伏银粉供应商</t>
  </si>
  <si>
    <t>高瓴资本</t>
  </si>
  <si>
    <t>荆州</t>
  </si>
  <si>
    <t>从工业粉体做起，最早是712所的代理，逐步自己做粉体；想办法去交流一下</t>
  </si>
  <si>
    <t>2023-07-25 - A轮 - 1亿元 - 天合光能/中环产投/赛福天/高瓴资本/永鑫方舟</t>
  </si>
  <si>
    <t>湖北银科新材料股份有限公司成立于2021年，是中国光伏银粉龙头企业，产品品类多样，性能优异，公司主要从事银粉、铜粉、镍粉等金属粉体的研发、生产和销售，应用于光伏、MLCC、5G通讯、半导体等行业的生产。随着双碳政策的快速推进，公司将立足技术和市场优势，聚焦全球能源结构转型与国家半导体战略，不断推进行业“国产化”进程，让中国金属粉体产业引领世界。</t>
  </si>
  <si>
    <t>品宙洁净</t>
  </si>
  <si>
    <t>机械设备研发生产商</t>
  </si>
  <si>
    <t>创始人暂时不想接触投资方，持续跟进下轮情况</t>
  </si>
  <si>
    <t>是</t>
  </si>
  <si>
    <t>2023-07-19 - 股权投资 - N/A - 深圳高新投资集团/广发信德
2022-10-11 - 股权投资 - N/A - 宇杉资本/中芯聚源/海望资本/飞凡创投</t>
  </si>
  <si>
    <t>品宙科技是国内领先的高洁净度管路管件企业。产品广泛应用于集成电路、光伏、面板、生物医药及精细化工领域。具备多种规格产品的研发和量产能力，实现对海外供应商的国产替代。核心团队来自 valex、华虹等企业。拥有多年研发、量产和应用的经验。</t>
  </si>
  <si>
    <t>中科皓烨</t>
  </si>
  <si>
    <t>高折射透明陶瓷技术研发商</t>
  </si>
  <si>
    <t>预计年底再启动新一轮融资</t>
  </si>
  <si>
    <t>2023-07-19 - 股权投资 - N/A - 深圳天使母基金/IDG资本/香港X科技基金 /创翼投资/鸿盈资本
2023-03-14 - 股权投资 - N/A - 中芯聚源/舜宇产业基金
2022-04-25 - 天使轮 - 数千万元 - 中科创星/宇瞳光学</t>
  </si>
  <si>
    <t>中科皓烨是一家高折射透明陶瓷技术制造商，公司以高折射透明陶瓷技术为核心，展开一系列透明陶瓷材料体系的结构设计和材料自主研发，基于团队在透明陶瓷材料领域近二十余年技术积累的优势，为客户提供替代蓝宝石玻璃的高端超硬透明盖板，以及高折射透镜所需要的全晶态材料。</t>
  </si>
  <si>
    <t>米塔机器人</t>
  </si>
  <si>
    <t>免货架箱式机器人研发商</t>
  </si>
  <si>
    <t>同创伟业/藕舫天使/险峰K2VC</t>
  </si>
  <si>
    <t>2023-07-21 - 股权投资 - N/A - 同创伟业/藕舫天使/险峰K2VC</t>
  </si>
  <si>
    <t>塔米智能科技（北京）有限公司创于2007年7月；是一家专注于智能机器人及物联网技术开发，致力于以服务机器人独有技术为核心的高新技术产业公司，注重服务机器人家庭及行业应用；拥有近六十项专利及自主知识产权；是服务机器人领域专注时间最长、技术实力积累最雄厚的国内机器人企业。</t>
  </si>
  <si>
    <t>光本位科技</t>
  </si>
  <si>
    <t>光子计算芯片研发商</t>
  </si>
  <si>
    <t>峰瑞资本</t>
  </si>
  <si>
    <t>5000万人民币</t>
  </si>
  <si>
    <t>联络到创始人，企业预计9月份开新一轮</t>
  </si>
  <si>
    <t>2023-07-24 - 天使轮 - 5000万元 - 峰瑞资本/小苗朗程/奇绩创坛
2022-09-26 - 股权投资 - N/A - 泰有投资
2022-08-10 - 股权投资 - N/A - 奇绩创坛</t>
  </si>
  <si>
    <t>光本位致力于研发下一代的光子计算芯片，解决后摩尔时代的算力瓶颈问题，创造一个以光为基础的新计算范式，为下一个时代的AI、元宇宙、万物互联提供光计算、光存储等底层支持。光本位是世界首家提出并成功研发光子存算一体平台的团队。</t>
  </si>
  <si>
    <t>探维科技</t>
  </si>
  <si>
    <t>固态激光雷达供应商</t>
  </si>
  <si>
    <t>禾创致远</t>
  </si>
  <si>
    <t>A+轮</t>
  </si>
  <si>
    <t>2023-07-27 - A+轮 - 1亿元 - 基石创投/禾创致远/国信弘盛/物产中大
2021-09-16 - A轮 - 1亿元 - 聚卓资本/嘉益基金/颢腾亚洲/宏升投资
2020-08-31 - Pre-A轮 - 数千万元 - 清控银杏
2018-01-18 - 天使轮 - 1000万元 - 华控基石基金/清华控股</t>
  </si>
  <si>
    <t>探维科技成立于2017年，核心团队起源于清华大学精仪系国家重点实验室，2008年即开始从事激光雷达方向的技术研发。探维科技开发了行业唯一的硬件级图像前融合产品 Tanway Fusion，解决了多传感器融合的可靠性问题，深入挖掘激光雷达在车端的应用价值与用户价值，开启激光雷达3.0时代。为了实现车规级稳定性，探维科技基于全自研的 ALS 平台技术，打造了高性能、低成本、易量产的车规级固态激光雷达，并于2019年率先完成量产交付。探维科技总部和研发中心位于北京，在成都落地电子研发中心，2021年底在苏州落地车规级产线。2022年探维科技获得 IATF16949质量管理体系认证，与合创汽车联合发布全球首款搭载激光雷达的量产 MPV-V09，今年内计划落地3个乘用车定点项目。</t>
  </si>
  <si>
    <t>华大半导体</t>
  </si>
  <si>
    <t>芯片及功率半导体研发商</t>
  </si>
  <si>
    <t>尚颀资本/汇川技术</t>
  </si>
  <si>
    <t>2023-07-21 - 股权投资 - N/A - 国改双百/国策投资/国调基金/工银资本/建设银行/交银金融资产投资/广汽集团/华民投/中电智慧基金/上海国盛集团/中国银行/海望资本/惠华基金/绿能/和谐健康/尚颀资本/大湾区科创基金/农银投资/橙叶基金/一汽解放/浦东科投/国新资本/投控东海/CPE源峰/国网英大/汇川技术/中船基金/中兵顺景/中国互联网投资基金/国创新能源汽车/中航产融</t>
  </si>
  <si>
    <t>华大半导体是一家集成电路研发商，致力于保障国家基础信息网络安全和重大应用行业的自主可控，打造具有国际竞争力的世界级集成电路企业。提升国家集成电路产业快速升级，完成IC设计产业向高端技术的转型，不断提升综合竞争能力。</t>
  </si>
  <si>
    <t>铸正机器人</t>
  </si>
  <si>
    <t>手术机器人研发生产商</t>
  </si>
  <si>
    <t>2023-07-26 - B轮 - N/A - 普华资本/苏高新金控
2022-01-21 - 股权投资 - N/A - 厦门红珊汽车文化公园有限公司
2021-06-15 - 股权投资 - N/A - 山蓝资本
2020-09-18 - 股权投资 - N/A - 大兴国投/泰煜投资
2019-04-08 - 股权投资 - N/A - 泰煜投资/博实
2017-09-07 - 股权投资 - N/A - 哈尔滨博实自动化股份有限公司</t>
  </si>
  <si>
    <t>铸正机器人有限公司是一家骨科手术机器人研发商，以手术机器人为核心，致力于提供脊柱外科数字化全流程手术解决方案，打造导航定位+自主操作国内最强医疗机器人产品矩阵。</t>
  </si>
  <si>
    <t>生活服务</t>
  </si>
  <si>
    <t>缔孚森</t>
  </si>
  <si>
    <t>竞技娱乐体验馆运营商</t>
  </si>
  <si>
    <t>西湖科创投</t>
  </si>
  <si>
    <t>消费team</t>
  </si>
  <si>
    <t>2023-07-19 - 股权投资 - N/A - 西湖科创投
2022-08-31 - 股权投资 - N/A - 36氪/琢悦新文旅
2017-12-18 - 天使轮 - 1000万元 - 头头是道基金</t>
  </si>
  <si>
    <t>缔孚森文化是一个从实景角色扮演密室逃脱切入全产业链的公司。公司在线下设立竞技娱乐体验馆以及迷失逃脱体验馆，在线上观众通过直播平台观看线下玩家通关过程。隶属于缔孚森（北京）文化传播有限公司。</t>
  </si>
  <si>
    <t>肯维捷斯</t>
  </si>
  <si>
    <t>家用健康检测产品研发商</t>
  </si>
  <si>
    <t>真格基金</t>
  </si>
  <si>
    <t>武汉</t>
  </si>
  <si>
    <t>2023-07-21 - 股权投资 - N/A - 真格
2022-04-26 - 股权投资 - N/A - 奇绩创坛
2019-10-17 - 股权投资 - N/A - 武汉点石创新创业项目评估有限公司
2018-10-24 - 天使轮 - 530万元 - 点亮资本</t>
  </si>
  <si>
    <t>肯维捷斯（武汉）科技有限公司在消费影像领域开创了智能望远镜新品类，目前产品面向天文摄影领域全球专业用户和爱好者，经历多伦迭代累计完成了2次数千万的海外众筹；团队核心成员均来自华中科技大学武汉光电国家研究中心，通过交叉学科优势打破边界，打造技术驱动的智能光学技术平台，是致力于显微成像系统研发、生产和制造的高新科技企业。</t>
  </si>
  <si>
    <t>亿方联创</t>
  </si>
  <si>
    <t>EDA/CAD工具开发服务商</t>
  </si>
  <si>
    <t>EDA软件，sign-off工具</t>
  </si>
  <si>
    <t>2023-07-21 - 股权投资 - N/A - 毅达/华大九天</t>
  </si>
  <si>
    <t>亿方联创是一家EDA/CAD工具开发服务商，主营业务包括EDA2服务与推广、ARM化芯片设计综合平台以及数字电路EDA工具、IT与设计服务。在EDA2服务与推广上，亿方联创承接开发及孵化业务，解决了EDA受制于人的“根技术”，并通过统一的服务将分散的EDA点工具集成为全流程的解决方案（补充标准和其他对标Si2的服务性业务） 。</t>
  </si>
  <si>
    <t>芯晓电子</t>
  </si>
  <si>
    <t>集成电路芯片设计及服务提供商</t>
  </si>
  <si>
    <t>银杏谷</t>
  </si>
  <si>
    <t>功耗分析软件，ir-drop，对标cadence的redhawk；</t>
  </si>
  <si>
    <t>2023-07-19 - 股权投资 - N/A - 银杏谷
2023-05-18 - 股权投资 - N/A - 线性资本</t>
  </si>
  <si>
    <t>dappOS</t>
  </si>
  <si>
    <t>Web3操作协议</t>
  </si>
  <si>
    <t>红杉/IDG</t>
  </si>
  <si>
    <t>国外</t>
  </si>
  <si>
    <t>track，团队都在美国，cofounder是山珊高中同学，目前在google</t>
  </si>
  <si>
    <t>2023-07-21 - 种子轮 - N/A - 红杉中国/IDG Venture/OKX Ventures/HashKey Capital/KuCoin Ventures/TRONDAO Ventures/Gate Labs/Taihill Venture/Symbolic Capital/Foresight Ventures/Mirana Ventures/Leland Ventures</t>
  </si>
  <si>
    <t>dappOS是一个Web3操作协议，是一种为用户管理加密基础设施的操作协议，任何人都可以访问dapps而无需复杂的工作流程或加密知识。</t>
  </si>
  <si>
    <t>FREED GROUP</t>
  </si>
  <si>
    <t>全球数字化服务商</t>
  </si>
  <si>
    <t>Pre-C轮</t>
  </si>
  <si>
    <t>香港</t>
  </si>
  <si>
    <t>2023.7.24 - Pre-C轮已完成 - N/A - 线性资本/The Musketeers Capital
2022.6.29 - B轮已完成 - 1500万美元 - Daiwa ACA APAC Growth LP/ The Musketeers Capital/华懋集团/HKSTP Corporate Venture Fund/慧科资本/SOSV
2019.12.16 - A轮已完成 - 700万美元 - SPK AI Travel Tech/SOSV/Radiant Tech Ventures/Linear Capital Partners/Chinaccelerator/Artesian VC
2017.10.1 - Pre-A轮已完成 - N/A - Linear Venture</t>
  </si>
  <si>
    <t>基于云计算技术的SaaS厂商「FreeD」成立于2015年，团队位于香港，全球设有10多个分支机构，根植于旅游行业的B2C模式，致力于通过电商解决方案、AI聊天机器人解决方案等数字化产品服务，为企业构建与升级数字化商业用户体验。2016年，「FreeD」在Facebook平台上发布了第一代人工智能旅游助手，注册用户达到30万。目前，「FreeD」可以帮助企业客户通过自主选择的渠道与用户互动，自动化触点，在通过数据洞察零售趋势的同时以更低的成本解决用户问询问题，提升服务体验。</t>
  </si>
  <si>
    <t>首芯半导体</t>
  </si>
  <si>
    <t>半导体设备研发商</t>
  </si>
  <si>
    <t>临芯投资/新潮集团</t>
  </si>
  <si>
    <t>江阴</t>
  </si>
  <si>
    <t>2023-07-24 - 天使轮 - N/A - 临芯投资/斐怀投资/新潮集团/建发新兴投资/闲庭基金/锡创投</t>
  </si>
  <si>
    <t>江苏首芯半导体科技有限公司成立于2023年，由一批精英企业家和海内外技术专家团队共同创立，是一家致力于薄膜沉积技术开发的高端设备制造商，主要从事设备的研发，制造、销售及运维服务，业务涵盖先进半导体、先进显示和新能源等高端工业领域。 公司聚焦的半导体薄膜沉积设备与光刻机、刻蚀机共同构成芯片制造三大核心设备。通过持续的人才培养和**技术研发，为客户提供先进国产化装备和技术解决方案，打破国外高端先进制程设备的垄断局面和对中国半导体产业卡脖子的状况。</t>
  </si>
  <si>
    <t>商飞时代</t>
  </si>
  <si>
    <t>航空器零部件生产商</t>
  </si>
  <si>
    <t>宁德时代</t>
  </si>
  <si>
    <t>2023-07-19 - 股权投资 - N/A - 宁德时代/上海交大企业发展集团</t>
  </si>
  <si>
    <t>商飞时代（上海）航空有限公司成立于2023-07-19，经营范围包含民用航空器维修;民用航空器零部件设计和生产；民用航空器（发动机、螺旋桨）生产；新材料技术研发；航空运营支持服务；电机制造；机械电气设备销售；机械电气设备制造；电池销售等。</t>
  </si>
  <si>
    <t>格物见微</t>
  </si>
  <si>
    <t>工业自动控制系统研发商</t>
  </si>
  <si>
    <t>顺为资本/初心资本</t>
  </si>
  <si>
    <t>2023-07-12 - 股权投资 - N/A - 顺为资本/初心资本</t>
  </si>
  <si>
    <t>朗唯隽</t>
  </si>
  <si>
    <t>百货批发商</t>
  </si>
  <si>
    <t>盈动资本</t>
  </si>
  <si>
    <t>不容易上市，建议pass</t>
  </si>
  <si>
    <t>2022-08-16 - 股权投资 - N/A - 盈动资本</t>
  </si>
  <si>
    <t>翼辉信息</t>
  </si>
  <si>
    <t>嵌入式实时操作系统研发商</t>
  </si>
  <si>
    <t>国投招商</t>
  </si>
  <si>
    <t>2017-02-24 - 天使轮 - N/A - 达麟资本
2019-09-26 - A轮 - 1.2亿元 - 深创投/前海母基金/星河投资/鼎兴量子/清研陆石。
2020-09-08 - A+轮 - N/A - 深创投/鼎兴量子/前海母基金/仟顺财务/清研陆石
2021-02-02 - B轮 - 1.5亿元 - 国风投基金/国投招商/中车资本/深创投/毅达资本/陆石投资/融元（天津）企业管理合伙企业（有限合伙）
2022-10-09 - 股权投资 - N/A - 龙鼎投资/中国中车/陆石投资/中信建投资本
2023-07-20 - 股权投资 - N/A - 国投招商/龙鼎投资/陆石投资/紫金科创</t>
  </si>
  <si>
    <t>翼辉信息是中国唯一拥有大型实时操作系统完整自主知识产权的高科技企业，技术团队拥有十年以上嵌入式系统设计经验，专注为自主可控导向的领域提供专业解决方案。公司主要产品为 SylixOS 实时操作系统，此系统于二零零六年开始研发，经过多年的持续开发与改进，SylixOS 实时操作系统已经成为一个功能全面，稳定可靠，易于开发的实时系统平台。</t>
  </si>
  <si>
    <t>力文所</t>
  </si>
  <si>
    <t>创新AI蛋白质设计服务商</t>
  </si>
  <si>
    <t>Francis: 今年4月刚看过，目前产品管线市场还比较小，未来管线方向不确定。创始人不错，建议可以在追踪变化</t>
  </si>
  <si>
    <t>2021-09-24 - 种子轮 - 1000万元 - 真格基金
2022-12-02 - 股权投资 - 数千万元 - 凯泰资本/磐霖资本
2023-07-26 - 天使轮 - 数千万元 - 凯泰资本/磐霖/红什资本/真格</t>
  </si>
  <si>
    <t>力文所（Levinthal）是一家人工智能驱动的蛋白质设计公司，Lésign®是力文所的蛋白质设计平台，该平台能将生物系统发育以及物理势能信息嵌入AI共进化分析模型，可有效利用自然界进化试错以及物理模型的校正，能够引入大量突变，产生多样蛋白序列，并且可基于通用的扩散式生成模型，对蛋白结构进行重新设计生成。基于该平台可对蛋白质进行改造及重新生成的能力，Lésign®可广泛应用于工业环境、制药与生物技术、食品添加剂、消费品等领域，对相关产品进行改造优化。</t>
  </si>
  <si>
    <t>消费</t>
  </si>
  <si>
    <t>霍曼科技</t>
  </si>
  <si>
    <t>智能宠物用品研发商</t>
  </si>
  <si>
    <t>2016-06-01 - Pre-A轮 - 500万元 - 阮晓迅
2015-07-01 - 天使轮 - 100万元 - 个人天使
2019-05-13 - Pre-A+轮 - 1000万元 - XBOTPARK基金
2021-06-17 - 股权投资 - N/A - 三七互娱
2023-07-21 - C轮 - 1亿元 - 深创投/李泽湘/三七互娱</t>
  </si>
  <si>
    <t>霍曼是一家专注于宠物智能用品的科技公司。自2015年成立以来,霍曼一直在宠物智能用品领域持续深耕和创新，并汇聚了一批对技术痴迷、对宠物纯粹热爱的年轻人，他们是具有多年医疗分析行业和德企研发背景的优秀人才，为公司的自主研发提供了坚实的技术支持。为了满足宠物主们日益多样化和个性化的需求，霍曼不断提升养宠家庭的生活品质，推出了宠物智能生态系列 -- 宠物饮水机、宠物烘干箱、宠物喂食器,并持续拓新。经过8年的发展，霍曼已成为宠物智能用品领域多品类、立体化布局的全球化科技公司，旗下产品畅销中国、美国、日本、加拿大、英国、德国等30余个国家和地区。</t>
  </si>
  <si>
    <t>伯太自动化</t>
  </si>
  <si>
    <t>自主可控通用型高端数控系统研发商</t>
  </si>
  <si>
    <t>正轩投资/耀途资本</t>
  </si>
  <si>
    <t>3000万人民币</t>
  </si>
  <si>
    <t>2023-07-25 - 种子轮 - 3000万元 - 正轩投资/耀途资本</t>
  </si>
  <si>
    <t>伯太自动化是一家通用型高端数控系统研发企业，致力于打造中国首个自主可控的高端通用型数控系统，并完整覆盖数控系统从研发到销售的全生命周期。</t>
  </si>
  <si>
    <t>售后宝</t>
  </si>
  <si>
    <t>客户服务管理SaaS服务提供商</t>
  </si>
  <si>
    <t>Pass，之前看过，做FSM，估值过高，退出有挑战</t>
  </si>
  <si>
    <t>2016-12-07 - 股权投资 - N/A - 原子创投
2019-11-27 - Pre-A轮 - 1000万元 - 盈动资本
2020-08-06 - A轮 -2000万元 - 绿洲资本Vitalbridge
2021-05-12 - A1轮 - N/A - 红杉种子基金
2022-03-23 - A2轮 - 1亿元 - 老虎环球基金
2023-03-24 - 股权投资 - N/A - 西湖科创投</t>
  </si>
  <si>
    <t>售后宝是众联成业(Publink)出品的售后服务管理应用，是为了帮助企业主来管理售后服务团队，降低成本，提高效率，更好的做好客户服务。PubLink提供服务云、营销云、设备云等产品和解决方案，帮助企业用数字化重塑与客户之间的关系，提升满意度和复购率，让企业连接客户更简单。依托于人工智能、大数据、PaaS等创新技术能力，PubLink旗下的售后宝、联客通、ServiceMobile等产品已经在上万家企业的服务、营销、管理等多个业务场景得到广泛应用，平台连接的用户数量超千万。</t>
  </si>
  <si>
    <t>合域科技</t>
  </si>
  <si>
    <t>过滤分离膜产品及解决方案提供商</t>
  </si>
  <si>
    <t>启明创投</t>
  </si>
  <si>
    <t>联系中</t>
  </si>
  <si>
    <t>2023-04-19 - 股权投资 - N/A - 启明创投</t>
  </si>
  <si>
    <t>合域科技一家过滤分离膜产品及解决方案提供商，致力于为生物医药、医疗健康等产业提供先进的过滤分离解决方案和产品，专注于高端过滤分离膜产品和解决方案的研发和制造。</t>
  </si>
  <si>
    <t>合利微半导体</t>
  </si>
  <si>
    <t>集成电路设计及研发服务商</t>
  </si>
  <si>
    <t>multiphase pmic电源芯片，华为海思背景。</t>
  </si>
  <si>
    <t>2022-09-29 - 股权投资 - N/A - 晨晖创投/中电智慧基金
2023-07-17 - 股权投资 - N/A - 毅达资本</t>
  </si>
  <si>
    <t>源泉生物</t>
  </si>
  <si>
    <t>医疗器械销售商</t>
  </si>
  <si>
    <t>眉山</t>
  </si>
  <si>
    <t>2023-07-18 - 股权投资 - N/A - 北极光创投/创伙创伴</t>
  </si>
  <si>
    <t>四川源泉生物科技有限公司专注于脂质微泡技术平台建设及脂质微泡超声造影管线开发。</t>
  </si>
  <si>
    <t>乾景防务</t>
  </si>
  <si>
    <t>数字相控阵技术研发产同</t>
  </si>
  <si>
    <t>西安</t>
  </si>
  <si>
    <t>国家级高新技术企业，主要产品是相控阵天线还有核心零部件</t>
  </si>
  <si>
    <t>2023-07-18 - 股权投资 - N/A - 四川发展/盈湾葆科/新疆云泽/中科创星</t>
  </si>
  <si>
    <t>乾景防务是一家数字相控阵技术研发产同，公司主要致力于有源相控阵核心技术研发，核心板卡及系统级产品的设计、生产及服务，主要服务于通信、探测、遥控等应用领域。</t>
  </si>
  <si>
    <t>逻腾</t>
  </si>
  <si>
    <t>智能安防机器人研发商</t>
  </si>
  <si>
    <t>金沙江联合资本</t>
  </si>
  <si>
    <t>2018-01-22 - 股权投资 - N/A - 浙江协同创新
2023-07-18 - 股权投资 - N/A - 金沙江联合资本</t>
  </si>
  <si>
    <t>Rotunbot逻腾主要产品是具有全部自主知识产权的智能球形机器人,面向对可用性、稳定性、鲁棒性、对抗性、能效比等均有较高要求的专业级智能机器人。</t>
  </si>
  <si>
    <t>芯秦微电子</t>
  </si>
  <si>
    <t>电子专用材料研发商</t>
  </si>
  <si>
    <t>韦豪创芯</t>
  </si>
  <si>
    <t>金华</t>
  </si>
  <si>
    <t>2023-07-18 - 股权投资 - N/A - 韦豪创芯</t>
  </si>
  <si>
    <t>泰科天润</t>
  </si>
  <si>
    <t>碳化硅功率器件制造商</t>
  </si>
  <si>
    <t>遨问创投</t>
  </si>
  <si>
    <t>2016-08-23 - 股权投资 - N/A - 新材智资本
2018-01-18 - 股权投资 - N/A - 遨问投资
2019-06-19 - 股权投资 - N/A - 拓金创投基金/中科招商/广发乾和/京科新材智投资/三峡建信/高鑫基金
2020-12-25 - 股权投资 - N/A - 新鼎资本/谢诺金融
2021-04-21 - 股权投资 - N/A - 瑞业数金/哇牛资本
2021-09-28 - D轮 - N/A - SK海力士/元禾重元/遨问创投/TCL创投/高鑫基金
2022-05-23 - 股权投资 - N/A - 深圳华强/云起资本
2022-11-02 - 股权投资 - N/A - 昱能科技
2023-01-13 - 股权投资 - N/A - 华控基金
2023-07-20 - 股权投资 - N/A - 遨问创投/海创母基金/福建创新投</t>
  </si>
  <si>
    <t>泰科天润半导体科技（北京）有限公司，是国内首家致力于第三代半导体“碳化硅”电力电子器件及产品解决方案的领军企业，公司的业务包括碳化硅生产、碳化硅器件研发制造及提供相关技术服务等，产品包括碳化硅肖特基二极管、充电桩电源模块等，可应用于新能源汽车、电脑等领域。</t>
  </si>
  <si>
    <t>正泰新能</t>
  </si>
  <si>
    <t>光伏电池组件智能制造商</t>
  </si>
  <si>
    <t>华登国际</t>
  </si>
  <si>
    <t>20亿人民币</t>
  </si>
  <si>
    <t>嘉兴</t>
  </si>
  <si>
    <t>主要是集团关联出货给正泰安能/正泰新能源等EPC及运营公司，独立性存疑/公司和中金投行关系比较深，已经找了人帮忙对接</t>
  </si>
  <si>
    <t>2022-08-10 - A轮 - N/A - 正泰集团/朝希资本/鋆昊资本/万银资产/三峡绿色产业基金
2023-01-06 - B轮 - 15亿元 - 鋆昊资本/高瓴资本/朝希资本/金研为政/浙民投/沃富金信/联通中金/高瓴创投/耀途资本/中信建投资本/中金私募/农银投资/珈凡基金/国晟金财/九变资产/敦钧资本/滁州城建/听潮投资/创极限
2023-07-25 - C轮 -20亿元 - 朝希资本/长江绿色发展私募基金/交银资本/国寿股权投资/越秀产业基金/中金资本/中信建投资本/华登国际</t>
  </si>
  <si>
    <t>正泰新能科技有限公司为正泰集团旗下专注于光伏电池组件的智能制造企业，是国内最早进入光伏领域的民营企业之一，浙江省第一部光伏组件产品标准的主要执笔者，多次被国际权威财经公司彭博列为全球光伏组件第一梯队供应商。公司致力于高效晶硅太阳能电池与组件的研发、生产和销售，持续推出ASTRO系列高效组件，在浙江海宁、江苏盐城、甘肃酒泉、泰国等地布局智能制造基地。2022年年底，正泰新能光伏电池产能计划达到13GW，组件产能将达到18GW。</t>
  </si>
  <si>
    <t>联盛新能源</t>
  </si>
  <si>
    <t>清洁能源解决方案提供商</t>
  </si>
  <si>
    <t>源码资本</t>
  </si>
  <si>
    <t>分布式光伏建设和运营商，长期定位做能源服务管理公司，今年预计收入20亿，净利1.5亿，投前估值20亿，融了1.5亿</t>
  </si>
  <si>
    <t>2021-07-08 - B轮 - N/A - 源码资本
2023-07-26 - C轮 - N/A - 凯辉基金/源码资本</t>
  </si>
  <si>
    <t>联盛新能源是一家清洁能源解决方案提供商，专注于分布式清洁能源电站开发运营、第三方新能源资产管理服务及多场景储能产品科技研发。致力于提供光伏电站投建服务及环保电力相关产品，包括硬件产品和软件运维服务在内的整套解决方案。旗下拥有联盛电力、优得运维、傲普能源科技三大产业板块。主要从事分布式光伏电站投资、分布式电站资产运维以及储能系统集成等业务。</t>
  </si>
  <si>
    <t>EthStorage</t>
  </si>
  <si>
    <t>以太坊二层网络数据存储解决方案提供商</t>
  </si>
  <si>
    <t>云九资本</t>
  </si>
  <si>
    <t>700万美元</t>
  </si>
  <si>
    <t>2023-07-27 - 种子轮 - 700万美元 - dao5/SevenX Ventures/Foresight Ventures/DragonRoark/云九资本/Avant Blockchain Capital/Future Money Group/Gate Ventures/绿洲资本Vitalbridge/Galxe/GeekCartel/Rebase D. Ventures/W3.Hitchhiker</t>
  </si>
  <si>
    <t>EthStorage是一家以太坊二层网络数据存储解决方案提供商，是基于以太坊数据可用技术的基础上提供可编程的动态数据存储的二层解决方案，专注于数据可用性采样的研究和2层网络动态数据存储证明的研究。</t>
  </si>
  <si>
    <t>物联网</t>
  </si>
  <si>
    <t>奇点星宇</t>
  </si>
  <si>
    <t>智能机器人研发生产商</t>
  </si>
  <si>
    <t>高榕资本，金沙江创投，源码资本</t>
  </si>
  <si>
    <t>2023-07-24 - 股权投资 - N/A - 高榕资本/金沙江创投/源码资本</t>
  </si>
  <si>
    <t>不停科技</t>
  </si>
  <si>
    <t>美食机器人RaaS服务商</t>
  </si>
  <si>
    <t>Forebright领投，神骐资本、五源资本、大米创投、 清水湾资本、高秉强、Brizan Ventures、知行研习院一号基金等跟投</t>
  </si>
  <si>
    <t>数千万美元</t>
  </si>
  <si>
    <t>2021-12-22 - 天使轮 - 数千万元 - 惟一资本/汉能创投/九派资本
2022-09-13 - 股权投资 - N/A - 闽投行
2023-03-24 - 股权投资 - N/A - 粤湾华盛基金/中海资本
2022-11-14 - Pre-A轮 - 1000万美元 - 德韬资本/XBOTPARK基金/高秉强/零以创投/汉能 /知行研习院一号基金
2023-07-10 - A轮 - 数千万美元 - Forebright/神骐资本/五源资本/大米创投/ 清水湾资本/高秉强/Brizan Ventures/知行研习院一号基金</t>
  </si>
  <si>
    <t>「不停科技」是一家基于机器人的餐饮内容服务商，通过“智能烹饪机器人”，向成长期餐饮客户提供全栈式的美食生产服务。在硬件设计上，摒弃了以往机械臂等方案，采用的设计在保证出菜效率的同时，提升可靠性并降低BOM成本。在软件上不停科技打造了Botin Gallery软件内容平台作为机器人的“大脑”。与Botin Robot共同组成了软硬件终端，使美食流程得以数字化呈现，实现数字美食创作，跨越时间和地域限制的复刻。</t>
  </si>
  <si>
    <t>全澜科技</t>
  </si>
  <si>
    <t>脑调控产品及服务提供商</t>
  </si>
  <si>
    <t>2023-05-15 - 股权投资 - N/A - 中科创星</t>
  </si>
  <si>
    <t>上海全澜科技有限公司（以下简称“全澜”）成立于2021年，致力于为客户提供高质量的创新性脑调控产品和服务，助力脑科学创新研究和脑疾病有效治疗，成为科研、医疗行业和消费者值得信赖的脑健康行业领军者之一。 团队自主研发能力强劲，核心成员具有较强研发背景，在神经科学、神经调控和大型高精尖医疗设备研发领域具有数十年的积累；成员共约45人，其中研发人员占比90%以上，本科及以上学历占比97%，硕士和博士占比60%。 全澜深耕脑机接口科研及临床领域，为客户提供从临床到居家的24h睡眠调控解决方案。经过一年的产品化，我们已经建立了全面的非侵入式神经调控技术与产品栈。 公司产品不仅可广泛应用于脑机接口、神经科学、心理学、人因工程、运动学等科研领域，还可应用于神经疾病诊断、治疗与康复工程等科研领域的研究，研发成果与技术实力受到了脑科科研领域与临床医学领域的一致认可 。</t>
  </si>
  <si>
    <t>至简生物</t>
  </si>
  <si>
    <t>药品生产销售商</t>
  </si>
  <si>
    <t>绿河投资，峰瑞资本</t>
  </si>
  <si>
    <t>2023-07-24 - 股权投资 - N/A - 绿河投资/峰瑞资本</t>
  </si>
  <si>
    <t>国宏天易</t>
  </si>
  <si>
    <t>金属及陶瓷增材一站式服务供应商</t>
  </si>
  <si>
    <t>西安财金，达晨财智</t>
  </si>
  <si>
    <t>2023-07-24 - 股权投资 - N/A - 西安财金/达晨财智
2023-06-08 - 股权投资 - N/A - 海南谦韧私募基金管理有限公司</t>
  </si>
  <si>
    <t>西安国宏天易智能科技有限公司是国内技术实力雄厚的增材制造一站式服务供应商，是国内拥有金属及陶瓷增材制造核心技术的高新技术企业，以金属增材制造、陶瓷复合成型、高性能修复技术三大核心技术为支撑，集设计优化、工艺开发、增材制造、成品生产为一体，为军工行业重点领域提供优质的产品服务。</t>
  </si>
  <si>
    <t>嘉为科技</t>
  </si>
  <si>
    <t>企业IT自动化运维和研发管理一体化平台</t>
  </si>
  <si>
    <t>钟鼎资本领投，腾讯投资等跟投</t>
  </si>
  <si>
    <t>2亿人民币</t>
  </si>
  <si>
    <t>Pass</t>
  </si>
  <si>
    <t>2019-07-10 - A轮 - N/A - 腾讯
2021-06-28 - B轮 - 3亿元 - 红杉中国/腾讯投资
2023-07-06 - C轮 - 2亿元 - 钟鼎资本/腾讯投资</t>
  </si>
  <si>
    <t>广州嘉为科技有限公司（简称“嘉为科技”）成立于2001年，公司的使命是以科技之力助企业运营更智能。作为数字研运解决方案的引领者，我们基于“嘉为蓝鲸”这个先进的一体化融合平台，为客户提供IT研发、运维、运营全领域的产品与解决方案，全面支撑政企客户数字化转型！嘉为蓝鲸，是业界领先的数字研运解决方案品牌，结合业内先进的腾讯蓝鲸PaaS技术架构、融合嘉为科技近20年研运经验打造的一体化平台，包含：一站式研发效能解决方案DevOps 、一体化和平台化运维管理解决方案AIOps、一体化运维订阅服务产品</t>
  </si>
  <si>
    <t>象印科技</t>
  </si>
  <si>
    <t>空间数字化解决方案提供商</t>
  </si>
  <si>
    <t>顺融资本，正轩投资</t>
  </si>
  <si>
    <t>2023-07-25 - 股权投资 - N/A - 顺融资本/正轩投资
2023-05-24 - 股权投资 - N/A - 瑞源恒鑫投资</t>
  </si>
  <si>
    <t>武汉象印科技有限责任公司，是一家以三维激光扫描技术为核心的数字技术解决方案提供商。公司汇集行业顶尖人才，集研发、生产、销售，服务于一体，为建筑BIM、智慧电网、工业智能、地理国情、智慧矿山、地形测绘、水利水文、智慧城市等专业领域提供快速空间数字化的解决方案。</t>
  </si>
  <si>
    <t>泰科思特</t>
  </si>
  <si>
    <t>全自动裁磨线及自动化设备研发生产商</t>
  </si>
  <si>
    <t>深高投/正轩投资</t>
  </si>
  <si>
    <t>2023.7.19 - 股权投资 - N/A - 国能金汇/鼎晖投资/深高投/兴证投资/正轩投资/前海睿兴
2022-10-19 - 股权投资 - N/A - 中芯聚源/前海睿兴</t>
  </si>
  <si>
    <t>泰科思特是一家全自动裁磨线及自动化设备研发生产商，专注于全自动裁磨线及相关自动化设备的设计和生产，TTST专注能够成为裁磨测相关领域的方案解决商。服务的领域从PCB板的裁板磨边开始，陆续研发出CCL的裁板磨边线等相关的应用领域。</t>
  </si>
  <si>
    <t>锐来博</t>
  </si>
  <si>
    <t>数字隔离芯片产品研发生产商</t>
  </si>
  <si>
    <t>华盛人和资本/蓝海众力资本</t>
  </si>
  <si>
    <t>500万人民币</t>
  </si>
  <si>
    <t>数字隔离器芯片竞品太多了</t>
  </si>
  <si>
    <t>2023-07-20 - 天使轮 - 500万元 - 华盛人和资本/蓝海众力资本</t>
  </si>
  <si>
    <t>锐来博是一家数字隔离芯片产品研发生产商，专注于数字隔离芯片及系列产品设计开发，并通过优化数字隔离芯片架构降低成本。隔离芯片主要用于电气隔离，可使系统内不同电路保持独立，以保障人员、设备的安全，并提高电路的抗干扰能力。隔离芯片及相关产品广泛应用于通讯、汽车电子、储能等领域。</t>
  </si>
  <si>
    <t>迪克微电子</t>
  </si>
  <si>
    <t>半导体测试探针设计研发商</t>
  </si>
  <si>
    <t>为溪资本</t>
  </si>
  <si>
    <t>1000万人民币</t>
  </si>
  <si>
    <t>2023-07-18 - 天使轮 - 1000万元 - 为溪资本</t>
  </si>
  <si>
    <t>迪克微电子是一家半导体测试探针设计研发商，专注于半导体测试探针的设计、生产、销售业务。主营产品包括连接器探针、PCB探针、ATE探针等。产品主要用于半导体芯片测试环节，通过连接测试机来检测芯片的导通、电流、功能和老化情况等性能指标，是芯片封测环节的主要耗材之一。其他业务涉及电子产品、绝缘材料、测试针、测试夹具、五金机电、排线等产品的贸易集测试针、测试夹具的制造。</t>
  </si>
  <si>
    <t>英钠新能源</t>
  </si>
  <si>
    <t>钠离子电池正极材料研发生产商</t>
  </si>
  <si>
    <t>东方嘉富</t>
  </si>
  <si>
    <t>湖州</t>
  </si>
  <si>
    <t>2023-07-20 - 天使轮 - 数千万元 - 东方嘉富</t>
  </si>
  <si>
    <t>英钠新能源是一家钠离子电池正极材料研发生产商，专注于钠离子电池正极材料研发与生产，主打产品为钠离子电池用磷酸盐型聚阴离子正极材料，具有低成本、高安全性、长寿命等优势，满足低速车、两轮车以及规模储能等钠离子电池主要应用场景的需求。</t>
  </si>
  <si>
    <t>钙钛光电</t>
  </si>
  <si>
    <t>钙钛矿太阳能电池及组件开发商</t>
  </si>
  <si>
    <t>2023-07-17 - 种子轮 - 1000万元 - N/A</t>
  </si>
  <si>
    <t>钙钛光电是上海东渐数能技术集团有限公司下属的一家专注于钙钛矿太阳能电池及组件研究和开发的高科技企业，致力于打造光伏-电池-储能一体化数字化可持续能源体系。目前，乐天钙钛光电已拥有精密狭缝涂布技术、大面积薄膜印刷技术、等离子体沉积技术以及前驱体合成技术和电子空穴传输层调控技术。</t>
  </si>
  <si>
    <t>海致科技</t>
  </si>
  <si>
    <t>一站式数据智能技术开发商</t>
  </si>
  <si>
    <t>君联资本/金浦投资/达泰资本/高瓴创投</t>
  </si>
  <si>
    <t>BDP之前看过多轮，中后期的企业服务BI领域公司，这一轮大概了是救急或潜在pre-IPO，不值得追</t>
  </si>
  <si>
    <t>2023-07-14 - 股权投资 - N/A - 上海国和投资/君联资本/亿宸资本/临港科创投/金浦投资/达泰资本/高瓴创投/微村智科/恒生电子/中国互联网投资基金/一村资本
2023-05-08 - 股权投资 - N/A - 君联资本/wind资讯
2023-03-29 - 股权投资 - N/A - 恒生电子
2022-02-17 - D轮 - N/A - 中国互联网投资基金/上海人工智能产业投资基金/高瓴创投/君联资本/微村智科/一村资本/亿宸资本/禾其资本
2016-03-02 - C轮 - 3000万美元 - 君联资本/IDG资本/晨兴资本/万得资讯
2015-02-01 - B轮 - 1000万美元 - IDG资本/五源资本/高瓴资本
2014-01-31 - A轮 - 650万美元 - BAI/IDG资本</t>
  </si>
  <si>
    <t>北京海致科技集团有限公司（以下简称“海致科技”），成立于2013年，是专注于数据智能技术创新的人工智能领域科技公司。依托与清华大学共同研发的高性能图计算这一全球战略型新兴技术，为政府、企业级客户提供知识图谱、大数据分析、图计算、图数据库等产品和服务。已广泛的服务于城市治安管理、智慧城市、金融科技、能源物联网、工业物联网等领域的数字化转型和信息化建设。</t>
  </si>
  <si>
    <t>磅策医疗</t>
  </si>
  <si>
    <t>医疗机器人研发商</t>
  </si>
  <si>
    <t>已联系上，下周过去拜访</t>
  </si>
  <si>
    <t>2023-07-19 - A+轮 - 1亿元 - 深创投/华医资本
2022-09-28 - A轮 - 数千万元 - 金雨茂物
2021-02-03 - 天使轮 -2000万元 - 联想创投/金沙江联合资本/慧秋投资
2020-04-01 - 种子轮 - N/A - 哈工智能</t>
  </si>
  <si>
    <t>磅客策（上海）智能医疗科技有限公司Puncture (Shanghai) Robotic Co., Ltd，简称磅策(寓意：气势磅礴，金石之策)，由哈工大机器人体系上市公司哈工智能（000584.SZ）孵化，成立于2019年，依托哈工大机器人技术基础，依托“技术平台AI+Robot+Image”，机器人产品应用于介入治疗、活检、麻醉等微创穿刺诊疗应用，目前其主要产品将成为首款获批的“植发机器人”，形成的机器人产品已进入临床研究阶段。公司致力于为医疗服务创造更优的设备和条件，让高端科技为全人类服务，力争成为全球医疗机器人的领军企业。</t>
  </si>
  <si>
    <t>祥博传热</t>
  </si>
  <si>
    <t>电力电子热管理系统产品研发商</t>
  </si>
  <si>
    <t>2023-07-17 - 股权投资 - N/A - 浙创投/盈动资本
2021-03-18 - 股权投资 - N/A - 毅达资本/虢盛资本</t>
  </si>
  <si>
    <t>杭州祥博传热科技股份有限公司是一家专业对电力电子热管理系统产品研发、制造、销售及技术服务为一体的国家高新技术企业。祥博传热重点研发用于特高压直流输电、柔性直流输电、轨道交通、新能源汽车、光伏、风电等装置的散热技术和产品。</t>
  </si>
  <si>
    <t>星微科技</t>
  </si>
  <si>
    <t>精密运动控制产品研发供应商</t>
  </si>
  <si>
    <t>耀途资本</t>
  </si>
  <si>
    <t>企业不太愿意见美元基金</t>
  </si>
  <si>
    <t>2023-07-18 - A轮 - 1亿元 - 耀途资本/常春藤资本/北洋海棠基金
2022-09-26 - 股权投资 - N/A - 毅达资本
2021-02-08 - 股权投资 - N/A - 新投集团
2020-09-10 - 股权投资 - N/A - 中汇金投资/南通嘉益基金管理</t>
  </si>
  <si>
    <t>无锡星微科技有限公司 ，落户于科技企业孵化器—中国传感网国际创新园F7栋，注册资金500万元，专注于高端装备的科技型企业，为用户设计和制造高性能的运动控制产品和整机装备。产品用户已覆盖全国各地的工业企业、科研院所。星微科技的产品为当前要求苛刻的市场如:半导体、激光微加工、通信、超精密检测及其它需要高精度、高生产能力等高端制造领域，提供解决方案产品。</t>
  </si>
  <si>
    <t>华科超能</t>
  </si>
  <si>
    <t>储能系统研发商</t>
  </si>
  <si>
    <t>普华资本/联想之星</t>
  </si>
  <si>
    <t>2023-07-12 - 股权投资 - N/A - 招银国际/普华资本/联想之星/华控基金
2020-12-23 - 股权投资 - N/A - 中科创星/湖南高科</t>
  </si>
  <si>
    <t>华科超能是一家储能系统研发商， 致力于百兆瓦级压缩空气储能技术的产业化，系统性能及规模均领先于国际水平，公司研发、制造、销售国际领先的大规模压缩空气储能系统，并投运部分优质储能及新能源电站。</t>
  </si>
  <si>
    <t>威铂驰</t>
  </si>
  <si>
    <t>热管理一站式解决方案提供商</t>
  </si>
  <si>
    <t>浙江华睿投资</t>
  </si>
  <si>
    <t>2023-07-17 - A+轮 - 数千万元 - 浙江华睿投资
2021-12-08 - A轮 - 数千万元 - 瑞源恒鑫投资
2021-04-09 - 天使轮 - N/A - 英诺天使基金/明照资本</t>
  </si>
  <si>
    <t>深圳威铂驰热技术有限公司成立于2016年10月17日，位于深圳观澜湖度假村附近，公司致力于做好精密设备和移动互联终端温控管理，公司致力于热管理技术和产品的研发和量产，含超薄VC、超薄热管、LHP、LTS、高热流密度VC、散热模组、石墨烯、主动热管理产品等，并为客户提供全套散热解决方案。产品应用领域为5G手机，元宇宙，新能源汽车，笔记本，基站，数据中心，服务器，算力中心，5G周边，航空，航天，高铁等领域。</t>
  </si>
  <si>
    <t>润邦半导体</t>
  </si>
  <si>
    <t>半导体材料研发生产商</t>
  </si>
  <si>
    <t>国投创业</t>
  </si>
  <si>
    <t>2023-07-14 - 股权投资 - N/A - 国投创业
2022-01-19 - 股权投资 - N/A - 中芯聚源/上海长风汇信股权投资基金管理/北京益新创业投资管理
2020-11-11 - 股权投资 - N/A - 智慧创投/上海长风汇信股权投资基金管理/易科汇资本/宁波善为资产管理合伙企业/恒信华业</t>
  </si>
  <si>
    <t>苏州润邦半导体材料科技有限公司拥有三大业务板块。（1）电子/显示结构胶：产品包括光学级别水胶以及液晶框封胶。尤其是目前框封胶依赖进口，这与我国庞大的显示器生产能力极不匹配。核心技术及关键部件受制于国外，严重制约我国电子产业的技术进步；公司通过收购国际知名企业的显示用液晶框封胶ODF产品线、专利、配方及设备，进一步研制出满足液晶生产要求专用的边框胶，实现核心材料国产零的突破。（2）胶带类胶水：团队拥有高端光学胶及偏光片配方体系，通过参股日系代工厂方式，进入胶带胶水领域。通过专业的团队注入新的研发力量，整合资源，开拓新的市场，有望成为光学胶及偏光片胶国产核心供应商。（3）半导体胶水：公司集合多位国内外知名材料企业的高端研发人才，致力于开拓半导体核心原材料：包括光刻胶原材料，配套材料，清洗液等关键材料。 公司的产品主要应用于手机、平板电脑等智能电子产品的显示模块以及各关键电子零部件（声学，摄像头等）的组装、固定和拼接。</t>
  </si>
  <si>
    <t>简仪科技</t>
  </si>
  <si>
    <t>注重仪器软件研发商</t>
  </si>
  <si>
    <t>已联系上，这周视频交流；创始人是原来NI的背景。</t>
  </si>
  <si>
    <t>2023-07-12 - 股权投资 - N/A - IDG资本</t>
  </si>
  <si>
    <t>上海简仪公司成立于2016年，经过四年半的努力，简仪已经完成了PXI、DAQ软件部署，成为国内首家向客户提供全方位的锐视开源应用软件、面向对象的模块仪器使用方法（MISD）和符合PXI软件规范的设备管理软件（JYDM）的公司。随着软件布局的完成，简仪正在跨入一个崭新的历史阶段：设计众多与简仪锐视软件无缝连接的高品质硬件。</t>
  </si>
  <si>
    <t>物流运输</t>
  </si>
  <si>
    <t>粒子运车</t>
  </si>
  <si>
    <t>互联网汽车物流运输服务提供商</t>
  </si>
  <si>
    <t>经纬创投</t>
  </si>
  <si>
    <t>2023-07-17 - 股权投资 - N/A - 经纬创投</t>
  </si>
  <si>
    <t>致力于以科技赋能汽车物流，提供车辆运输需求，与直接运力高效匹配服务。</t>
  </si>
  <si>
    <t>芯聚威科技</t>
  </si>
  <si>
    <t>高性能信号链集成电路产品研发商</t>
  </si>
  <si>
    <t>英诺天使基金</t>
  </si>
  <si>
    <t>约了创始人，老师背景；公司两个方向一个高精度adc，医疗的应用；一个高速adc；</t>
  </si>
  <si>
    <t>2023-07-13 - 股权投资 - N/A - 险峰旗云/英诺天使基金
2023-04-17 - 股权投资 - N/A - 四川发展/中科创星
2022-07-29 - 天使轮 - 1000万元 - 索思医疗</t>
  </si>
  <si>
    <t>芯聚威科技（成都）有限公司成立于2021年8月，是一家专注于高性能信号链集成电路产品研发、生产和销售的半导体初创公司，主要打造高性能的数据转换器，和高性能模拟前端芯片。</t>
  </si>
  <si>
    <t>太蓝新能源</t>
  </si>
  <si>
    <t>固态锂离子电池研发商</t>
  </si>
  <si>
    <t>君联资本</t>
  </si>
  <si>
    <t>数亿人民币</t>
  </si>
  <si>
    <t>重庆</t>
  </si>
  <si>
    <t>赛道拥挤，走得快的有卫蓝、清陶等</t>
  </si>
  <si>
    <t>2023-07-17 - Pre-B轮 - 数亿元 - 中金资本/正奇控股/君联资本/佑亮资本
2022-06-06 - A++轮 - 数亿元 - 中金资本/招商局创投/清研资本/全新世资本/国鼎资本/君联资本
2022-03-08 - A+轮 - N/A - 碧桂园创投
2021-05-26 - A轮 - N/A - 拉萨继联投资/君联资本/两江资本/盈睿资本</t>
  </si>
  <si>
    <t>重庆太蓝新能源有限公司[太蓝新能源]，是由国家高层次海外人才项目引进的锂电研发专家团队和国内资深产业化团队联合创办的新能源高科技企业，专注于新型固态锂电池及关键锂电材料的技术开发和产业化。太蓝新能源开发的固态电池产品技术成熟、关键性能指标实现重要突破，拥有以高安全可靠性、高能量密度、低生产成本为特点的显著优势，具备综合市场竞争力，是新一代高性能动力电池市场的领跑者。</t>
  </si>
  <si>
    <t>中科时代</t>
  </si>
  <si>
    <t>工控超算基础设施供应商</t>
  </si>
  <si>
    <t>同创伟业/国中创投</t>
  </si>
  <si>
    <t>值得考虑下一轮，上一轮估值7亿人民币左右，融资2亿。对标德国贝服，国产替代工控系统。</t>
  </si>
  <si>
    <t>2023-07-17 - 股权投资 - N/A - 天创资本/同创伟业/中科院资本/基石创投/国中创投/新恒利达/卓源资本
2022-12-29 - Pre-A轮 - 数千万元 - 中科院创投/中科长光创投/银河系创投
2022-10-19 - 天使轮 - 数千万元 - 联想创投/前海母基金/银河系创投/卓源资本
2022-09-07 - 种子轮 - 数千万元 - 卓源资本/同创伟业/前海母基金/联想创投/中科图灵/乾德基金/银河系创投/李国杰/中钊资本</t>
  </si>
  <si>
    <t>中科时代是一家生产控制与边缘计算基础设施供应商，对标德国倍福，聚焦先进制造、高端装备制造、新能源和工业信创领域，瞄准国产芯片组、工业虚拟化与双域操作系统技术和IDE生态的创新壁垒，开发国产工业智能计算机，要做“基于PC技术和软件定义技术的工业自动化和智能化”。</t>
  </si>
  <si>
    <t>和光同耀</t>
  </si>
  <si>
    <t>分布式光伏智慧能源解决方案提供商</t>
  </si>
  <si>
    <t>做MLPE优化器（类似微逆功能），主要服务海外市场中大型分布式光伏</t>
  </si>
  <si>
    <t>2023-07-13 - 股权投资 - N/A - 经纬创投
2023-01-19 - 股权投资 - N/A - 险峰K2VC</t>
  </si>
  <si>
    <t>苏州和光同耀智能科技有限公司主要经营一般项目：人工智能应用软件开发；物联网设备制造；物联网设备销售。</t>
  </si>
  <si>
    <t>时代速信</t>
  </si>
  <si>
    <t>射频微波芯片研发生产商</t>
  </si>
  <si>
    <t>做射频PA和FEM，竞争激烈，无特别亮点</t>
  </si>
  <si>
    <t>2023-07-17 - 股权投资 - 数亿元 - 金融街资本/国投创业/善金资本/华西证券/深投控
2023-04-19 - 股权投资 - N/A - 华西金智/熙诚致远/晟缘企业管理
2023-01-05 - 股权投资 - N/A - 深圳绘王趋势科技股份有限公司
2022-06-27 - B+轮 - 数千万元 - 广西投资集团/善金资本/国富创新
2021-12-02 - B轮 - N/A - 国投创业
2021-04-12 - A轮 - N/A - 国华投资/绘王动漫</t>
  </si>
  <si>
    <t>公司成立于2017年，专注于通信领域产品的研发、生产，并通过ISO9001质量管理体系认证和ISO14001环境管理体系认证。时代速信立足通信市场，具有领先的研发技术及实力，建设射频领域全球领先的技术平台。面向未来5G、6G移动通信网络的发展，致力于集成电路、射频芯片、多功能芯片、应用方案的设计、研发、生产及销售。 根据市场调研、技术创新不断拓展产品覆盖范围与应用领域，目前三大产品线、五大品类已满足各类基站、终端设备、物联网、汽车电子等应用领域全频率需求。公司以高可靠性、高性能、低功耗、高性价比的产品，提高公司竞争力及市场占有率，立志成为全球射频芯片的领导者。</t>
  </si>
  <si>
    <t>德汇陶瓷</t>
  </si>
  <si>
    <t>高性能陶瓷及其电子元器件制造商</t>
  </si>
  <si>
    <t>2023-07-18 - 战略投资 - N/A - 国投创业
2023-06-15 - 股权投资 - N/A - 顺源投资
2023-05-31 - 股权投资 - N/A - 光年资本</t>
  </si>
  <si>
    <t>浙江德汇电子陶瓷有限公司致力于高性能电子陶瓷及其相关电子元器件的开发、生产和销售。公司产品广泛应用于IGBT模块、5G射频器件、光通讯器件、高功率LED、半导体激光器、半导体制冷器等领域。</t>
  </si>
  <si>
    <t>iHF爱合发</t>
  </si>
  <si>
    <t>FA工厂自动化集采平台</t>
  </si>
  <si>
    <t>2023-07-17 - A轮 - 数千万元 - 深圳高新投/景泰华富</t>
  </si>
  <si>
    <t>爱合发工业传动科技（广东）有限公司，主要生产销售iHF爱合发标准传动部件，包含同步轮、同步带、行星减速机、丝杠、导轨、联轴器、支撑座等系列产品，重点打造以“自产直营、优品平价”为特色的FA采购平台。</t>
  </si>
  <si>
    <t>数合科技</t>
  </si>
  <si>
    <t>检测智能化提供商</t>
  </si>
  <si>
    <t>2023-07-14 - 天使轮 - 500万元 - 中科创星</t>
  </si>
  <si>
    <t>北京数合科技有限公司是一家营销管理软件开发商，通过整合企业多渠道的数据，实现精准画像和标签化管理，从而达到一对一的精准营销和服务；通过行为数据、行业数据、营销数据等体系，进行人工智能分析为企业自动规划出最优的运营策略，让企业运营实现低成本高回报。</t>
  </si>
  <si>
    <t>中宏科创</t>
  </si>
  <si>
    <t>智慧储能全价值链解决方案提供商</t>
  </si>
  <si>
    <t>华业天成/西湖教育基金会</t>
  </si>
  <si>
    <t xml:space="preserve">@Daniel Sun </t>
  </si>
  <si>
    <t>原万科人力资源副总裁和远景能源运营副总裁罗剑威和威马CTO林玉春创建，正在杭州建10GW产能，24年开始商业化，估值25亿，融4亿</t>
  </si>
  <si>
    <t>2023-07-20 - Pre-A轮 - 1亿元 - 北京国管/华业天成/西湖教育基金会/两山投资/顺禧基金
2022-07-12 - 天使轮 - N/A - 华业天成</t>
  </si>
  <si>
    <t>中宏科创是一家领先的专注于智慧储能系统、储能电芯和储能电控系统软硬件研发、制造和解决方案的全球化科技企业，也是国内极少数掌握“电池+PCS”储能双核技术研发、生产及解决方案一体化能力的智慧储能科技公司，目前已掌握从关键部件到整机系统的自研自产能力，构建了自主把握、可以实现快速迭代升级的储能系统平台。公司的核心产品包括:锂电池储能系统、储能电芯、能源物联网等。产品的应用场景涵盖了发电侧、电网侧和工商业储能用户，以及地方共享储能项目。</t>
  </si>
  <si>
    <t>台易电子</t>
  </si>
  <si>
    <t>电子及周边产品测试设备研发商</t>
  </si>
  <si>
    <t>测试探针，约了企业交流</t>
  </si>
  <si>
    <t>2023.7.10 - 股权投资 - N/A - 达晨财智
2022.8.5 - 股权投资 - N/A - 深圳辰峰私募股权基金管理</t>
  </si>
  <si>
    <t>夸父炸串</t>
  </si>
  <si>
    <t>小吃连锁品牌</t>
  </si>
  <si>
    <t>愉悦</t>
  </si>
  <si>
    <t>Cici</t>
  </si>
  <si>
    <t>2023.7.10 - 股权投资 - N/A - 绝了资本/愉悦资本/不二资本
2021.10.22 - A2轮 - 数千万人民币 - 金鼎资本
2021.5.25 - A+轮 - 数亿人民币 - 华映资本/愉悦资本/元禾原点/金鼎资本
2021.1.25 - A轮 - N/A - 愉悦资本/元禾原点
2020.5.22 - 股权投资 - N/A - 道加资本
2018.12.21 - 天使轮 - N/A - 发现创投</t>
  </si>
  <si>
    <t>夸父炸串是国内首个将炸串品类品牌化的连锁公司。公司创立于2018年，夸父炸串品牌首家直营店同年在北京新中关开业，创下20平米月销40w的成绩。产品灵感源自四川乐山的油炸串串，夸父炸串深耕⼩吃消费升级品类，抓住市场红利，将街头小吃从视觉呈现、体验感上做出提升，构造了新的消费场景和体验感。经过两年发展，夸父在全国150+城市的300多个知名商业综合体签约近1000+家门店，在多个城市打破坪效2w+的商场纪录，还在墨尔本、悉尼、纽约、伦敦等多个海外城市开店，输出文化自信。夸父正在成为年轻消费者心智中炸串品类的必选项。公司采用“小门店+大连锁+全供给”的商业模式，单个店铺20平方米，前期投入较少，加盟商可以在5-8个月回本，盈利能力优秀。公司对加盟商的赋能体系相对完善，提供选址决策支持，统一培训商学院以及开业督导带店等多项服务。创始团队优秀，拥有互联网、餐饮、零售等复合型基因。 公司提出三年5000家五年10000家的发展目标，致力于持续成为炸串首选品牌。</t>
  </si>
  <si>
    <t>晟霖益嘉</t>
  </si>
  <si>
    <t>半导体器件制造商</t>
  </si>
  <si>
    <t>浙大友创</t>
  </si>
  <si>
    <t>2023.7.7 - 股权投资 - N/A - 拱墅国投集团/浙大友创
2023.6.30 - 股权投资 - N/A - 杭广熠熠
2022.12.14 - 股权投资 - N/A - 浙江创新投</t>
  </si>
  <si>
    <t>原力能源</t>
  </si>
  <si>
    <t>能源全链路数智化综合解决方案提供商</t>
  </si>
  <si>
    <t>仁发新能</t>
  </si>
  <si>
    <t>2023.7.4 - A轮 - 数千万人民币 - 赛天资本/仁发新能/中鑫资本
2022.10.11 - 股权投资 - N/A - 沃太能源</t>
  </si>
  <si>
    <t>合肥原力众合能源科技有限公司以能源O2O服务为基础、复合型能源创新技术为核心的国际化能源科技企业，致力于新能源的新型服务、能源数字化与数字化能源领域创新科技的研发、服务与应用。原力能源从能源产业正向设计切入，基于电池复合模型算法、柔性负荷调度算法、全维度能源交易方法等先进技术，面向终端和能源企业提供电池全生命周期服务、能源经纪人服务、车能一体化服务，推动能源产业管理方式的创新变革和专业能源服务向最后一公里的下沉，实现为用户增加效益，为产业创造价值，构建一个可落地、可盈利、可裂变的能源互联网生态圈。</t>
  </si>
  <si>
    <t>MetaCene</t>
  </si>
  <si>
    <t>区块链游戏开发商</t>
  </si>
  <si>
    <t>创新工场</t>
  </si>
  <si>
    <t>500万美元</t>
  </si>
  <si>
    <t>2023.7.15 - 种子轮 - 500万美元 - Hash Global/SevenX Ventures/WeMade/Emurgo/MixMarvel DAO Ventures/创新工场/LK Ventures</t>
  </si>
  <si>
    <t>MetaCene是一家区块链游戏开发商，正在制作一款基于区块链的游戏，以超现实的后世界末日世界为特色，玩家可以利用各种NFT重新定义游戏文明。</t>
  </si>
  <si>
    <t>体育</t>
  </si>
  <si>
    <t>SPEEDIANCE速境</t>
  </si>
  <si>
    <t>智能健身品牌</t>
  </si>
  <si>
    <t>2023.7.7 - 股权投资 - 5000万人民币 - 元禾原点/海益投资/峰瑞资本/融大
2022.10.31 - 股权投资 - N/A - 元禾原点
2022.2.23 - Pre-A轮 - 1000万人民币 - 峰瑞资本/东莞市融大投资策划有限公司/惟一资本
2021.4.9 - 天使轮 - 数千万人民币 - 平潭创想未来CVC</t>
  </si>
  <si>
    <t>速境SPEEDIANCE是一家健身品牌，速境致力于通过“硬件+内容+AI私教+社群”的模式，以硬件为基础、可运营内容为核心，打造以力量训练为核心的智能家庭健身设备。速境产品预计于今年四季度上市。</t>
  </si>
  <si>
    <t>环动科技</t>
  </si>
  <si>
    <t>机器人关节高精密零部件研发商</t>
  </si>
  <si>
    <t>高瓴创投</t>
  </si>
  <si>
    <t>台州</t>
  </si>
  <si>
    <t>2023.5.22 - 股权投资 - N/A - 高瓴创投
2023.1.13 - 战略投资 - 2.9亿人民币 - 国家制造业转型升级基金/国投招商/Temasek淡马锡/玉环国投/浙江股权交易中心/浙大联创</t>
  </si>
  <si>
    <t>浙江环动机器人关节科技有限公司是浙江双环传动机械股份有限公司于2020年5月新成立的全资子公司专门从事机器人关节高精密减速器、高精密液压零部件的研制及产业化，齿轮及其传动系统设计制造、测试分析和故障诊断、强度寿命等领域研究及提供技术服务。</t>
  </si>
  <si>
    <t>华鑫新材</t>
  </si>
  <si>
    <t>有机高分子绝缘薄膜材料供应商</t>
  </si>
  <si>
    <t>株洲</t>
  </si>
  <si>
    <t>2023.7.11 - 股权投资 - N/A - 达晨财智
2021.12.15 - 股权投资 - N/A - 中国中车(601766/01766)/湖南高新创投
2021.1.21 - 股权投资 - N/A - 国调基金/国投创业/湖南天瑞丰年私募股权基金管理/国开金融/株洲国投创投
2019.12.23 - 股权投资 - N/A - 时代新材</t>
  </si>
  <si>
    <t>华鑫新材是一家高分子材料及产品研发生产商，主要经营范围是高分子材料、橡胶制品业、金属制品及环保新型复合材料的研发、生产、检测、销售及相关技术咨询、技术服务、售后服务。</t>
  </si>
  <si>
    <t>智盟信通</t>
  </si>
  <si>
    <t>能源电力行业数字化服务商</t>
  </si>
  <si>
    <t>主要做电网侧和电厂侧的数字服务</t>
  </si>
  <si>
    <t>2023.7.11 - 股权投资 - N/A - 钟鼎资本
2022.7.22 - 股权投资 - N/A - 浙商创投/杭州风信子私募基金管理/浙江中蓝创业投资</t>
  </si>
  <si>
    <t>北京智盟信通科技有限公司是能源电力行业数字化服务的领航者。专注于以云大物移智等新一代信息技术融合行业机理、人工智能、专家经验，为能源电力行业提供数字化转型整体解决方案。业务涉及设备资产精益管理，新能源场站智慧管控，能效管理，综合能源服务，电力交易等领域，为能源电力企业提供业务咨询、算法研发、数据资产管理、软件平台开发实施等服务，为能源电力行业铺设安全之路。</t>
  </si>
  <si>
    <t>善思微</t>
  </si>
  <si>
    <t>固态成像探测器供应商</t>
  </si>
  <si>
    <t>经纬创投/元禾控股</t>
  </si>
  <si>
    <t>2023.7.10 - A+轮 - 数千万人民币 - 经纬创投/连界启辰/元禾控股/乐礼资本/惠每资本
2022.3.7 - A轮 - 4000万人民币 - 惠每资本/丹麓资本/西藏睿尚/成都空港科创投资/成都聚源汇创企业管理中心（有限合伙）/希通投资
2021.2.5 - Pre-A轮 - 2500万人民币 - 丹麓资本/成都空港科创投资
2020.6.17 - 天使轮 - N/A - 高瓴资本/君联资本/夏尔巴投资/西藏睿尚创业投资管理有限公司/安超投资</t>
  </si>
  <si>
    <t>成都善思微科技有限公司于2019年9月19日成立，是一家致力于固态成像芯片及探测器模组相关产品研发、生产和销售的高科技企业，主营业务包括CMOS平板探测器、CT探测器、光子计数探测器等X射线探测器，以及其它基于单晶硅技术的固态成像芯片及探测器等。</t>
  </si>
  <si>
    <t>VR/AR</t>
  </si>
  <si>
    <t>李未可</t>
  </si>
  <si>
    <t>AR科技潮牌及虚拟IP形象运营商</t>
  </si>
  <si>
    <t>国中创投</t>
  </si>
  <si>
    <t>Haoran</t>
  </si>
  <si>
    <t>上轮pass, 在更新下进展</t>
  </si>
  <si>
    <t>2023.7.6 - 股权投资 - N/A - 国中创投
2023.2.23 - 股权投资 - N/A - 新干世业/光舟半导体
2021.12.20 - 股权投资 - N/A - 字节跳动</t>
  </si>
  <si>
    <t>李未可正在布局 XR 赛道，并计划在今年推出量产的 XR 眼镜。所谓XR，即扩展现实（Extended Reality），是指通过计算机将真实与虚拟相结合，打造一个可人机交互的虚拟环境，这也是AR、VR、MR等多种技术的统称。</t>
  </si>
  <si>
    <t>英特利</t>
  </si>
  <si>
    <t>大功率整流柜供应商</t>
  </si>
  <si>
    <t>荆门</t>
  </si>
  <si>
    <t>2023.7.7 - A轮 - 1亿人民币 - 深圳高新投资集团/小禾创业/朝希资本</t>
  </si>
  <si>
    <t>英特利公司在北京、成都设有两个研发中心，获得20余项专利授权和软件著作权。公司致力于为全世界的合作伙伴提供高品质的可控硅整流电源、高频开关电源、高\中频感应电源、电能质量产品以及集成应用的电力电子技术。产品出口到美国、加拿大、德国等50多个国家和地区，与30多家世界五百强企业展开长期合作。</t>
  </si>
  <si>
    <t>多谱芯光</t>
  </si>
  <si>
    <t>光电产品研发商</t>
  </si>
  <si>
    <t>中科创星/中芯聚源</t>
  </si>
  <si>
    <t>通过中科创星联络中</t>
  </si>
  <si>
    <t>2023.7.5 - 股权投资 - N/A - 中科创星/元禾原点/中芯聚源</t>
  </si>
  <si>
    <t>懿康医疗</t>
  </si>
  <si>
    <t>高精度模具和注塑件研发生产商</t>
  </si>
  <si>
    <t>已联系上普华的投资人，晚些介绍交流</t>
  </si>
  <si>
    <t>2023.7.11 - 股权投资 - N/A - 宏诚投资/国投美亚基金/普华资本/国邦医药</t>
  </si>
  <si>
    <t>懿康医疗是一家高精度模具和注塑件研发生产商，产品广泛应用于分子生物学与细胞学、常规临床检验、药物筛选、基因组学与蛋白质组学研究等领域。</t>
  </si>
  <si>
    <t>威顿晶磷</t>
  </si>
  <si>
    <t>电子化学产品研发生产商</t>
  </si>
  <si>
    <t>元禾璞华</t>
  </si>
  <si>
    <t>Pre-IPO</t>
  </si>
  <si>
    <t>贵阳</t>
  </si>
  <si>
    <t>做磷酸系列产品，目前主要用于光伏行业和液晶生产</t>
  </si>
  <si>
    <t>2023.6.28 - Pre-IPO - 1亿人民币 - 联和资本/元禾璞华/电控产投/联新资本/中金资本
2020.12.31 - 股权投资 - N/A - 至纯科技(603690)/宇杉资本
2019.1.1 - 股权投资 - N/A - 宇杉资本</t>
  </si>
  <si>
    <t>贵州威顿晶磷电子材料股份有限公司位于贵州省贵阳市白云区新材料产业园，是专业的电子化学品集成供应商，主要从事电子化学品的研发、生产及销售，是一家以高科技为起点，高技术为支撑，集国际一流的软、硬件生产设施和分析检测设备为一体的创新型企业。</t>
  </si>
  <si>
    <t>西湖仪器</t>
  </si>
  <si>
    <t>碳化硅衬底激光剥离技术和设备研发商</t>
  </si>
  <si>
    <t>科研工作者创业，产品定位不清晰，商业能力弱</t>
  </si>
  <si>
    <t>2023.7.10 - 股权投资 - N/A - 矽芯股权/西湖科创投
2023.5.23 - 股权投资 - N/A - 西湖教育基金会</t>
  </si>
  <si>
    <t>西湖仪器（杭州）技术有限公司成立于2021年12月。公司的定位是：面向先进制造行业痛点问题，应用微纳光电信息技术，提供精密加工表征仪器设备。公司聚焦于微纳加工与微纳光学行业的前沿应用领域，具有多项开创性成果，掌握的飞秒激光加工技术、冰刻微纳加工技术和多功能显微光谱技术，能够在半导体制造的材料加工、器件制备和测试表征等各个环节中得到应用。</t>
  </si>
  <si>
    <t>智谷天厨</t>
  </si>
  <si>
    <t>智能烹饪机器人研发生产商</t>
  </si>
  <si>
    <t>云启资本</t>
  </si>
  <si>
    <t>2022.9.23 - 股权投资 - N/A - 云启资本
2021.12.30 - 天使轮 - 数千万人民币 - 羲融善道
2021.5.27 - 股权投资 - N/A - 吉商联</t>
  </si>
  <si>
    <t>「智谷天厨」成立于2018年，专注于中式菜肴的智能化烹饪设备的研发、生产和销售，提供智慧厨房整体解决方案。「智谷天厨」目前有约1600多种典型中式菜肴数据库，依托精确控温、自动化高精度调味料添加系统，无涂层智能搅拌锅具等多项技术，支持对川、湘、鲁、粤等各大菜系自动化烹制。「智谷天厨」不仅提供烹饪机器人，针对“后厨”改造，还提供一套智慧厨房系统。首先，在菜肴开发系统上，企业可在手机app端或PC端开发符合各自口味菜品，新菜品可远程一键下发给集团所有门店使用，这解决了连锁餐饮公司菜品更新慢、厨师培训、管理的难题。</t>
  </si>
  <si>
    <t>大唐存储</t>
  </si>
  <si>
    <t>存储控制芯片设计研发商</t>
  </si>
  <si>
    <t>临芯资本</t>
  </si>
  <si>
    <t>2023.7.11 - 战略投资 - N/A - 临芯投资/华安嘉业/国联通宝</t>
  </si>
  <si>
    <t>合肥大唐存储科技有限公司总部位于安徽省合肥市，在北京、深圳、扬州设有子公司及分支机构。公司长期致力于存储控制器芯片及安全固件的研发，并提供技术先进的安全存储解决方案。公司拥有一支在芯片领域已深耕20余年的核心技术成员及固态存储固件开发的专家团队，拥有自主IC设计能力和底层固件研发能力，可根据用户不同的行业需求进行差异化定制服务。合肥大唐存储在存储行业国际首家通过EAL5+，首家通过国密芯片二级，首家通过金融存储芯片增强级检测。公司以提供具有可控性、可靠性、安全性和高性能的固态存储解决方案为目标，并提出超聚合安全存储技术，创新地应用于存储控制器芯片。公司产品分为企业级、商业级和工业级固态硬盘，可应用于金融、电信、能源、交通、医疗等行业领域。</t>
  </si>
  <si>
    <t>科弘新材料</t>
  </si>
  <si>
    <t>新材料技术研发商</t>
  </si>
  <si>
    <t>正轩投资</t>
  </si>
  <si>
    <t>滁州</t>
  </si>
  <si>
    <t>天使轮跟踪过，赛伍的光伏事业部一把手出来创业，产品是光伏胶膜；天使轮2亿；当时没有投主要是公司CTO还没有正式出来；</t>
  </si>
  <si>
    <t>2023.7.11 - 股权投资 - N/A - 兴富资本/正轩投资/桉树资本</t>
  </si>
  <si>
    <t>Aventurier</t>
  </si>
  <si>
    <t>AI清洁机器人提供商</t>
  </si>
  <si>
    <t>创世伙伴</t>
  </si>
  <si>
    <t>1000万美元</t>
  </si>
  <si>
    <t>2023.6.13 - 天使轮 - 1000万美元 - 锦秋基金/创世伙伴</t>
  </si>
  <si>
    <t>上海问界探索科技发展有限公司是一家商用清洁机器人智能制造企业，集产品研发、制造和销售、服务于一体。创立于2022年，核心技术涵盖SLAM技术、运动控制、多机调度、感知避障、智能交互、自动化仿真测试、数字化、大型融合智能机器学习等，旗下主要产品为各规格的商用清洁机器人，广泛适用于所有商用需清洁场景，包括：商业地产、商超、酒店、轨道交通、工业等诸多领域，市场空间巨大。</t>
  </si>
  <si>
    <t>芯迈半导体</t>
  </si>
  <si>
    <t>半导体芯片研发商</t>
  </si>
  <si>
    <t>晨道资本</t>
  </si>
  <si>
    <t>尝试联系</t>
  </si>
  <si>
    <t>2023.5.30 - 股权投资 - N/A - 精确资本/晨道资本
2022.8.16 - 股权投资 - N/A - 恒旭资本/深创投/广汽集团(601238/02238)/杭州泰芯私募基金管理/高瓴创投/长石资本/君联资本/矽芯股权/浙江金控/晨道资本/恒信华业/浙大联创投资/华登国际/海邦投资/北京希望田野私募基金管理有限公司
2022.5.13 - 股权投资 - N/A - 矽芯股权/国家集成电路产业基金
2020.10.10 - A轮 - N/A - 长江小米产业基金/宁德时代(300750)/君联资本/海风投资/智晶国际/合肥华芯太浩集成电路科技有限公司/杭州矽芯股权投资/海邦投资/高瓴创投</t>
  </si>
  <si>
    <t>芯迈半导体于2019年成立，总部位于杭州，是一家拥有从IC设计、制造、到销售为一体的半导体垂直整合型公司。芯迈提供智能手机、LCD/OLED平板显示高集成度模拟芯片解决方案，以及面向5G通信、服务器、汽车的高端功率器件解决方案。目前芯迈在中国杭州和韩国首尔设有研发中心，服务客户遍布美国、韩国、中国、中国台湾和日本等国家和地区。</t>
  </si>
  <si>
    <t>小铁文娱</t>
  </si>
  <si>
    <t>无人自助台球室运营商</t>
  </si>
  <si>
    <t>腾讯资本</t>
  </si>
  <si>
    <t>2023.7.19 - A轮 - 1亿人民币 - 腾讯投资(00700/80700)/朗科科技(300042)/海恒集团/方略资本/德科资本</t>
  </si>
  <si>
    <t>深圳小铁文娱科技有限公司是中国互联网台球领导者，坐落于深圳前海，致力于实体店无人系统开发，将传统台球生意数字化，实现物联网+互联网经营、提高人效。</t>
  </si>
  <si>
    <t>元潼技术</t>
  </si>
  <si>
    <t>光电传感器及智能光学感知方案提供商</t>
  </si>
  <si>
    <t>小米科技</t>
  </si>
  <si>
    <t>2023.7.20 - 股权投资 - 数千万人民币 - 启航投资/小米科技
2022.12.31 - 股权投资 - N/A - 清华控股</t>
  </si>
  <si>
    <t>元潼技术专注于先进的光电传感器及智能光学感知方案，是一家由清华大学科研成果转化的高科技公司。公司拥有智能光学感知多项自主知识产权，将为智能手机、医疗器械、机器视觉、自动驾驶等行业提供先进光学感知解决方案。</t>
  </si>
  <si>
    <t>一双</t>
  </si>
  <si>
    <t>运动鞋生物力学技术研发商</t>
  </si>
  <si>
    <t>高榕资本</t>
  </si>
  <si>
    <t>2023.7.17 - 股权投资 - N/A - 高榕资本</t>
  </si>
  <si>
    <t>一双是一家运动鞋生物力学技术研发商。主要对产品（运动鞋为主）运动科学/生物力学相关功能测试/验证。</t>
  </si>
  <si>
    <t>拓烯科技</t>
  </si>
  <si>
    <t>高端光学树脂研发生产商</t>
  </si>
  <si>
    <t>10亿人民币</t>
  </si>
  <si>
    <t>衢州</t>
  </si>
  <si>
    <t>ceo 浙大phd，三井化工；cto 浙大phd，巴斯夫</t>
  </si>
  <si>
    <t>2023.7.21 - B轮 - 10亿人民币 - 熙诚金睿/雷石投资/尚融资本/蓝郡创投/华晏资本/方广资本/中蓝创业投资/衢州金控/利柏特
2022.3.30 - A轮 - 数亿人民币 - 中电海康/博远资本/弘晖资本/上海鑫同泉/科百特/利柏特
2020.8.11 - 天使轮 - N/A - 藕舫天使</t>
  </si>
  <si>
    <t>拓烯科技是一家国家高新技术企业，致力于研发和生产高端光学树脂，解决国内电子信息材料领域的“卡脖子”难题。自创立以来，拓烯开发出以烯烃溶液聚合为代表的多项自主知识产权的生产技术，已经成为国内稀缺的以高端聚烯烃合成和高性能工程塑料的合成及应用为特色的研发平台。</t>
  </si>
  <si>
    <t>果纳半导体</t>
  </si>
  <si>
    <t>半导体晶圆传输零部件产品研发商</t>
  </si>
  <si>
    <t>EFEM晶圆前端传输设备，市场规模20亿元。这轮之后的下轮也确定了，临芯领投，投后14亿，今年收入1亿，明年预计1.5亿。</t>
  </si>
  <si>
    <t>2023.5.11 - 股权投资 - N/A - 江丰电子(300666)/北京同创普润私募基金管理/中芯聚源
2023.3.8 - 股权投资 - N/A - 西上海(605151)/至纯科技
2022.12.7 - 股权投资 - N/A - 临芯投资/西上海
2022.9.8 - 股权投资 - N/A - 齐芯投资/旺鸿投资/武岳峰科创/金浦投资/弘卓资本
2021.7.24 - A+轮 - 数千万人民币 - 兆恒水电基金/中鑫创新投资/南通华达微电子集团有限公司
2021.1.18 - 股权投资 - N/A - 风投侠/三行资本</t>
  </si>
  <si>
    <t>果纳半导体是一家半导体零部件产品研发商，是一家专注研发、生产、销售晶圆传输设备整机模块及关键零部件的高科技公司。立志打破晶圆传输设备被国外垄断的局面，推动完善产业链的国产化。</t>
  </si>
  <si>
    <t>天创环境</t>
  </si>
  <si>
    <t>水资源循环利用技术及设备提供商</t>
  </si>
  <si>
    <t>在Demo Day上见过，市场偏小，业务进展是政府订单驱动</t>
  </si>
  <si>
    <t>2023.6.7 - 股权投资 - N/A - 浙江华睿
2013.12.30 - 股权投资 - N/A - 浙江华睿投资/钱江水利
2011.6.30 - A轮 - 1663万人民币 - 盈动资本/华睿投资</t>
  </si>
  <si>
    <t>杭州天创环境科技股份有限公司以膜分离技术应用为核心，专注研发改善水环境的定制化解决方案，是集科研、设计、生产、销售、服务和系统集成为一体的高新技术企业。公司的主营业务为提供工业、医疗水处理设备及整体解决方案，膜产品的研发、生产和销售。公司主要提供工业、医疗水处理设备及整体解决方案、膜材料三类产品或服务。</t>
  </si>
  <si>
    <t>高维医药</t>
  </si>
  <si>
    <t>高维生物学AI药物设计平台开发商</t>
  </si>
  <si>
    <t>西湖大学</t>
  </si>
  <si>
    <t>已联系上，这周/下周过去拜访交流</t>
  </si>
  <si>
    <t>2023.3.15 - 天使轮 - 数千万人民币 - 西湖大学/贝达基金
2022.11.18 - 股权投资 - N/A - 西湖大学</t>
  </si>
  <si>
    <t>高维医药成立于2022年，高维医药致力于打造世界领先的高维生物学+AI药物设计平台，为癌症、神经退行性疾病等重大疾病提供全新的药物解决方案。高维医药的核心研发及顾问团队均为来自中国、美国相关领域世界顶尖的专家，在药物研发、临床试验、企业管理等方面拥有丰富经验</t>
  </si>
  <si>
    <t>声诺医疗</t>
  </si>
  <si>
    <t>动脉斑块声动力智能诊疗系统研发商</t>
  </si>
  <si>
    <t>1800万人民币</t>
  </si>
  <si>
    <t>哈尔滨</t>
  </si>
  <si>
    <t>2023.7.20 - Pre-A轮 - 1800万人民币 - 深圳创业投资领投/穗甬汇智
2022.1.18 - 股权投资 - N/A - 交投润达/哈创投集团</t>
  </si>
  <si>
    <t>声诺医疗成立于2020年，聚焦心血管疾病领域，是一家专注于高端医疗装备——“动脉斑块声动力智能诊疗系统”研发、设计、生产、销售的生物医疗科技企业。</t>
  </si>
  <si>
    <t>中科拓达</t>
  </si>
  <si>
    <t>农技指导服务平台</t>
  </si>
  <si>
    <t>2023.5.16 - 天使轮 - 1000万人民币 - 深创投
2016.12.14 - 战略投资 - N/A - 海量资本/深圳中科育成</t>
  </si>
  <si>
    <t>中科拓达是一家农技指导服务平台，利用物理技术解决诸如农业环境保护、农产品安全、农产品供给侧结构优化、化肥农药减量使用等中国农业核心问题，是国际上物理农业投入品行业的创领者和农用等离子制剂的标准制定者。服务于蔬菜种植、粮食种植、瓜果技术等。</t>
  </si>
  <si>
    <t>TabbyML/tabby</t>
  </si>
  <si>
    <t>开源AI编程助手</t>
  </si>
  <si>
    <t>美国</t>
  </si>
  <si>
    <t>2023.07.17 - 种子轮 - N/A - 云启资本</t>
  </si>
  <si>
    <t>Tabby是一款开源AI编程助手，可以从注释和代码中提取上下文，快速帮助开发者构建程序架构。</t>
  </si>
  <si>
    <t>Tenpoint Therapeutics</t>
  </si>
  <si>
    <t>生物技术公司</t>
  </si>
  <si>
    <t>7000万美元</t>
  </si>
  <si>
    <t>英国</t>
  </si>
  <si>
    <t>已联系启明，目前数据较少</t>
  </si>
  <si>
    <t>2023.07.14 - A轮 - 7000万美元 - F-Prime Capital/UCL Technology Fund/Sofinnova Partners/启明创投/Eight road Ventures/British Patient Capital</t>
  </si>
  <si>
    <t>Tenpoint是一家生物技术公司，致力于推进基于工程细胞的疗法和体内重编程，以恢复眼部退行性疾病患者的视力。该公司通过用健康细胞替代病变细胞来解决视力丧失的根本原因，从而使视力得到永久的恢复。目前，Tenpoint公司正在推进体内和体外两种特化眼细胞类型的生成方法。</t>
  </si>
  <si>
    <t>新基电子</t>
  </si>
  <si>
    <t>半导体封测后段设备研发商</t>
  </si>
  <si>
    <t>新潮集团</t>
  </si>
  <si>
    <t>2023.07.11 - A轮 - N/A - 新潮集团
2017.12.05 - 天使轮 - N/A - 长电科技</t>
  </si>
  <si>
    <t>江阴新基电子设备有限公司是一家半导体封测后段设备研发商。</t>
  </si>
  <si>
    <t>数合信息</t>
  </si>
  <si>
    <t>2023.07.07 - 天使轮 - 500万人民币 - 中科创星</t>
  </si>
  <si>
    <t>西安数合信息科技有限责任公司是一家以打造高端智能制造领域质量检测领军品牌为发展目标，依托高层次科研团队和高水平成果转化，为航空、航天、能源等工业行业客户提供无损检测实验室建设整体解决方案，开展质量检测、质量评估、工艺优化、智能化应用以及人工智能培训等全方位服务。数合信息汇集工业智眼的机器视觉、工业智手的控制决策与工业智脑的认知推理等核心技术闭环运用于多场景、跨行业的无损检测智能化解决方案，全面提升检测效率和质量品质，让AI普及于工业检测的各领域，助推企业从数字化、信息化到智能化的转型升级。数合信息致力于打通检测与设计、工艺等制造环节的创新链，构建具有核心竞争力的高端装备智能检测关键技术、系列产品与示范应用，服务国家工业制造强国建设和陕西智能制造强省战略。</t>
  </si>
  <si>
    <t>博来纳润</t>
  </si>
  <si>
    <t>半导体CMP材料解决方案商</t>
  </si>
  <si>
    <t>苏创投/国发创投</t>
  </si>
  <si>
    <t>2022-02-15 - 战略投资 -2000万元 - 上海新阳
2022-07-28 - 股权投资 - N/A - 张家港金茂创投/智慧创投
2022-12-01 - 股权投资 - N/A - 浙江仙鹤控股集团有限公司
2023-07-13 - 股权投资 - N/A - 苏创投/国发创投</t>
  </si>
  <si>
    <t>博来纳润是一家半导体CMP材料解决方案商，以自主创新为本，集研发、生产、销售及技术服务为一体，致力于提供CMP材料整体解决方案。目前公司产品包括：研磨颗粒、抛光液和抛光垫三大类，应用领域涵盖：（1）大硅片、砷化镓、碳化硅等半导体晶圆的CMP制程；（2）集成电路CMP制程；（3）其他类（LED蓝宝石衬底、消费类电子及光学金属、玻璃等）CMP制程。</t>
  </si>
  <si>
    <t>辉羲智能</t>
  </si>
  <si>
    <t>自动驾驶大算力芯片研发商</t>
  </si>
  <si>
    <t>经纬恒润领投/朗玛峰创投/钛铭资本/三七互娱/连星资本跟投</t>
  </si>
  <si>
    <t>自动驾驶芯片
due by 1/6</t>
  </si>
  <si>
    <t>2022-06-02 - 天使轮 - N/A - 元生资本/蔚来资本/真格基金/无限基金SEE Fund/云九资本/华控电科
2022-11-29 - 天使+轮 - 5000万美元 - 小米科技/顺为资本/清研资本/金沙江创投/国汽投资/凯辉基金/国香资本/启宸资本/奇绩创坛/卓源资本/上海励石投资/元生资本/蔚来资本/云九资本/无限基金SEE Fund/连星资本
2023-07-12 - 战略投资 - 数亿元 - 经纬恒润/朗玛峰创投/钛铭资本/三七互娱/连星资本</t>
  </si>
  <si>
    <t>辉羲智能是一家自动驾驶大算力芯片研发商，专注于自动驾驶芯片领域，致力打造创新车载智能计算平台，提供高阶智能驾驶芯片、易用开放工具链及全栈自动驾驶解决方案，运用独创性“数据闭环定义芯片”方法学，助力车企构建低成本、大规模和自动化迭代能力，实现优质高效的自动驾驶量产交付，引领数据驱动时代的高阶智慧出行。</t>
  </si>
  <si>
    <t>嘉芯半导体</t>
  </si>
  <si>
    <t>半导体器件及设备研发生产商</t>
  </si>
  <si>
    <t>创启开盈/比亚迪</t>
  </si>
  <si>
    <t>2021-10-13 - 股权投资 - N/A - 宁波芯恩半导体科技有限公司/万业企业
2023-07-05 - 股权投资 - N/A - 创启开盈/比亚迪</t>
  </si>
  <si>
    <t>嘉芯半导体是一家半导体器件及设备研发生产商，经营范围是技术服务、技术开发、技术咨询、技术交流、技术转让、技术推广；半导体器件专用设备制造；半导体器件专用设备销售；电子专用设备制造；专用设备修理；电子、机械设备维护（不含特种设备）；光伏设备及元器件制造；光伏设备及元器件销售；显示器件制造；显示器件销售；软件开发。</t>
  </si>
  <si>
    <t>国微芯</t>
  </si>
  <si>
    <t>国产数字EDA全流程解决方案提供商</t>
  </si>
  <si>
    <t>安信乾宏/立丰股权领投/布谷天阙/亚商资本跟投</t>
  </si>
  <si>
    <t>2023-07-10 - 股权投资 - 数亿元 - 安信乾宏/立丰股权/布谷天阙/亚商资本</t>
  </si>
  <si>
    <t>国微芯是一家国产数字EDA全流程解决方案提供商，公司在数字EDA全流程建设方面有着丰富的经验和全面的解决方案，搭建了EDA+IP+设计服务一体化平台，依托统一的数据底座、通用服务引擎、面向对象的规则开发语言以及高效的定型运算架构等一系列关键技术，能够为集成电路设计人员提供一站式的工具链和全面的技术支持。</t>
  </si>
  <si>
    <t>绿菱气体</t>
  </si>
  <si>
    <t>半导体用电子特种气体研发生产商</t>
  </si>
  <si>
    <t>中信建投资本/兴业国信资管/华泰紫金投资/天创资本/陆石投资/福建省电子信息产业/山证投资/中金私募/汇垠德擎</t>
  </si>
  <si>
    <t>天津</t>
  </si>
  <si>
    <t>对外资有concern；在想办法见</t>
  </si>
  <si>
    <t>2022-01-17 - A轮 - N/A - 中化建信/中芯聚源/联和基金/国开装备基金/海河产业基金
2022-12-28 - B轮 - N/A - 国开科创/君海创芯/石溪资本/国方资本/中化创科/联和资本/普罗资本
2023-06-30 - 股权投资 - N/A - 中信建投资本/兴业国信资管/华泰紫金投资/天创资本/陆石投资/福建省电子信息产业/山证投资/中金私募/汇垠德擎</t>
  </si>
  <si>
    <t>绿菱气体是一家半导体用电子特种气体研发生产商，专注于半导体行业用电子特种气体的研发和生产，致力于为集成电路、平板显示、半导体照明、光伏电池材料以及光纤等行业提供各种高纯度特种气体产品与服务。自主研发多种高纯电子级氟碳类特气、笑气等产品，其中多种产品为国内独家大批量供应。</t>
  </si>
  <si>
    <t>锐深科技</t>
  </si>
  <si>
    <t>锂电池系统及其配套产品研发商</t>
  </si>
  <si>
    <t>中船基金领投/深圳高新投资集团/深圳担保集团/远致合创基金跟投</t>
  </si>
  <si>
    <t>2023-07-14 - A轮 - 数千万元 - 中船基金/深圳高新投资集团/深圳担保集团/远致合创基金</t>
  </si>
  <si>
    <t>锐深科技是一家锂电池系统及其配套产品研发商，是专业从事锂电池系统及其配套产品的研发、生产、销售与技术服务于一体的国家高新技术企业。专注于新能源船舶、电网储能、分布式储能、家庭储能等业务领域，为用户提供全栈式系统解决方案。</t>
  </si>
  <si>
    <t>帕尔科</t>
  </si>
  <si>
    <t>酚酞基聚芳醚酮研发商</t>
  </si>
  <si>
    <t>澄凯基金领投</t>
  </si>
  <si>
    <t>2023-07-12 - 战略投资 - 1000万元 - 澄凯基金</t>
  </si>
  <si>
    <t>帕尔科是一家酚酞基聚芳醚酮研发商，以酚酞基聚芳醚酮（PAEK）为核心产品，面向航空航天、高铁机车、汽车工业、电子信息、油田、能源等不同行业，提供针对性产品和技术解决方案。产品的重点应用方向涵盖了环氧树脂体系、双马树脂体系的增韧剂，轴瓦、泵阀类模压制品专用料，工业污水处理膜等。</t>
  </si>
  <si>
    <t>中科氢易</t>
  </si>
  <si>
    <t>高分子材料隔膜研发商</t>
  </si>
  <si>
    <t>麟阁创投/国电投领投/华金资本/银鞍资本/凡创资本/宁波镇海产投跟投</t>
  </si>
  <si>
    <t>宁波</t>
  </si>
  <si>
    <t>2023-02-23 - 种子轮 - 1000万元 - 麟阁创投/夯邦资本/华源资本/中信逸佰年
2023-07-11 - 天使轮 - 数千万元 - 麟阁创投/国电投/华金资本/银鞍资本/凡创资本/宁波镇海产投</t>
  </si>
  <si>
    <t>中科氢易是一家高分子材料隔膜研发商，专注于高分子隔膜产品的研发、开发、生产与销售。致力于碱性电化学体系隔膜的创新与产业化。在研产品包括复合膜、离子溶剂膜和阴离子交换膜，主要面向碱性电解水制氢及碱性体系液流电池市场。</t>
  </si>
  <si>
    <t>峰智睿联</t>
  </si>
  <si>
    <t>新能源汽车智能动力域控制器产品研发商</t>
  </si>
  <si>
    <t>上海华义</t>
  </si>
  <si>
    <t>2023-07-14 - 天使轮 - 1000万元 - 上海华义
2022-12-12 - 股权投资 - N/A - 方信资本/启迪数字</t>
  </si>
  <si>
    <t>峰智睿联聚焦新能源汽车智能动力域控制器产品开发，通过一个多核单片机控制整个动力系统的核心部件。目前公司主要产品是智能动力域控制器产品（i-PDCU），该产品可以对整车控制器VCU、电池管理系统BMS、电机控制器MCU“大三电”独立控制器进行整合。未来还将进一步整合高压配电单元PDU、车载充电机OBC、车载数据监控终端T-Box等零部件控制器。</t>
  </si>
  <si>
    <t>汽车出行</t>
  </si>
  <si>
    <t>沐风电子</t>
  </si>
  <si>
    <t>智能线控底盘系统解决方案提供商</t>
  </si>
  <si>
    <t>沐盟集团</t>
  </si>
  <si>
    <t>2023-07-14 - 战略投资 - 数千万元 - 沐盟集团</t>
  </si>
  <si>
    <t>沐风电子是一家智能线控底盘系统解决方案提供商，公司从线控底盘核心产品研发入手，拥有底盘域控制器、线控转向系统、线控制动系统、分布式驱动等一系列核心技术，专注于为国内外客户提供高性能、高可靠性的智能底盘系统解决方案。沐风电子通过“硬件+软件+生态”的三位一体模式，赋能各类车企、出行及物流运营方、园区自动化等场景拥有者打造智能车辆的底盘系统，赋予汽车底盘以协同化、线控化、平台化、模块化的“运动天赋”。</t>
  </si>
  <si>
    <t>深奥图</t>
  </si>
  <si>
    <t>储运智能化解决方案提供商</t>
  </si>
  <si>
    <t>太一基金</t>
  </si>
  <si>
    <t>2023-06-14 - A轮 - N/A - 太一基金</t>
  </si>
  <si>
    <t>深奥图是一家储运智能化解决方案提供商，专注于危化品储运行业数字化、信息化、自动化技术服务与核心产品制造，致力于为危化品储运行业生产、安全、环保等相关领域提供综合性智能化解决方案。其核心业务包括：智能加注装置及系统、VOCs及废液废固处理装置、油库及加油站智慧管控系统、医药及精细化工成套装置、石油化工装置模块化数字化交付设计及成橇制造、物联网在线监测系统等。</t>
  </si>
  <si>
    <t>北新智能</t>
  </si>
  <si>
    <t>智慧巡检机器人制造商</t>
  </si>
  <si>
    <t>南京市创新投资集团</t>
  </si>
  <si>
    <t>2022-08-02 - 股权投资 - N/A - 紫金科创
2023-07-13 - 天使轮 - N/A - 南京市创新投资集团</t>
  </si>
  <si>
    <t>北新智能是一家智慧巡检机器人制造商，专注于工业场景下的机器人+AI智能巡检领域，提供面向运输巡检、智慧工厂、人机交互等领域的人工智能硬件及解决方案，以助力工业数字化转型，满足工业数字化场景中的无人化智慧巡检需求。</t>
  </si>
  <si>
    <t>点联传感</t>
  </si>
  <si>
    <t>COMS激光测量传感器研发商</t>
  </si>
  <si>
    <t>柯力传感领投</t>
  </si>
  <si>
    <t>2023-07-13 - 天使轮 - N/A - 柯力传感</t>
  </si>
  <si>
    <t>点联传感是一家COMS激光测量传感器研发商，专注于工业设备应用传感器及智能检测系统的研发、生产、销售和服务。公司在精密光学系统、高速硬件电路以及综合检测算法领域有深厚的研究基础。依托底层高速高精度CMOS激光测量传感器技术框架，逐步拓展对射式、反射式以及同轴共聚焦的产品矩阵，实现对工业品形位尺寸的精密检测与定位，提高生产效率与性能。</t>
  </si>
  <si>
    <t>华力创科学</t>
  </si>
  <si>
    <t>工业与医疗器械传感器研发商</t>
  </si>
  <si>
    <t>泓川源基金</t>
  </si>
  <si>
    <t>2023-07-10 - A轮 - 数千万元 - 泓川源基金
2022-02-15 - 股权投资 - N/A - 泓川源基金</t>
  </si>
  <si>
    <t>华力创科学是一家工业与医疗器械传感器研发商，专注于工业与医疗器械传感器的研究和开发，致力于为各行业提供基于光学原理的高性能智能力觉传感器。同时，公司也可结合机器人，视觉系统及智能控制算法集成“视-触”觉融合机器人，为目标客户开发整体力控解决方案，解决各行业“力感知能力缺失”的痛点问题。</t>
  </si>
  <si>
    <t>芯晟捷创</t>
  </si>
  <si>
    <t>光电探测器供应商</t>
  </si>
  <si>
    <t>希扬资本领投</t>
  </si>
  <si>
    <t>常州</t>
  </si>
  <si>
    <t>2019-03-27 - 股权投资 - N/A - 创瑞投资/上海太京投资管理有限公司
2019-04-26 - 股权投资 - N/A - 米河资本/海脉德创投
2022-10-25 - 股权投资 - N/A - 米河资本/伟驰基金/南方创投基金
2023-07-12 - B轮 - 数千万元 - 希扬资本</t>
  </si>
  <si>
    <t>芯晟捷创是一家光电探测器供应商，专注于光电芯片，信号处理ASIC及相关探测器模组的研发、设计和制造，致力于光电探测技术研发、相关产品生产和市场推广。公司可为客户提供卓越的X射线探测器及成像系统，服务于医疗、测量、安检和工业等领域。产品适用于医疗螺旋CT、分析仪器、骨密度仪、工业无损检测、食品检测、车辆检测，物流及行李安检机等多个应用场景。</t>
  </si>
  <si>
    <t>灵动科技</t>
  </si>
  <si>
    <t>人工智能视觉AMR机器人研发商</t>
  </si>
  <si>
    <t>安徽省属企业改革发展基金母基金/合肥市产投集团/合肥高投</t>
  </si>
  <si>
    <t>C+轮</t>
  </si>
  <si>
    <t>2020-04-02 - B2轮 - 1亿元 - 中白产业投资基金
2021-03-23 - Pre-C轮 - 2.5亿元 - 鼎晖投资/钟鼎资本/德厚资本/AA投资/中关村发展集团/德厚长隆
2021-11-10 - C轮 - 2亿元 - 泰康人寿/高通创投/钟鼎创投/昊辰资本
2018-05-30 - A+轮 - 1000万美元 - 鼎晖投资/钟鼎创投
2017-09-01 - A轮 - 1000万美元 - 鼎晖投资/钟鼎创投
2017-06-22 - 天使轮 - N/A - AA投资
2017-01-01 - 种子轮 - N/A - 
2019-03-21 - B轮 - 1亿元 - 湖畔里程资本/交银国际/九弦资本/鼎晖投资/钟鼎资本/歌华有线
2019-08-24 - B1轮 - 数千万美元 - 龙湖资本/宁波鲍博投资管理有限公司
2020-12-08 - 股权投资 - N/A - 启航投资
2023-06-28 - C+轮 - 2亿元 - 安徽省属企业改革发展基金母基金/合肥市产投集团/合肥高投</t>
  </si>
  <si>
    <t>灵动科技是一家人工智能视觉AMR机器人研发商，专注于视觉导航移动机器人（AMR）的研发及销售。致力于用自动驾驶技术赋能“视觉导航AMR自主移动机器人”，运行在零售、服务、生产、物流等场景，用机器人来解决美欧中日的体力劳动者用工荒问题。公司已开发出运用深度学习的“Forcos机器人感知决策平台”，和运用机器学习的“f(x)多智能体调度系统”。</t>
  </si>
  <si>
    <t>英谷激光</t>
  </si>
  <si>
    <t>固体激光器研发商</t>
  </si>
  <si>
    <t>永鑫方舟/苏州震丰敦临投资管理</t>
  </si>
  <si>
    <t>2020-06-01 - 股权投资 - N/A - 金浦投资/国方母基金
2022-07-22 - 股权投资 - N/A - 永鑫方舟/苏州震丰敦临投资管理</t>
  </si>
  <si>
    <t>英谷激光是一家固体激光器研发商，公司所生产的皮秒、纳秒固体激光器，主要用于PCB精密切割、手机制造、半导体、玻璃切割、激光3D打印、太阳能电池等行业。</t>
  </si>
  <si>
    <t>时代星光</t>
  </si>
  <si>
    <t>空天地一体化AI无人机指控系统研发商</t>
  </si>
  <si>
    <t>天演基金</t>
  </si>
  <si>
    <t>2022-04-01 - A轮 - 数千万元 - 联塑博润
2023-07-11 - A+轮 - 数千万元 - 天演基金</t>
  </si>
  <si>
    <t>时代星光是一家空天地一体化AI无人机指控系统研发商，自主研发生产军工级无人机、通信指挥车、无线图传等三大核心产品，为应急救援、公共安全、国防军事等领域提供空地一体化产品及系统解决方案；公司凭借“车载无人机、无线通信、人工智能、飞控算法、空气动力、材料科学”等方面的技术优势，于2020年成功研制了全球第一套“空天地一体化移动指控系统”。</t>
  </si>
  <si>
    <t>爱咕噜</t>
  </si>
  <si>
    <t>精酿啤酒智能酿造+鲜啤供应链服务商</t>
  </si>
  <si>
    <t>中集安瑞科/宁波云雀/中昊麦文</t>
  </si>
  <si>
    <t>2021-03-24 - Pre-A轮 - 1000万元 - 臻舜资本
2018-02-27 - 天使+轮 - 600万元 - 银杏谷资本/优正创投/浩方创投/银来集团
2016-01-01 - 天使轮 - 400万元 - 浩方创投/银杏谷资本
2023-07-11 - A轮 - 数千万元 - 中集安瑞科/宁波云雀/中昊麦文</t>
  </si>
  <si>
    <t>爱咕噜是一家精酿啤酒智能酿造+鲜啤供应链服务商，专注于精酿啤酒市场，从事智能硬件设备的研发、生产和销售，提供该细分领域的互联网垂直平台，并致力于精酿文化的宣传和推广。公司以智能硬件与互联网+的新思路进入飞速发展的精酿啤酒市场，通过新产品和新模式的新生态变革啤酒消费领域的固有方式，成为未来该领域的新龙头，为消费者带来全新的时尚体验与品味追求。</t>
  </si>
  <si>
    <t>精研智通</t>
  </si>
  <si>
    <t>数字交通产业互联网平台服务商</t>
  </si>
  <si>
    <t>华鑫集团</t>
  </si>
  <si>
    <t>泉州</t>
  </si>
  <si>
    <t>2023-06-07 - Pre-A轮 - 1000万元 - 华鑫集团</t>
  </si>
  <si>
    <t>精研智通是一家数字交通产业互联网平台服务商，是致力于智能网联汽车综合应用发展的高新科技企业。专注于打造安全高效、协同应用、多元增值的数字交通管理应用体系。公司已建成国内第一个数字交通产业互联网服务平台和道路运输安全生产综合服务体系，在数字风控和数字应用场景里实现了数字孪生应用，并且基于数字风控和数字应用实现了运营场景的融合创新。</t>
  </si>
  <si>
    <t>图漾科技</t>
  </si>
  <si>
    <t>3D机器视觉技术研发应用服务商</t>
  </si>
  <si>
    <t>固信控股领投/王源跟投</t>
  </si>
  <si>
    <t>2020-01-02 - A+轮 - N/A - 磐霖资本/上海子米投资发展
2021-03-09 - B1轮 - N/A - 绿的谐波/磐霖资本/德宁智成/民铢投资
2015-01-01 - 天使轮 - 400万元 - PreAngel/萤伙虫创业工坊/伽利略资本
2016-03-03 - Pre-A轮 - 1500万元 - 新浚资本/民铢资本
2021-09-28 - B2轮 - N/A - 顺为资本/磐霖资本/德宁资本
2017-12-21 - A轮 - 数千万元 - 盛宇投资/辰韬资本
2023-01-30 - C轮 - N/A - 国开金融
2023-07-10 - C+轮 - N/A - 固信控股/王源</t>
  </si>
  <si>
    <t>图漾科技是一家3D机器视觉技术研发应用服务商，为工业和行业应用提供高性价比的3D工业相机和配套软件方案。致力于研发计算视觉用的深度摄像头硬件、3D视觉算法和人工智能行业解决方案，基于创新并拥有核心专利的3D视觉技术，图漾不断推出富有竞争力的产品线，满足工业自动化、工业测量、物流科技、商业应用和其他多种场景，产品已经在物流传输、工业自动化、公共安全、人脸识别、三维重建等多个市场得到应用。</t>
  </si>
  <si>
    <t>经纬达汽车科技</t>
  </si>
  <si>
    <t>线控底盘与智能避撞技术研发商</t>
  </si>
  <si>
    <t>道淳资本/雅瑞天使</t>
  </si>
  <si>
    <t>进度较慢、商用车为主</t>
  </si>
  <si>
    <t>2021-04-06 - 股权投资 - N/A - 溧水高新
2022-03-02 - Pre-A轮 - 数千万元 - 金雨茂物/海贝资本/邦盛资本
2023-07-10 - A轮 - 1亿元 - 道淳资本/雅瑞天使</t>
  </si>
  <si>
    <t>经纬达汽车科技是一家线控底盘与智能避撞技术研发商，专注于汽车电液制动系统、线控底盘、智能安全避撞等系统研发与产业化，为用户提供汽车电液制动系统、汽车安全避撞系统等产品。</t>
  </si>
  <si>
    <t>的卢</t>
  </si>
  <si>
    <t>自动驾驶汽车制造商</t>
  </si>
  <si>
    <t>普超资本/玄同创业</t>
  </si>
  <si>
    <t>2021-04-22 - Pre-A轮 - 1亿元 - N/A
2023-07-10 - A轮 - N/A - 普超资本/玄同创业</t>
  </si>
  <si>
    <t>的卢是一家自动驾驶汽车制造商，致力于打造全时全域L5自动驾驶汽车，已经形成了“新能源整车+核心零部件+车路协同”的智能网联汽车全产业链。</t>
  </si>
  <si>
    <t>域磐科技</t>
  </si>
  <si>
    <t>汽车零部件研发商</t>
  </si>
  <si>
    <t>陆石投资</t>
  </si>
  <si>
    <t>2023-07-10 - 股权投资 - N/A - 陆石投资</t>
  </si>
  <si>
    <t>域磐科技是一家汽车零部件研发商，公司主要从事汽车整车及其零部件的研发、生产和销售，并提供汽车底盘、轮胎、汽车内饰、汽车外饰等系列产品。</t>
  </si>
  <si>
    <t>文娱传媒</t>
  </si>
  <si>
    <t>Lighthouse Games</t>
  </si>
  <si>
    <t>英国3A游戏工作室</t>
  </si>
  <si>
    <t>腾讯</t>
  </si>
  <si>
    <t>种子</t>
  </si>
  <si>
    <t>2023-7-7 - 种子轮 - N/A - 腾讯</t>
  </si>
  <si>
    <t>Lighthouse Games是一家英国3A游戏工作室，致力于电子游戏开发的最前沿。创建人为Playground Games 联合创始人、《极限竞速：地平线》前主创 Gaving Raeburn。据悉，该工作室成员大多来自知名游戏厂商，人数约30人左右。</t>
  </si>
  <si>
    <t>KTX.Finance</t>
  </si>
  <si>
    <t>BNB Chain生态去中心化衍生品交易平台</t>
  </si>
  <si>
    <t>云九</t>
  </si>
  <si>
    <t>400万美人民币</t>
  </si>
  <si>
    <t>新加坡</t>
  </si>
  <si>
    <t>2023-07-12 - 种子轮 - 400万美元 - Hashed/Trinito/云九资本/KuCoin/Great South Gate/CRIT Ventures/AlphaLab Capital/100&amp;100 Ventures</t>
  </si>
  <si>
    <t>KTX.Finance 是一种链上去中心化衍生品交易协议，利用独特的多资产流动性池。它使交易者能够针对 KLP 池进行交易，KLP 池是一个由 50% 稳定币和 50% 蓝筹加密资产（如 BTC、ETH、BNB）组成的多资产流动性池。通过这种模式，交易者可以在完全托管自己的资产的情况下进行交易，同时享受杠杆、良好的用户体验和低廉的费用等好处。此外，KTX.Finance 上的流动性提供者可以将任何蓝筹资产存入 KLP 池中，并获得协议产生的高达 70% 的交易费用。</t>
  </si>
  <si>
    <t>芯聚德科技</t>
  </si>
  <si>
    <t>芯片半导体制造商</t>
  </si>
  <si>
    <t>宣城</t>
  </si>
  <si>
    <t>IC载板龙头之一南亚的老兵创业，封装龙头之一华天科技支持，从BT材料切入，良率有优势，24Q1产线通线送样、Q2小批量出货。天使轮投后5亿，当前+轮投前6亿</t>
  </si>
  <si>
    <t>2023-07-11 - 天使轮 - N/A - 中芯聚源/西安天启/天水玖盛/上海梓石</t>
  </si>
  <si>
    <t>芯聚德科技是一家集研发、生产、销售和技术服务于一体的科技型、IC载板制造企业，公司的目标是构建技术研发、产品生产、客户服务平台、打造业内专家团队，形成IC载板综合解决方案能力，为客户提供最优质服务，实现集成电路关键材料自主可控，人才培养、学科建设、推进集成电路产业链延链、打造成广德集成电路封测产业聚集区的建设进程，促进区域经济发展。</t>
  </si>
  <si>
    <t>reInventAI</t>
  </si>
  <si>
    <t>人工智能基础大模型开发商</t>
  </si>
  <si>
    <t>联想</t>
  </si>
  <si>
    <t>数千万美人民币</t>
  </si>
  <si>
    <t>聊过，大模型团队中不是第一梯队</t>
  </si>
  <si>
    <t>2023-07-13 - 天使轮 - 数千万美元 - 联想创投</t>
  </si>
  <si>
    <t>reInventAI是一家人工智能基础大模型开发商，专注于基础模型和通用人工智能（AGI），旨在打造面向行业的专业大模型。致力于打造领先的SOTA（state-of-the-art）基础模型，并且将为行业开发可信赖、高性能的垂直模型。对于部分行业，公司不仅提供可直接使用的预训练行业基础模型，还支持企业客户根据自身需求进一步定制专属基础模型。</t>
  </si>
  <si>
    <t>碳垣科技</t>
  </si>
  <si>
    <t>碳纳米管宏观体材料制造商</t>
  </si>
  <si>
    <t>联系上董事长，约时间交流中</t>
  </si>
  <si>
    <t>2023-07-11 - 天使轮 - 数千万人民币 - 中科创星/信创资本</t>
  </si>
  <si>
    <t>北京碳垣新材料科技有限公司致力于碳纳米管纤维、薄膜、气凝胶以及先进导电复合材料的制备技术，旨在实现碳纳米管宏观体材料的产业化发展。公司注册成立于2015年10月27日,位于北京市通州区金融街园中园，是国家高新技术企业，中关村高新技术企业，中关村石墨烯产业联盟理事单位。碳垣科技是国内唯一一家可实现碳纳米管宏观体材料(纤维、薄膜、气凝胶)规模化生产的企业，公司生产的碳纳米管纤维、薄膜已经应用于航空航天领域的结构减重和功能部件，同时，在民用可穿戴柔性加热和电磁屏蔽领域也已初露头角。</t>
  </si>
  <si>
    <t>迪视医疗</t>
  </si>
  <si>
    <t>创新眼科手术机器人系统研发商</t>
  </si>
  <si>
    <t>线性</t>
  </si>
  <si>
    <t>Pre-A+轮</t>
  </si>
  <si>
    <t>聊过，全球领先超显微显微镜平台。最新一轮估值2.5亿，可能再做一轮融资3亿。
1）眼科设备市场较小，2）2025年底拿证后开始销售，3）夫妻店</t>
  </si>
  <si>
    <t>2023-07-10 - Pre-A+轮 - 数千万元 - 英飞尼迪/欧普康视/新丝路资本/方富创投/线性资本
22-11-16 - Pre-A轮 - 数千万元 - 线性资本/高瓴创投/海南楠海共创投资有限公司</t>
  </si>
  <si>
    <t>迪视医疗生物科技专注于打造以眼科及其他显微辅助机器人为核心，以生物技术为支撑的手术智能化医疗系统。迪视医疗以眼科手术为切入点，并深入显微外科领域。团队与临床专家合作多年，充分了解显微手术行业痛点，具有多年丰富的显微手术机器人研发和产业经验。</t>
  </si>
  <si>
    <t>云智信安</t>
  </si>
  <si>
    <t>数据安全综合解决方案提供商</t>
  </si>
  <si>
    <t>郑州</t>
  </si>
  <si>
    <t>2023-07-07 - A轮 - 数千万元 - 同创伟业
21-10-22 - 天使轮 - N/A - 中关村前沿基金/创悟邦</t>
  </si>
  <si>
    <t>郑州云智信安安全技术有限公司（以下简称“云智信安”）成立于2019年。以“让安全成为数字经济的驱动力”为企业使命，将自身定位为“数据安全能力提供者”，聚焦于数据安全研发方向，着力在安全产品生产、安全服务提供上下功夫。已研发数据安全产品十余项，申请五项发明专利并取得多项软件著作权并被省内多家知名企业采用。</t>
  </si>
  <si>
    <t>炎明生物</t>
  </si>
  <si>
    <t>炎症和肿瘤革命性创新药物研发商</t>
  </si>
  <si>
    <t>峰瑞</t>
  </si>
  <si>
    <t>7亿人民币</t>
  </si>
  <si>
    <t>FIC靶点，邵峰院士主导的项目，暂未进入临床</t>
  </si>
  <si>
    <t>2023-07-10 - A轮 - 7亿元 - 国投创业/国风投基金/太平医疗健康基金/国寿科创基金/荷塘创投/和玉资本/礼来亚洲基金/峰瑞资本/生命园创投/博远资本/青澜基金/昌发展
21-10-15 - 股权投资 - N/A - 和玉资本/青澜君科
21-01-13 - 股权投资 - N/A - 博远资本/礼来亚洲基金/中关村发展集团/峰瑞资本/七匹狼/昌发展管理基金</t>
  </si>
  <si>
    <t>北京炎明生物科技有限公司致力于开发治疗炎症和肿瘤革命性创新药物，炎明生物的科学基础是基于邵峰院士在天然免疫和细胞焦亡领域全球领先的生物学发现，选择在炎症和肿瘤领域尚未被攻克的医学关键问题为主要研究内容，建立了“细胞焦亡与先天免疫调控的分子开关”技术平台，通过自主研发及与国内外领先的医学转化机构合作，致力于开发治疗炎症和肿瘤的革命性创新药物，将中国的原始创新成果惠及全球炎症和肿瘤患者。</t>
  </si>
  <si>
    <t>光晶能源</t>
  </si>
  <si>
    <t>钙钛矿太阳能电池组件研发商</t>
  </si>
  <si>
    <t>启明/创新工场</t>
  </si>
  <si>
    <t>1.6亿人民币</t>
  </si>
  <si>
    <t>佛山</t>
  </si>
  <si>
    <t>武汉理工黄福志，对团队有concern，上过会后来drop</t>
  </si>
  <si>
    <t>2023-07-11 - A轮 - 1.6亿元 - 国调战新/启明创投/电投融和/中金传誉/日初资本/创新工场/鼎祥资本
22-08-26 - 天使轮 - 3000万元 - 正轩投资/创新工场/鼎祥资本</t>
  </si>
  <si>
    <t>广东光晶能源科技有限公司，是由澳大利亚归国博士、北大校友团队以及佛山仙湖实验室联合创立的高科技企业。公司核心业务是研发高效率、长寿命的大面积钙钛矿太阳能电池组件，实现工业化大规模生产及销售。团队已开发出具有独立知识产权的大面积钙钛矿薄膜印刷技术，实现了大面积钙钛矿组件的制备，综合效能业界领先。</t>
  </si>
  <si>
    <t>富安电子</t>
  </si>
  <si>
    <t>电源产品和车载磁性器件生产商</t>
  </si>
  <si>
    <t>毅达</t>
  </si>
  <si>
    <t>2023-07-11 - A轮 - 数千万元 - 毅达资本</t>
  </si>
  <si>
    <t>富安电子聚焦新能源汽车、光伏发电、储能及工业控制等赛道，是一家专业提供各类新能源磁性器件、汽车磁性器件、智能模块电源及工业控制电源的国家高新技术企业。公司自2002年成立以来，一直深耕磁性元器件及电源行业，致力于为消费电子、智能家电、清洁能源、新能源汽车等相关领域提供一站式磁性元器件和智能电源解决方案。</t>
  </si>
  <si>
    <t>诺洁贝</t>
  </si>
  <si>
    <t>创新型基因治疗药物研发商</t>
  </si>
  <si>
    <t>北极光</t>
  </si>
  <si>
    <t>4000万美人民币</t>
  </si>
  <si>
    <t>本轮1.5亿美金投前，进度较头部基因治疗公司落后1-2年</t>
  </si>
  <si>
    <t>2023-07-11 - B轮 - 4000万美元 - 上海生物医药基金/德同资本/中鑫资本/广大汇通/苏州领军创投/苇渡资本/北极光创投
21-04-15 - A轮 - 3000万美元 - 翼朴资本/苇渡资本/北极光创投/元生创投</t>
  </si>
  <si>
    <t>诺洁贝致力成为具有国际影响力的全球领先的基因治疗公司。公司在基因治疗项目的早期开发，病毒载体大规模制备和生产工艺，质量标准建设、国际多中心临床研究以及基因治疗产品的上市申请方面具有全产业链上的成功经验。公司独特的“一靶两弹”的专利技术，可为目前全球范围内尚缺乏治疗方法的多种遗传性疾病提供有效的治疗手段。</t>
  </si>
  <si>
    <t>同驭汽车</t>
  </si>
  <si>
    <t>汽车智能驾驶系统研发商</t>
  </si>
  <si>
    <t>深创投/GGV</t>
  </si>
  <si>
    <t>公司产品为线控制动two-box，对于未来趋势one-box研发有较大挑战。本轮估值接近20亿，2021年7000万收入，2022年收入预计1-1.5亿</t>
  </si>
  <si>
    <t>2023.7.10 - B轮 - N/A - 北汽产投/深创投/GGV
22.10.9 - A+轮 - 2亿人民币 - 小米/交银/安亭实业/劲邦/同创/若木/武岳峰/正海/上海琮晞
21.9.10 - A轮 - 1亿人民币 - 博康共赢/武岳峰/翊宙/博池
20.9.16 - Pre-A轮 - N/A - 万安/樟树市青年创业
19.3.11 - 天使轮 - N/A - 丰瑞/万安/同济校友</t>
  </si>
  <si>
    <t>同驭汽车科技致力于成为国内领先的汽车智能驾驶系统一级供应商，专注于“下一代线控底盘关键技术”的研发和产业化，产品布局为线控制动系统、线控转向系统以及高级驾驶辅助系统，以满足汽车智能化、电动化的发展需要。</t>
  </si>
  <si>
    <t>源归材料</t>
  </si>
  <si>
    <t>精细化学品供应商</t>
  </si>
  <si>
    <t>尝试通过峰瑞联系
due by 1/6
暂时没有较大进展。正在中试，预计2023年初送样测试，验证需要1年左右，22年收入百万级，23年预计2000万，毛利60%。
20230719：进展没有特别显著的，现在在钙钛矿方面做的还不错，氧化锡用的ALD前驱体我们质量比较好，拿到了比较一致的认可。一年大概1GW需求3000万元。开发了新的工艺，解决材料不会变质的痛点。只签了长期订单，几十公斤量级，只有我们能解决这个问题。其他能生产的国内外有10-20家。23年整体收入过千万。半导体进展：送样中有阶段进展，但不能透露，反馈到24年。
估值？华业天成今年年初过会，估值超过2亿，暂时等一段时间市场好了再融资。竞争对手安德科铭走的更快，他们的主产品线中低端，1元/克，光伏和面板封装。</t>
  </si>
  <si>
    <t>2023.07.07 - B轮 - N/A - 华业天成/元禾原点/皓宇铂锐
22.11.25 - A轮 - N/A - 函数
21.09.03 - 天使轮 - N/A - 峰瑞/张江火炬</t>
  </si>
  <si>
    <t>上海源归材料科技有限公司主要提供和开发用于化学气相沉积和原子层沉积薄膜材料所需的特种电子化学品 – 即 CVD 和 ALD 前驱体源，以支持工业界和科研院校在半导体、显示、纳米、新能源、催化等领域的工业应用和学术研究。</t>
  </si>
  <si>
    <t>华科润生物</t>
  </si>
  <si>
    <t>脊柱微创外科手术医疗器械研发商</t>
  </si>
  <si>
    <t>深高投</t>
  </si>
  <si>
    <t>Pre-C+轮</t>
  </si>
  <si>
    <t>传统医疗器械市场小</t>
  </si>
  <si>
    <t>2023.7.14 - Pre-C+轮 - 数千万人民币 - 深圳高新投资集团
22.7.13 - Pre-C轮 - 1亿人民币 - 杭州湾创投/宁波捷瑞
21.1.22 - B轮 - 数亿人民币 - HKR Investment
18.7.17 - A轮 - N/A - 金浦投资/健世科技
17.12.20 - 天使轮 - N/A - 麦德信医疗</t>
  </si>
  <si>
    <t>华科润作为弯角椎体成形技术引导者，是全国首家获得弯角椎体成形手术产品国内及欧盟批准上市的生产企业。近年来，公司持续开拓发展，以微创新技术与新材料应用产品为核心，提供围绕“机器人+耗材+设备”架构的“1+3+1”骨科整体解决方案，构筑起包括骨科手术机器人、椎体成形全系列产品、椎间融合和非融合、脊柱内植入物、骨修复材料系列、运动医学系列、有源设备及耗材及人工智能等领域的创新产品赛道布局。</t>
  </si>
  <si>
    <t>琻捷电子</t>
  </si>
  <si>
    <t>高性能车规芯片研发商</t>
  </si>
  <si>
    <t>晨道</t>
  </si>
  <si>
    <t>D轮</t>
  </si>
  <si>
    <t>5亿人民币</t>
  </si>
  <si>
    <t>2023.7.14 - D轮 - 5亿人民币 - 诚通混改私募基金管理/浙江吉利控股集团/广汽集团/国汽投资/晨道资本
22.3.8 - 股权投资 - N/A - 瀚禾（北京）投资管理/晨道资本/海南双一衡润投资
22.3.2 - 股权投资 - N/A - 尚颀资本/国策投资/星涌投资
20.12.7 - C+轮 - 数千万美元 - 保隆科技
20.10.21 - C轮 - N/A - 君海创芯/晨道资本/金茂投资
19.4.29 - B轮 - N/A - 曲阜天博投资有限公司/经纬中国
18.8.30 - A轮 - N/A - 鸿泰基金/阿甘资本
17.6.28 - 天使轮 - N/A - 华登国际/明照资本</t>
  </si>
  <si>
    <t>琻捷电子专注于高性能汽车级芯片的研发、设计与销售，致力于为客户提供优秀的汽车电子传感芯片和完整的系统解决方案，是国内领先的汽车芯片供应商。公司行政总部位于南京江北，同时在上海张江、深圳、苏州、武汉等地设有研发中心、分公司和办事处，公司的核心团队在汽车传感芯片领域具有丰富的研发设计和经营管理经验。</t>
  </si>
  <si>
    <t>研微半导体</t>
  </si>
  <si>
    <t>半导体器件专用设备研发生产商</t>
  </si>
  <si>
    <t>毅达/临芯</t>
  </si>
  <si>
    <t>最新估值25亿</t>
  </si>
  <si>
    <t>2023.7.7 - 股权投资 - N/A - 海望资本/锡创投/春华资本/毅达资本/临芯投资
23.2.9 - 股权投资 - N/A - 雪浪小镇
22.12.22 - 股权投资 - N/A - 中科创星/奥银湖杉资本/临芯投资</t>
  </si>
  <si>
    <t>嘉为蓝鲸</t>
  </si>
  <si>
    <t>腾讯/钟鼎</t>
  </si>
  <si>
    <t>2023-07-06 - 股权投资 - N/A - 腾讯投资/钟鼎资本
21-06-28 - B轮 - 3亿元 - 红杉资本中国
19-07-10 - A轮 - N/A - 腾讯</t>
  </si>
  <si>
    <t>嘉为蓝鲸，是基于腾讯蓝鲸智云打造的IT研发运营一体化解决方案品牌，覆盖DevOps、一体化运维、智能运营(AIOps)、多云资源管理、企业业务服务等多个IT管理领域。研运至简，无限可为！嘉为蓝鲸正在为政府、金融、能源、交通、制造、医疗等众多行业大中型客户，提供数字化转型升级过程中的重要价值——帮助客户落地真正自主可控的研发运营一体化平台，逐步实现自动化、数据化以及智能化的IT运营。</t>
  </si>
  <si>
    <t>一兮生物</t>
  </si>
  <si>
    <t>合成生物学领域技术与产品研发商</t>
  </si>
  <si>
    <t>元禾控股</t>
  </si>
  <si>
    <t>2023-07-06 - 股权投资 - N/A - 君子兰资本/元禾控股/黄埔投资/力鼎资本/一盏资本
21-08-12 - 股权投资 - N/A - 深圳高新投资集团/正轩投资/江苏欣诺科催化剂股份有限公司/ 宜品乳业（青岛）集团有限公司
19-10-22 - 天使轮 - 1000万元</t>
  </si>
  <si>
    <t>一兮生物是一家肠道微生物领域解决方案提供商，主要布局糖尿病、抑郁症和肿瘤化疗后菌群重建三大研发管线。基于自主研发的肠道微生物基因修饰平台，一兮生物是国内首家尝试用生物合成方法量产HMO的企业。HMO共有200多种成分，其中2-FL（2-岩藻糖基乳糖）是最主要的成分之一，约占30%；目前使用HMO的产品（包括婴幼儿配方奶粉、膳食补充剂、益生菌等），实际添加均以2-FL为主。针对HMO中的主要成分，一兮生物以合成生物学方法，以大肠杆菌（E.coli）等菌株为底盘微生物，进行多基因、多代谢通路的编辑与调控，实现HMO中主要物质2-FL、LNnT、3-FL、DFL的高效生物合成。以HMO为切入点，一兮生物旨在打造成为国内领先的糖类物质合成生物学平台。</t>
  </si>
  <si>
    <t>LynkSoul</t>
  </si>
  <si>
    <t>AI情感陪伴应用研发商</t>
  </si>
  <si>
    <t>九合/源码</t>
  </si>
  <si>
    <t>B站商业VP刘斌新创业，项目叫Neko</t>
  </si>
  <si>
    <t>2023-07-06 - 股权投资 - N/A - 九合创投/源码资本</t>
  </si>
  <si>
    <t>LynkSoul 是一款基于生成式大模型和AI数字人的情感陪伴应用。</t>
  </si>
  <si>
    <t>电科星拓</t>
  </si>
  <si>
    <t>高端互联芯片解决方案提供商</t>
  </si>
  <si>
    <t>耀途</t>
  </si>
  <si>
    <t>PCIe5的retimer芯片
值得track，due by1/6</t>
  </si>
  <si>
    <t>2023-07-06 - 股权投资 - N/A - 兰璞资本/瑞芯投资/招银国际/嘉御资本/敦鸿资产/耀途资本/厚熙投资/湘江力远投资/宜信
22-11-26 - Pre-A+轮 - 1亿元 - 弘晖基金/星睿资本/耀途资本/鼎兴量子/湘江力远投资/闻芯投资/风投侠/华宸股权/成都创投/富土投资/融智德投资
22-09-02 - Pre-A轮 - 1亿元 - 兴旺投资/天际资本/耀途资本/勤合创投/清控金信资本
22-02-10 - 天使轮 - 1亿元 - 兴旺投资</t>
  </si>
  <si>
    <t>成都电科星拓科技有限公司（Silicon Innovation）成立于2019年12月，总部位于中国成都，在深圳设有研发中心，是一家业界领先的高端互联芯片解决方案提供商，公司主要致力于技术领先、成本最优的企业级全国产时钟、接口、电源管理芯片等研发设计。公司产品主要主打TGEN系列时钟发生器芯片、高速信号驱动芯片、TBUF系列时钟发生器芯片、高速存储接口芯片、多款低速总线接口芯片等系列，产品主要应用于智能摄像、智能机器人、智能汽车、无人机、数据中心、可穿戴设备、5G通信、物联网等场景。</t>
  </si>
  <si>
    <t>科耐激光</t>
  </si>
  <si>
    <t>激光装备生产商</t>
  </si>
  <si>
    <t>2023-07-05 - 股权投资 - N/A - 毅达资本
22-03-02 - 股权投资 - N/A - 南京产业发展基金
21-07-15 - 天使轮 - N/A - 华媒金晟/金雨茂物/盈诚信资本</t>
  </si>
  <si>
    <t>科耐激光是一家激光装备生产商，集研发、生产于一体，致力于研发和生产高端激光装备、超快激光器、固体激光器及相关器件。主要应用于激光精密加工、医疗、科研、航天、电子等诸多领域。</t>
  </si>
  <si>
    <t>有为图像</t>
  </si>
  <si>
    <t>乾融创禾</t>
  </si>
  <si>
    <t>2023-07-05 - 股权投资 - N/A - 乾融创禾资本/凯风创投</t>
  </si>
  <si>
    <t>星奇半导体</t>
  </si>
  <si>
    <t>半导体气路管路及液路管路解决方案提供商</t>
  </si>
  <si>
    <t>2023-07-05 - 股权投资 - N/A - 国投创业</t>
  </si>
  <si>
    <t>星奇半导体是一家半导体气路管路及液路管路解决方案提供商，自主研发和生产制造半导体领域超高纯、高精密的用于FAB厂务的气体管路和液体管路上以及半导体设备上使用的IGS隔膜阀、化学阀、模组等关键零部件。</t>
  </si>
  <si>
    <t>芜湖造船厂</t>
  </si>
  <si>
    <t>综合性船类制造商</t>
  </si>
  <si>
    <t>芜湖</t>
  </si>
  <si>
    <t>奇瑞剥离非主业准备上市，国资接盘；企业军工性质，生产各类军辅船，同时还大量承接奇瑞集团外销车辆的运输船制造</t>
  </si>
  <si>
    <t>2023.6.30 - 股权投资 - N/A - 思弘投资/芜湖建设投资/宁德时代
14.8.14 - 战略投资 - N/A - 远大创投/奇瑞汽车</t>
  </si>
  <si>
    <t>芜湖造船厂有限公司前身是1900年创办的福记恒机器厂，多年来，公司秉承“做大民品，做强军品，做赢非船”的愿景，凭借过硬的产品质量和优良的技术工艺，先后为海军、工程兵及公安武警建造了几百艘先进的战斗舰艇、巡逻艇、扫雷艇、大型辅助舰、新型舟桥等产品，成为海军及陆军装备的主要生产基地。</t>
  </si>
  <si>
    <t>纵苇自动化</t>
  </si>
  <si>
    <t>智能磁浮输送线提供商</t>
  </si>
  <si>
    <t>产品是磁悬浮传送线，2022年营收预计5000万，毛利50%，团队为原来上海莱纳克核心技术团队，本轮融资5000万，估值5亿。</t>
  </si>
  <si>
    <t>2023.5.10 - 股权投资 - N/A - 华业天成
22.5.25 - 天使轮 - 1000万人民币 - 顺为资本</t>
  </si>
  <si>
    <t>上海纵苇自动化有限公司（ZONGWEI）是一家专注于自动化柔性化技术及解决方案的研发企业。 公司拥有领先的直线运动控制核心技术与经验， 独立研发了专用于直线运动的控制器，驱动器系列及反馈系统等关键支撑装备。 高性能产品和超优解决方案已经广泛应用于半导体，新能源，高端日化，3C电子等领域， 为众多世界级工业巨头及上市公司客户提高了交付效率，降低了生产成本。</t>
  </si>
  <si>
    <t>隼瞻科技</t>
  </si>
  <si>
    <t>专用处理器IP和EDA处理器设计平台</t>
  </si>
  <si>
    <t>达泰/毅达</t>
  </si>
  <si>
    <t>2023-07-10 - 股权投资 - N/A - 上海子米投资发展/达泰资本/毅达资本</t>
  </si>
  <si>
    <t>隼瞻科技是一家专用处理器IP和EDA处理器设计平台，为行业提供面向DSA的RISC-V专用处理器解决方案。公司致力于变革专用处理器的设计方法学，构筑中国处理器技术的高边疆，成为世界领先的处理器方案商。</t>
  </si>
  <si>
    <t>爱芯元智</t>
  </si>
  <si>
    <t>AI视觉芯片研发商</t>
  </si>
  <si>
    <t>2023.7.10 - 股权投资 - N/A - 韦豪创芯/镇海产业
22.1.17 - A++轮 - 8亿人民币 - 启明创投/韦豪创芯/美团(03690)/美团龙珠/和聚百川/纪源资本/联想之星/耀途资本/腾讯投资
21.7.8 - A+轮 - 数亿人民币 - 韦豪创芯/美团龙珠/冯源投资/天创资本/旺泰集团/GGV纪源资本/耀途资本/和聚百川/元禾璞华/酷讯旅游/石溪资本/成从武/博裕资本/华晏资本
21.3.22 - A轮 - 数亿人民币 - 和聚百川/启明创投/耀途资本/旺泰集团/万物资本/沄柏资本/联想之星
21.3.1 - Pre-A轮 - N/A - 启明创投/联想之星
20.4.27 - 天使轮 - N/A - 启明创投/联想之星/旷沄基金/天创资本</t>
  </si>
  <si>
    <t>爱芯元智（原名：爱芯科技）成立于2019年5月，专注于打造高性能、低功耗的人工智能视觉处理器芯片，核心技术产品支持多种AI视觉任务，广泛适用于智慧城市、智能社区、智能驾驶、智慧零售、智能家居、智能穿戴等多个领域。截至目前，成立不到三年的爱芯元智已成功推出两代行业领先的量产边缘侧AI视觉芯片——AX630A、AX620A，两款芯片均具备“高算力、低功耗、高算力利用率”的行业领先优势，可以为合作伙伴提供全栈式解决方案，满足客户不同场景的产品需求。</t>
  </si>
  <si>
    <t>碳语新材</t>
  </si>
  <si>
    <t>纳米聚合物材料研发商</t>
  </si>
  <si>
    <t>经纬</t>
  </si>
  <si>
    <t>珠海</t>
  </si>
  <si>
    <t>2023.7.11 - 股权投资 - N/A - 经纬创投/正菱创投</t>
  </si>
  <si>
    <t>碳语新材是一家纳米聚合物材料研发商，致力于纳米聚合物材料、纳米碳材料的研发、生产及多元化应用。</t>
  </si>
  <si>
    <t>模基生物</t>
  </si>
  <si>
    <t>类器官培养整体解决方案提供商</t>
  </si>
  <si>
    <t>金浦</t>
  </si>
  <si>
    <t>厦门</t>
  </si>
  <si>
    <t>类器官市场规模偏小目前还未看到快速起量的趋势</t>
  </si>
  <si>
    <t>2023-07-11 - 战略投资 - 数千万元 - 金浦投资/得时资本</t>
  </si>
  <si>
    <t>模基生物（Mogengel-Bio）致力于3D类器官培养原料的研发与产业化升级，是中国提供类器官培养整体解决方案的标杆企业，获得厦门市“双百人才”企业、太仓“国际青年创业大赛一等奖”等荣誉称号，及近千万元的政府产业资金支持。</t>
  </si>
  <si>
    <t>优睿谱</t>
  </si>
  <si>
    <t>半导体前道量测检测设备研发商</t>
  </si>
  <si>
    <t>基石浦江/浑璞/星河/中南/泓湖/杭州盟合/景宁灵岸</t>
  </si>
  <si>
    <t>A</t>
  </si>
  <si>
    <t>市场规模比较细分，较难拓展</t>
  </si>
  <si>
    <t>2022-07-20 - 天使轮 - N/A - 谱睿达创投/季华资本/文治资本
22-08-31 - Pre-A轮 - 数千万元 - 弘卓资本/银珠资本/信达诚惠/合肥众余
23-07-07 - A轮 - 1亿元 - 基石浦江资本/浑璞投资/星河资本/中南创投/泓湖投资/杭州盟合/景宁灵岸</t>
  </si>
  <si>
    <t>优睿谱是一家半导体前道量测检测设备研发商，公司致力于打造高品质的半导体前道量测设备，为填补中国半导体前道量测设备空白贡献自己的力量。公司首台半导体专用FTIR(傅立叶变换红外光谱)测量设备Eos200已正式交付客户。</t>
  </si>
  <si>
    <t>登临科技</t>
  </si>
  <si>
    <t>芯片系统解决方案提供商</t>
  </si>
  <si>
    <t>中国互联网投资</t>
  </si>
  <si>
    <t>C</t>
  </si>
  <si>
    <t>2018-04-26 - 股权投资 - N/A - 越焯有限公司
20-03-25 - 股权投资 - N/A - 可可资本
20-09-15 - A轮 - N/A - 张江浩成/张江浩珩
21-02-11 - A+轮 - N/A - 元禾璞华/元生资本/北极光创投/光远资本
21-11-04 - B轮 - N/A - 高通创投/光远资本/华晏资本/中电海康/粒子未来/擎领华御/硅港资本/乾汇智投/鲲鹏光远
23-04-07 - 股权投资 - N/A - 中投中财/海南赢玺投资有限公司/Forebright
23-06-21 - C轮 - N/A - 中国互联网投资基金</t>
  </si>
  <si>
    <t>登临科技是一家芯片系统解决方案提供商，专注于高性能通用计算平台的芯片研发与技术创新，致力于打造云边端一体、软硬件协同、训练推理融合的前沿芯片产品和平台化基础系统软件。公司是国内首家完全凭借自主创新，构建以GPU+为核心技术的云端AI计算平台公司。登临科技的GPU＋系列产品开创了新一代AI通用处理器／加速器的先河，成功填补了国内高性能GPU领域技术和产品方面的空白，并在多个行业应用场景中成功实现了商业化落地。</t>
  </si>
  <si>
    <t>英弗耐思</t>
  </si>
  <si>
    <t>汽车功率IC芯片研发商</t>
  </si>
  <si>
    <t>东风汽车</t>
  </si>
  <si>
    <t>镇江</t>
  </si>
  <si>
    <t>团队一般</t>
  </si>
  <si>
    <t>2021-07-12 - 天使轮 - N/A - 北汽集团
22-06-28 - Pre-A轮 - 数千万元 - 复星创富
23-07-04 - 股权投资 - N/A - 东风汽车</t>
  </si>
  <si>
    <t>英弗耐思是一家汽车功率IC芯片研发商，公司从2012年研发IGBT功率器件驱动芯片和相关模拟电源集成电路芯片，成功研发了多种电源管理芯片和智能功率模组IPM，并基于功率器件驱动在三代半导体的延伸。旗下拥有功率器件驱动芯片等产品，其产品可降低电磁干扰和开关损耗，同时还可提供电源模组等产品服务，应用于新能源汽车领域。</t>
  </si>
  <si>
    <t>中电化合物</t>
  </si>
  <si>
    <t>宽禁带半导体材料研发生产商</t>
  </si>
  <si>
    <t>瑞能半导</t>
  </si>
  <si>
    <t>中电科集团下属负责SiC衬底长晶企业，技术并无特点。衬底行业新入者较多，当前低端产品规划产能过剩，工艺尚不成熟。</t>
  </si>
  <si>
    <t>2019-11-01 - 天使轮 - N/A - 乾融创禾资本/宁波厚基半导体科技有限公司/复旦创新/华大半导体
23-07-05 - 战略投资 - 5000万元 - 瑞能半导</t>
  </si>
  <si>
    <t>中电化合物是一家宽禁带半导体材料研发生产商，专注于开发、生产宽禁带半导体材料，聚焦大尺寸、高性能的碳化硅和氮化镓外延材料的研究、开发、生产和销售。产品广泛应用于可再生能源、5G基站、工业电机控制、电源管理和新能源汽车等领域。</t>
  </si>
  <si>
    <t>艾斯谱光电</t>
  </si>
  <si>
    <t>LED智能封装服务提供商</t>
  </si>
  <si>
    <t>盛堃/卓源/东莞科创</t>
  </si>
  <si>
    <t>2020-10-12 - 股权投资 - N/A - 东莞科创集团
22-04-25 - 股权投资 - N/A - 东莞科创集团
23-07-03 - A轮 - N/A - 盛堃投资/卓源资本/东莞科创集团</t>
  </si>
  <si>
    <t>艾斯谱光电是一家LED智能封装服务提供商，专注于研发传统LED背光Mini/Micro LED背光及LED透明屏等LED显示类产品，致力于MiniLED/MicroLED封装技术及装备产业化落地。公司已全面完成CSP以及COB封装技术，并支持超高精度SMT生产设备工艺及专业固晶SMT生产设备工艺。</t>
  </si>
  <si>
    <t>赛维尔</t>
  </si>
  <si>
    <t>食品级PCR再生材料生产商</t>
  </si>
  <si>
    <t>广发乾和</t>
  </si>
  <si>
    <t>rPET的市场规模仍待放量，这家规模相对较小，不是市场头部</t>
  </si>
  <si>
    <t>2022-03-16 - 股权投资 - N/A - 君鼎投资
23-07-05 - A轮 - N/A - 广发乾和</t>
  </si>
  <si>
    <t>赛维尔新材料是一家食品级PCR再生材料生产商，产品应用于食品饮料及日化包装容器、汽车、建材、高端纺织等多个行业。该公司是目前中国内地唯一同时获得美国FDA和欧盟EFSA关于食品级PCR-PET物理法回收工艺认证的企业。</t>
  </si>
  <si>
    <t>采日能源</t>
  </si>
  <si>
    <t>储能控制系统及数据服务提供商</t>
  </si>
  <si>
    <t>工业富联/凯石/三行</t>
  </si>
  <si>
    <t>储能集成商，大储为主，老板渠道出身，销售能力强，和三峡关系紧密，22年10亿收入，亏1200万，预计23年30亿收入，2亿净利；目前公布的B轮是去年底确定，投前24亿，融了2亿，目前按40亿在融5亿</t>
  </si>
  <si>
    <t>2021-08-10 - A轮 - 1亿元 - 创新工场/同创伟业/三峡电能/水发能源集团
22-09-09 - B轮 - N/A - 青域基金/招商启航
23-06-30 - 股权投资 - N/A - 工业富联/三行资本/广慧投资/ 同创伟业 /招商启航/创新工场/三峡电能</t>
  </si>
  <si>
    <t>采日能源是一家智慧储能系统提供商,拥有储能系统3S控制技术，包括电池管理系统-BMS、能源管理系统-EMS、储能双向转换器-PCS，为新能源电站（光伏、风电）、工商企业、工业园区及家庭用户提供储能及综合能源解决方案。</t>
  </si>
  <si>
    <t>为方能源</t>
  </si>
  <si>
    <t>钠离子电池研发商</t>
  </si>
  <si>
    <t>新特电气</t>
  </si>
  <si>
    <t>Pre-B</t>
  </si>
  <si>
    <t>2022-09-02 - A+轮 - 数千万元 - 萃英钠能
22-08-04 - A轮 - N/A - 湾田集团
22-12-28 - 股权投资 - 数千万元 - 金鼎资本
23-07-03 - Pre-B轮 - 数亿元 - 新特电气</t>
  </si>
  <si>
    <t>为方能源是一家钠离子电池研发商，专注于钠离子电池研发、生产、销售，其下拥有水系电池、有机体系电池等产品，广泛应用于光伏储能、基站、新能源、风力等领域。</t>
  </si>
  <si>
    <t>达闼科技</t>
  </si>
  <si>
    <t>云端智能机器人研发运营商</t>
  </si>
  <si>
    <t>知识城集团/上海国盛/水木春锦</t>
  </si>
  <si>
    <t>配送、巡逻、清洁机器人，用于酒店、商超、学校场景，2019年赴美上市失败，准备年内赴港上市</t>
  </si>
  <si>
    <t>2017-02-20 - A轮 - 1亿美元 - 软银/富士康/深圳乐创基金/博将资本/启明星辰/清华大学河北研究院/中关村发展集团/深创投/融诚科技/华登国际以及凯旋资本
16-05-20 - 种子轮 - 3000万美元 - 软银/华登国际/富士康
19-03-26 - B轮 - 3亿美元 - 软银愿景基金/金地集团/博将资本/上海市人民政府
17-11-03 - A+轮 - N/A - 中科招商
21-04-09 - B+轮 - 10亿元 - 上海城投/上海国盛/君证资本/东方富海
21-11-26 - 股权投资 - N/A - NewGen Capital/经纬中国/博将资本/格力集团/南方海创基金/启明星辰/国盛集团/金地集团/朗玛峰创投/中科招商/疆亘资本/珠海科创投/城投控股
23-07-06 - C轮 - 10亿元 - 知识城集团/上海国盛集团/水木春锦资本</t>
  </si>
  <si>
    <t>达闼科技是一家云端智能机器人研发运营商，专注于云端机器人技术的研究与开发，致力于打造电信运营商级别的大型融合智能机器学习和运营平台。公司具有云端机器人全栈技术解决方案，创新性地提出“云端机器人”（“云脑+安全网+机器人”）架构并成功实现云端机器人的商业化。其产品与解决方案已广泛应用于公共卫生、智慧农业、智慧医养、公共安全、智慧教育、智慧城市、商业零售等领域。</t>
  </si>
  <si>
    <t>渊亭科技</t>
  </si>
  <si>
    <t>认知决策智能解决方案提供商</t>
  </si>
  <si>
    <t>猎鹰投资/财信中金/建信股权</t>
  </si>
  <si>
    <t>B+</t>
  </si>
  <si>
    <t>对标palantir，情报分析；</t>
  </si>
  <si>
    <t>2017-06-16 - 天使轮 - 1000万元 - 猎鹰投资
19-11-29 - A轮 - 1亿元 - 中电中金基金/厦门创投
22-05-13 - B轮 - 1亿元 - 达晨财智
23-06-26 - B+轮 - 1亿元 - 猎鹰投资/财信中金/建信股权</t>
  </si>
  <si>
    <t>渊亭科技是一家认知决策智能解决方案提供商，在知识图谱、图计算、强化学习、机器学习（深度学习）等领域拥有核心技术优势与领先的工程化能力。以“连接万物、全景计算、认知推理、深度赋能”为使命，聚焦国防、金融、政务、工业互联网四大行业，为客户提供决策中台、认知中台、数据中台三大中台产品与全栈人工智能行业解决方案。</t>
  </si>
  <si>
    <t>中久大光</t>
  </si>
  <si>
    <t>工业激光光源及应用解决方案提供商</t>
  </si>
  <si>
    <t>惠华基金/四川发展/中船/长光华芯/景嘉微/钧犀</t>
  </si>
  <si>
    <t>B</t>
  </si>
  <si>
    <t>绵阳</t>
  </si>
  <si>
    <t>2021-09-07 - 股权投资 - N/A - 比邻创投
23-05-29 - B轮 - 数亿元 - 惠华基金/四川发展/中船投资/长光华芯/景嘉微/钧犀资本</t>
  </si>
  <si>
    <t>中久大光是一家工业激光光源及应用解决方案提供商，专注于安防科研和高端加工应用激光光源和解决方案提供。公司聚焦高端激光焊接市场，拥有较为全面、具有特色的新能源焊接光纤激光器产品系列，主要包括高亮度光纤激光器和环形光斑光纤激光器。其产品具有高功率、高光束质量、高抗返光、高电光效率、超高功率密度、超窄线宽、超轻量紧凑、超稳定可靠等特色。</t>
  </si>
  <si>
    <t>亚新科工业</t>
  </si>
  <si>
    <t>汽车零部件制造商</t>
  </si>
  <si>
    <t>河南资产基金/徐工投资</t>
  </si>
  <si>
    <t>1.44亿人民币</t>
  </si>
  <si>
    <t>2023-07-03 - 战略投资 - 1.44亿元 - 河南资产基金/徐工投资</t>
  </si>
  <si>
    <t>亚新科工业是一家汽车零部件制造商，其中针对汽车整车开发的减振类（包括发动机悬置、底盘衬套、上端连接支架、曲轴皮带轮等）、制动类（包括皮碗、皮膜、密封圈、防尘罩等）橡塑产品已成为公司两大支柱产品。</t>
  </si>
  <si>
    <t>缙禧纳米</t>
  </si>
  <si>
    <t xml:space="preserve">纳米新材料研发商 </t>
  </si>
  <si>
    <t>国科开研</t>
  </si>
  <si>
    <t>上饶</t>
  </si>
  <si>
    <t>2023-07-05 - A轮 - N/A - 国科开研</t>
  </si>
  <si>
    <t>江西缙禧纳米材料有限公司主要经营一般项目：新材料技术研发，石墨烯材料销售，石墨及碳素制品制造，合成材料制造，化工产品销售，合成材料销售，高性能纤维及复合材料制造，高性能纤维及复合材料销售，电子专用材料销售，电子专用材料研发，电子专用材料制造，合成纤维制造，合成纤维销售，专用化学产品销售。</t>
  </si>
  <si>
    <t>贝联珠贯</t>
  </si>
  <si>
    <t>高效云资源管理服务提供商</t>
  </si>
  <si>
    <t>红杉/元璟</t>
  </si>
  <si>
    <t>天使</t>
  </si>
  <si>
    <t>初步判断空间不大，且会面临云厂商和运营商挤压</t>
  </si>
  <si>
    <t>2023-07-03 - 天使轮 - 5000万元 - 红杉中国种子基金/元璟资本/舟轩股权投资</t>
  </si>
  <si>
    <t>贝联珠贯是一家高效云资源管理服务提供商。致力于通过技术手段帮助客户大幅节省IT资源成本，业务涵盖多个关键技术领域，包括在线业务型算力（业务系统运行需要的虚拟机、容器，数据库等）、大数据型算力（离线分析型和在线分析型）、AI型算力在内的算力市场，为企业客户提供降本增效的方案。当前能够为客户提供三款软件产品，分别是LCC-Cost Explorer、LCC-Optimizer和LCC-Elastic Pool。</t>
  </si>
  <si>
    <t>智宠制药</t>
  </si>
  <si>
    <t>FIC创新宠物药研发商</t>
  </si>
  <si>
    <t>联想之星</t>
  </si>
  <si>
    <t>2023-07-06 - 天使轮 - 数千万元 - 联想之星/奇绩创坛</t>
  </si>
  <si>
    <t>智宠制药是一家使用AIDD辅助动物药设计的公司，目前已建立起一个汇集AI技术辅助药物开发，宠物药申报、小分子工艺开发、营销渠道建设的复合型团队，在国内宠物新药开发领域独树一帜。公司利用动物全基因组CRISPR筛选及AI辅助大小分子设计两大核心技术平台研发创新型宠物药。CRISPR平台可以实现新靶点的高效发现和验证，AI辅助大小分子设计平台则充分缩短研发周期，实现更快产品迭代，两大平台构成智宠制药快速研发FIC宠物创新药品的保障。</t>
  </si>
  <si>
    <t>亿兰科</t>
  </si>
  <si>
    <t>工商业模块化光储系统研发商</t>
  </si>
  <si>
    <t>昆仲</t>
  </si>
  <si>
    <t>Pre-A</t>
  </si>
  <si>
    <t>看过，产品有亮点，还没有pmf</t>
  </si>
  <si>
    <t>2023-07-03 - Pre-A轮 - 数千万元 - 时代伯乐/昆仲资本/景从浩瑞</t>
  </si>
  <si>
    <t>储能变流器、光伏一体机、户外柜式储能系统、低压台区柔直设备、多端口能量路由器等，配套微电网管理系统可用于低压配网电能质量综合治理、台区间能量互济、工商业光储充系统等场景。</t>
  </si>
  <si>
    <t>元革科技</t>
  </si>
  <si>
    <t>绿色氧化技术解决方案提供商</t>
  </si>
  <si>
    <t>涌铧</t>
  </si>
  <si>
    <t>2023-07-04 - Pre-A轮 - N/A - 涌铧投资
2021-09-08 - 天使轮 - 3000万元 - 正轩资本/川流资本/欣诺科/湾创志合</t>
  </si>
  <si>
    <t>上海元革新材料科技有限公司是一家氧化反应技术解决方案提供商，致力于为氧化反应提供绿色、安全、高效和低成本的技术解决方案。公司自主研发出了全新的氧化催化体系，致力于打造全球首个绿色氧化反应平台。公司以“金属酶”为核心理念指导，实现了化学催化元素的重新组装，建立数千种绿色氧化催化剂库，作为全球唯一催化氧化研发中心，为化工、材料、能源、生物、香精香料和医药等领域的企业提供绿色、安全、高效、低成本的绿色催化氧化技术服务。同时以“厚德载物，自强不息”的精神为引领，凭借着核心技术的基础性、独创性、前瞻性和引领性，吸纳了一批行业高素质人才。</t>
  </si>
  <si>
    <t>新算技术</t>
  </si>
  <si>
    <t>工业机器视觉传感器类产品生产商</t>
  </si>
  <si>
    <t>顺为/红杉</t>
  </si>
  <si>
    <t>2023-07-04 - Pre-A轮 - 数千万元 - 顺为资本/华方资本/红杉中国
2022-07-20 - 天使轮 - 数千万元 - 红杉中国种子基金</t>
  </si>
  <si>
    <t>新算技术专注于研发设计工业机器视觉传感类产品，在汽车、新能源、3C制造等行业已积累服务经验。其研发团队2016年起扎根工业机器视觉领域，有独立自主知识产权的解码识读算法和多项专利技术。获红杉资本融资，并授权杭州易橙自动化科技有限公司为独家代理商。</t>
  </si>
  <si>
    <t>博瑞策生物</t>
  </si>
  <si>
    <t>生物安全检测服务提供商</t>
  </si>
  <si>
    <t>君联</t>
  </si>
  <si>
    <t>已联系君联</t>
  </si>
  <si>
    <t>2023-07-03 - Pre-A轮 - 1亿元 - 君联资本</t>
  </si>
  <si>
    <t>博瑞策生物专注于生物药物合规性质量检测服务。公司总部位于上海外高桥自贸壹号生物产业园，建设有6,000㎡符合cGMP+BSL-2的检测服务平台、商务办公及培训中心，符合国际质量标准的生物药物评价体系，支持生物制剂、细胞基因治疗、核酸药物、疫苗等生物药物产品质量评价。博瑞策生物致力解决生物安全检测的迫切需求，作为助力您成功的生物药物质量安全检测合作伙伴，我们为中国生物医药安全提供国际一流的本土服务，加速创新生物医药产品的申报上市。</t>
  </si>
  <si>
    <t>臻泰能源</t>
  </si>
  <si>
    <t>固体氧化物燃料电池技术研发商</t>
  </si>
  <si>
    <t>浙江</t>
  </si>
  <si>
    <t>固体氧化物燃料电池</t>
  </si>
  <si>
    <t>2023.7.6 - Pre-A轮 - 1亿人民币 - 水木创投/耀途资本/物产中大(600704)/粤科金融/丽水市国有资本
2021.8.25 - 股权投资 - N/A - 水木领航/杭锅股份
2019.5.29 - 股权投资 - N/A - 水木创投</t>
  </si>
  <si>
    <t>浙江臻泰能源科技有限公司由丹麦技术大学归国博士领衔，主要从事固体氧化物燃料电池技术研发及产业化。固体氧化物燃料电池可用于长时储能与并网消纳、分布式制氢及综合能源供应等领域，相对传统发电技术具有发电效率高、发电/电解可逆、燃料适用性好等优点。</t>
  </si>
  <si>
    <t>友机技术</t>
  </si>
  <si>
    <t>机床及工艺智能化技术服务提供商</t>
  </si>
  <si>
    <t>元璟</t>
  </si>
  <si>
    <t>Pass，军工客户</t>
  </si>
  <si>
    <t>2023-07-04 - A轮 - 1亿元 - 元璟资本/金蚂投资/梧桐树资本</t>
  </si>
  <si>
    <t>友机技术是以机床智能化及工艺智能化技术为核心业务，由一群精密加工领域多年实践专家及国际顶尖的工业人工智能算法科学家发起成立，致力于建造一个基于机理工艺模型，具有高级AI底层技术的，具有自编程，自控制，自感知，自诊断，自决策的高度智慧工艺优化及决策系统，实现泛机电化设备的智慧控制，让复杂的制造进入无人驾驶时代。友机团队在经过近10年的核心技术打磨、产品化及市场验证迭代后，于2021年正式成立友机技术（上海）有限公司，以机床底层监控技术为核心业务，结合IOM车间信息化软件、刀具管理软件等功能模块为用户在自动化、数字化、智能化的升级改造进程中提供高效、可靠的技术支撑，为工厂提供数字化全局解决方案，业务也进入快速的扩张爆发期。</t>
  </si>
  <si>
    <t>德玛克精工</t>
  </si>
  <si>
    <t>高端零部件供应商</t>
  </si>
  <si>
    <t>在联系中</t>
  </si>
  <si>
    <t>2023-07-04 - A轮 - 1亿元 - 巨石创投/毅达资本/资本/和仲资本</t>
  </si>
  <si>
    <t>德玛克精工是国内领先的高端零部件供应商，主要为光伏、风电、半导体、重工等行业的中高端设备公司提供高精密度零部件、中大型零部件及功能结构组件。公司掌握精密零部件全链条生产能力，并在大型结构件焊接、应力变形控制、高精密制造及表面处理等关键技术上积累深厚，在平面度、位置度公差、同轴度、直径公差等关键指标上领跑行业。此外，德玛克精工拥有约5万平方米高标准恒温厂房和近百台国内外高精尖加工设备，充分满足国内设备厂商的零部件交付需求。</t>
  </si>
  <si>
    <t>金融</t>
  </si>
  <si>
    <t>Mindigital</t>
  </si>
  <si>
    <t>金融科技服务商</t>
  </si>
  <si>
    <t>金沙江/红点</t>
  </si>
  <si>
    <t>2022.12.1 - A轮 - 5000万人民币 - eWTP生态基金/金沙江创投/红点中国/达泰资本
2021.6.30 - 天使轮 - 3000万人民币 - 达泰资本/红点中国</t>
  </si>
  <si>
    <t>Mindigital 总部位于新加坡和佛山，主要为东南亚、拉美等新兴市场的银行和金融机构提供数字银行 SaaS 系统和解决方案。具体来讲，Mindigital 提供从消费金融、普惠金财富管理、到汽车金融等的整体解决方案，如今在场景端上覆盖了数字信贷、小微信贷、供应链金融等多个场景；技术端上，Mindigital 继续基于标准化开放银行（Open Bank）系统、云架构、大数据和人工智能技术，帮助金融机构、电信行业和支付科技公司以低成本迅速实现数字化金融业务的拓展，并在目前火热的AI赛道上有所拓展。</t>
  </si>
  <si>
    <t>伊贝基</t>
  </si>
  <si>
    <t>高精度位移传感器研发商</t>
  </si>
  <si>
    <t>2023.7.6 - A轮 - 数千万人民币 - 毅达
2019.8.12 - 股权投资 - N/A - 新松创投
2013.7.23 - 股权投资 - N/A - 成都高投</t>
  </si>
  <si>
    <t>伊贝基是一家专注研发、生产和销售高精度位移传感器的高科技企业。公司总部位于常州，并在成都设有子公司和研发机构，主营产品为微型光电位移传感器与伺服控制系统。公司致力于运用其精密运动驱动技术的高精度化和微型化为客户提供更加完善的技术组合，成功将其核心技术转换成为多项军民产品，特别是在航空航天、医疗器械和智能控制方面成果颇丰，如航空的光电吊舱与舵机、航天的陀螺仪状态传感器、医用加速器的多叶准直器（MLC）和胰岛素泵、辅助机器人关节驱动单元等。</t>
  </si>
  <si>
    <t>坤维科技</t>
  </si>
  <si>
    <t>高精度力觉传感器及力控解决方案提供商</t>
  </si>
  <si>
    <t>方广/毅达</t>
  </si>
  <si>
    <t>A+</t>
  </si>
  <si>
    <t>6500万人民币</t>
  </si>
  <si>
    <t>市场偏小，技术路线不唯一；2022年收入2000万；</t>
  </si>
  <si>
    <t>2023-06-30 - A+轮 - 6500万元 - 方广资本/毅达资本/晨晖创投/赞路股权资本
2022-02-18 - 股权投资 - 1000万元 - 无限基金SEE Fund
2021-07-16 - 股权投资 - N/A - 国发创投
2020-11-06 - 股权转让 - 500万元 - 瀚川智能/赞路股权资本
2020-06-05 - Pre-A轮 - 1000万元 - 东科佑坤/点亮资本/驰星创投/赞路股权资本
2019-04-09 - 股权投资 - N/A - 泰有投资/创客总部</t>
  </si>
  <si>
    <t>坤维（北京）科技有限公司是一家专业为工业场景提供六维力觉传感器产品及测量解决方案的企业。产品包括机器人六维力传感器、智能型关节扭矩传感器等。六维力觉传感器作用是检测机器人的手臂和手腕所产生的力或其所受反力的传感器，包括压力，扭力、弯折力六个维度。坤维之前，市场主流六维力传感器均为美国、日本垄断，价格昂贵，应用也并不普及。坤维的六维力觉传感器诞生，已经在改变这一现状。机器人在切削、打磨、人机协作等复杂工业场景，将能够参与更多的自动化作业，逐步成为未来智能机器人的标配构件。</t>
  </si>
  <si>
    <t>前海粤十</t>
  </si>
  <si>
    <t>智慧冷链供应链一体化管理SaaS云平台</t>
  </si>
  <si>
    <t>6.2亿人民币</t>
  </si>
  <si>
    <t>2023.7.6 - B轮 - 6.2亿人民币 - 中粮资本(002423)/深圳高新投资集团/啟赋资本/金证股份(600446)/创业工场/紫金港资本/湾兴创投
2022.5.20 - A+轮 - N/A - 深圳高新投
2021.12.16 - A轮 - 3.9亿人民币 - 创业工场/启赋资本/紫金港投资/湾兴创投/金证股份(600446)/长禾资本/拓华资本/唐磊
2021.4.1 - Pre-A轮 - N/A - 长策投资/瑞丰信安
2020.4.21 - 天使+轮 - 数千万人民币 - 汉柏投资/金证引擎/高书方/王凯
2019.4.28 - 天使轮 - 1000万人民币 - 高搜易集团/中海康瑞投资/深圳汉维电子及Punk（韩宇宙）</t>
  </si>
  <si>
    <t>深圳前海粤十信息技术有限公司，定位中国冷链产业重度垂直服务商，面对全国未来数十万亿级冷链供应链市场，目标打造世界一流人工智能冷链供应链管理平台，以科技赋能冷链供应链产业生态，整体提升我国冷链供应链产业的综合服务能力和效率。公司秉持“远见格局，团结协作，诚信务实，勇于创新”的核心价值观，通过整合现代互联网技术、大数据云计算技术、人工智能技术、物联网技术和区块链技术，将冷链仓储管理、冷链物流管理、冷链交易管理、冷链信息化建设全面结合，并以此为主干，串联B2B电子商务平台、跨境大宗农产品贸易和贸易金融、冷链设备融资租赁，以及新能源技术应用，计划布局全国千家专业冷库，打造千亿级高效、精准、智能的现代化全国冷链供应链一体化体系。</t>
  </si>
  <si>
    <t>腾河电子</t>
  </si>
  <si>
    <t>电力AI核心技术提供商</t>
  </si>
  <si>
    <t>2023.7.4 - B轮 - 1亿人民币 - 梧桐树资本/农银投资/中芯聚源
2020.11.24 - A轮 - N/A - 北京海科融汇咨询有限公司/水木资本
2020.5.14 - 天使轮 - N/A - 银河金桥投资</t>
  </si>
  <si>
    <t>腾河电子是国内领先的电力AI核心技术提供商，聚焦于配用电侧的主要数字化、智能化设备供应商，专注于为客户提供全系列的用采设备软硬件方案和通信模块。作为国家级“专精特新”小巨人企业，腾河电子较早在智能化领域进行前瞻性布局，积累了深厚的电力 AI 算法储备，已形成大量应用于配/用电领域，以数字化、智能化技术赋能新型电力系统，迅速切入电网双碳领域，形成了基于数字化、智能化的配用电网双碳技术方案。积极促进国内智能电网、储能产业快速发展做出贡献。</t>
  </si>
  <si>
    <t>速腾聚创</t>
  </si>
  <si>
    <t>智能激光雷达系统研发商</t>
  </si>
  <si>
    <t>小米长江/昆仲/东方富海</t>
  </si>
  <si>
    <t>后期阶段</t>
  </si>
  <si>
    <t>11.9亿人民币</t>
  </si>
  <si>
    <t>2023-07-01 - 后期阶段 - 11.9亿元 - 宇通集团/小米长江产业基金/香港立讯有限公司/吉利控股集团/路特斯科技/北汽集团/广汽集团/比亚迪/德赛西威/华兴资本/云锋基金/昆仲资本/景林投资/晨岭资本/东方富海/康成亨/中新融创/星韶创投
2022-11-11 - 战略投资 - N/A - 吉利控股集团/北汽集团/广汽集团
2022-06-14 - 战略投资 - N/A - 华兴资本/云锋基金/景林投资/昆仲资本
2022-02-25 - 战略投资 - 24亿元 - 比亚迪 /北汽集团/广汽集团/宇通/香港立讯/ 德赛西威 /星韶创投/晨岭资本/长江小米基金/中新融创/康成亨
2021-12-27 - 战略投资 - N/A - 比亚迪
2021-02-01 - 股权投资 - N/A - 国投创丰/信业基金/东方富海/康成亨投资/众合瑞民/宇通客车/复星锐正资本/中新融创
2018-10-10 - 战略投资 - 3亿元 - 菜鸟网络/尚颀资本/北汽产投
2018-05-18 - 战略投资 - N/A - 北汽集团/粤民投/普禾资本
2017-11-15 - B轮 - N/A - 海通开元/上海利瀚投资管理
2016-11-28 - 股权投资 - N/A - 复星集团
2016-06-29 - A+轮 - 数千万元 - 复星锐正资本/昆仲资本
2016-01-04 - A轮 - 1000万元 - 东方富海/普禾资本
2015-04-30 - 天使轮 - 数百万元 - 东方富海</t>
  </si>
  <si>
    <t>RoboSense（速腾聚创）创立于2014年，总部位于深圳，是全球领先的智能激光雷达系统（Smart LiDAR Sensor System）科技企业，致力于成为全球感知解决方案行业的领导者，赋予机器人超越人类眼睛的感知能力。通过激光雷达硬件、感知软件与芯片三大核心技术闭环，RoboSense（速腾聚创）为市场提供具有信息理解能力的智能激光雷达系统，颠覆传统激光雷达硬件纯信息收集的定义，赋予机器人和车辆超越人类眼睛的感知能力，守护智能驾驶的安全。</t>
  </si>
  <si>
    <t>中科艾尔</t>
  </si>
  <si>
    <t>半导体电抛光解决方案提供商</t>
  </si>
  <si>
    <t>新潮</t>
  </si>
  <si>
    <t>2023.6.29 - 股权投资 - N/A - 电科投资/冯源投资/新潮创投集团/银河源汇/芯创投资/翱锐端信/国创未来基金
2022.12.28 - 股权投资 - N/A - 国投创业/诺华投资/中船基金/翱锐端信/日出投资
2022.9.13 - 股权投资 - N/A - 深圳资本集团
2022.8.11 - 股权投资 - N/A - 哈勃投资
2022.1.24 - 股权投资 - N/A - 芯动能投资</t>
  </si>
  <si>
    <t>中科艾尔(北京)科技有限公司是中国科学院微电子研究所的合资公司，是中国唯一拥有芯片级超高纯气体减压器、管道阀门等芯片制造业“血管”的100%自有制造技术的高精尖企业。中科艾尔主要生产半导体级气路关键部件，是半导体电抛光技术高端产品与核心解决方案的专业服务商。公司创始人20 年以来，始终专注于半导体超高纯管阀件研发、制造和销售的一站式服务，公司已经快速成长为打破国际垄断，服务“天宫”工程，达到规模化量产的小巨人型企业，是专业的国产半导体级超高纯气路零配件的研发、生产企业。</t>
  </si>
  <si>
    <t>超阈科技</t>
  </si>
  <si>
    <t>网络与信息安全软件开发商</t>
  </si>
  <si>
    <t>真格</t>
  </si>
  <si>
    <t>2023.7.3 - 股权投资 - N/A - 真格</t>
  </si>
  <si>
    <t>鼎华芯泰</t>
  </si>
  <si>
    <t>集成电路板研发生产商</t>
  </si>
  <si>
    <t>2004年成立，研发和生产pcb线路板，柔性线路板和陶瓷基板等</t>
  </si>
  <si>
    <t>2023.6.28 - 股权投资 - N/A - 深创投/海量资本</t>
  </si>
  <si>
    <t>深圳市鼎华芯泰科技有限公司专注于精密基板的研发、设计、生产以及销售，专业生产高精度、高密度、高可靠性的IC载板、陶瓷板、PCB线路板、铝基板、FPC线路板。特色产品为IC载板、照明板、汽车板、陶瓷板等，广泛应用于计算机、IC封装、数码产品、家用电器、仪器仪表、工业设备、汽车电子、LED等高技术领域。</t>
  </si>
  <si>
    <t>裕能化工</t>
  </si>
  <si>
    <t>锂电材料及微电子化学品生产供应商</t>
  </si>
  <si>
    <t>晨道/达晨</t>
  </si>
  <si>
    <t>滨州</t>
  </si>
  <si>
    <t>NMP头部企业之一，跟踪交流一下，偏大化学传统</t>
  </si>
  <si>
    <t>2023.7.6 - 股权投资 - N/A - 晨道资本/达晨财智/广汽集团(601238/02238)/超兴创投/翰逸创投</t>
  </si>
  <si>
    <t>滨州裕能化工有限公司成立于2011年，位于山东滨州临港化工产业园，是行业领先的锂电池材料生产商和微电子化学品集成供应商，是国家高新技术企业，工信部专精特新“小巨人”企业，石化联合会电子化学品工作组副组长单位，山东省重点产业链（高端专用化学品）链主企业。在新能源领域，公司拥有国内领先的NMP生产技术和合成装置，为锂电企业和导电浆料企业持续提供优质产品和资源再利用服务。在微电子领域，公司与韩国载元产业株式会社合资成立“滨州载元裕能新材料科技有限公司”，引入国际领先的湿电子化学品生产技术及品控体系，生产新型显示、半导体集成电路、太阳能光伏等行业工艺制程专用湿电子化学品及光刻胶配套试剂。</t>
  </si>
  <si>
    <t>空天动力</t>
  </si>
  <si>
    <t>卫星电推进器及先进发动机研发商</t>
  </si>
  <si>
    <t>海尔</t>
  </si>
  <si>
    <t>温州</t>
  </si>
  <si>
    <t>2023.6.16 - 股权投资 - N/A - 海尔资本
2023.2.8 - 天使轮 - N/A - 维度资本/奇绩创坛/金沙江弘禹资本</t>
  </si>
  <si>
    <t>空天动力成立于2022年，是一家专门从事卫星电推进器以及先进发动机研发生产的科技公司，也是国内为数不多在商业航天领域涉及全品类推进系统的科技公司，主要产品有微波电推、霍尔电推等，均是目前国际主流卫星电推技术路径及发展趋势。空天动力将以航空航天全领域动力系统供应商为目标，实现技术覆盖全领域航空航天器的公司。</t>
  </si>
  <si>
    <t>智能硬件</t>
  </si>
  <si>
    <t>趣飞机器人</t>
  </si>
  <si>
    <t>全栈AI家庭机器人研发商</t>
  </si>
  <si>
    <t>2023.6.11 - 股权投资 - N/A - 扬州经开私募基金管理/第十区基金/恒运资本/中信建投资本/龙鼎投资/经纬创投/远方基金</t>
  </si>
  <si>
    <t>趣飞机器人是一家全栈AI家庭机器人研发商，专注于室内家庭环境，主攻智能家庭场景，开发包括传感、感知、决策等技术环节在内的家庭机器人软硬件系统，让机器人通过感知环境、人机交互和持续学习，帮助用户进行更高效且有趣味性的家庭环境交互和管理。</t>
  </si>
  <si>
    <t>微脉</t>
  </si>
  <si>
    <t>一站式互联网健康医疗服务平台</t>
  </si>
  <si>
    <t>百度</t>
  </si>
  <si>
    <t>后期，上市难</t>
  </si>
  <si>
    <t>2023-06-30 - 股权投资 - N/A - 百度资本/求是共创/余杭金融
2020-12-14 - C+轮 - 1亿美元 - 百度资本/IDG资本/经纬中国/源码资本/元璟资本/千骥资本
2020-05-22 - 战略投资 - N/A - 微光创投
2019-06-20 - C轮 - 1亿美元 - IDG资本/千骥资本/经纬中国/元璟资本/源码资本/微光创投
2018-09-13 - B轮 - 3000万美元 - 千骥资本/元璟资本/源码资本/经纬中国/裘加林
2017-02-07 - A轮 - N/A - 经纬创投/光源资本
2015-09-30 - 天使轮 - 4000万元 - 元璟资本/源码资本</t>
  </si>
  <si>
    <t>微脉诞生于2015年9月，以城市为单位，与本地公立医院深度合作，基于互联网、AI、大数据等新技术新模式，以创新医疗服务满足患者需求，做优存量、做大增量，开展持续运营，具体包括：患者全流程便捷就诊服务、互联网诊疗服务、健康管理和家庭医生服务、医护上门服务、围绕细分病种（产科、儿科、骨科、肿瘤、心血管等）的全周期闭环管理创新服务等。</t>
  </si>
  <si>
    <t>先通医药</t>
  </si>
  <si>
    <t>创新放射性药物研发生产商</t>
  </si>
  <si>
    <t>11亿人民币</t>
  </si>
  <si>
    <t>2023-07-03 - 股权投资 - 11亿元 - 国投创业/金石投资/国调基金/通用技术创投/中信证券投资/锡创投/国投创益/粤科金融/济民可信/广发乾和/新尚资本/疆亘资本/磬石臻和/成铭资本/知中投资/中山创投/恩然创投/武汉利德/国寿股权/荷塘创投
2021-10-21 - D+轮 - 3.2亿元 - 国寿股权投资/大钲资本/盼亚投资/得怡资本
2021-02-23 - D轮 - 3.2亿元 - 中金启德/朗玛峰创投/隆门创投/盼亚投资/得怡资本/荷塘创投
2020-09-04 - C轮 - 2.8亿元 - 物明投资/同辐基金/国药资本/国科嘉和/荷塘创投
2017-06-01 - B轮 - 1.5亿元 - 启明创投/本草资本
2016-07-19 - A轮 - 1.3亿元 - 物明投资</t>
  </si>
  <si>
    <t>先通医药是专注新一代放射性药物研发、生产及临床应用的创新型医药企业，深耕放射性靶向诊疗一体化系列丰沛产品线。总部位于首都北京，同时在江苏、广东、四川拥有现代化放射性药物生产基地，美国拥有分支机构。公司依托全球领先的放射性药物和精准诊疗领域研发资源，在肿瘤、神经退行性疾病和心血管等领域已率先布局多款靶向治疗和精准诊断放射性药物；依托自主研发团队强大的研发能力，目前公司管线已布局多个放射性诊断和治疗产品，部分进入注册临床研究阶段。</t>
  </si>
  <si>
    <t>佰澳达</t>
  </si>
  <si>
    <t>益生菌及衍生品研发生产商</t>
  </si>
  <si>
    <t>松禾</t>
  </si>
  <si>
    <t>2023.7.7 - 股权投资 - 1亿人民币 - 赋远投资/弘章资本/松禾资本
2020.12.17 - 股权投资 - N/A - 国联投资/江苏厚积投资管理
2019.1.24 - 股权投资 - N/A - 无锡金投资本管理</t>
  </si>
  <si>
    <t>佰澳达是一家专注于微生物益生菌全产业链研发、生产和销售的高科技企业。公司掌握专利菌株、核心生产设备及商业化量产能力，为大健康、医药、乳制品、食品 以及现代农业行业提供解决方案，产品包括益生菌菌粉、ODM益生菌产品、乳制品复配、牧业发酵剂等。此外，公司产品出口美洲、欧洲及澳洲等20个国家和地区，拥有专利近百项。</t>
  </si>
  <si>
    <t>明灏科技</t>
  </si>
  <si>
    <t>视光医疗综合解决方案提供商</t>
  </si>
  <si>
    <t>源码</t>
  </si>
  <si>
    <t>pass，产品门槛低</t>
  </si>
  <si>
    <t>2023.6.30 - 股权投资 - N/A - 源码
2022.9.4 - Pre-A轮 - 数千万人民币 - 梅花创投</t>
  </si>
  <si>
    <t>明灏科技是一家专注于视光医疗技术开发和视光医学领域成果转化的高新技术型企业。明灏科技已经发展成为集眼科新技术开发、视光医学技术成果转化、视光医疗产品精密制造和视光医疗信息化为一体的专业视光科技企业，已形成集产品研发、临床试验、产品制造、线上线下销售为一体的全链条业务结构。“精密、个性化框架眼镜”及“5°精准眼镜”相关产品已在视光医学业内享有极高的口碑并在全国广泛推广。</t>
  </si>
  <si>
    <t>鼎链数科</t>
  </si>
  <si>
    <t>区块链密码基础设施提供商</t>
  </si>
  <si>
    <t>2023.4.12 - 股权投资 - N/A - 深圳高新投资集团
2023.1.12 - Pre-A轮 - 数千万人民币 - 奇安投资/启迪之星
2021.6.23 - 股权投资 - N/A - 启迪之星/格尔软件
2020.11.30 - 股权投资 - N/A - 中互金</t>
  </si>
  <si>
    <t>鼎链数科是一家以新型密码技术为核心支撑的自主区块链基础设施和应用提供商，面向电子政务、金融、国防、能源、医疗等行业需求，提供区块链、密码服务等领域的产品。鼎链团队在密码行业与区块链行业深耕多年，公司具备面向最终用户提供解决方案和项目实施交付的完整能力。随着国家密码管理局在2022年将区块链纳入密码管理，鼎链数科自主研发的区块链密码节点机也于2022年11月28日获得了全国首张“区块链密码模块”门类的商用密码产品认证证书，标志着鼎链数科在区块链及其密码技术自主创新方面取得了全国首创成果。同时在区块链领域，公司还拥有完备的区块链产品线，包括区块链底链、区块链密码模块、BaaS（区块链即服务）平台、跨链服务平台、基于区块链的日志审计系统、面向各个行业的区块链应用系统等；另外在密码服务领域，公司打造了能够提供多元化密码服务能力的密码服务中台产品，集成多家厂商、多种类型的密码设备，对外提供统一密码服务接口，创新密码应用和服务模式，并获得了工信部“全国首届商用密码优秀案例”等多项荣誉。</t>
  </si>
  <si>
    <t>擎动转向</t>
  </si>
  <si>
    <t>智能转向系统供应商</t>
  </si>
  <si>
    <t>2023.7.3 - 股权投资 - N/A - 元璟资本
2023.1.3 - 天使轮 - N/A - 长新致远资本/美御资本/浩数资本/珠海顺投</t>
  </si>
  <si>
    <t>擎动转向是一家智能转向系统供应商，以核心电驱单元（满足失效率FIT10）为平台，推出产品包括齿条力范围（14KN-20KN）的冗余容错型齿条式转向系统R-EPS和齿条力范围（10KN-12KN）的冗余容错型后轮转向系统iRWS，以及满足失效率FIT10的转向路感模拟器和前轴线控转向执行器。</t>
  </si>
  <si>
    <t>正则量子</t>
  </si>
  <si>
    <t>全栈式光量子计算服务商</t>
  </si>
  <si>
    <t>英诺天使</t>
  </si>
  <si>
    <t>2023.6.27 - 股权投资 - N/A - 水木清华校友种子基金/英诺天使</t>
  </si>
  <si>
    <t>正则量子是一家全栈式光量子计算服务商，一家硬软算协同的全栈式光量子计算公司。</t>
  </si>
  <si>
    <t>安托盟丘</t>
  </si>
  <si>
    <t>商务服务提供商</t>
  </si>
  <si>
    <t>银杏谷/初心</t>
  </si>
  <si>
    <t>联系中，创始人背景不错，是LVS(Linux Virtual Server)开源框架原作者，阿里和滴滴副总裁，高瓴venture partner</t>
  </si>
  <si>
    <t>2023.6.26 - 股权投资 - N/A - 银杏谷资本/初心资本
2022.9.26 - 股权投资 - N/A - 金沙江创投</t>
  </si>
  <si>
    <t>安托盟丘是由 LVS 作者章文嵩创立的云原生科技公司，致力于打造业界领先的云原生基础软件。云计算正在改变企业的 IT 基础设施，特别是复杂的大数据，数据库，中间件等领域，因为云计算技术的成熟，这些领域的基础软件都有机会基于云重新设计，从而换道超车。公司核心团队成员来自于国内互联网大厂，在云计算行业内深耕多年，有深厚的云计算经验。</t>
  </si>
  <si>
    <t>华芯程</t>
  </si>
  <si>
    <t>计算机软件开发商</t>
  </si>
  <si>
    <t>聚源</t>
  </si>
  <si>
    <t>2023.6.30 - 股权投资 - N/A - 中芯聚源/上海自盟投资管理
2022.11.14 - 股权投资 - N/A - 安丰创投/深圳高新投资集团/毅达资本/梧桐树资本/杭州金亿
2022.3.18 - 股权投资 - N/A - 梧桐树资本</t>
  </si>
  <si>
    <t>华芯程（杭州）科技有限公司主要经营一般项目：计算机软硬件及辅助设备零售；货物进出口；技术进出口；采购代理服务；电子产品销售；软件开发。</t>
  </si>
  <si>
    <t>来未来科技</t>
  </si>
  <si>
    <t>医疗健康数字化解决方案提供商</t>
  </si>
  <si>
    <t>中后期HIS项目，竞争激烈，不容易做大</t>
  </si>
  <si>
    <t>2023.6.19 - 股权投资 - N/A - 银杏谷资本
2021.5.24 - A轮 - 2亿人民币 - 元璟资本/红杉中国/杭州景宸投资管理有限公司/同创伟业
2020.11.3 - 战略投资 - 2.16亿人民币 - 阿里健康
2020.3.23 - 天使轮 - N/A - 红杉中国/元璟资本/鼎聚资本</t>
  </si>
  <si>
    <t>来未来科技（浙江）有限公司致力于构建企业智能中台，数字化企业生产经营要素、智能化企业市场洞察能力、塑造以客户为中心的业务流程，帮助企业进行数字化转型，推动产业的数字化转型和发展。</t>
  </si>
  <si>
    <t>艾美依</t>
  </si>
  <si>
    <t>装配和复合材料解决方案提供商</t>
  </si>
  <si>
    <t>银杏谷/浙大友创</t>
  </si>
  <si>
    <t>1. 简介：成立于2016年，是一家做复合材料铺丝装备的公司
2. 产品：复合材料铺丝机，下游客户是沈飞，成飞等飞机制造产业客户，设备单台销售价格为2000w+，产品毛利60%+
3. 团队：创始人是柯映林，浙江大学机械工程学院博导，南京航空航天大学本硕博
4. 财务：2021年1亿，2022年预计是1.5-2亿
5. 融资：2023年上半年融资1亿+，估值20亿,投资方为银杏谷
6. 银杏谷Source:浙江大学机械学院院长杨华勇是银杏谷的venture partner</t>
  </si>
  <si>
    <t>2023.6.16 - 股权投资 - N/A - 金石投资/中铝开投/华夏恒天/锦聚投资/浙大友创/银杏谷资本/浙江爵盛投资管理</t>
  </si>
  <si>
    <t>杭州艾美依航空制造装备有限公司是一家专注航空、航天、船舶等领域高端数字化装备设计、制造、集成与服务的公司，致力于飞机自动化调姿对接、机器人制孔、自动化钻铆、复合材料自动化铺丝等高端装备研发和系统集成领域。</t>
  </si>
  <si>
    <t>天钧精密</t>
  </si>
  <si>
    <t>新能源汽车零部件供应商</t>
  </si>
  <si>
    <t>江苏</t>
  </si>
  <si>
    <t>2023.6.28 - 股权投资 - N/A - 晨道资本/超兴创投
2021.7.21 - 股权投资 - N/A - 聚仁投资/亚商资本
2020.9.14 - 股权投资 - N/A - 力合清源</t>
  </si>
  <si>
    <t>江苏天钧精密技术有限公司，是一家专业研发、设计与制造新能源汽车零部件供应商，产品线涵盖方形锂电池结构件、电池包铝合金箱体、PACK热管理系统、电控箱体、水冷电机壳体等应用领域。</t>
  </si>
  <si>
    <t>集迦电子</t>
  </si>
  <si>
    <t>荧光光纤温度检测设备供应商</t>
  </si>
  <si>
    <t>2023.6.26 - 股权投资 - N/A - 深圳高新投资集团/芯辰科技投资 /新芯资产/中泰富力
2023.5.15 - 股权投资 - N/A - 金玉浑璞
2021.8.31 - 股权投资 - N/A - 金雨茂物/立创商城</t>
  </si>
  <si>
    <t>上海集迦电子科技有限公司，致力于高端温度、压力以及电弧传感器的研制。公司核心产品包括CORELight荧光光纤温度传感器和FIDIE晶圆传感器等。公司目前已经建成软件、硬件研发实验室以及一条光纤温度传感器组装和测试生产线，拥有高精度温度校准能力。产品性能被集成电路装备、制造企业认可，并已逐步产业化。公司具有较强的OEM、定制化研制服务能力，可提供多种物理量测控方案（包括温度、压力、震动、应力、位移、液位、光学变量等）。公司提供多种物理量的计量、标定等服务。</t>
  </si>
  <si>
    <t>矽佳测试</t>
  </si>
  <si>
    <t>集成电路测试服务提供商</t>
  </si>
  <si>
    <t>2023.6.28 - 股权投资 - N/A - 金浦投资/瑞夏投资/尚势资本/南方资本/高信资本/天创资本/芯跑投资/镇江国控/国信创新投
2022.7.14 - 股权投资 - N/A - 中芯聚源/中新集团(601512)/天创资本/瑞夏投资/元禾璞华/镇江国控/长石资本/凯璞庭资本
2022.5.23 - 股权投资 - N/A - 旭诺资产/天创资本/金浦投资</t>
  </si>
  <si>
    <t>镇江矽佳测试技术有限公司致力成为中国专业测试解决方案商。是一家为客户提供低成本测试解决方案的独立第三方的专业测试服务和测试系统解决方案提供的公司。公司主要经营集成电路测试领域内的技术开发、技术咨询、技术转让及技术培训；集成电路的设计、研发、测试、组装、销售；电子设备的研发与销售等。</t>
  </si>
  <si>
    <t>希桦科技</t>
  </si>
  <si>
    <t>超精密切削磨钻石工具及装备供应商</t>
  </si>
  <si>
    <t>正轩</t>
  </si>
  <si>
    <t>半导体划片机刀具，细分市场10亿左右，且不容易拓展到其他赛道。上轮估值不到1亿，收入百万级别</t>
  </si>
  <si>
    <t>2023.6.15 - 股权投资 - N/A - 中南创投/泓宁亨泰/正轩投资
2023.2.1 - 天使轮 - 1000万人民币 - 正轩投资</t>
  </si>
  <si>
    <t>希桦科技成立于2021年11月，公司位于成都市邛崃市天府新区半导体材料产业功能区，公司主营产品为切削磨钻石工具和装备，主要应用于集成电路制造领域，其主打产品晶圆切割硬刀（Hub Blade）曾在台湾有过近10年的量产和销售经验，曾成功为国内外半导体龙头企业供货并获得客户一致好评。</t>
  </si>
  <si>
    <t>康碳材料</t>
  </si>
  <si>
    <t>高性能碳复合材料研发商</t>
  </si>
  <si>
    <t>武岳峰</t>
  </si>
  <si>
    <t>交流过，建议持续跟踪</t>
  </si>
  <si>
    <t>2023.6.28 - 股权投资 - N/A - 弘德投资/武岳峰科创/有则创投
2022.6.20 - 股权投资 - N/A - 创启开盈/比亚
2021.12.3 - 股权投资 - N/A - 博时基金/天合光能(688599)/国投创合
2021.3.5 - 股权投资 - N/A - 深创投/九洲创投/百咖资本/武岳峰
2020.7.24 - 股权投资 - N/A - 华兴创业/弘德投资/拓金资本/上海自贸区
2019.10.11 - 股权投资 - N/A - 前海母基金
2018.7.23 - 股权投资 - N/A - 武岳峰</t>
  </si>
  <si>
    <t>上海康碳复合材料科技有限公司主要从事碳碳复合材料及产品的研发、生产和销售，公司目前主营产品为光伏领域晶硅制造热场系统系列产品。公司凭借先进的研发技术和生产工艺，2018年公司产品就通过京运通、隆基股份等客户的试样认证，目前已批量供货的客户有京运通、隆基股份、晶科能源、阿特斯等主要光伏晶硅生产厂商。除光伏领域晶硅制造热场系统系列产品外，公司还储备了多项新产品开发的技术，如刹车盘和火箭用喉衬等，为公司长期发展奠定了良好的基础。</t>
  </si>
  <si>
    <t>光梓科技</t>
  </si>
  <si>
    <t>光电集成电路芯片设计研发商</t>
  </si>
  <si>
    <t>公司的产品研发和业务进展滞后预期较多</t>
  </si>
  <si>
    <t>2023.6.30 - 股权投资 - N/A - 石溪资本/朗姿韩亚资管/同创伟业
2022.10.10 - C1轮 - 数千万人民币 - 浩澜资本/诚毅投资/华登国际/锦冠投资
2020.6.3 - 股权投资 - N/A - 华兴资本(01911)/国投创业
2019.11.21 - C轮 - N/A - 国投创业/华兴资本
2016.12.31 - B轮 - N/A - 华登国际/同创伟业/上创新微/上创信德
2016.3.1 - A轮 - N/A - 华登国际</t>
  </si>
  <si>
    <t>光梓科技总部位于上海张江高科园区，是一家由国家高层次人才创新团队创建，长期致力于研发和产业化应用于5G无线传输、数据中心、3D传感、激光雷达等市场的集成电路与系统的高科技企业。目前工有员工近百名，研发占比60%以上。光梓科技有高速光传输和高速光通信两大产品系列。公司高速光传感主要聚焦于驱动芯片，其产品主要面向消费和工业应用方向，如手机、ARVR、仓储物流、生物传感等。目前，光梓科技的高速光传感系列芯片已进入工业和消费电子领国际主流客户供应链。</t>
  </si>
  <si>
    <t>涟屹科技</t>
  </si>
  <si>
    <t>滑动轴承制造商</t>
  </si>
  <si>
    <t>2023-07-04 - 股权投资 - 数千万元 - 毅达资本
2023-01-20 - 股权投资 - N/A - 三一创投/威比特投资
2022-09-14 - 股权投资 - N/A - 上海纳米创投/涌铧投资</t>
  </si>
  <si>
    <t>上海涟屹轴承科技有限公司(东台淼润动力科技有限公司）是一个在交叉学科前沿，集高性能材料、专用设备设计、模拟仿真、试验评价、机理研究、技术咨询，生产和销售的国家高新技术企业。公司总部位于上海，主要负责研发和销售，目前一共有研发人员40余人，拥有专利和软件著作权30余项，并拥有全球最全面的滑动轴承研发体系。</t>
  </si>
  <si>
    <t>深圳世芯</t>
  </si>
  <si>
    <t>集成电路芯片设计商</t>
  </si>
  <si>
    <t>纬创资通</t>
  </si>
  <si>
    <t>2.33亿人民币</t>
  </si>
  <si>
    <t>2023-06-27 - 战略投资 - 2.33亿元 - 纬创资通</t>
  </si>
  <si>
    <t>深圳世芯是一家集成电路芯片设计商，专注于电子信息产业服务领域，主要从事集成电路芯片设计及服务等业务。</t>
  </si>
  <si>
    <t>海辰储能</t>
  </si>
  <si>
    <t>储能电池产品研发商</t>
  </si>
  <si>
    <t>金睿和投资</t>
  </si>
  <si>
    <t>2019年成立，从事磷酸铁锂储能电池，激进规划100GWH产能，但目前出货仅3GWH，技术缺乏独特性</t>
  </si>
  <si>
    <t>2019-12-27 - 天使 - N/A - 大公资本/鑫睿创业/众创资本/中国宝安
2021-06-30 - A - N/A - 鑫睿创投/众创资本/迈为股份
2022-01-19 - A+ - N/A - 方略资本 /博润资本 /威华股份 /招银国际 /朝希资本 /深圳投控 /同创伟业/深圳市联道资产管理/开拓和一
2022-10-18 - B -20亿元 - 农银国际/建信股权/经纬创投/盛屯集团/峰和资本/日初资本/厦门火炬创投/厦门创投/金风投控/招银电信基金
2023-06-30 - 股权投资 - N/A - 金睿和投资</t>
  </si>
  <si>
    <t>海辰储能是一家储能电池产品研发商，专业从事锂电池核心材料、磷酸铁锂储能电池及系统的研发、生产和销售，拥有核心技术知识产权，致力于以客户为中心，为全球提供安全、高效、清洁、可持续的绿色能源解决方案。</t>
  </si>
  <si>
    <t>陀普科技</t>
  </si>
  <si>
    <t>富锂锰电池生产商</t>
  </si>
  <si>
    <t>珠海拾源科技</t>
  </si>
  <si>
    <t>2023-06-30 - 天使 - 数千万元 - 珠海拾源科技</t>
  </si>
  <si>
    <t>陀普科技是一家富锂锰电池生产商，业务板块分成了三大类，富锂锰动力电池是其一，另外两大板块，一是小动力电池，即电动两轮车、电动摩托车等小动力交通工具电池；二是储能电池，即家庭储能、户外储能及集装箱储能等产品电池。</t>
  </si>
  <si>
    <t>中科元易</t>
  </si>
  <si>
    <t>纳米涂层材料研发生产商</t>
  </si>
  <si>
    <t>恒邦资本</t>
  </si>
  <si>
    <t>福州</t>
  </si>
  <si>
    <t>已经联系恒邦资本</t>
  </si>
  <si>
    <t>2023-06-28 - 股权投资 - 1000万元 - 恒邦资本</t>
  </si>
  <si>
    <t>中科元易是一家纳米涂层材料研发生产商，从事先进涂层材料产品的开发生产，为新能源、钢铁冶金、石油化工、汽车工业、电力、机械制造及军航天等行业提供高性能涂层防护材料。</t>
  </si>
  <si>
    <t>沃飞长空</t>
  </si>
  <si>
    <t>无人飞行器开发商</t>
  </si>
  <si>
    <t>华控基金/元禾原点/鸿华航空/空天翱翔</t>
  </si>
  <si>
    <t>2023-06-30 - A - 1亿元 - 华控基金/元禾原点/鸿华航空/空天翱翔</t>
  </si>
  <si>
    <t>沃飞长空（AEROFUGIA）是吉利科技集团通航战略的实践者，是一家以低空出行、车载飞行为核心的科技公司，致力于全球低空智慧交通商业化运营，聚焦车·无人机互融的智能生活场景，打造创新跨界的科技产品，围绕低空出行、车载飞行业务板块持续创新。旗下产品包括傲势工业级无人机、太力陆空两用飞车、沃珑空泰城市空中出行解决方案、互酷智能伴飞无人机、羽飞农服无人机等。</t>
  </si>
  <si>
    <t>映驰科技</t>
  </si>
  <si>
    <t>智能驾驶高性能计算软件平台供应商</t>
  </si>
  <si>
    <t>云晖资本/紫峰资本/知风之自</t>
  </si>
  <si>
    <t>B2</t>
  </si>
  <si>
    <t>团队来自bosch，做基于地平线的中间件软件；同质化竞争严重；</t>
  </si>
  <si>
    <t>2021-06-25 - A - 1亿元 - 红杉中国/恒旭资本/海松资本/联想之星
2020-04-02 - 天使 - 1000万元 - 北汽产投/联想之星
2022-07-26 - B1 - 1亿元 - 商汤国香/大陆集团/地平线信息
2023-06-30 - B2 - 1亿元 - 云晖资本/紫峰资本/知风之自</t>
  </si>
  <si>
    <t>映驰科技是一家智能驾驶高性能计算软件平台供应商，专注于智能汽车高性能计算软件平台与自动驾驶软件产品的研发与服务，核心技术是智能驾驶应用级操作系统和嵌入式人工智能。自主研发的EMOS中间件平台，支持确定性通讯和确定性调度。全栈自研的低速自动驾驶算法EM-Parking System，可在各类复杂场景下解决泊车难的问题。搭载EMOS的智能驾驶软件及域控解决方案已规模化量产。</t>
  </si>
  <si>
    <t>泰豪军工</t>
  </si>
  <si>
    <t>国防装备系统集成供应商</t>
  </si>
  <si>
    <t>中兵顺景</t>
  </si>
  <si>
    <t>1.99亿人民币</t>
  </si>
  <si>
    <t>南昌</t>
  </si>
  <si>
    <t>2023-01-12 - 战略投资 - N/A - 榆林市煤炭转化基金/航发基金
2023-06-28 - 战略投资 - 1.99亿元 - 中兵顺景</t>
  </si>
  <si>
    <t>泰豪军工是一家国防装备系统集成供应商，公司在军用通信、电源装备、导航装备、舰载装备、特种空调、新能源、智能化等领域形成自主核心技术，产业发展结出硕果。形成了通信指挥、舰船作战辅助系统、特种电站及空调、信息作战数据平台、动力系统、应急、弹药等系列产品，广泛应用于我国陆、海、空、火箭军、战支等各军兵种及公安武警部队的装备系统。</t>
  </si>
  <si>
    <t>光润真空</t>
  </si>
  <si>
    <t>复合集流体设备制造商</t>
  </si>
  <si>
    <t>锡创投</t>
  </si>
  <si>
    <t>2023-06-29 - 天使 - N/A - 锡创投</t>
  </si>
  <si>
    <t>光润真空是一家复合集流体设备制造商，从事研发、设计、销售、制造、服务柔性复合集流体真空磁控溅射镀膜设备，公司开发的硬质镀膜设备、卷绕镀膜设备以及光学镀膜设备等在国内处于领先水平。公司产品覆盖蒸发镀膜专用设备、磁控溅射真空镀膜专用设备、多弧离子真空镀膜专用设备、DLC和硬质膜层专用设备等。</t>
  </si>
  <si>
    <t>上海红生</t>
  </si>
  <si>
    <t>舰船通信设备及相关设备生产商</t>
  </si>
  <si>
    <t>5144万人民币</t>
  </si>
  <si>
    <t>2017-01-25 - A - N/A - 鼎兴量子
2018-05-10 - 被收购 - 4.9亿元 - 泰豪科技
2023-01-12 - 战略投资 - N/A - 榆林市煤炭转化基金/航发基金
2023-06-28 - 战略投资 - 5144万元 - 中兵顺景</t>
  </si>
  <si>
    <t>上海红生是一家舰船通信设备及相关设备生产商，主要从事舰船通信设备 、GPS铷钟校频仪、通信中心控制管理设备、天线绝缘监测仪、船用网关、通信组合机柜等设备的制造、修理及售后服务，同时提供船用钛合金、板式换热器的技术咨询、工程设计和产品代理服务。</t>
  </si>
  <si>
    <t>摇橹船</t>
  </si>
  <si>
    <t>智能视觉装备及整体解决方案提供商</t>
  </si>
  <si>
    <t>川穗基金/四川国经聚智科技/中天辽创</t>
  </si>
  <si>
    <t>团队判断</t>
  </si>
  <si>
    <t>2022-07-13 - 股权投资 - N/A - 湖北洋丰集团/联通
2023-06-19 - 股权投资 - N/A - 川穗基金/四川国经聚智科技/中天辽创</t>
  </si>
  <si>
    <t>摇橹船是一家智能视觉装备及整体解决方案提供商，专注于解决光电测量“卡脖子”难题，依托重庆丰富的制造场景，深耕工业AI及机器视觉领域。目前工业生产很多环节还是依靠人工肉眼检测瑕疵，采用中科摇橹船专业相机镜头和先进的机器视觉技术，推动工业企业智能制造转型升级。</t>
  </si>
  <si>
    <t>蓝点触控</t>
  </si>
  <si>
    <t>力传感器及柔性打磨机器人研发生产商</t>
  </si>
  <si>
    <t>中关村协同基金</t>
  </si>
  <si>
    <t>2020-05-08 - 天使 - N/A - 雅瑞天使/新松创投
2023-06-27 - Pre-A - 数千万元 - 中关村协同基金</t>
  </si>
  <si>
    <t>蓝点触控是一家力传感器及柔性打磨机器人研发生产商，专业从事高精度、高性能力传感器及力控产品研发和生产。在多维力传感器、关节扭矩传感器、机器人力控技术等方面拥有深厚的经验积累和技术优势，现已形成了Wrist六维力传感器、Joint关节扭矩传感器、力控应用软件包等多个产品系列。</t>
  </si>
  <si>
    <t>易满科技</t>
  </si>
  <si>
    <t>新能源汽车充电设施提供商</t>
  </si>
  <si>
    <t>国亿私募</t>
  </si>
  <si>
    <t>1500万人民币</t>
  </si>
  <si>
    <t>2023-06-21 - A - 1500万元 - 国亿私募</t>
  </si>
  <si>
    <t>易满科技是一家新能源汽车充电设施提供商，致力于为用户提供高效、便捷的充电服务。公司拥有先进的技术和专业的团队，为用户提供全面的充电解决方案，推动新能源汽车行业的可持续发展。</t>
  </si>
  <si>
    <t>爱思盟</t>
  </si>
  <si>
    <t>汽车线控制动产品研发商</t>
  </si>
  <si>
    <t>清水湾资本/明月湖国际智能产业科创基金</t>
  </si>
  <si>
    <t>2023-06-27 - 天使 - N/A - 清水湾资本/明月湖国际智能产业科创基金</t>
  </si>
  <si>
    <t>爱思盟是一家汽车线控制动产品研发商，聚焦智能驾驶和新能源汽车领域，以自主研发的底盘域开发平台ARTEMIS为核心，完成线控制动、线控转向、底盘域控制器三大核心部件储备布局。并以模块化智能滑板底盘-Swan快速切入市场，完成物流、环卫、园区、教研等场景使用，实现软件定义底盘。</t>
  </si>
  <si>
    <t>惟妙数智人</t>
  </si>
  <si>
    <t>智能化IP打造及招商营销平台</t>
  </si>
  <si>
    <t>元昊投资/赫翔集团</t>
  </si>
  <si>
    <t>2023-06-07 - 天使 - N/A - 元昊投资/赫翔集团</t>
  </si>
  <si>
    <t>惟妙数智人是算力空间旗下基于AIGC的智能化IP打造及招商营销平台，专注于人工智能、元宇宙技术研究，实现技术+产业+运营综合布局，业务包含数字人服务平台、数字确权、培训发证、流量赋能、供应链、数字人大会、元宇宙产业园等多大板块。现已广泛应用于广电媒体、品牌营销、电商直播/短视频、政府文旅、教育娱乐、影视番剧、 AR/VR/AI，NFT/元宇宙等各类线上线下不同场景。</t>
  </si>
  <si>
    <t>汉特云</t>
  </si>
  <si>
    <t>智能服务机器人研发商</t>
  </si>
  <si>
    <t>福州金控</t>
  </si>
  <si>
    <t>Pre-A+</t>
  </si>
  <si>
    <t>2022-04-14 - Pre-A - 1000万元 - 阳明资本
2019-08-26 - 天使 - N/A - 汇智鑫投资
2023-06-26 - Pre-A+ - 1000万元 - 福州金控</t>
  </si>
  <si>
    <t>汉特云是一家智能服务机器人研发商，专注于研发特定场景下室内外智能机器人、低速无人车。公司拥有完全自主知识产权的自动驾驶域控制器、线控底盘、智能网联云平台等自动驾驶领域的核心技术，具有软硬件设计与算法研究等全栈式技术创新实力。已打造自研自动驾驶平台，包括线控底盘平台、自动驾驶（含相关核心控制器），与云控平台三大核心技术。</t>
  </si>
  <si>
    <t>原粒半导体</t>
  </si>
  <si>
    <t>创新AI Chiplet供应商</t>
  </si>
  <si>
    <t>英诺/中科创星</t>
  </si>
  <si>
    <t>ceo 原先深鉴科技背景，创业前是赛灵思AI 架构负责人，团队缺少SOC经验</t>
  </si>
  <si>
    <t>2023-06-27 - 种子轮 - 数千万元 - 英诺天使基金/中关村发展集团/清科创投/水木清华校友种子基金/中科创星</t>
  </si>
  <si>
    <t>原粒半导体是一家AI Chiplet供应商，通过提供高能效、低成本的通用AI Chiplet组件与工具链，为多模态大模型提供算力支持。</t>
  </si>
  <si>
    <t>江瓷电子</t>
  </si>
  <si>
    <t>高性能压电陶瓷及部件制造商</t>
  </si>
  <si>
    <t>四川</t>
  </si>
  <si>
    <t>压电陶瓷材料</t>
  </si>
  <si>
    <t>2023-06-28 - 种子轮 - 1000万元 - 中科创星</t>
  </si>
  <si>
    <t>江瓷电子成立于2023年2月，孵化自苏州思萃电子功能材料技术研究所。公司锚定高温压电陶瓷换能器、大功率陶瓷材料和下一代水声装备三大业务方向，为高端压电传感器、换能器、驱动器市场开发材料与元器件，提供从材料配方、制备工艺到器件集成的一站式解决方案。</t>
  </si>
  <si>
    <t>星光微网</t>
  </si>
  <si>
    <t>工商业储能系统供应商</t>
  </si>
  <si>
    <t>高瓴</t>
  </si>
  <si>
    <t>储能聚合商</t>
  </si>
  <si>
    <t>2023.6.30 - 天使轮 - 1亿人民币 - 鹏辉能源/高瓴</t>
  </si>
  <si>
    <t>星光微网成立于2023年4月，未来致力于成为综合能源服务商，现阶段聚焦用户侧储能领域，并以工商业储能为主。公司专注为工商业企业等提供包括投资、咨询、设计、建设、运营及维护在内的储能电站全生命周期解决方案。后续将陆续布局虚拟电厂等综合能源服务板块。</t>
  </si>
  <si>
    <t>贝普奥生物</t>
  </si>
  <si>
    <t>蛋白质组学产品及新药研发商</t>
  </si>
  <si>
    <t>2022.11.15 - Pre-A轮 - 数千万人民币 - 启明创投/中金资本/高瓴
2022.4.26 - 天使轮 - N/A - 高瓴</t>
  </si>
  <si>
    <t>深圳市贝普奥生物科技有限公司是一家专注于蛋白质组学的研发型高科技公司。 公司致力于对蛋白质组学领域的研发成果进行商业开发及转化，并以蛋白质组 学样品前处理产品为切入点，提升蛋白质组学技术在创新标志物和创新药物研 发全链条中的应用</t>
  </si>
  <si>
    <t>透彻影像</t>
  </si>
  <si>
    <t>人工智能病理图像诊断服务提供商</t>
  </si>
  <si>
    <t>启明</t>
  </si>
  <si>
    <t>2023-06-26 - A轮 - 1亿元 - 启明创投/KIP资本
2022-01-19 - 股权投资 - N/A - RY投资
2020-05-09 - 股权投资 - N/A - 澳银资本
2019-11-25 - Pre-A轮 - 数千万元 - 普华资本/图灵创投/磐霖资本/快创营
2018-08-29 - 天使轮 - N/A - 弘道资本</t>
  </si>
  <si>
    <t>透彻影像（北京）科技有限公司是专业的人工智能病理图片诊断公司，致力于使用大数据及人工智能为病理图片提供智能判别、诊断、预测，并提供最优化的解决方案。透彻影像为中国及亚太地区病理学界实现行业数字化、信息化及智能化的长远发展提供服务。</t>
  </si>
  <si>
    <t>长飞先进半导体</t>
  </si>
  <si>
    <t>第三代半导体研发生产服务商</t>
  </si>
  <si>
    <t>临芯</t>
  </si>
  <si>
    <t>38亿人民币</t>
  </si>
  <si>
    <t>瞻芯竞对；本次融资投前34亿元估值，投后估值60亿；22年收入12亿，亏10亿；本轮另有债权融资24亿，共60亿融资投资于芜湖新一期产能建设，预计25年建成，打造年产能36万片6英寸SiC晶圆的IDM</t>
  </si>
  <si>
    <t>2023-06-28 - A轮 - 38亿元 - 长飞光纤/浙江国改基金/江云芯创/光谷金控/中建材新材料基金/中平资本/长飞基金/富浙资本/中金资本/中金公司/上海申和/杭州大和/临芯投资/海通并购基金/国元金控/国元基金/国元股权/国元创新投资/鲁信创投/方正和生/东风资产/建信信托/十月资本/华安嘉业/中互智云/宝樾启承/云岫资本/天兴资本
2022-05-13 - 股权投资 - 14.3亿元 - 临芯投资/鹏汇投资/小村资本/长飞基金/长飞光纤/光谷产业投/杭州大和热磁电子有限公司/上海申和投资有限公司/上海临珺电子科技有限公司
2021-02-10 - 股权投资 - N/A - Waterwood</t>
  </si>
  <si>
    <t>安徽长飞先进半导体有限公司专注于碳化硅（SiC）功率半导体产品研发及制造，拥有国内一流的产线设备和先进的配套系统，具备从外延生长、器件设计、晶圆制造到模块封测的全流程生产能力和技术研发能力。可年产6万片6英寸SiC MOSFET或SBD外延及晶圆、640万只功率模块、1800万只功率单管。我们致力于提供高品质的服务，目前可提供650V到3300V SiC SBD、SiC MOSFET相关产品。</t>
  </si>
  <si>
    <t>诺米代谢</t>
  </si>
  <si>
    <t>代谢组学精准医学服务提供商</t>
  </si>
  <si>
    <t>苏州市</t>
  </si>
  <si>
    <t>康宁杰瑞徐霆的IVD公司，质谱和NGS第三方检测，参考当年的NGS公司，核心壁垒可能不高</t>
  </si>
  <si>
    <t>2023-06-28 - A+轮 - 1亿元 - 元禾控股/领军创投/元生创投
2021-04-29 - A轮 - 1亿元 - 元生创投/中亿明源/中新集团
2019-04-09 - 天使轮 - N/A - 薄荷天使基金/翼朴资本/沃生投资/隆门资本/苏州康宁杰瑞生物科技有限公司</t>
  </si>
  <si>
    <t>苏州帕诺米克生物医药科技有限公司于2013 年在苏州工业园区成立，是中国最早成立、规模最大的代谢组学公司之一，致力于打造代谢组学精准医学与营养全方案提供商，成为每个人的代谢管家。诺米代谢业务板块包括组学技术服务、临床质谱、组学临床产品与生物大数据平台，为全球客户提供更快更精准的代谢组学技术服务、临床产品及大数据服务。</t>
  </si>
  <si>
    <t>心恒睿医疗</t>
  </si>
  <si>
    <t>医疗技术研发商</t>
  </si>
  <si>
    <t>IDG</t>
  </si>
  <si>
    <t>投前2.4亿投后3亿，国产版人工心脏impella，预计今年底提交型检</t>
  </si>
  <si>
    <t>2023.06.26 - A+轮 - N/A - IDG/朗玛峰创投/怀格资本
2022.10.14 - A轮 - N/A - 华桐资本
2022.03.01 - Pre-A轮 - N/A - 烛远/济峰资本</t>
  </si>
  <si>
    <t>上海心恒睿医疗科技有限公司是一家医疗技术研发商，主要经医疗技术开发，第二类医疗器械销售。</t>
  </si>
  <si>
    <t>上海联风</t>
  </si>
  <si>
    <t>气体分离及提纯装备制造商</t>
  </si>
  <si>
    <t>正在调研</t>
  </si>
  <si>
    <t>2023.6.21 - A+轮 - N/A - 朝希资本/盛世投资/毅达
2023.1.5 - A轮 - N/A - 鑫智投资/朝希</t>
  </si>
  <si>
    <t>上海联风能源科技有限公司是一家致力于节能环保方向的气体分离和提纯装备制造的高新技术企业。公司主要产品有：制氮机、制氧机、节能型低温空分设备，节能型变压吸附空分设备，节能型膜分离设备，高回收率氩气回收设备，氦气回收设备、二氧化碳回收设备，VOC处理设备，废酸回收装置和污水处理装置等。产品广泛应用于光伏、钢铁、化工、煤化工、粉末冶金、半导体、汽车生产等各个行业。</t>
  </si>
  <si>
    <t>韫茂科技</t>
  </si>
  <si>
    <t>纳米级薄膜沉积装备平台开发商</t>
  </si>
  <si>
    <t>银杏谷/红杉中国</t>
  </si>
  <si>
    <t>A+/B</t>
  </si>
  <si>
    <t>ALD设备</t>
  </si>
  <si>
    <t>2023-06-27 - A+轮/B轮 - 数亿元 - 舜宇产业基金/创合鑫材/国谦资本/长江成长资本/利势资本/银杏谷资本/御道创投/红杉中国
2021-11-05 - A轮 - 数千万元 - 红杉资本/鑫瑞集诚
2018-06-04 - 天使轮 - N/A - 京道基金</t>
  </si>
  <si>
    <t>厦门韫茂科技有限公司是一家专业从事纳米级表面成膜的高科技装备制造企业，目前公司已形成以原子层沉积镀膜，热阻式/电子束蒸发镀膜，磁控溅射镀膜，UHV等一系列产品，广泛应用于量子计算，超导器件、半导体、数据存储、微纳米加工、LED/OLED、电动新能源汽车、太阳能光伏领域，为广大科研院校和企业用户提供全方位的解决方案。</t>
  </si>
  <si>
    <t>行健智能</t>
  </si>
  <si>
    <t>焊接切割智能化自动化机器人研发商</t>
  </si>
  <si>
    <t>6000万人民币</t>
  </si>
  <si>
    <t>安徽</t>
  </si>
  <si>
    <t>偏传统制造</t>
  </si>
  <si>
    <t>2023.6.30 - B轮 - 6000万人民币 - 同创伟业/东方嘉富
2016.5.31 - 股权投资 - N/A - 麒麟资本</t>
  </si>
  <si>
    <t>行健智能成立于2006年，致力于实现工业机器人的智能化、柔性化，助力制造企业产业升级。行健智能核心团队深耕智能机器人领域超15年，坚持底层技术开发，拥有机器视觉、3D线激光、机器人底层控制系统、模型数据驱动+自主编程系统等核心技术，真正实现针对一般工业切割焊接的免示教和完全自动化，为客户提供机器人柔性制造工作站（点）、多机器人协同产线（线）以及智能化、数字化车间及黑灯工厂（面）。</t>
  </si>
  <si>
    <t>凯斯艾生物</t>
  </si>
  <si>
    <t>药效学研究CRO服务提供商</t>
  </si>
  <si>
    <t>药效检测市场规模小于10亿，且预判未来趋势会被大型CRO卷</t>
  </si>
  <si>
    <t>2023.6.30 - B轮 - 5000万人民币 - 苑东生物/中鑫资本/元禾控股/国仟创投/同人博达
2018.9.11 - 股权投资 - N/A - 同人博达/南京创投</t>
  </si>
  <si>
    <t>凯斯艾生物科技（苏州）有限公司是一家药效学研究CRO服务提供商，主要专注于心脑血管、炎症、免疫性与代谢性疾病、肝脏和肾脏疾病等非肿瘤疾病领域的实验动物模型建立，临床前药理学以及药效学研究服务，以及以及毒理和病理学评价服务等，拥有自主研发的实验动物中及病理实验室，面向用户提供细胞凋亡检测、荧光原位杂交、小动物整体器官包埋和H&amp;E染色等试验服务项目。</t>
  </si>
  <si>
    <t>有容微电子</t>
  </si>
  <si>
    <t>高性能模拟射频及数模混合芯片设计研发商</t>
  </si>
  <si>
    <t>企业规划了三条线，clock芯片；hdmi retimer芯片；数字电源芯片；团队是博通背景；估值在10亿，2022年收入2000万；偏贵。</t>
  </si>
  <si>
    <t>2023-06-26 - B轮 - 数千万元 - 毅达资本
2022-03-18 - A轮 - 数千万元 - 中芯聚源/海望资本
2020-12-04 - Pre-A轮 - N/A - 芯跑资本/好上好
2020-04-16 - 天使轮 - N/A - 利通电子</t>
  </si>
  <si>
    <t>有容微电子是一家高性能模拟射频及数模混合芯片设计研发商，专注于高性能、高品质射频、模拟和混合信号集成电路研发和销售。主要有高性能锁相环芯片、高速开关、电源管理等，产品广泛应用于有线通信（交换机和路由器）、无线通信（基站和小基站）、雷达、仪器仪表、航天、精密测量、智能家居以及消费类电子等众多领域。</t>
  </si>
  <si>
    <t>甦力康</t>
  </si>
  <si>
    <t>特医食品产销商</t>
  </si>
  <si>
    <t>钟鼎</t>
  </si>
  <si>
    <t>2023.06.20 - B轮 - N/A - 钟鼎
2019.10.22 - A轮 - N/A - 海正药业</t>
  </si>
  <si>
    <t>甦力康公司的产品管线以特医食品为特色，产品主要包含特医食品、保健品、普通食品（如固体饮料、液体饮料、特膳、保健品、压片糖果、冻干果蔬类等）。</t>
  </si>
  <si>
    <t>通嘉宏瑞</t>
  </si>
  <si>
    <t>干式真空泵装备及系统技术服务供应商</t>
  </si>
  <si>
    <t>君海创芯</t>
  </si>
  <si>
    <t>真空泵头部企业，2022年营收2.5亿，净利-0.94亿，2023年预计7亿，净利润7000万，7/31股改，目前pre-IPO轮，pre40亿</t>
  </si>
  <si>
    <t>2023.6.16 - B轮 - N/A - 辰峰资本/渝富资本/朝希资本/德邻私募/芯创资本/君海创芯/仓廪投资/铂莲投资/瑞东资本/盛世投资/明德投资/鑫睿创投/前海富镕投资
2022.9.15 - A+轮 - 数亿人民币 - 石溪资本/中芯聚源/诺华投资/鑫睿创业/亦庄国投/瞪羚投资基金/合肥国正资本/中关村发展集团
2021.7.30 - A轮 - 1亿人民币 - 盛世投资/前海富镕/辰峰资本</t>
  </si>
  <si>
    <t>通嘉宏瑞系世界泛半导体行业干式真空泵装备及系统技术服务供应商。公司主导产品国际主流全系列干式真空泵以及核心精密零部件，广泛应用于半导体、显示面板、太阳能光伏、LED照明、锂电等行业的集成电路及刻蚀、真空薄膜等设备，以其高效、节能、环保、高性价比、适应严苛工况等核心竞争优势赢得行业关注。作为京东方、华星光电、维信诺、晶澳等行业头部企业的战略合作伙伴，产品可靠性、服务响应速度、技术协调能力，受到客户赞誉。</t>
  </si>
  <si>
    <t>开源中国</t>
  </si>
  <si>
    <t>开源技术社区</t>
  </si>
  <si>
    <t>君联/容亿/联想</t>
  </si>
  <si>
    <t>7.75亿人民币</t>
  </si>
  <si>
    <t>2023-06-26 - B+轮 - 7.75亿元 - 天际资本/浦东科创/泰达投资/浦软孵化器/张江科投/君联资本/上海国际创投/瑞力投资/容亿资本/中国移动/中网投/盛澄私募基金/联想创投/上海科创投集团
2022-01-07 - B轮 - N/A - 中科创星/海望资本/张江火炬创投
2020-09-02 - A+轮 - N/A - 哈勃投资
2019-12-06 - A轮 - N/A - 百度</t>
  </si>
  <si>
    <t>开源中国是国内一个开源技术社区，拥有超过300万会员，形成了由开源软件库、代码分享、资讯、协作翻译、码云、众包、招聘等几大模块内容，为IT开发者提供了一个发现、使用、并交流开源技术的平台。2013年，开源中国建立大型综合性的云开发平台——码云，为中国广大开发者提供团队协作、源码托管、代码质量分析、代码评审、测试、代码演示平台等功能。</t>
  </si>
  <si>
    <t>锋源氢能</t>
  </si>
  <si>
    <t>氢燃料电池以及核心零部件研发商</t>
  </si>
  <si>
    <t>2023.6.22 - B+轮 - 1亿人民币 - 开源思创/世创科创/武岳峰
2023.2.28 - B轮 - N/A - 基石
2022.6.17 - 股权投资 - N/A - 北京深泉
2021.10.18 - 股权投资 - 1亿人民币 - 武岳峰/飞图/雷神/宁波鼎行晟
2021.4.12 - 战略投资 - 900万人民币 - 丰厚
2018.7.25 - A轮 - 1亿人民币 - 武岳峰资本/国新启迪/睿浤
2016.9.1 - 天使轮 - N/A - 北斗融创/北川</t>
  </si>
  <si>
    <t>锋源氢能是国内极少的集全自主知识产权氢燃料电池以及核心零部件研发、生产、销售的氢燃料电池公司，为汽车、无人机、应急电源、储能等场景提供能源解决方案，是国内氢燃料电池电堆国产化的领导者、技术及产品性能的领跑者、成本下降的推动者。</t>
  </si>
  <si>
    <t>玮美基因</t>
  </si>
  <si>
    <t>基因治疗药物研发商</t>
  </si>
  <si>
    <t>与头部公司同质化竞争，进度落后2年</t>
  </si>
  <si>
    <t>2023.6.28 - 战略投资 - 数千万人民币 - 金浦投资/弘盛
2022.1.7 - 天使轮 - 数千万人民币 - 朗煜</t>
  </si>
  <si>
    <t>玮美基因坐落于上海市浦东新区张江药谷，是一家集基因治疗药物研发、生产和临床应用为一体的高新生物技术公司。玮美基因以“耕拓医药未来，点亮生命美好！”为目标。目前已拥有自主专利的AAV载体，和多项发明专利，在眼科、耳科等系统拥有自主产权的高效AAV，为基因治疗不同领域的疾病提供更优越的递送载体。</t>
  </si>
  <si>
    <t>QuickCEP</t>
  </si>
  <si>
    <t>中国品牌出海营销SaaS服务商</t>
  </si>
  <si>
    <t>复星锐正/初心资本</t>
  </si>
  <si>
    <t>2023-06-26 - 战略投资 - 数千万元 - 源数创投/复星锐正/初心资本
2022-06-07 - Pre-A轮 - 数千万元 - 复星锐正/初心资本/上海锐璨投资有限公司
2022-02-16 - 天使轮 - N/A - 大观资本/初心资本</t>
  </si>
  <si>
    <t>QuickCEP 上线于2021年，隶属北京快牛智营科技有限公司，总部位于北京。公司专注于为跨境独立站提供面向海外用户的 SaaS 营销工具，主要通过客户数据平台、导购机器人、营销自动化，触达独立站用户的各个购物节点，以提升消费者转化率。</t>
  </si>
  <si>
    <t>康诺思腾</t>
  </si>
  <si>
    <t>手术机器人研发商</t>
  </si>
  <si>
    <t>联想/启明/险峰</t>
  </si>
  <si>
    <t>8亿人民币</t>
  </si>
  <si>
    <t>创始人欧国威是港中文自动化系教授，曾参与达芬奇手术机器人多代产品研发，估值50亿</t>
  </si>
  <si>
    <t>2023.6.30 - 股权投资 - 8亿人民币 - 道合投资/联想创投/清松资本/美团龙珠/启明创投/礼来亚洲基金/新世界集团/险峰K2VC
2021.11.22 - B轮 - 5亿人民币 - 礼来亚洲基金/美团龙珠/新世界发展/启明创投/清松资本/高榕资本/险峰K2VC
2020.11.20 - A轮 - N/A - 启明创投/清松资本/高榕资本/险峰K2VC</t>
  </si>
  <si>
    <t>康诺思腾成立于2019年9月，创始团队为全球顶级医疗手术机器人专家，深耕行业数十年。公司致力于创新型手术机器人的开发，已完成软组织手术机器人和其他重大专科手术机器人的多管线布局。目前，康诺思腾已完成多孔腹腔镜手术机器人产品开发，将快速进入临床试验阶段。康诺思腾的多孔腹腔镜手术机器人产品得到了国内外众多顶尖临床专家的一致好评，操作流畅、控制精准、视野逼真、性能出色，占据国内技术高地。</t>
  </si>
  <si>
    <t>深轻科技</t>
  </si>
  <si>
    <t>保险精算中台系统研发商</t>
  </si>
  <si>
    <t>2023-06-26 - 股权投资 - 数千万元 - 劲邦资本/新宜资本/正轩投资
2022-06-13 - 股权投资 - 数千万元 - 啟赋资本/树邦来同
2022-02-22 - 战略投资 - N/A - 北京中科软科技有限公司
2021-08-18 - 天使轮 - 数千万元 - 正轩投资</t>
  </si>
  <si>
    <t>深轻（上海）科技有限公司是一家高效精算软件开发商，其致力于通过为客户提供高效易用的计算工具和协作类产品，推动企业的精细化管理以及产品迭代效率。专注于保险科技和咨询服务，提供精算预测引擎、高效精算软件等产品，与财务系统、核心业务系统、分析系统无缝对接，提供公司相关开发维护工作以及跨系统的数据联动解决方案。</t>
  </si>
  <si>
    <t>基本粒子</t>
  </si>
  <si>
    <t>政企数字化服务提供商</t>
  </si>
  <si>
    <t>2023.6.19 - 股权投资 - N/A - 银杏谷</t>
  </si>
  <si>
    <t>基本粒子是一家政企数字化服务提供商，以提升政企服务效率为己任的新型数字化企业。公司业务范围涵盖城市数据底座、政策直达平台、城市大脑中枢系统、交通引擎和数字驾驶舱等。</t>
  </si>
  <si>
    <t>创实讯联</t>
  </si>
  <si>
    <t>硬件平台定制服务提供商</t>
  </si>
  <si>
    <t>福建</t>
  </si>
  <si>
    <t>2023.6.19 - 股权投资 - N/A - 福州创投/海峡金控/毅达</t>
  </si>
  <si>
    <t>创实讯联是一家专业为行业高端客户提供高品质硬件平台定制开发，集研发和生产于一体的高新技术企业。创实可以为客户提供从产品定义、底层软硬件研发、应用软件对接，到中试、量产、仓储、发货等服务。公司的主要研发成员来自国内一线的网络通讯设备和金融行业设备的上市公司，产品开发严格遵照IPD开发流程，通过对需求分析、总体设计、详细设计、测试到发布的过程质量的严格监控，能够帮助客户快速、轻松地实现自己的需求和创意，让最终客户拥有一个外观时尚、高性价比、质量可靠的硬件产品。</t>
  </si>
  <si>
    <t>迈科芯纳</t>
  </si>
  <si>
    <t>薄膜太阳能划线服务提供商</t>
  </si>
  <si>
    <t>东方富海</t>
  </si>
  <si>
    <t>创始团队来自于德龙激光，目前在手订单为3000万元，客户为钙钛矿薄膜太阳能电池</t>
  </si>
  <si>
    <t>2023.6.25 - 股权投资 - N/A - 东方富海</t>
  </si>
  <si>
    <t>迈科芯纳是一家薄膜太阳能划线服务提供商，致力于研发、生产与销售各类高端工业应用超精密激光设备，尤其是基于红外、紫外、绿光和超短脉冲技术的设备，主要应用于薄膜太阳能领域。</t>
  </si>
  <si>
    <t>银河机器人</t>
  </si>
  <si>
    <t>服务机器人研发生产商</t>
  </si>
  <si>
    <t>蓝驰/经纬</t>
  </si>
  <si>
    <t>2023.6.21 - 股权投资 - N/A - 蓝驰创投/经纬创投</t>
  </si>
  <si>
    <t>聚合光子</t>
  </si>
  <si>
    <t>光纤器件及特种光纤处理解决方案提供商</t>
  </si>
  <si>
    <t>2023.6.19 - 股权投资 - N/A - 深高投</t>
  </si>
  <si>
    <t>武汉聚合光子技术有限公司公司成立初期就已经形成了以代养研的良好发展模式，成立至今，公司已有员工超百人，公司专注于高端光纤器件研发生产以及特种光纤处理及测试设备的解决方案。公司自主生产的高端无源器件以及光纤处理设备目前已经广泛应用在高端工业激光器市场，同时我司配合国内绝大多数高功率光纤激光器科研团队不断攀登高峰，目前公司高功率器件类产品在国内外出货量处于领先地位。</t>
  </si>
  <si>
    <t>天功精密</t>
  </si>
  <si>
    <t>机床功能部件及附件销售商</t>
  </si>
  <si>
    <t>正轩/深高投</t>
  </si>
  <si>
    <t>2023.6.26 - 股权投资 - N/A - 正轩投资/深圳高新投资集团</t>
  </si>
  <si>
    <t>智微电子</t>
  </si>
  <si>
    <t>物联网芯片研发商</t>
  </si>
  <si>
    <t>小米/临芯</t>
  </si>
  <si>
    <t>2023-06-25 - 股权投资 - N/A - 小米科技/长飞基金/深圳羲和投资管理/临芯投资
2022-06-02 - 股权投资 - N/A - 仁馨资本/科宇盛达/鼎盛合创/达富资本</t>
  </si>
  <si>
    <t>深圳智微致力于物联网领域集成电路的设计、软件开发和整体解决方案提供，广泛应用在智慧能源、智能家居、工业物联网等行业。智微人坚持聚焦战略，坚持对集成电路设计核心技术的持续投入，以客户需求为导向，用芯助力物联网领域的建设和发展。</t>
  </si>
  <si>
    <t>海正大健康</t>
  </si>
  <si>
    <t>医药保健品生产销售商</t>
  </si>
  <si>
    <t>2023.6.20 - 股权投资 - N/A - 钟鼎资本
2015.10.8 - 股权投资 - N/A - 海正药业</t>
  </si>
  <si>
    <t>海正大健康是一家医药保健品生产销售商，主要产品为伊能佳特殊医学用途蛋白质组件配方食品。</t>
  </si>
  <si>
    <t>邦瓷科技</t>
  </si>
  <si>
    <t>高性能压电陶瓷及器件研发商</t>
  </si>
  <si>
    <t>2023.6.21 - 股权投资 - N/A - 高瓴
2023.1.19 - 股权投资 - N/A - 东方富海/中航南山/珊瑚
2019.6.20 - 股权投资 - N/A - 善达投资/东方富海</t>
  </si>
  <si>
    <t>邦瓷电子科技（盐城）有限责任公司成立于2018年，是一家专门从事压电陶瓷产品研发、生产、销售、服务于一体的有限责任公司，坐落于美丽的盐城经济开发区。公司注册资金500万，由中国知名投资公司深圳东方富海、及盐城悦达为其投资背书。 邦瓷电子专业研发、生产、加工销售各种类型的多层压电叠堆系列产品、超声波压电陶瓷雾化系列产品、压电陶瓷传感器等与压电陶瓷相关的各类电子元件产品。 邦瓷电子拥有性能优异的材料配方，可以为您定制各类压电产品及相关电子元件，公司拥有科学完整的质量管理体系，先进的自动化生产设备和检测仪器。我们拥有诚信为本、客户至上的服务态度，本着工匠精神对每一件产品认真、用心，以尽**努力让您满意。 公司本着 尊重人才，以人为本 的经营理念，凝聚了一批具有多年丰富经验的技术性人才和管理性人才，同时也敞开怀抱，广纳各方有志之士，让我们一起携手并进，共创辉煌！</t>
  </si>
  <si>
    <t>欧中科技</t>
  </si>
  <si>
    <t>金属球形粉末及制件生产与服务提供商</t>
  </si>
  <si>
    <t>3d打印金属粉末国内头部公司，市场规模偏小</t>
  </si>
  <si>
    <t>2023.6.21 - 股权投资 - N/A - 青实资本/西安工业投资/航创基金/航发基金/兰州新区产投基金/中科创星/敦成投资陕文投集团/关天资本/西部证券投资唐兴资本/陕西省成长性企业引导基金
2018.9.21 - 股权投资 - N/A - 迈朴资本/敦成投资/天银投资/中金博海/深创投
2018.2.6 - 股权投资 - N/A - 西部超导</t>
  </si>
  <si>
    <t>欧中科技是一家金属球形粉末及制件生产与服务提供商，组建了国内首条超高转速等离子旋转电极（SS-PREP）金属球形粉末制备生产线。主要致力于钛合金、高温合金及其他金属球形粉末制备，发动机叶片的精深加工服务，粉末冶金制件、增材制造金属丝材的研发、生产及货物的进出口贸易等。产品应用于航空航天、生物医疗等领域。</t>
  </si>
  <si>
    <t>锐视智芯</t>
  </si>
  <si>
    <t>机器视觉传感器研发商</t>
  </si>
  <si>
    <t>哈勃</t>
  </si>
  <si>
    <t>2023-06-26 - 股权投资 - N/A - 哈勃/中科先进/同歌创投/谷雨嘉禾
2022-11-10 - 股权投资 - N/A - 联想创投/深圳天使母基金/清科创投/同创伟业
2022-07-01 - 股权投资 - N/A - 联想创投/君余股权/追远创投/巡星投资/中科创星/同创伟业/全志科技/耀途资本/讯飞创投/中电海康/虹软科技</t>
  </si>
  <si>
    <t>锐视智芯是一家机器视觉系统提供商，该公司主要涉及硅眼-ALPIX机器视觉系统，旗下主要产品有“新型仿人眼视网膜感知视觉传感器”。</t>
  </si>
  <si>
    <t>恒普激光</t>
  </si>
  <si>
    <t>3D打印技术开发商</t>
  </si>
  <si>
    <t>普华</t>
  </si>
  <si>
    <t>2023.6.25 - 股权投资 - N/A - 晨山资本/中州蓝海/普华
2021.12.31 - A++轮 - 数千万人民币 - 同创伟业/宁波天使投资引导基金、恒泰华盛
2021.6.28 - 股权投资 - N/A - 元禾原点/哈创投集团/富德兴盛/丁香汇/元禾控股
2020.9.16 - 股权投资 - N/A - 元禾原点
2017.5.31 - A+轮 - 数千万人民币 - 元禾原点/富德兴盛/丁香汇/哈尔滨创业
2016.8.24 - A轮 - N/A - 元禾原点/富德兴盛/丁香汇
2015.2.13 - 天使轮 - N/A - 哈投集团</t>
  </si>
  <si>
    <t>「恒普激光」主要从事消耗类工程3D打印产品的生产及销售。其创新性的将激光3D打印技术应用在工程刀具的生产过程中，实现了产品的结构功能一体化。该方案通过在低成本钢材基体中激光植入陶瓷基复合材料，实现了金属和陶瓷的宏观熔合和微观键合，兼顾了客户对韧性和耐磨性的需求，综合性能要比传统刀具提高10倍以上。</t>
  </si>
  <si>
    <t>灵汐科技</t>
  </si>
  <si>
    <t>AI类脑计算芯片研发服务商</t>
  </si>
  <si>
    <t>2023.6.27 - 股权投资 - N/A - 松禾资本/卓源资本/广发信德/新鼎资本/闻名投资/海淀园创业中心/宁波灵知/青岛中经合/无锡武吉士/华控基石基金
2021.12.7 - 股权投资 - N/A - 疆亘资本
2021.10.21 - 股权投资 - N/A - 闻名投资/中经合鲁信/青岛信创经合
2021.8.16 - 股权投资 - N/A - 海康威视/卓源资本/新鼎资本/无锡武吉士/宁波灵知/松禾资本
2019.8.1 - 股权投资 - N/A - 广发信德
2018.3.1 - 天使轮 - N/A - 华控基石基金/优选资本/清华控股/卓源资本</t>
  </si>
  <si>
    <t>北京灵汐科技有限公司，是技术领先型的人工智能科技公司。公司定位在为全球提供高效的类脑芯片和计算系统。灵汐科技的产品包括类脑计算芯片，基于类脑计算芯片的加速板卡和服务器，软件工具链和系统软件。产品将广泛应用于数据中心的云服务、边缘计算以及安防等各种AI落地行业。</t>
  </si>
  <si>
    <t>英特模</t>
  </si>
  <si>
    <t>恒旭/钟鼎</t>
  </si>
  <si>
    <t>测试部分优先级不高</t>
  </si>
  <si>
    <t>2023.6.29 - Pre-IPO - 数亿人民币 - 恒旭资本/碧鸿投资/元禾辰坤/钟鼎资本/蓝湖资本
2022.8.30 - C轮 - 数亿人民币 - 钟鼎资本/元禾控股/苏州基金/蓝湖资本/苏州高铁新城国控集团/润璋基金/常熟国发创投/蓝易臻胜
2022.1.18 - B轮 - N/A - 兴富资本/嘉睿资
2021.7.9 - 股权投资 - N/A - 常熟英创
2020.3.9 - 股权投资 - N/A - 广东君诚基金管理有限公司/苏高新创投集团</t>
  </si>
  <si>
    <t>英特模成立于2014年4月，是一家专业从事测试服务、测试装备、工程咨询的高科技公司，为国内外车企、零部件厂家提供高价值的装备和服务。公司总部扎根江苏苏州，全国多点布局发展，现已辐射华东、华南全域，装备和服务涵盖新能源、发动机、氢能源、智能驾驶、半导体、热管理等六大类。</t>
  </si>
  <si>
    <t>乐普钠电</t>
  </si>
  <si>
    <t>新一代动力电池材料与储能电池系统供应商</t>
  </si>
  <si>
    <t>云岫周刊</t>
  </si>
  <si>
    <t>1.5亿人民币</t>
  </si>
  <si>
    <t>2023-03-13 - 天使轮 - 数千万元 - N/A
2022-12-15 - 战略投资 - N/A - N/A
2023-03-31 - 天使+轮 - N/A - 浙商创投
2023-05-19 - Pre-A轮 - N/A - 科源产业基金/有孚在道创投/和仲资本
2023-06-20 - A轮 - 1.5亿元 - 金安科创</t>
  </si>
  <si>
    <t>乐普钠电是一家新一代动力电池材料与储能电池系统供应商，公司以市场为导向，集研发、生产与销售于一体，聚焦在钠离子电池技术创新与工程化应用，主营业务包括层状氧化物、聚阴离子型正极材料、钠电用不同系列的镍/铁/铜/锰基二元、三元和四元前驱体材料等。致力于提供绿色环保、可持续能源提供解决方案，打造具有全球有影响力的钠离子电池创新企业。</t>
  </si>
  <si>
    <t>联合飞机</t>
  </si>
  <si>
    <t>工业无人机研发生产商</t>
  </si>
  <si>
    <t>D+</t>
  </si>
  <si>
    <t>12亿人民币</t>
  </si>
  <si>
    <t>计划2026上市，主要做大载重无人机（100KG+），2022年收入3亿元</t>
  </si>
  <si>
    <t>2016-02-03 - A轮 - N/A - 德联资本/远致投资/深圳资本
2019-11-23 - A+轮 - N/A - 国科投资/国投创合
2020-12-31 - B+轮 - N/A - 方正和生
2021-06-28 - C轮 - N/A - 丝路华创/允泰资本
2020-05-18 - B轮 - N/A - 国投创合
2022-03-31 - D轮 -20亿元 - 安徽创投/基石资本/新芜产投基金/中天融汇/兴投控股/四川协同振兴/德阳产投金属/四川产业振兴基金/龙江基金/科力投资/安徽投资集团/金牛城投
2023-06-19 - D+轮 - 12亿元 - 龙江基金/森工投资/科力投资/哈创投集团/工创创投/龙江创投</t>
  </si>
  <si>
    <t>联合飞机是一家工业无人机研发生产商，为政府与其它合作伙伴提供无人机装备与整体解决方案。主要提供无人机、地面设备、机载设备、旋翼桨叶和复合材料产品；其无人机解决方案应用于物流运输、公安执法、边海防巡查、电力巡检和石油天然气行业。</t>
  </si>
  <si>
    <t>芯思源科技</t>
  </si>
  <si>
    <t>模拟及混合信号芯片设计研发商</t>
  </si>
  <si>
    <t>2022-08-30 - 股权投资 - N/A - 成都浩通
2022-09-30 - 股权投资 - N/A - 菁英致远
2023-05-22 - 战略投资 - 数千万元 - 顺络迅达/保腾创投/菁英致远</t>
  </si>
  <si>
    <t>芯思源科技是一家模拟及混合信号芯片设计研发商，专注于模拟、混合信号集成电路设计研发，主要围绕信号链(AFE，传感器)，电源管理，及其相关的专用SOC三个产品线布局，以消费类产品为切入点，逐步往工业控制级和车规级产品布局。公司主要聚焦高性能电源管理芯片、模组和信号链等产品，可广泛用于消费类电子、仪器仪表，工业控制，光伏储能，医疗电子，智能汽车等领域。</t>
  </si>
  <si>
    <t>北一半导体</t>
  </si>
  <si>
    <t>半导体功率器件研发商</t>
  </si>
  <si>
    <t>2019-10-08 - A轮 - N/A - 懋东投资有限公司/广东肇庆皓原实业有限公司
2023-06-20 - B轮 - 1.5亿元 - 基石资本/金鼎资本/中金资本</t>
  </si>
  <si>
    <t>北一半导体是一家半导体功率器件研发商，主打产品为IGBT模组及芯片等系列产品，并在SiC模组研究上取得积极进展。公司推出的IGBT模组产品目前已在头部新能源汽车企业、光伏储能、变频家电及工业控制领域等头部客户批量使用。</t>
  </si>
  <si>
    <t>之行无界</t>
  </si>
  <si>
    <t>空间计算芯片研发商</t>
  </si>
  <si>
    <t>做risc-v的智能驾舱芯片，团队一般</t>
  </si>
  <si>
    <t>2023-06-20 - 种子轮 - 数千万元 - 前海母基金</t>
  </si>
  <si>
    <t>之行无界是一家空间计算芯片研发商，致力于新一代终端智能体融合感知计算和底层技术的空间计算，是开发基于RISC-V空间计算芯片的半导体公司。公司围绕下一代终端人机交互需求，专注于空间计算与理解来构建核心芯片技术，产品主要面向GPT时代的智能汽车、具身(Embodied AI)机器人智能体，XR头显设备等感知计算与理解领域。之行无界的空间计算芯片基于独立设计的SPU（Spatial Computing Unit）单元构建，是专为多模态实时计算与理解构建的专属处理单元，与GPT为代表的人工智能大模型形成 “大小脑”的智能机器体核心，可独立落地于智能汽车、XR头显设备和未来具身智能机器人等场景，在实时性、计算效率、人机理解和自主可控上突破原有智能手机处理器短板。</t>
  </si>
  <si>
    <t>嘉盛德</t>
  </si>
  <si>
    <t>特种环氧树脂高分子功能性材料研发商</t>
  </si>
  <si>
    <t>岳阳</t>
  </si>
  <si>
    <t>2023-06-19 - A轮 - 数千万元 - 财信产业基金/湘江产业引导基金/迪策投资/湖南高新创投</t>
  </si>
  <si>
    <t>嘉盛德材料是一家特种环氧树脂高分子功能性材料研发商，专注于研制、开发、生产特种环氧树脂高分子功能性材料。以高分子材料技术为基础，以创新科技引领微电子级功能型环氧树脂生产的关键核心技术。产品功能化、配套化、细分化，从IC芯片封装到电子灌封材料，从高频覆铜板功能性材料到航空航天复合材料等特种功能型树脂9大系列30多种产品，广泛应用于电子电器航空航天新材料领域。</t>
  </si>
  <si>
    <t>芯砺智能</t>
  </si>
  <si>
    <t>车载大算力芯片研发商</t>
  </si>
  <si>
    <t>团队还不够强</t>
  </si>
  <si>
    <t>2016-11-10 - 股权投资 - N/A - 华菱津杉
2018-08-27 - 股权投资 - N/A - 安东企业管理
2023-06-08 - 战略投资 - 数亿元 - 博世/长城资本/星航资本/君源创投/国汽投资/基石资本/财信中金/方广资本/长城汽车</t>
  </si>
  <si>
    <t>芯砺智能是一家车载大算力芯片研发商，利用芯粒（Chiplet）技术研发车载大算力芯片，聚焦未来智能汽车 E/E 架构走向跨域融合、中央计算平台的必然趋势，致力于提供兼具大算力、高性价比、可定制的智能汽车算力平台芯片。</t>
  </si>
  <si>
    <t>拓邦鸿基</t>
  </si>
  <si>
    <t>高纯石英器件生产商</t>
  </si>
  <si>
    <t>沈阳</t>
  </si>
  <si>
    <t>2022-08-18 - 天使轮/产业轮 - 3亿元 - 亦合资本/经纬创投/武岳峰科创
2023-06-20 - 股权投资 - N/A - 武进新兴产业/海望资本/武南汇智创投
2023-03-15 - 股权投资 - N/A - 谷雨嘉禾/中电基金
2023-06-19 - 股权投资 - N/A - 启泰资本</t>
  </si>
  <si>
    <t>拓邦鸿基是一家高纯石英器件生产商，主营业务为8寸、12寸半导体石英制品和光伏石英制品的研发、生产和销售，产品广泛应用于半导体芯片生产、太阳能光伏、光纤、LED、电光源等领域。</t>
  </si>
  <si>
    <t>芯承半导体</t>
  </si>
  <si>
    <t>高密度倒装芯片封装基板解决方案提供商</t>
  </si>
  <si>
    <t>中山</t>
  </si>
  <si>
    <t>2020-05-29 - 天使轮 - N/A - 沈阳德鸿创展股权投资
2021-10-20 - A轮 - N/A - 西安敦明企业管理咨询合伙企业
2021-02-05 - Pre-A轮 - N/A - 辽宁沈抚示范区国资控股集团有限公司
2023-06-19 - 股权投资 - 数千万元 - 复星创富</t>
  </si>
  <si>
    <t>芯承半导体是一家高密度倒装芯片封装基板解决方案提供商，专注于研发和量产高密度倒装芯片封装基板，产品广泛应用于智能手机、智能穿戴、数据中心、5G通讯和自动驾驶等领域。</t>
  </si>
  <si>
    <t>芯祥科技</t>
  </si>
  <si>
    <t>可编程模拟芯片研发生产商</t>
  </si>
  <si>
    <t>2022-05-30 - 天使轮 - N/A - 中山金控/广发信德/全德学资本/惠友资本/龙芯百孚
2023-03-14 - A轮 - N/A - 鼎晖投资/中山金控/合肥太璞投资管理/惠友资本/广发信德
2023-06-08 - A+轮 - 数亿元 - 启航投资/卓源资本/中山金控</t>
  </si>
  <si>
    <t>芯祥科技是一家可编程模拟芯片研发生产商，致力于为清洁能源提供领先的芯片和解决方案，专注于工业和车规级BMS芯片、电源芯片及可编程模拟芯片的研发与销售，研发产品广泛应用于新能源储能、汽车、电脑、服务器及电动工具等领域。</t>
  </si>
  <si>
    <t>中京新能源</t>
  </si>
  <si>
    <t>新兴能源技术研发商</t>
  </si>
  <si>
    <t>2023-06-15 - 天使轮 - 数千万元 - 合肥市产投集团/合肥高投/硅港资本/合肥创投</t>
  </si>
  <si>
    <t>中京新能源是一家新兴能源技术研发商，经营范围包括：新兴能源技术研发；电子元器件制造；电子元器件与机电组件设备销售；电子专用材料研发；电子专用材料制造；电子专用材料销售；电子专用设备销售；电池制造；电池零配件生产；电池零配件销售。</t>
  </si>
  <si>
    <t>和光同程</t>
  </si>
  <si>
    <t>光伏电池片研发生产商</t>
  </si>
  <si>
    <t>宜宾</t>
  </si>
  <si>
    <t>谢毅出来创业项目，主要做TOPCon</t>
  </si>
  <si>
    <t>2023-06-21 - 战略投资 - N/A - 格力集团</t>
  </si>
  <si>
    <t>和光同程是一家光伏电池片研发生产商，主打的技术为N型TOPCon。</t>
  </si>
  <si>
    <t>湄南高科</t>
  </si>
  <si>
    <t>无污染防水新材料技术研发商</t>
  </si>
  <si>
    <t>2023-06-13 - 战略投资 - N/A - 五粮液/宜宾市高新投/煊炀光伏</t>
  </si>
  <si>
    <t>湄南高科是一家无污染防水新材料技术研发商，湄南高科的产品为无污染无机物材料，具有绿色低碳的特点，可应用于沙漠治理、建筑防水和生态治理、城市绿化等领域。</t>
  </si>
  <si>
    <t>鲁晨新材</t>
  </si>
  <si>
    <t>高性能纤维复合材料制造商</t>
  </si>
  <si>
    <t>2023-06-21 - 天使轮 - 数千万元 - 西安西交一八九六资本管理/孙东峰/海南纯德资本</t>
  </si>
  <si>
    <t>鲁晨新材料科技有限公司是一家专业制造高性能纤维复合材料的企业，全力聚焦新型材料，打造自主品牌，竭诚为全球客户提供优质的高性能纤维复合材料产品。</t>
  </si>
  <si>
    <t>端脑科技</t>
  </si>
  <si>
    <t>AIGC分布式算力网络平台</t>
  </si>
  <si>
    <t>2023-06-21 - B轮 - 5000万元 - 海南天鑫投资合伙企业
2017-09-04 - 股权投资 - N/A - 中信证券</t>
  </si>
  <si>
    <t>生数科技</t>
  </si>
  <si>
    <t>多模态生成式大模型与应用产品开发商</t>
  </si>
  <si>
    <t>2023.6.19 - 天使轮 - 1亿人民币 - 蚂蚁/百度/卓源</t>
  </si>
  <si>
    <t>北京生数科技有限公司成立于2023年3月，生数科技由安全可控人工智能方案提供商瑞莱智慧RealAI、蚂蚁集团和BV百度风投联合孵化，聚焦于多模态生成式大模型与应用产品开发。生数科技团队于2023年初开源了基于Transformer的多模态扩散大模型Unidiffuser，使用U-ViT的Transformer架构首次在Diffusion Model（扩散模型）上实现多模态，实现基于一个底层模型高质量地完成文生图、图生文、图文联合生成、图文改写等多种生成任务。目前，生数科技正在研发的产业级多模态大模型仍处于快速迭代阶段，但在图像生成、3D内容生成、视频生成等任务中已经实现高水平的生成效果。</t>
  </si>
  <si>
    <t>中瓴星能</t>
  </si>
  <si>
    <t>绿色能源服务商</t>
  </si>
  <si>
    <t>险峰</t>
  </si>
  <si>
    <t>户用分布式光伏</t>
  </si>
  <si>
    <t>2023.6.19 - 天使轮 - 1亿人民币 - 新明珠集团/险峰/轩尼斯实业</t>
  </si>
  <si>
    <t>中瓴星能成立于2023年3月，是北京城市副中心引进落地的重点科技企业，致力于成为全球领先的绿色能源服务商，现阶段聚焦分布式光伏领域，并以户用光伏为主。公司专注为居民及工商业企业等提供包括投资、咨询、设计、建设、运营及维护在内的屋顶光伏电站全生命周期解决方案。后续将陆续布局储能、风电等新能源生态板块。</t>
  </si>
  <si>
    <t>零重力飞机工业</t>
  </si>
  <si>
    <t>eVTOL飞行器研发制造商</t>
  </si>
  <si>
    <t>evtol需要时间</t>
  </si>
  <si>
    <t>2021.5.18 - 种子轮 - 1000万人民币 - 蓝驰
2023.2.17 - 天使轮 - 1亿人民币 - 联想/啟赋/合方</t>
  </si>
  <si>
    <t>零重力飞机工业是一家全球领先的智能电动航空器科技企业,成立于2021年3月,致力于建立地球上的第三种交通生态,让每个人都能享受绿色、安全、舒适的空中出行体验。 零重力始终坚持“探索、绿色、未来” 为总体理念,以eVTOL飞行器为载体,从深耕于城市空中交通领域起步,在推动航空器“绿色革命”及其智能化、高速化、陆空一体化、低成本和高安全性的发展上持续发力,为中国乃至全球航空产业“绿色革命”做出贡献,使电动航空器真正走向大众的生活,为我国早日建成的综合立体交通体系贡献力量。</t>
  </si>
  <si>
    <t>墨道科技</t>
  </si>
  <si>
    <t>共享无线充电服务提供商</t>
  </si>
  <si>
    <t>顺为</t>
  </si>
  <si>
    <t>2023.6.20 - 天使轮 -2000万人民币 - 顺为</t>
  </si>
  <si>
    <t>安徽墨道科技有限公司是一家专注于共享无线充电领域的科技性创业公司。</t>
  </si>
  <si>
    <t>德为科技</t>
  </si>
  <si>
    <t>科技产业园运营服务商</t>
  </si>
  <si>
    <t>2023.6.20 - 天使轮 - 1000万人民币 - 中科创星</t>
  </si>
  <si>
    <t>深圳市德为智能科技有限公司是一家致力于智能家电的研发，生产和销售的科技企业，产品链涉及扫地机器人，拖地机器人，擦窗机器人和其它智能电子设备。</t>
  </si>
  <si>
    <t>领慧立芯</t>
  </si>
  <si>
    <t>高性能模拟及混合信号芯片设计服务商</t>
  </si>
  <si>
    <t>固德威/源码</t>
  </si>
  <si>
    <t>3亿人民币</t>
  </si>
  <si>
    <t>高性能adc和bms芯片</t>
  </si>
  <si>
    <t>2020.12.25 - Pre-A轮 - N/A - 致道/元禾原点/乾融创禾
2022.8.26 - Pre-A+轮 - N/A - 启宸/中信聚信/麦格米特/俱成/汇川技术/深集微
2023.6.20 - A轮 - 3亿人民币 - 拓邦/固德威/朗玛峰/源码/鼎心/架桥/丝路金桥/麦格米特</t>
  </si>
  <si>
    <t>领慧立芯专注于高性能模拟及混合信号芯片设计。致力于中高端数模混合产品的研发，产品主要涉及高精度信号链和定制化MCU两大方向，关键指标可对标业内领先水平甚至有所超越，可广泛应用于通讯设备、消费类电子、工业控制、医疗仪器和汽车电子等领域。</t>
  </si>
  <si>
    <t>此芯科技</t>
  </si>
  <si>
    <t>通用智能计算芯片解决方案提供商</t>
  </si>
  <si>
    <t>蔚来/启明</t>
  </si>
  <si>
    <t>Quilion竞品</t>
  </si>
  <si>
    <t>2021.11.1 - 天使轮 - N/A - 联想
2021.12.31 - 天使+轮 - 数千万美元 - 启明/元禾璞华/云九/云岫/沄涌/联想
2022.4.20 - 天使++轮 - 1亿人民币 - 顺为/启明/云九
2022.6.2 - Pre-A轮 - 数亿人民币 - 蔚来/启明/BAI/基石/中科创星/嘉实/元禾璞华/云九
2022.12.9 - Pre-A+轮 - N/A - 广发乾和/圭璟
2023.6.19 - A轮 - 数亿人民币 - 同歌/三七互娱/谢诺/国泰/蔚来/启明</t>
  </si>
  <si>
    <t>此芯科技是一家通用智能计算芯片解决方案提供商，主要致力于开发兼容ARM指令集的通用智能计算体系，提供芯片产品和通用计算一站式解决方案。公司在CPU内核研发、SoC（System on Chip，系统级芯片）和全栈软件开发等领域具备雄厚的技术积累。</t>
  </si>
  <si>
    <t>中能创</t>
  </si>
  <si>
    <t>光伏电池研发商</t>
  </si>
  <si>
    <t>耀途/同创伟业</t>
  </si>
  <si>
    <t>前东方日升员工创业，主要做HJT</t>
  </si>
  <si>
    <t>2022.7.26 - Pre-A轮 - 1亿人民币 - 耀途/拓邦/分享/正轩/同创伟业/江苏金坛华罗庚科技产业
2023.6.19 - A轮 - 1亿人民币 - 朗玛峰/耀途/同创伟业</t>
  </si>
  <si>
    <t>中能创光电科技（常州）有限公司成立于2021年9月7日，专注于异质结与光伏建筑一体化方向。2022年，中能创研发的全球首个210mm无主栅异质结获得了德国TÜV莱茵的第三方权威认证。中能创是中国第一个，全球第二个掌握无主栅异质结关键技术的领先公司。中能创目前掌握和申请发明专利近20项，其中美国发明专利申请2项，PCT国际专利申请2项，4项中国发明专利已授权。</t>
  </si>
  <si>
    <t>晶能微电子</t>
  </si>
  <si>
    <t>逆变器功率半导体模块研发商</t>
  </si>
  <si>
    <t>高榕/普华</t>
  </si>
  <si>
    <t>投前18亿，融3-4亿。</t>
  </si>
  <si>
    <t>2022.12.15 - Pre-A轮 - N/A - 华登/嘉御/高榕/沃丰/矽芯股权
2023.6.20 - A轮 - N/A - 高榕/浙江吉利/建发/春山/招商局/普华/中美绿色/固信控股/中和万方/湘潭产业</t>
  </si>
  <si>
    <t>晶能微电子是吉利孵化的功率半导体公司，聚焦于新能源领域的芯片设计与模块创新,发挥芯片设计+模块制造+车规认证能力,为新能源汽车、电动摩托车、光伏、储能、新能源船舶等客户提供性能优越的功率产品和服务。</t>
  </si>
  <si>
    <t>奥拦科技</t>
  </si>
  <si>
    <t>新型纳米复合材料开发商</t>
  </si>
  <si>
    <t>2021.1.18 - 天使轮 - N/A - 英诺
2021.7.20 - Pre-A轮 - 数千万人民币 - 六脉/华润/深圳国华
2023.06.16 - A轮 - N/A - 深圳高新投/合钧成长</t>
  </si>
  <si>
    <t>深圳奥拦科技有限责任公司是致力于开发新型材料的中外合资的高科技公司。秉承最先进的科学技术，融汇世界500强的管理经验，奥拦专注于新型纳米复合材料的开发和应用，是真空镀膜设备、镀膜工艺、纳米复合强化等领域的领航者，为客户提供定制化的解决方案。</t>
  </si>
  <si>
    <t>新视焰</t>
  </si>
  <si>
    <t>数字化临床研究工具提供商</t>
  </si>
  <si>
    <t>红杉</t>
  </si>
  <si>
    <t>Pass, 跟Aurora有冲突，不太可能再投，但会见一下公司了解情况</t>
  </si>
  <si>
    <t>2021.5.20 - Pre-A轮 - N/A - 泰格医药/药明康德
2022.8.12 - Pre-A+轮 - 数千万人民币 - 红杉/和达
2023.06.15 - A轮 - N/A - 夏尔巴/爱瑞/斯道</t>
  </si>
  <si>
    <t>新视焰成立于2020年，是一家临床研究数值化产品研发商。新视焰通过为医院提供数字化临床研究工具，特别是远程监查等，提高院外CRA、申报方等配合角色的效率，节省申办方的费用。</t>
  </si>
  <si>
    <t>格威半导体</t>
  </si>
  <si>
    <t>高性能模拟和数模混合芯片研发商</t>
  </si>
  <si>
    <t>bms afe芯片</t>
  </si>
  <si>
    <t>2019.05.15 - 天使轮 - N/A - 晨道
2023.06.14 - A轮 - N/A - 宁德时代</t>
  </si>
  <si>
    <t>格威半导体是一家高性能模拟和数模混合芯片研发商，专注于车规级电动汽车专用芯片和高性能工业级模拟芯片的设计开发，为国内外电动车型提供服务。</t>
  </si>
  <si>
    <t>典格通信</t>
  </si>
  <si>
    <t>无线通信设备产品研发生产商</t>
  </si>
  <si>
    <t>2020.11.5 - A轮 - N/A - INNOSPACE/置柏/宁波元创盛
2021.11.26 - B轮 - 1亿人民币 - 邦盛/毅达/点量兴业/恒晟
2023.06.14 - B轮 - N/A - 苏州国发/巨石/咏圣/晨星启明/曈辉/毅达</t>
  </si>
  <si>
    <t>南京典格通信科技有限公司致力于开发、生产、销售无线通信设备产品、软件以及总体解决方案。公司至今已经成功开发并销售2G、3G和4G数字光纤分布系统、数字光纤直放站等产品。未来重点投入研发资源突破ORAN，V RAN、 5G室内覆盖、边缘计算的5G小基站等关键技术，为消费者和行业用户提供优质服务。</t>
  </si>
  <si>
    <t>万贵源</t>
  </si>
  <si>
    <t>高端医疗智能装备研发商</t>
  </si>
  <si>
    <t>2022.4.7 - A轮 - 数千万人民币 - 东运/乾融创禾/四海新材
2023.6.22 - 战略投资 - 数千万人民币 - 东运/卓佳汇智/乾融创禾</t>
  </si>
  <si>
    <t>万贵源是一家‘高端医疗智能装备定制专家’企业，致力于为体外诊断、医疗器械、生命科学、生物医药企业提供核心工艺自动化装备、一站式服务的整体工程方案解决商。公司凭借多年的技术创新与市场营销经验的积累，在生物医疗领域积累了多项核心技术，如微量控制技术、无菌环境控制技术；技术工艺平台化及丰富的实战经验，专业高效的技术团队，使得万贵源能迅速响应客户的各类需求，以此来服务客户设计、制造和持续优化专有流程的自动化生产设备，使得客户产品可以更快更优质的获取在国内、国际市场上的核心竞争力。因此，已有多家上市企业及知名生物医药公司选择万贵源为其提供自动化设备及一站式服务。</t>
  </si>
  <si>
    <t>国汽智控</t>
  </si>
  <si>
    <t>智能网联汽车技术研发商</t>
  </si>
  <si>
    <t>2021.6.9 - 天使轮 - 1亿人民币 - 中军金融/一旗力合/国汽智联/中关村发展前沿/亦庄国投
2021.10.13 - Pre-A轮 - 1亿人民币 - 国汽智联/达泰/中卫颐和/将门创业/清研/中航信托
2023.6.21 - 股权投资 - 数亿人民币 - 重科/中金/宁德时代/达泰</t>
  </si>
  <si>
    <t>国汽智控是一家智能网联汽车技术研发商，国汽智控将秉承顶层设计，行业共识，赋能智能汽车及生态融合平台技术产品，发力计算基础平台、智能汽车和自动驾驶操作系统、云车路协同生态基础软件等产品，推动中国方案！</t>
  </si>
  <si>
    <t>光钜微电子</t>
  </si>
  <si>
    <t>微电子器件供应商</t>
  </si>
  <si>
    <t>小米</t>
  </si>
  <si>
    <t>2022.9.23 - 股权投资 - N/A - 架桥/复星锐正/上海锐璨
2023.6.19 - 股权投资 - N/A - 小米科技</t>
  </si>
  <si>
    <t>武汉光钜微电子有限公司是一家集射频器件设计、研发、生产和销售的新型技术企业，依托国际化专业技术团队，致力于将公司打造成高新技术企业和国际一流的微电子器件供应商。坚持以通信产业国产化为先导，积极开发拥有自主知识产权的电子产品，提供性能优异、质量可靠的产品和服务，快速响应客户需求，力争在射频领域中扮演着重要的角色，不断进行技术革新，推动射频技术向前发展，满足用户的需求同时带来性能优越产品和更好的产品体验，抓住射频器件行业带来新的增长机遇和广阔市场空间，实现一场新技术革命。</t>
  </si>
  <si>
    <t>Zendure征拓</t>
  </si>
  <si>
    <t>家庭储能与能源管理服务商</t>
  </si>
  <si>
    <t>海外户储（移动储能+阳台微储），22年3亿收入，23年预计10亿，Pre估值~20亿</t>
  </si>
  <si>
    <t>2020.12.23 - 天使轮 - N/A - 珠海序沛
2021.10.20 - 战略投资 - 1500万人民币 - 浙江永强/金浦/上海石微
2022.8.29 - A轮 - 数千万人民币 - 峰和
2022.11.28 - A+轮 - 数千万人民币 - 锦秋
2023.3.23 - 股权投资 - N/A - 厚雪
2023.6.14 - 股权投资 - N/A - 创新工场</t>
  </si>
  <si>
    <t>Zendure，中文名征拓，是广州疆海科技有限公司旗下的品牌，疆海科技成立于2017年，自创立以来一直深耕于户用储能、智能家庭能源管理系统、便携户外电源、3C数码等领域。Zendure征拓在行业第一个提出即插即用家电式储能和能源管理系统的概念，整个系统由主机、扩展电池包、智能配电箱、智能插座、电动汽车充电枪、太阳能板等六个产品和ZEN+智能云平台组成，并且各个产品之间全部通过蓝牙、Wifi和云端连接，互相自动配合，不光给用户提供应急电源，还能深度节省能源、降低电费，提升生活品质。</t>
  </si>
  <si>
    <t>RockFlow AI</t>
  </si>
  <si>
    <t>新加坡一站式投资平台</t>
  </si>
  <si>
    <t>蓝驰</t>
  </si>
  <si>
    <t>2023.6.16 - 天使轮 - 1000万美元 - 蓝驰</t>
  </si>
  <si>
    <t>RockFlow是一家总部位于新加坡的人工智能金融科技公司，为国际年轻投资者提供跨市场、多资产的提供全球一站式投资服务，创立时RockFlow致力于成为亚洲的Robinhood。产品上，该公司从 AI-First 的美港股交易 APP 出发，为国际年轻投资者提供跨市场、多资产的 all in one 投资理财服务。借助机器学习、自然语言理解和计算机视觉等人工智能技术，RockFlow 可以简化交易和投资的难度，同一个简单的交易平台，为用户提供更轻松畅快的投资体验。</t>
  </si>
  <si>
    <t>中科汇智</t>
  </si>
  <si>
    <t>气体精准分离净化材料及技术提供商</t>
  </si>
  <si>
    <t>2023.6.13 - 天使轮 - 1000万人民币 - 中科创星</t>
  </si>
  <si>
    <t>中科汇智依托松山湖材料实验室气体净化材料团队和北京科技大学气体分离工程研究所，专注现代气体分子辨识技术研发和工程应用，专业从事O2、N2、CO2、VOCs、CO、NOx等气体的分离和净化业务。提供用于气体分离净化的颗粒、蜂窝体、转轮、转筒等核心材料和专有部件，以及个人、家庭、工业、特殊环境等应用场景的制氧供氧解决方案和先进装备。</t>
  </si>
  <si>
    <t>域新说生物</t>
  </si>
  <si>
    <t>AI蛋白设计服务提供商</t>
  </si>
  <si>
    <t>九合</t>
  </si>
  <si>
    <t>九合去年底投资投后估值4000万，本轮希望投前1.5亿。公司的特色是搭建了技术壁垒非常高的定向进化平台噬菌体辅助连续进化系统（PACE）,创始人来自牛津大学的三位本硕毕业生化学背景，公司管线包括阿魏酸、香草醛等比较同质化</t>
  </si>
  <si>
    <t>2022.7.4 - 天使轮 - 1000万人民币 - 九合</t>
  </si>
  <si>
    <t>北京域新说生物科技有限公司是一家致力于全新蛋白设计的公司。公司依托人工智能算法，同时结合生物进化、化学工程、量子力学等多学科、跨领域的技术，加速全新功能性蛋白的设计与改造，赋予蛋白质设计全新的可能性与更为广阔的应用空间。</t>
  </si>
  <si>
    <t>月之暗面</t>
  </si>
  <si>
    <t>AI初创大模型公司</t>
  </si>
  <si>
    <t>红杉/真格</t>
  </si>
  <si>
    <t>2023.6.12 - 天使轮 - N/A - 红杉/真格</t>
  </si>
  <si>
    <t>北京月之暗面科技有限公司是一家AIGC公司。主要业务为AGI。 成立后已迅速完成首轮市场融资，获红杉、真格等一线VC的押注，市场估值被曝约在3亿美元。 公司拥有明星团队，核心成员多出身清华系，尤其是其主要创始人，是清华教授唐杰得意门生、清华大学交叉信息研究院助理教授。 创始人就是杨植麟。</t>
  </si>
  <si>
    <t>世瞳微电子</t>
  </si>
  <si>
    <t>SPAD dtof光电传感器芯片设计商</t>
  </si>
  <si>
    <t>2023.6.15 - Pre-A轮 - 数千万人民币 - 元禾璞华/顺融/一旗力合</t>
  </si>
  <si>
    <t>世瞳（上海）微电子科技有限公司是一家致力于设计和开发机器视觉sensing sensor，尤其是3D传感器的初创公司；公司的目标是研制高精度、低功耗、并具备成本竞争力的3D传感芯片；公司愿景是形成3D传感器芯片全流程设计能力，建立全国产化供应链，实现该领域国产化和技术创新的双重突围。</t>
  </si>
  <si>
    <t>熹贾精密</t>
  </si>
  <si>
    <t xml:space="preserve">高分子弹性体与高功能塑料零部件研发商 </t>
  </si>
  <si>
    <t>已联系上，创始人暂时不想见投资人，会持续跟踪push</t>
  </si>
  <si>
    <t>2023.6.15 - Pre-A轮 - 数千万人民币 - 银杏谷/澜起/盛宇/立昂微电子/个人投资者</t>
  </si>
  <si>
    <t>上海熹贾精密技术有限公司成立于2011年5月，由SIEG团队在2016年收购后更名。创始人叶寅曾任杜邦中国集团有限公司半导体市场经理，其后更是深耕于密封圈行业，凭借其多年对O-ring原材料、配方、工艺的了解与对市场的熟悉，创立了现在的上海熹贾精密技术有限公司。主营业务为高分子弹性体与高功能塑料零部件，拥有从原材料到制品的研发、设计、加工、销售自主产业链，打破进口垄断，保证供应链安全。主要产品有通用橡胶密封件、全氟醚系列橡胶产品以及顶针、门阀密封件、 滚轮等定制化产品，广泛应用于泛半导体、汽车、工业等领域。汽车板块客户包括亚大、联合电子、帕萨思、 ITW，半导体客户包括和辉光电、长鑫、士兰、中芯等。公司通过不断的产品创新和前瞻的市场策略， 产品致力于满足不同行业最严苛的工况需求。</t>
  </si>
  <si>
    <t>云器科技</t>
  </si>
  <si>
    <t>多云及一体化数据平台提供商</t>
  </si>
  <si>
    <t>元璟/启明</t>
  </si>
  <si>
    <t>建议pass，认识创始人，不是特别看好方向</t>
  </si>
  <si>
    <t>2022.1.1 - 天使轮 - N/A - 元璟
2023.6.16 - A轮 - 数亿人民币 - 元璟/启明/挑战者</t>
  </si>
  <si>
    <t>云器科技成立于2021年，是一家多云及一体化的数据平台提供商，首创了"Single-Engine"为核心技术的湖仓平台。云器科技团队成员主要由来自阿里云、字节、微软、Oracle等国内外顶尖云计算与大数据企业的资深技术老兵组成。通过构筑跨代的产品，让架构更简单、让数据更开放、让分析更灵活，从而改变数据的使用方式，释放数据的最大价值，使人类更智慧。</t>
  </si>
  <si>
    <t>美创医疗</t>
  </si>
  <si>
    <t>创新医疗器械研发商</t>
  </si>
  <si>
    <t>已联系红杉</t>
  </si>
  <si>
    <t>2022.11.7 - 天使轮 - N/A - 上海堪亭
2023.6.8 - A轮 - 1亿人民币 - 清松/岚湖/红杉/创伙创伴</t>
  </si>
  <si>
    <t>苏州美创医疗科技有限公司（“美创医疗”）是一家集研发、生产制造和商业化的创新型医疗器械企业。美创医疗聚焦于外周血管介入、肿瘤介入、血透通路维护领域高端医疗器械的创新研发、生产制造及商业化。苏州总部具有5400㎡研发生产制造和行政办公区域，在上海设立1300㎡研发中心，在美国加州成立新技术研发中心。专注于打造疾病整体解决方案的创新医疗器械，以满足中国高端医疗器械市场的快速增长和全球范围内未满足的医疗需求。美创医疗致力于为中国及全球的外周血管介入、肿瘤介入及血透通路维护的患者提供创新医疗器械诊疗解决方案，为促进全世界人类的健康福祉而努力。</t>
  </si>
  <si>
    <t>Collov</t>
  </si>
  <si>
    <t>AIGC自动化设计服务商</t>
  </si>
  <si>
    <t>将门</t>
  </si>
  <si>
    <t>前面几轮pass, 持续看进展</t>
  </si>
  <si>
    <t>2021.1.1 - 天使轮 - N/A - 经纬
2021.10.28 - Pre-A轮 - 1000万美元 - MindWorks/雷鸣/险峰/将门/阿米巴/IMO/星涵
2023.6.12 - A轮 - 1000万美元 - 德韬/阿米巴/将门/Taihill</t>
  </si>
  <si>
    <t>Collov是美国一家AIGC室内设计服务商，致力于使用人工智能和虚拟现实技术，为用户提供个性化、交互式的室内设计方案，同时引入AI算法驱动的电商平台来对应家装设计方案，让用户找到与设计方案想匹配的商品，实现设计、购买、配送一站式服务。</t>
  </si>
  <si>
    <t>海康智联</t>
  </si>
  <si>
    <t>数智道路产品与解决方案提供商</t>
  </si>
  <si>
    <t>中车</t>
  </si>
  <si>
    <t>2019.10.18 - 天使轮 - N/A - 电科/中电海康
2021.3.31 - 战略投资 - N/A - 中交基金/招商局
2023.6.10 - A轮 - N/A - 东风汽车/盛澄/中国中车/广州基金/余杭交投</t>
  </si>
  <si>
    <t>海康智联是中电海康旗下的高科技企业，以物联网、人工智能技术为核心，聚焦服务于未来自动驾驶和智能交通的新一代交通信息基础设施，为政府、运营单位等提供车路协同智慧交通产品、技术、整体解决方案及信息服务。团队在车路协同领域蓄力多年，早在智能汽车兴起前的2016年，就率先以工信部和浙江省的合作项目——“基于宽带移动的智能汽车智慧交通示范试点工程”为契机，发展以“智慧道路+车路协同+智慧交通”的方向，展开产品研发攻关。</t>
  </si>
  <si>
    <t>保碧新能源</t>
  </si>
  <si>
    <t>综合能源管理服务商</t>
  </si>
  <si>
    <t>由保利资本和碧桂园创投联合孵化，拓展工业园区和居民社区的分布式光伏、储能、充电桩及能源管理，规划三年目标建设5GW以上的光伏装机量，本轮25亿估值</t>
  </si>
  <si>
    <t>2022.9.26 - 天使轮 - N/A - 保利/碧桂园/盈睿
2023.2.21 - A轮 - 5亿人民币 - 华美国际/蔚来/钟鼎/星航/凡卓/上海易连/保碧
2023.6.13 - A+轮 - 5亿人民币 - 恒信华业/欣旺达/国香/昱能/保利/碧桂园/华美国际/钟鼎</t>
  </si>
  <si>
    <t>保碧新能源是一家综合能源管理服务商，公司由保利资本与碧桂园创投联手孵化，利用保碧产业生态圈深耕地产和建筑场景，拓展分布式光伏、储能、充电桩及能源管理和碳管理业务，致力于成为中国的园区和社区综合能源管理服务商。</t>
  </si>
  <si>
    <t>锦篮基因</t>
  </si>
  <si>
    <t>基因治疗临床进度排名不在前三</t>
  </si>
  <si>
    <t>2020.7.31 - 种子轮 - N/A - 众合瑞民
2021.2.25 - 天使轮 - 1亿人民币 - 亦庄国投/东方富海/元生/赛盈/谢诺辰途
2022.1.12 - A轮 - 2亿人民币 - 亦庄国投/华金/东方富海/凯乘/赛盈/深创投/康居/屹唐华睿
2023.6.16 - Pre-B轮 - 1亿人民币 - 乾道/东方富海</t>
  </si>
  <si>
    <t>北京锦篮基因科技有限公司是一家专业从事基因治疗药物研发的基因技术公司。目前研发管线里的新药研发项目20余项，涉及遗传病、感染性疾病、神经系统疾病、血液病、代谢性疾病、眼科疾病等。</t>
  </si>
  <si>
    <t>卓视智通</t>
  </si>
  <si>
    <t>融合感知及车路协同服务商</t>
  </si>
  <si>
    <t>2018.9.18 - 股权投资 - N/A - 众志海川/耀途
2020.4.8 - 战略投资 - 数千万人民币 - 腾讯
2021.1.15 - 股权投资 - N/A - 璀璨方舟
2021.5.24 - Pre-A轮 - 数千万人民币 - 海贝/高通/海贝启航
2021.6.17 - A轮 - 数千万人民币 - 高通/耀途
2022.1.30 - A+轮 - N/A - 高通/海贝
2023.6.12 - Pre-B轮 - 数千万人民币 - 趵朴/耀途</t>
  </si>
  <si>
    <t>卓视智通是一家基于5G+AI的交通视频融合感知及数字孪生解决方案提供商，专注于车脸识别、行人识别、交通场景识别、交通视频分析，大数据技术的原创研发及人工智能在交通及安全垂直行业的应用落地。公司核心团队来自于北京邮电大学、南京大学、交通部公路科学研究院、澳大利亚阿德莱德大学等知名研究机构，公司人车识别、物体识别、文字识别、交通场景识别和大数据产品已成功应用于全国20个省市，交通事件分析和车路感知识别系统已覆盖数万公里高速公路。</t>
  </si>
  <si>
    <t>运满满冷运</t>
  </si>
  <si>
    <t>数字冷链平台</t>
  </si>
  <si>
    <t>GGV</t>
  </si>
  <si>
    <t>2021.3.30 - A轮 - N/A - 王刚
2023.6.15 - B轮 - 数亿人民币 - 心资本/GGV/襄禾/外运产业基金</t>
  </si>
  <si>
    <t>运满满冷运是满帮集团2019年孵化的专注于一站式冷链的服务平台，总部位于南京，通过大数据和强大的算法能力将货主端和运力端进行高效匹配和智能调度。2023年2月，运满满冷运上线了独立的APP。目前，运满满冷运业务覆盖全国300多个城市、10万多条线路，冷运货主超60万，注册冷藏车逾27万辆，占目前全国冷藏车数量的70%。</t>
  </si>
  <si>
    <t>中电建新能源</t>
  </si>
  <si>
    <t>新能源发电投资与运营商</t>
  </si>
  <si>
    <t>76.25亿人民币</t>
  </si>
  <si>
    <t>中电建新能源是中电建旗下新能源板块的投资、建设和运营平台，包含风点、光伏、氢能多个领域，其中风电项目占国内海上风电市场的70%，本次为分拆上市，pre估值305亿</t>
  </si>
  <si>
    <t>2023.6.11 - 战略投资 - 76.25亿人民币 - 国调/浙能/中铝创新/运达/南网建鑫/工银/中国太平/中国银行/中国中车/建设银行</t>
  </si>
  <si>
    <t>中电建新能源集团股份有限公司中国电力建设集团有限公司重要子企业。中国电建是国务院国资委管理、跨国经营的综合性特大型中央企业，是全球清洁低碳能源、水资源与环境建设领域的引领者，全球基础设施互联互通的骨干力量，服务“一带一路”建设的龙头企业，为海内外客户提供投资融资、规划设计、施工承包、装备制造、管理运营全产业链一体化集成服务的工程建设投资发展商。此外，受国家有关部委委托，承担国家水电、风电、太阳能等清洁能源和新能源的规划、审查等职能。2022年，中国电建位居世界500强第100位、ENR全球工程设计公司150强第1位。</t>
  </si>
  <si>
    <t>酶好生物</t>
  </si>
  <si>
    <t>工业酶制剂研发生产商</t>
  </si>
  <si>
    <t>英诺</t>
  </si>
  <si>
    <t>2023.6.7 - 股权投资 - N/A - 英诺</t>
  </si>
  <si>
    <t>华芯科晟</t>
  </si>
  <si>
    <t>网络芯片研发生产商</t>
  </si>
  <si>
    <t>金浦/毅达</t>
  </si>
  <si>
    <t>2023.4.21 - 股权投资 - N/A - 丰禾
2023.6.8 - 股权投资 - N/A - 金浦/毅达</t>
  </si>
  <si>
    <t>是一家网络芯片研发生产商，专注于网络芯片研发、设计和应用销售的公司，主要产品包括智能家庭网关芯片、网络控制芯片、智能网络芯片等。</t>
  </si>
  <si>
    <t>元芯半导体</t>
  </si>
  <si>
    <t>高性能模拟功率IC及解决方案提供商</t>
  </si>
  <si>
    <t>藕舫天使</t>
  </si>
  <si>
    <t>天使+</t>
  </si>
  <si>
    <t>2022.12.1 - 股权投资 - N/A - 同创伟业
2023.6.8 - 股权投资 - N/A - 藕舫天使/同创伟业</t>
  </si>
  <si>
    <t>元芯半导体是一家高性能模拟功率IC及解决方案提供商，公司以第三代半导体器件和系统为核心，致力于打造未来在电动汽车、数据中心、光伏储能、高端消费电子、5G/6G 通讯等领域的整体解决方案，推动低能耗高性能高可靠性功率电子技术的发展以满足节能减碳的迫切需求。</t>
  </si>
  <si>
    <t>德鸿半导体</t>
  </si>
  <si>
    <t>泛半导体产品生产商</t>
  </si>
  <si>
    <t>2023.1.10 - 股权投资 - N/A - 长江证券/中南创投/浙江航民实业/杉江聚源
2023.6.8 - 股权投资 - N/A - 深创投</t>
  </si>
  <si>
    <t>德鸿半导体设备（浙江）有限公司专业从事太阳能电池片制造装备和CVD镀膜设备的设计、研发、生产和销售的泛半导体企业。</t>
  </si>
  <si>
    <t>北云科技</t>
  </si>
  <si>
    <t>高精度卫星导航位置服务提供商</t>
  </si>
  <si>
    <t>方广</t>
  </si>
  <si>
    <t>长沙</t>
  </si>
  <si>
    <t>2016.11.10 - 股权投资 - N/A - 华菱津杉
2018.8.27 - 股权投资 - N/A - 安东
2023.6.8 - 股权投资 - N/A - 基石/财信中金/方广/长城</t>
  </si>
  <si>
    <t>湖南北云科技有限公司立足于高精度卫星导航位置服务领域，以高精度导航芯片和RTK定位定向板卡为核心，致力于为用户提供自主知识产权的高精度卫星导航产品、服务和解决方案。公司秉承以客户为中心，以奋斗者为本的企业文化，拥有一支技术全面、创新能力强、结构合理的研发队伍。在国防科技大学博士团队带领下，经过多年技术积累，在卫星导航基带信号处理和信息处理等方面掌握了多项核心技术。</t>
  </si>
  <si>
    <t>王点科技</t>
  </si>
  <si>
    <t>石墨烯材料提供商</t>
  </si>
  <si>
    <t>总部在杭州，导电剂石墨烯+碳纳米管（单壁中试阶段，成本较低）、导电塑料、防腐涂料、导电涂料。基地在金华，宜宾基地在建。公司最早由超威集团的首席科学家戴贵平创立，，现任CEO（负责技术研发、客户），董事长方悦量为康恩贝前总裁，负责运营、管理。之前是3C领域，动力产品送样中，反馈良好。天使轮2000万估值（5-6年前），本轮武岳峰+中金（总共投了1亿）估值投前2.6亿。21年收入1000万、22年600万（都是碳纳米管浆料，粉体原来是采购，现在是自己的）。</t>
  </si>
  <si>
    <t>2018.10.17 - 股权投资 - N/A - 浙江清华长三角研究院
2020.8.21 - 股权投资 - N/A - 享誉时代
2023.6.7 - 股权投资 - N/A - 盛元智本/武岳峰/劲邦/轩元</t>
  </si>
  <si>
    <t>王点科技是一家石墨烯材料提供商，公司主要从事石墨烯、碳纳米管等纳米材料等的研发及生产，致力于为用户提供多种石墨烯产品。</t>
  </si>
  <si>
    <t>中兵数字</t>
  </si>
  <si>
    <t>基础软件服务提供商</t>
  </si>
  <si>
    <t>2022.2.18 - 股权投资 - N/A - 川江
2022.12.28 - 股权投资 - N/A - 京阳科技/蔚然
2023.6.9 - 股权投资 - N/A - 达晨财智</t>
  </si>
  <si>
    <t>中兵数科集团是数字化实战专家，是以大数据和人工智能应用及装备为核心的数字科技企业。依托中国兵器工业集团下属中国兵器标准化研究所、北方导航科技集团，致力于探索和实践新一代数字化信息技术在城市、交通等领域高门槛高复杂度应用场景中落地。</t>
  </si>
  <si>
    <t>赛博昆仑</t>
  </si>
  <si>
    <t>网络空间安全服务商</t>
  </si>
  <si>
    <t>2021.3.10 - 种子轮 - 5000万人民币 - 红杉/真格
2021.12.28 - A轮 - 1亿人民币 - 中金/山行/红杉/真格
2023.6.9 - 股权投资 - N/A - 达晨财智/红杉</t>
  </si>
  <si>
    <t>赛博昆仑是一家网络空间安全服务商，专注于提供零日漏洞独家防御能力，以具备国际顶级漏洞能力的昆仑实验室为核心驱动力，基于独有的安全技术和情报能力，赛博昆仑构建了覆盖多个领域与产业需求的新一代网络安全产品与服务平台。致力于为政府、金融、能源、运营商、教育、医疗、互联网等行业客户提供全球尖端的、面向未来的高级网络安全产品、解决方案与服务。</t>
  </si>
  <si>
    <t>铼赛智能</t>
  </si>
  <si>
    <t>3D打印数字化生产方案提供商</t>
  </si>
  <si>
    <t>2021.10.14 - Pre-A轮 - N/A - 常熟市常创
2022.1.26 - A轮 - 数千万人民币 - 兴富
2023.4.21 - A+轮 - N/A - N/A
2023.6.9 - 股权投资 - N/A - 合世家/深高投</t>
  </si>
  <si>
    <t>Rayshape是苏州铼赛智能有限公司旗下的高性能3D打印机品牌。公司在光固化3D打印设备、3D打印软件、光敏树脂耗材等环节，拥有完整的自主开发能力，主要产品为桌面级与专业级高精度DLP 3D打印设备，配合20款高性能光敏树脂。</t>
  </si>
  <si>
    <t>苏州领慧立芯</t>
  </si>
  <si>
    <t>源码/固德威</t>
  </si>
  <si>
    <t>2020.12.25 - 股权投资 - N/A - 致道/元禾原点/乾融创禾
2022.8.26 - 股权投资 - N/A - 启宸/中信聚信/麦格米特/俱成/汇川技术/深集微产业
2023.6.13 - 股权投资 - N/A - 源码/丝路金桥/鼎心/架桥/朗玛峰/固德威/拓邦</t>
  </si>
  <si>
    <t>斯润天朗</t>
  </si>
  <si>
    <t>车联网服务提供商</t>
  </si>
  <si>
    <t>车联网的软件，硬件(T-box）及服务。2022年预计收入3亿，净利润3000万</t>
  </si>
  <si>
    <t>2018.1.9 - 股权投资 - N/A - 北斗星通
2020.2.25 - 股权投资 - N/A - 毅达
2022.1.24 - 股权投资 - N/A - 国曦/千合/中金/合肥产投
2023.6.5 - 股权投资 - N/A - 同创伟业</t>
  </si>
  <si>
    <t>斯润天朗（北京）科技有限公司，以下简称“斯润天朗”正式成立于2013年，是车联网服务提供商WirelessCar中国战略合作伙伴，WirelessCar在50多个国家为乘用车及商用车提供车联网定制服务，交付客户包括：沃尔沃卡车、沃尔沃建筑设备、宝马、奥迪、沃尔沃汽车、观致汽车、捷豹路虎、戴姆勒、斯巴鲁、英菲尼迪、克莱斯勒、菲亚特电动车等。</t>
  </si>
  <si>
    <t>佰特微医疗</t>
  </si>
  <si>
    <t>介入医疗器械研发生产商</t>
  </si>
  <si>
    <t>2021.9.14 - 股权投资 - N/A - 绿河/箭征/怀格
2022.4.18 - 股权投资 - N/A - 馨瑞医疗/绿河/国投创合
2023.6.13 - 股权投资 - N/A - 深创投/海量/勤智/泰达科投</t>
  </si>
  <si>
    <t>深圳佰特微医疗科技有限公司主要经营一般经营项目是：医疗器械技术研发、咨询、服务、电子产品及机械产品技术开发与销售，自有设备租赁，第二类医疗器械生产；第三类医疗器械生产；三类介入器材、植入材料和医用高分子材料及制品的开发、进出口相关配套。</t>
  </si>
  <si>
    <t>康润生物</t>
  </si>
  <si>
    <t>预防类生物疫苗研发商</t>
  </si>
  <si>
    <t>2017.9.11 - 股权投资 - N/A - 方略
2020.11.24 - 股权投资 - N/A - 瑞合鑫业/卢智
2020.12.15 - 权投资 - N/A - 卢智/观由国际/喜神资产
2021.8.20 - 股权投资 - N/A - 谷谱/浙江苑博/泰福/观由/瑞华/博荃/元徕
2022.7.7 - 股权投资 - N/A - 观由/泰鲲/卢智/九瑞
2023.6.13 - 股权投资 - N/A - 艾博生物/启明/泰福/清松</t>
  </si>
  <si>
    <t>江苏康润生物科技有限公司是中国江苏省内一家集研发、生产、销售于一体的大型现代化生物制药企业，国家高新技术企业。现有产品流感病毒裂解疫苗，在研产品冻干人用狂犬病疫苗（Vero细胞），四价流感病毒裂解疫苗，气管炎疫苗等。</t>
  </si>
  <si>
    <t>海德利森</t>
  </si>
  <si>
    <t>高压流体控制设备制造商</t>
  </si>
  <si>
    <t>加氢站液驱压缩机国内主要供应商之一，但核心部件和技术如密封材料、缸体设计仍主要依赖德国进口，pre估值30亿</t>
  </si>
  <si>
    <t>2016.3.25 - 天使轮 - N/A - 新疆绿洲
2021.8.3 - A轮 - 1亿人民币 - 恩泽/衡盈
2021.11.29 - 股权投资 - N/A - 天津量光/长江协同创新/北京智信恒金
2022.3.28 - 股权投资 - N/A - 美锦能源
2023.6.9 - 股权投资 - N/A - 招银国际/黑马/美锦能源/中科创星/源石信/华控/徐州产业/新鼎</t>
  </si>
  <si>
    <t>海德利森（Hydrosys），具有世界级水平的高压系统制造商。作为气体增压/充装/存储/回收行业应用的领先者，海德利森（Hydrosys）集研发，生产，销售为一体，长期服务于军事国防，航空航天，石油化工，气体工业及科研院所等各个领域。</t>
  </si>
  <si>
    <t>芯德半导体</t>
  </si>
  <si>
    <t>半导体封装测试服务提供商</t>
  </si>
  <si>
    <t>估值较高了，总资产，性价比一般</t>
  </si>
  <si>
    <t>2021.1.11 - 天使轮 - N/A - 瑞联/晨壹/和利
2021.6.29 - Pre-A轮 - N/A - 华业天成
2021.8.27 - A轮 - N/A - 紫金科创/辰韬/长石/金浦/长江小米/苏民投/国策/晨壹
2021.10.15 - A+轮 - 10亿人民币 - 金浦/君海创芯/长江小米/巡星/恒信华业/国投招商/南京峰岭/晨壹/国策/辰韬/高鑫/涌铧
2022.4.7 - 股权投资 - N/A - 深创投/龙芯百孚/清控金信
2023.6.8 - 股权投资 - N/A - 新潮/扬州龙投</t>
  </si>
  <si>
    <t>芯德半导体成立于2020年9月11日，可提供一站式高端的中道和后道的封装和测试服务，公司聚焦Bumping，WLCSP，WB/FC-QFN, BGA，LGA, SIP，2.5D/3D等先进封装技术，致力于成为国内领先的集成电路先进封装企业。核心团队在行业深耕多年，在封装领域有着丰富的生产和运营管理经验，成立仅半年时间，一期高端封装项目54,000平方米标准化厂房已竣工投产，并获得来自模拟器件、射频前端、数字芯片等领域头部客户的认可。</t>
  </si>
  <si>
    <t>易冲无线</t>
  </si>
  <si>
    <t>无线充电芯片解决方案提供商</t>
  </si>
  <si>
    <t>蔚来</t>
  </si>
  <si>
    <t>估值较高，无线充电市场较窄</t>
  </si>
  <si>
    <t>2016.3.4 - 天使轮 - N/A - 中兴合创/同渡/鼎翔
2017.1.23 - A轮 - N/A - 德商/川创投/九鼎/中金前海/清控/九鼎
2018.9.27 - Pre-B轮 - N/A - 智合聚益信维通信/兰璞/海创汇融/国科/国投创合/鼎和高达
2019.9.20 - A+轮 - N/A - 中南弘远/鼎翔/川创投/新鼎/朗玛峰
2020.3.31 - 战略投资 - N/A - 海尔
2020.11.19 - 股权投资 - N/A - 海通开元/辽宁和生中德
2021.3.2 - 股权投资 - N/A - 工银国际/中金/盛宇/西安天启
2021.6.21 - 战略投资 - 1500万美元 - 世界先进
2022.1.20 - 股权投资 - N/A - 和生中德/鋆昊/冯源
2022.8.18 - 股权投资 - N/A - 华西金智/建信信托
2023.6.9 - 战略投资 - N/A - 上汽集团/尚颀资本/中金/蔚来/高鹏</t>
  </si>
  <si>
    <t>四川易冲科技有限公司旨在提供世界领先的无线充电芯片和解决方案，逐步推动并主导整个无线充电生态系统的建立与发展。</t>
  </si>
  <si>
    <t>Hopewell Therapeutics</t>
  </si>
  <si>
    <t>基因治疗和基因编辑药物输送公司</t>
  </si>
  <si>
    <t>五源</t>
  </si>
  <si>
    <t>2500万美元</t>
  </si>
  <si>
    <t>Tufts大学徐巧兵教授的LNP递送公司，在灵长类动物实验的肺靶向LNP得到初步验证</t>
  </si>
  <si>
    <t>2023.06.08 - 种子轮 - 2500万美元 - 山行/BOPU/IMO/WS/Massachusetts Avenue/五源</t>
  </si>
  <si>
    <t>Hopewell Therapeutics是一家以合成脂质为基础的基因治疗和基因编辑药物输送公司。它旨在为新型给药系统领域提供和服务。该公司开发的技术是基于新型合成脂质纳米颗粒，用于基因治疗和基因编辑的核酸输送。</t>
  </si>
  <si>
    <t>Taiko</t>
  </si>
  <si>
    <t>基于zkRollup的以太坊二层网络平台</t>
  </si>
  <si>
    <t>1200万美元</t>
  </si>
  <si>
    <t>2022.7.1 - 种子轮 - 1000万美元 - 红杉
2023.6.8 - 种子轮 - 1200万美元 - Generative</t>
  </si>
  <si>
    <t>Taiko是一个基于zkRollup的以太坊二层网络平台，Taiko上线了Alpha-3激励测试网，该测试网侧重于去中心化、以太坊等效的ZK-EVM部分。</t>
  </si>
  <si>
    <t>舆芯半导体</t>
  </si>
  <si>
    <t>车规级MCU芯片公司</t>
  </si>
  <si>
    <t>通过临芯联络中</t>
  </si>
  <si>
    <t>2023.6.7 - 天使轮 - 1亿人民币 - 临芯/南湖金服</t>
  </si>
  <si>
    <t>舆芯半导体成立于2022年，是一家车规级MCU芯片公司，主要提供新电子电气架构下的全场景芯片，基础软件以及零部件解决方案，用于动力、底盘、引擎发动机、电动机、区域控制器、BMS等场景。</t>
  </si>
  <si>
    <t>FOCO</t>
  </si>
  <si>
    <t>AI数字人解决方案提供商</t>
  </si>
  <si>
    <t>2023.6.7 - 天使轮 - 数千万人民币 - 创新工场</t>
  </si>
  <si>
    <t>FOCO是一家AI数字人解决方案提供商，致力于通过AI技术轻量化好莱坞工业级的特效制作流程，其自主研发的DOE引擎可实现工业级3D资产的AI生成与AI驱动，为全球企业及个人提供高品质、高效率、低成本的一站式视觉呈现解决方案。</t>
  </si>
  <si>
    <t>小雨智造</t>
  </si>
  <si>
    <t>工业机器人研发生产商</t>
  </si>
  <si>
    <t>2023.06.07 - 天使轮 - N/A - 雅瑞天使/小米</t>
  </si>
  <si>
    <t>北京小雨智造科技有限公司成立于2023年1月5日，是一家工业机器人产销商。公司主要经营范围包括：工业机器人制造；工业机器人销售；智能机器人的研发；智能机器人销售；特殊作业机器人制造；金属切割及焊接设备制造；金属切割及焊接设备销售；人工智能硬件销售；人工智能行业应用系统集成服务等。</t>
  </si>
  <si>
    <t>揽海能源</t>
  </si>
  <si>
    <t>新能源储能解决方案提供商</t>
  </si>
  <si>
    <t>针对欧洲市场的配电调节储能电站的turnkey建造商，天合高管创建，Pre10亿</t>
  </si>
  <si>
    <t>2023.06.06 - Pre-A轮 - 1亿人民币 - 红杉/鼎晖</t>
  </si>
  <si>
    <t>揽海能源的愿景是塑造能源的未来。揽海能源用创新的方式和全球化的思维推动储能和可再生能源在全球的高效部署。公司专注于为客户提供工商业和大型电站规模储能解决方案 (ESS) 和电动汽车充电解决方案 (EVCS)，通过资产创设、领先技术、完善的服务及解决方案，持续帮助客户提升价值。揽海能源将支持客户实现他们的 ESG 目标和可持续发展愿景。</t>
  </si>
  <si>
    <t>芯塔电子</t>
  </si>
  <si>
    <t>第三代半导体功率器件及模块整体解决方案提供商</t>
  </si>
  <si>
    <t>SiC Fabless 新玩家，55所背景</t>
  </si>
  <si>
    <t>2022.3 - 天使轮 - 数千万人民币 - 芜湖新弋/禾创致远/方德信
2023.6.7 - Pre-A轮 - 1亿人民币 - 吴兴产投/兴产财通/禾创致远/丛蓉智芯/苏纳微新</t>
  </si>
  <si>
    <t>安徽芯塔电子科技有限公司是一家专注于提供第三代半导体功率器件和模块整体解决方案的芯片公司。公司主要产品包括SiC SBD， SiC MOSFET，GaN HEMT等第三代半导体功率器件和模块、驱动等。公司团队由国内知名高校以及中科院背景的来自产业界资深技术人员组成，致力于第三代半导体功率器件的研发创新与产业化。</t>
  </si>
  <si>
    <t>整数智能</t>
  </si>
  <si>
    <t>一站式数据管理服务提供商</t>
  </si>
  <si>
    <t>2022.06.22 - 天使轮 - N/A - 上海博池/藕舫天使
2023.06.05 - Pre-A轮 - 数千万人民币 - 翊宙/藕舫天使/安益</t>
  </si>
  <si>
    <t>整数智能信息技术（杭州）有限责任公司是一家数据管理服务商，致力于为人工智能领域的企业及科研院所提供 一站式的数据管理服务。 自研了麻辣数据数据众包管理平台，能够智能调度全网网民，在平台算法的支持下高质高效地完成人工智能领域的数据需求。</t>
  </si>
  <si>
    <t>飒智智能</t>
  </si>
  <si>
    <t xml:space="preserve">智能移动协作机器人研发商 </t>
  </si>
  <si>
    <t>2021.04.23 - 天使轮 - 千万级人民币 - 金雨茂物/飞马旅
2023.06.05 - Pre-A轮 - 数千万人民币 - 深创投/金雨茂物</t>
  </si>
  <si>
    <t>上海飒智智能科技有限公司（SAGE）成立于2017年11月底，是一家专门从事智能移动共融机器人与人工智能相结合的标准化智能装备、产品和一体化解决方案研发与应用的高新技术企业。飒智智能一直坚持“给机器人赋予人工智能，解决类人作业”的技术路线，通过解决机器人认知、作业和行走的技术难点，达到“面向复杂场景，实现跨行业应用”。 目前飒智智能已经研发出智能巡检作业机器人、智能盘点作业机器人、智能移动作业复合机器人、多功能消杀机器人等多款优质产品，目前应用于国内医院、学校、世界500强企业等，同时远销日本、德国等海外市场。公司获得上海市最具投资潜力50佳、新锐企业、闵行领军人才等殊多荣誉。飒智智能将继续保持高速发展，致力于领跑国内智能移动共融机器人领域！</t>
  </si>
  <si>
    <t>国钛金属</t>
  </si>
  <si>
    <t>海绵钛生产企业</t>
  </si>
  <si>
    <t>22.72亿人民币</t>
  </si>
  <si>
    <t>云南</t>
  </si>
  <si>
    <t>2021.09.07 - Pre-A轮 - N/A - 龙佰集团
2023.05.27 - A轮 - 22.72亿人民币 - 深创投/中建材新材料/楚雄州国有</t>
  </si>
  <si>
    <t>云南国钛于2019年成立，是目前全球最大的海绵钛生产企业。公司已初步建立“钛矿→钛精矿→高钛渣→四氯化钛→电解镁→海绵钛”全流程产业链，现有海绵钛产能5万吨/年，同时拥有国际先进的“镁还原蒸馏”工艺和“倒U型”联合生产工艺。</t>
  </si>
  <si>
    <t>神顶科技</t>
  </si>
  <si>
    <t>3D智能感知融合解决方案提供商</t>
  </si>
  <si>
    <t>2020.07.22 - 天使轮 - N/A - 腾鼎/上华/邦盛/CSVi
2022.06.30 - 战略融资 - 数千万人民币 - 上华/邦盛/腾鼎
2022.12.02 - 战略融资 - 近亿人民币 - 翱捷/邦盛
2023.06.06 - A轮 - 数千万人民币 - 深圳高新投/昆山国科/深蓉瑞合</t>
  </si>
  <si>
    <t>神顶科技是一家以“硬加速和软融合”为技术特色的机器视觉方案公司。我们致力于为机器人产业的智能化提供普惠的硬件平台和快速开发的软件方案，可广泛应用于消费级、工业级和专业服务领域等诸多机器视觉，帮助机器人产业实现智能升级，用数据创造价值。</t>
  </si>
  <si>
    <t>骁阳</t>
  </si>
  <si>
    <t>工业照明和影视灯光设备提供商</t>
  </si>
  <si>
    <t>2023.06.02 - A轮 - 数千万人民币 - 深高投</t>
  </si>
  <si>
    <t>深圳市骁阳技术有限公司是一家工业照明和影视灯光设备提供商，专业影视级产品包括已推出的镝灯Filmlite系列、彩色LED平板灯Caster系列，和即将上市的大功率LED聚光灯Lancer系列、像素灯管Wand系列；工业特种照明产品包括模拟太阳辐射系统Sunlite系列（HQI-2K、HMI-2.5K\4K）、红外辐射系统IR2000系列。未来，骁阳还将针对军工、医疗、氙灯工业老化等专业领域的高品质光源进一步丰富自身产品线，并针对消费及影视市场推出性能更优、性价比更高的产品，完善多渠道布局。</t>
  </si>
  <si>
    <t>中山皇冠胶粘</t>
  </si>
  <si>
    <t>胶粘新材料研发商</t>
  </si>
  <si>
    <t>深创投/达晨财智</t>
  </si>
  <si>
    <t>广东</t>
  </si>
  <si>
    <t>暂时不融资，保持跟进</t>
  </si>
  <si>
    <t>2023.05.31 - A轮 - N/A - 浦积/粤财/深创投/达晨财智/青稞</t>
  </si>
  <si>
    <t>中山市皇冠胶粘制品有限公司，是一家集研发、生产、销售于一体的国内胶粘制品龙头企业，专业生产OCA光学胶、丙烯酸泡棉胶（亚克力泡棉）、高性能双面胶和高净化保护膜等系列产品。</t>
  </si>
  <si>
    <t>金凯博电子</t>
  </si>
  <si>
    <t xml:space="preserve">电子测控设备研发商 </t>
  </si>
  <si>
    <t>深创投/深高投</t>
  </si>
  <si>
    <t>2023.05.29 - A轮 - N/A - 深创投/杭州瑞合泰/知来/深圳人才基金/中小担创投/深高投</t>
  </si>
  <si>
    <t>金凯博企业集团创建于1995年，现有员工300余人（其中50%为研发人员）。 企业致力于成为一流的电子测控设备与解决方案一体化提供商。 经过多年的努力，企业集团已经发展成为集技、 工、 贸三为一体的技术创新型品牌企业。</t>
  </si>
  <si>
    <t>VITURE</t>
  </si>
  <si>
    <t>消费级XR眼镜品牌</t>
  </si>
  <si>
    <t>产品PMF做的不错，但AR整机的机会有concern</t>
  </si>
  <si>
    <t>2022.6.6 - 种子轮 - 数千万人民币 - 真知/中关村智友
2022.10.19 - A轮 - 1000万美元 - BAI/真知
2023.6.7 - A+轮 - 1000万美元 - 蓝驰</t>
  </si>
  <si>
    <t>VITURE是一家时尚AR眼镜研发商，主要从事消费级AR终端设备的研发、生产和销售，并面向C端用户提供时尚和兼具高性能科技体验的“VITURE One”AR眼镜产品，致力于为行业用户提供相关的AR产品及服务。</t>
  </si>
  <si>
    <t>芯科半导体</t>
  </si>
  <si>
    <t>第三代半导体材料研发商</t>
  </si>
  <si>
    <t>华睿</t>
  </si>
  <si>
    <t>2021.12.24 - 天使轮 - N/A - 中科神光/鑫融邦
2022.05.19 - Pre-A轮 - N/A - 浙江创新投
2023.01.13 - A轮 - N/A - 南京高科
2023.05.30 - A+轮 - N/A - 中赢/华睿</t>
  </si>
  <si>
    <t>浙江芯科半导体有限公司是中国碳化硅（SiC）第三代半导体掺杂技术研究及器件研发、设计、制成、应用、销售为一体的机构。是致力于大功率半导体芯片结构设计和外延生长、MOSFET、IGBT芯片设计与应用、第三代半导体功率器件封装与散热的倡导者。芯科公司致力于中国芯片半导体功率器件制造产业的发展，并向全球功率器件消费者提供优质的半导体功率器件产品和服务。</t>
  </si>
  <si>
    <t>鑫华半导体</t>
  </si>
  <si>
    <t xml:space="preserve">半导体级多晶硅研发商 </t>
  </si>
  <si>
    <t>2016.08.24 - 出资设立 - N/A - 国家集成电路产业/协鑫集团
2021.03.10 - 天使轮 - N/A - 国投创业/建信投资基金
2022.01.07 - A轮 - 数亿人民币 - 三行/允泰/石溪/泰和/中财鼎晟/熙诚金睿/同创伟业/创东方/建银/金浦/浦东新产投/中建投/旭诺/武岳峰
2022.01.28 - A+轮 - 3200万人民币 - 沪硅产业
2023.06.05 - B轮 - 10亿人民币 - 中建材/中车/建信投资/浦东科创/成都科创投/元禾厚望/三亚御海/泓生资本</t>
  </si>
  <si>
    <t>江苏鑫华半导体科技股份有限公司是协鑫集团光伏龙头企业保利协鑫能源控股有限公司与国家集成电路产业投资基金股份有限公司共同投资成立的，经营范围主要是研发、生产及销售半导体级多晶硅及其他半导体原材料和电化产品。总投资约38亿元，生产规模为6000吨/年，产能位列全球第三，是国内唯一一家年产用于生产12寸晶圆用电子级多晶硅高科技公司，产品是集成电路产业中芯片制造的原材料，经过6年的创新发展，公司突破国外技术封锁，成功生产出世界一流品质的电子级多晶硅，为中国集成电路产业链打通原材料端。</t>
  </si>
  <si>
    <t>恒创精密</t>
  </si>
  <si>
    <t>连接软管供应商</t>
  </si>
  <si>
    <t>河南</t>
  </si>
  <si>
    <t>2021.10.29 - A轮 - N/A - 豫博/高华投资
2023.06.06 - B轮 - 数亿人民币 - 同创伟业/中金/中信建投/中原联创</t>
  </si>
  <si>
    <t>河南恒创精密制造股份有限公司，主营业务为金刚线黄线、金刚线母线，公司目前产能为业内TOP2。公司2022年8月，黄线产量突破百吨，母线产量突破百万公里。另外全资子公司河南恒星液压有限公司，是全国液压行业质量领先水平的龙头公司，拥有年产600万件流体连接件、1.5万吨地铁紧固件、8万吨橡胶增强用钢丝和军工航天配件等生产能力。</t>
  </si>
  <si>
    <t>清陶能源</t>
  </si>
  <si>
    <t>锂电池生产材料及设备研发商</t>
  </si>
  <si>
    <t>恒旭/峰瑞</t>
  </si>
  <si>
    <t>27亿人民币</t>
  </si>
  <si>
    <t>2016.2.16 - A轮 - N/A - 峰瑞
2017.3.12 - B轮 - N/A - 峰瑞
2018.5.9 - C轮 - 数千万人民币 - 首业/清控银杏/渝商
2019.6.26 - 股权投资 - N/A - 中银
2019.12.27 - 股权投资 - N/A - 北汽产投/昆山国科/峰瑞
2020.6.30 - E+轮 - N/A - 尚颀/昆山国创/恒旭/淮安市淮上英才
2020.9.11 - E++轮 - N/A - 广汽
2021.2.26 - F轮 - N/A - 上海科创/新鼎/科森/峰瑞/上海博福/和高
2022.5.7 - 战略投资 - N/A - N/A
2023.5.26 - 股权投资 - 27亿人民币 - 尚颀</t>
  </si>
  <si>
    <t>清陶能源是国内固态锂电池产业化的领跑者，专注于顶尖新能源材料技术的产业转化，通过锂电池关键材料的原创开发、装备的创新设计和量产工艺的优化，率先实现了固态锂电池的产业化，建有国内首条固态锂电池生产线，构建了完备的自主知识产权体系。</t>
  </si>
  <si>
    <t>SK新能源</t>
  </si>
  <si>
    <t>韩国新能源电池研发生产商</t>
  </si>
  <si>
    <t>4亿美元</t>
  </si>
  <si>
    <t>韩国</t>
  </si>
  <si>
    <t>2023.6.8 - 股权投资 - 4亿美元 - 高瓴</t>
  </si>
  <si>
    <t>SK新能源是一家韩国新能源电池研发生产商，主要从事新能源电池的研发生产业务。</t>
  </si>
  <si>
    <t>Opay</t>
  </si>
  <si>
    <t>尼日利亚移动支付服务商</t>
  </si>
  <si>
    <t>红杉/IDG/源码</t>
  </si>
  <si>
    <t>5000万美元</t>
  </si>
  <si>
    <t>尼日利亚</t>
  </si>
  <si>
    <t>2019.5.29 - Pre-A轮 - 3000万美元 - N/A
2019.7.11 - A轮 - 5000万美元 - 红杉/IDG/源码/Opera
2019.11.18 - B轮 - 1.2亿美元 - 美团点评/源码/IDG/金沙江/红杉/高榕/软银/BAI/红点
2021.8.23 - C轮 - 4亿美元 - Vision/红杉/DragonBall/美团/红点/Source Code /SoftBank/3W
2023.6.4 - 股权投资 - 5000万美元 - 红杉/IDG/源码/Opera</t>
  </si>
  <si>
    <t>OPAY是一家移动支付服务商，专注非洲市场。Opay增强了用户的能力，并通过提供智能金融服务，使用户能够用自己的钱完成更多的事情。</t>
  </si>
  <si>
    <t>聚烽新能源</t>
  </si>
  <si>
    <t>西安交大教授，层状氧化物路线，小试阶段，23年7月刚开始送样，收入预计24年2000万、25年1.3亿。本轮估值6亿</t>
  </si>
  <si>
    <t>2023.5.31 - 股权投资 - N/A - 东方富海</t>
  </si>
  <si>
    <t>聚烽新能源是一家电池制造商，主要从事电池制造、新材料技术研发、电子专用材料研发制造业务，为用户提供钠离子电池。</t>
  </si>
  <si>
    <t>微远生物</t>
  </si>
  <si>
    <t>合成生物学服务提供商</t>
  </si>
  <si>
    <t>以计算生物学为基础建立合成生物学平台</t>
  </si>
  <si>
    <t>2023.6.5 - 股权投资 - 数千万人民币 - 藕舫天使/大晶/硅谷真石/兴华鼎立</t>
  </si>
  <si>
    <t>微远生物是一家合成生物学服务提供商，集高通量筛选、AI进化、酶催化以及生物与化学有机结合为一体的合成生物学公司。致力于打造一个大型合成生物学研发和产业化服务体系。该体系以工程菌株的高通量筛选平台和产业化酶的AI进化平台作为技术输入，以活性生物制品和手性化学品作为产品输出，通过技术服务和持续研发，实现整个平台体系的迭代进化。</t>
  </si>
  <si>
    <t>深言科技</t>
  </si>
  <si>
    <t>文本信息处理平台</t>
  </si>
  <si>
    <t>腾讯/红杉</t>
  </si>
  <si>
    <t>2022.8.10 - 股权投资 - N/A - 奇绩创坛/英诺天使
2023.1.13 - 股权投资 - N/A - 闽投行/奇绩创坛/红杉
2023.4.9 - 股权投资 - N/A - 腾讯/好未来战略/红杉</t>
  </si>
  <si>
    <t>北京深言科技有限责任公司 致力于用最前沿的人工智能和自然语言处理技术，尤其是大规模预训练模型技术，为个人和组织系统化重塑文本信息处理全流程。通过文本摘要、语义检索、信息抽取等技术在信息爆炸时代提高信息获取的效率，同时通过可控文本生成、素材自动推荐、文本校对和风格检查实现文本内容创作的提质增效。公司孵化自清华大学人工智能研究院、清华大学自然语言处理实验室、北京智源人工智能研究院，核心成员来自大模型国家队——智源悟道大模型研发团队，此前研发的产品已有数十万用户。</t>
  </si>
  <si>
    <t>中晟微电子</t>
  </si>
  <si>
    <t>高速通信芯片研发商</t>
  </si>
  <si>
    <t>TIA, CDR, driver芯片，时钟芯片；团队来自maxlinear，macom，intel等</t>
  </si>
  <si>
    <t>2020.12.7 - 使轮 - N/A - 鸿泰国微/赛伯乐/得彼
2021.9.9 - 股权投资 - N/A - 得彼/闻名
2023.6.1 - 股权投资 - N/A - 元禾控股</t>
  </si>
  <si>
    <t>中晟微电子是一家高速高频模拟芯片的研发设计公司，致力于5G通信设备以及高速数据中心等通信设备的高速通信电芯片和时钟同步驱动类芯片的研发设计。</t>
  </si>
  <si>
    <t>武迪电子</t>
  </si>
  <si>
    <t>电机控制器产销商</t>
  </si>
  <si>
    <t>Pass，跟势加透博有一定竞争</t>
  </si>
  <si>
    <t>2021.4.6 - 股权投资 - N/A - 顺络
2022.12.23 - 股权投资 - N/A - 大宇
2023.6.5 - 股权投资 - N/A - 深创投/海量</t>
  </si>
  <si>
    <t>深圳市武迪电子科技有限公司成立于2016年，总部位于广东省深圳市。公司以电机控制器为主产品线，研发的产品广泛应用于汽车系统、工业伺服、家用消费等行业。目前公司已经发展为资质完善、技术领先、生产规模化的零部件供应商，成为在电机驱动领域具有竞争力的知名企业。</t>
  </si>
  <si>
    <t>持安科技</t>
  </si>
  <si>
    <t>零信任安全服务提供商</t>
  </si>
  <si>
    <t>红点</t>
  </si>
  <si>
    <t>2021.6.11 - 天使轮 - 数千万人民币 - IDG/金沙江/完美世界
2022.3.16 - Pre-A轮 - 数千万人民币 - 方广/IDG/金沙江
2023.6.5 - 股权投资 - N/A - 斯道/红点</t>
  </si>
  <si>
    <t>持安科技是一家零信任安全服务提供商，专注于零信任安全领域，整个产品设计思想上除了零信任的默认不可信、实时动态鉴权、信任链机制外，还融入了十多年甲方安全对抗场景下的安全能力，在零信任的身份、终端、网关上均融入和安全对抗能力，另外在系统架构设计上基于微服务架构设计，使其具备弹性扩展能力，和稳定高效的处理能力。</t>
  </si>
  <si>
    <t>中科帅天</t>
  </si>
  <si>
    <t>抗癌精准医疗新药研发商</t>
  </si>
  <si>
    <t>放射性疗法（核药）受限于治疗场地和生产限制，市场规模不大</t>
  </si>
  <si>
    <t>2021.8.17 - 天使轮 - N/A - 深科先进
2022.6.16 - A轮 - N/A - 深圳高新投
2023.6.5 - 股权投资 - N/A - 同创伟业</t>
  </si>
  <si>
    <t>中科帅天是一家抗癌精准医疗新药研发商，公司的药品管线主要是针对放射治疗的药物，核心技术包括放疗增敏剂和抗体偶联药物，此类药物可以通过放射治疗进行激活实现精准放化疗协同治疗，其新药特点是本身无毒性或低毒性，当药物到达肿瘤区域时，通过放射治疗的方式，刺激前药转化为原型药分子，即可实现肿瘤精准治疗的目的。</t>
  </si>
  <si>
    <t>申基生物</t>
  </si>
  <si>
    <t>生命科学领域上游原料整体解决方案提供商</t>
  </si>
  <si>
    <t>金沙江联合</t>
  </si>
  <si>
    <t>和新冠相关关联业务较多</t>
  </si>
  <si>
    <t>2021.6.30 - A轮 - 数千万人民币 - 动平衡/金雨茂物/赢迪/夏尔巴/联想之星/瑞华
2022.3.21 - A+轮 - 3亿人民币 - 清池/洲嶺/南京信天翁/联想之星/夏尔巴/Colorado River 
2023.6.2 - 股权投资 - N/A - 金沙江联合</t>
  </si>
  <si>
    <t>申基生物成立于2018年，以技术驱动，原料、产品及服务衍生，专注于为客户提供生命科学领域上游原料的整体解决方案。现已具有单克隆抗体制备、mRNA体外转录合成、寡聚核苷酸合成等平台技术，在此驱动下，衍生细胞基因治疗原料、基因核酸药物原料、以及IVD原料三大产品板块，从而为医疗领域提供上游原料以及CDMO服务，为消费健康领域提供OTC居家自测产品。</t>
  </si>
  <si>
    <t>芯三代</t>
  </si>
  <si>
    <t>第三代半导体SiC-CVD装备研发生产商</t>
  </si>
  <si>
    <t>2021.2.8 - 股权投资 - N/A - 江苏省产业技术/苏州领军
2021.10.11 - A轮 - 1亿人民币 - 毅达/普华/农银国际/乾融创禾
2023.1.9 - 股权投资 - N/A - 华泰紫金/苏民投/汇添富
2023.2.9 - 股权投资 - N/A - 唐兴
2023.6.7 - 股权投资 - N/A - 毅达/海富/上海桦昀</t>
  </si>
  <si>
    <t>芯三代成立于2020年，致力于研发生产半导体相关专业设备，目前聚焦于第三代半导体SiC-CVD装备。该公司将工艺和设备紧密结合研发的SiC-CVD设备通过温场控制、流场控制等方面的设计，在高产能、6/8英寸兼容、CoO成本、长时间多炉数连续自动生长控制、低缺陷率、维护便利性和可靠性等方面都具有明显的优势。</t>
  </si>
  <si>
    <t>Morph Studio</t>
  </si>
  <si>
    <t>text-to-video生成技术与社区服务商</t>
  </si>
  <si>
    <t>2023.5.26 - 种子轮 - 数百万美元 - 百度</t>
  </si>
  <si>
    <t>Morph Studio是一家text-to-video生成技术与社区服务商，专注于text-to-video生成技术与社区。</t>
  </si>
  <si>
    <t>波形智能</t>
  </si>
  <si>
    <t>AI交互内容平台开发商</t>
  </si>
  <si>
    <t>数百万人民币</t>
  </si>
  <si>
    <t>Francis/Cici</t>
  </si>
  <si>
    <t>团队技术不错，但产品sense比较一般，track后面进展</t>
  </si>
  <si>
    <t>2023.5.30 - 种子轮 - 数百万人民币 - 藕舫天使</t>
  </si>
  <si>
    <t>波形智能聚焦AI原生的全新娱乐体验“交互式内容生成”，基于公司自研模型，从工具端切入，逐步构建覆盖娱乐全产业链的AI交互内容平台。目前，波形智能基于与多数NLP产品形成差异化的“交互长文本生成”技术，自研无限生成交互内容的产品。波形智能自研的AI创作工具有着长内容、交互式、个性化、多模态的显著特点。而这些特点正好卡位目前大模型应用领域的“技术边界”，也就是说此类应用无法通过单纯调用GPT等大模型的接口来实现。</t>
  </si>
  <si>
    <t>恒流科技</t>
  </si>
  <si>
    <t>高端导电剂解决方案供应商</t>
  </si>
  <si>
    <t>沃衍</t>
  </si>
  <si>
    <t>预计2023年年底融资。单壁碳纳米管供应商，对标俄罗斯ocsial，公司在早期阶段，东京大学实验室克级验证，目前计划建中试产线。团队创始人毛伟博士，东北大学本科，东京大学博士，助理教授，获得东京大学单壁碳纳米管专利授权，回国创业，落地苏州在建实验室和中试产线。本轮post1.15e，沃衍投资1500w。</t>
  </si>
  <si>
    <t>2023.6.1 - 天使轮 - 数千万人民币 - 沃衍/东方富海/苏高新</t>
  </si>
  <si>
    <t>江苏恒流科技有限公司是一家高端导电剂解决方案供应商，恒流科技以单壁碳纳米管导电剂为核心产品，同时具备超导炭黑、石墨烯等高端导电剂的研发、生产、销售以及服务为一体的国际化创新型企业。公司由具有中、日、欧美背景的高层次团队创立，总部位于苏州高新区。与此同时，公司与日本东京大学建立了深度的产学研合作关系，并同步在日本东京建立联合研发中心。恒流科技以“实现高端导电剂的国产化”为使命，致力于推动高倍率高能量密度电池的发展，以及相关材料行业的性能提升，助力国家双碳战略的实现以及相关材料行业先进性的提高。</t>
  </si>
  <si>
    <t>云帆氢能</t>
  </si>
  <si>
    <t>氢能解决方案及燃料电池零部件供应服务商</t>
  </si>
  <si>
    <t>产品是燃料电池和PEM的金属涂层双极板</t>
  </si>
  <si>
    <t>2023.4.8 - 天使轮 - 1000万人民币 - 乾融创禾/全顺环保/东运/苏州科润</t>
  </si>
  <si>
    <t>苏州云帆氢能科技有限公司主要从事氢燃料电池和PEM电解水零部件研发与产业化，致力于成为国际领先的氢能零部件供应商与解决方案供应商，共同推进低碳绿色社会的创建。</t>
  </si>
  <si>
    <t>汉通医疗</t>
  </si>
  <si>
    <t>心血管植入介入医疗器械产品研发商</t>
  </si>
  <si>
    <t>超声和介入类传统医疗器械，竞争过于激烈二级市场无法给估值</t>
  </si>
  <si>
    <t>2022.3.3 - 天使轮 - 数千万人民币 - 同创伟业/海脉德/衍禧堂
2023.2.1 - 天使+轮 - 数千万人民币 - 朗玛峰/同创伟业/海脉德</t>
  </si>
  <si>
    <t>汉通医疗，致力于成为全球领先的心血管介入超声诊疗科技企业。创始团队是一群富有开拓精神的资深行业人士。核心技术人员来自于中科院、上海交通大学、北京理工大学、东华大学等知名高校，在国内外领先的医疗器械公司有着超10年的工作经历，组建过国内首个血管介入超声产品线平台，先后开发过血管内超声导管、内窥镜超声导管等高端有源医疗器械，主导过多个产品入选创新医疗器械并获批，曾多次获得过“十三五”国家科技重大专项支持以及中国医疗器械创新创业大赛一等奖等荣誉，拥有极强的技术开发和产品化能力。</t>
  </si>
  <si>
    <t>Hogwarts</t>
  </si>
  <si>
    <t>聚焦Web3+AI的dApps研发公司</t>
  </si>
  <si>
    <t>800万美元</t>
  </si>
  <si>
    <t>2023.6.1 - Pre-A轮 - 800万美元 - HashGlobal/经纬/XIN Family/DHVC/North Beta/SevenX/Alliance/SKY9/NGC/EVG/No Limit/Straftifiled/Old Fashion Research/Puzzle</t>
  </si>
  <si>
    <t>Hogwarts Labs是一家聚焦Web3+AI的dApps研发公司，Hogwarts Labs致力于通过在 Web3+AI持续开发更多有价值的 dApps 和 Appchain 来加快大规模落地。Hogwarts Labs首款产品QuestN是服务于Web3领域的一站式营销、增长和分析平台。</t>
  </si>
  <si>
    <t>铭剑电子</t>
  </si>
  <si>
    <t>射频测试设备研发生产商</t>
  </si>
  <si>
    <t>下轮八九月份预计会启动</t>
  </si>
  <si>
    <t>2023.5.30 - Pre-A轮 - 数千万人民币 - 毅达</t>
  </si>
  <si>
    <t>铭剑电子于2008年在上海成立，是一家专注于射频测试设备的国家高新技术企业。目前，公司已经形成射频芯片测试机、射频测试系统、毫米波通用组件三大产品系列，产品可广泛应用于芯片测试、模组测试及系统测试。公司近期推向市场的TeraSight®系列射频芯片测试机覆盖射频芯片、射频前端及射频SoC的测试，设备兼具射频测试、模拟测试和数字测试功能，可应用于研发验证测试与产品量产测试。</t>
  </si>
  <si>
    <t>泽安生物</t>
  </si>
  <si>
    <t>免疫治疗原创新药研发商</t>
  </si>
  <si>
    <t>启明/顺为</t>
  </si>
  <si>
    <t>太传统</t>
  </si>
  <si>
    <t>2022.4.7 - Pre-A轮 - 1700万美元 - 险峰旗云/启明/泰格医药
2023.5.31 - Pre-A+轮 - 1000万美元 - 启明/顺为/力合泓鑫/险峰旗云</t>
  </si>
  <si>
    <t>泽安生物医药是一家专注于免疫治疗的生物技术公司，致力于开发新疗法，以改善癌症和其他临床需求未得到满足的疾病的临床结果。泽安生物医药专注于利用先天免疫（例如巨噬细胞）和消除免疫抑制（例如T调节细胞，癌症相关成纤维细胞）的力量，因为这些领域已被证明为开发创新和有效的疗法提供了巨大的潜力。具体而言，泽安生物医药正在开发自己的新型先天接合平台，除了自然杀伤（NK）细胞作为效应物外，还可以有效激活巨噬细胞，以提供直接的抗肿瘤和抗免疫抑制细胞杀伤，并促进肿瘤微环境中的炎症 - 间接导致激活适应性免疫和长期记忆。</t>
  </si>
  <si>
    <t>苇渡科技</t>
  </si>
  <si>
    <t>新能源自动驾驶重卡制造商</t>
  </si>
  <si>
    <t>云启/金沙江</t>
  </si>
  <si>
    <t>创始人 韩文，金沙江创投硅谷办公室合伙人，曾经主导投资了智加科技，后担任智加科技的CSO&amp;CFO</t>
  </si>
  <si>
    <t>2022.8.17 - 天使轮 - 1亿人民币 - 金沙江/JUE
2022.11.22 - 战略投资 - 1000万人民币 - 荣庆物流
2023.6.2 - A轮 - 数亿人民币 - 方源/云启/合肥创投/荣庆物流/金沙江</t>
  </si>
  <si>
    <t>安徽苇渡科技有限公司成立于2021年9月，是一家专注于新能源自动驾驶重卡研发、销售、运营以及应用生态建设与整合的科技型公司，是合肥市包河区重点引进的新能源汽车产业成员之一。公司研发的全新一代新能源重卡计划于2024年实现量产。</t>
  </si>
  <si>
    <t>爱博医疗</t>
  </si>
  <si>
    <t>血管介入手术机器人研发商</t>
  </si>
  <si>
    <t>国中创投/联想</t>
  </si>
  <si>
    <t>Francis</t>
  </si>
  <si>
    <t>估值偏高</t>
  </si>
  <si>
    <t>2021.2.10 - 种子轮 - N/A - 天津蜂巢
2021.8.2 - 天使轮 - N/A - 长岭/纳通科技/联想/天津蜂巢
2022.3.18 - Pre-A轮 - 1.2亿人民币 - 鼎晖VGC/雅惠/长安私人/长岭
2023.6.1 - A轮 - 1亿人民币 - 国中创投/联想/长岭</t>
  </si>
  <si>
    <t>爱博医疗自主研发血管介入手术机器人系统，原创性地提出了线性拖曳推送、基于多源力信息融合的遥操作等技术，达到国际领先水平。目前爱博医疗血管介入式手术机器人产品已经迭代至第四代。</t>
  </si>
  <si>
    <t>左旋星生物</t>
  </si>
  <si>
    <t>细胞及基因治疗产业服务提供商</t>
  </si>
  <si>
    <t>恒旭</t>
  </si>
  <si>
    <t>投前2亿，收入增长慢</t>
  </si>
  <si>
    <t>2022.4.11 - 种子轮 - 数千万人民币 - 济峰/薄荷天使
2022.12.19 - Pre-A轮 - N/A - 经纬
2023.5.31 - A轮 - N/A - 恒旭</t>
  </si>
  <si>
    <t>苏州左旋星生物科技有限公司（左旋星生物）是一家专注于细胞基因治疗产品检测与生产，为细胞基因治疗产业提供突破性技术及全覆盖式解决方案的生物技术公司。公司现已开发基于细胞治疗平台、病毒载体平台、mRNA疫苗及治疗平台的多项临床检测服务，拥有质粒及mRNA的GMP级别生产工艺及过程产品质控平台。</t>
  </si>
  <si>
    <t>盈科生物</t>
  </si>
  <si>
    <t>夏尔巴</t>
  </si>
  <si>
    <t>已联系夏尔巴</t>
  </si>
  <si>
    <t>2015.7.17 - 天使轮 - N/A - 华鑫
2016.3.21 - A轮 - N/A - 泰州融健达
2023.6.1 - B轮 - 3亿人民币 - 国寿股权/北创投/夏尔巴/新尚</t>
  </si>
  <si>
    <t>盈科生物成立于2011年，坐落于泰州市国家医药高新技术开发区——中国医药城，是一家集研发、生产、销售于一体的新型现代化高科技生物制药企业。盈科生物也是国内脂肪乳剂细分领域的头部企业，围绕特色销售终端进行产品布局，包括麻醉相关（麻醉、肌松、镇痛）、肠外营养、胃肠镜检查等产品。</t>
  </si>
  <si>
    <t>易动宇航</t>
  </si>
  <si>
    <t>航天器推进系统及机电产品研发商</t>
  </si>
  <si>
    <t>是一家做微小卫星电推进系统的公司，公司自主研发多款霍尔型、电弧型、电阻型电推进系统产品，市场规模较小</t>
  </si>
  <si>
    <t>2020.12.16 - 天使轮 - N/A - 联想之星
2021.7.22 - A轮 - N/A - 闻名投资，未来导航
2023.5.29 - B轮 - 1亿人民币 - 鼎晖/深圳高新/联想/司辰东方/厦门高新投</t>
  </si>
  <si>
    <t>北京易动宇航科技有限公司主要从事航天器推进系统及机电产品技术开发，致力于通过持续技术革新为用户提供高性能、高可靠、高性价比及快速响应的专业解决方案，推动航天产业的持续发展。公司核心产品包括面向纳卫星和立方星的推进和控制组件，覆盖10kg~1000kg级卫星的使用需求。</t>
  </si>
  <si>
    <t>华美浩联</t>
  </si>
  <si>
    <t>人工智能数字化医疗健康服务平台</t>
  </si>
  <si>
    <t>金沙江</t>
  </si>
  <si>
    <t>方向性pass</t>
  </si>
  <si>
    <t>2017.9.5 - 种子轮 - N/A - 沃顿商学院
2020.11.19 - 天使轮 - N/A - EHN/鼎孚/苏州亿海健康/吴江创投
2021.4.23 - A轮 - 数千万人民币 - 银泰/朗润
2022.6.23 - A+轮 - 数千万人民币 - 金沙江/银泰/朗润
2022.8.15 - A++轮 - 数千万人民币 - 蜂巧/同济校友/上海石涛
2023.5.30 - B轮 - 数千万人民币 - 东方国资/Ventech/金沙江/朗润/同济校友</t>
  </si>
  <si>
    <t>华美浩联通过链接临床端和商保端，不断通过信息化、数字化和智能化手段，完善健康管理服务平台，成功打造了一个一站式健康管理服务平台。华美浩联顺利获得了互联网医院牌照，成功建成了围绕诊前、诊中和诊后的数字化健康管理服务平台体系。该体系包含了三部分：其一，可按照不同使用场景和用户需求，快速灵活配置SaaS服务模块，实现不同应用按需调用并自由灵活组合；其二是可实时更新、自动分析和智能追踪的数据管理中台；其三是智能分诊及智能疾病知识图谱。其次，华美浩联完成了百万医疗险、老年医疗险、长期重疾险和青少年专属医疗险的迭代升级；还创新研发了肿瘤海外特药险、肺结节和甲状腺人群专属医疗险、结直肠癌保险、胃癌保险、齿科保险和眼科保险等新险种。</t>
  </si>
  <si>
    <t>百斯杰生物</t>
  </si>
  <si>
    <t>2.5亿人民币</t>
  </si>
  <si>
    <t>金斯瑞拆分工业酶部分</t>
  </si>
  <si>
    <t>2023.5.26 - 战略投资 - 2.5亿人民币 - 高瓴/华泰紫金/道兴/置柏/海南萱湾/华海/南京利旭/海南海盈</t>
  </si>
  <si>
    <t>百斯杰生物是一家工业酶制剂研发商，公司主要产品酶制剂覆盖淀粉糖、有机酸、酒精专用淀粉酶、宽温退浆酶、烘焙专用葡萄糖氧化酶、啤酒专用脯氨酸内切蛋白酶及特种酶等，产品主要应用于化工、食品等领域。</t>
  </si>
  <si>
    <t>MiniMax</t>
  </si>
  <si>
    <t>AI大模型研发商</t>
  </si>
  <si>
    <t>2.5亿美元</t>
  </si>
  <si>
    <t>持续track他们的进展过程中</t>
  </si>
  <si>
    <t>2022.1.1 - 天使轮 - N/A - 明势
2022.7.26 - 股权投资 - N/A - 云启/米哈游/高瓴/IDG
2023.6.1 - 股权投资 - 2.5亿美元 - 腾讯</t>
  </si>
  <si>
    <t>MiniMax成立于2021年12月，积极投身于中国人工智能技术高速发展的时代大潮，致力于成为通用人工智能时代基础设施建设者和内容应用创造者。作为国内拥有文本、语音、视觉多种模态融合的通用大模型引擎能力，并打通产品全链路的技术公司，MiniMax团队致力于用领先的通用人工智能引擎技术，通过多场景和多维度应用及交互，以用户反馈量级的提升和多模态AI技术一体化的应用实践，推动通用人工智能技术新范式变革。</t>
  </si>
  <si>
    <t>嘉拓智能</t>
  </si>
  <si>
    <t>电池生产设备设计制造商</t>
  </si>
  <si>
    <t>5.74亿人民币</t>
  </si>
  <si>
    <t>2021.9.22 - A轮 - N/A - 璞泰来
2022.5.30 - 股权投资 - 5.74亿人民币 - 比亚迪/宁德新能源/璞泰来/北京中关村青年科技创业/天壹/联动丰业/豪鹏/国电投/晨道/瀚晖/泰康/天奈/阿特斯/珠海冠宇/金亨恒源/中科迪宏</t>
  </si>
  <si>
    <t>嘉拓智能专注于新能源行业，产品涵盖极片涂布机、 隔膜涂布机等系列产品及分切、 卷绕、 叠片、 注液、真空干燥、氦检机、 集成检测设备等，致力于为全球新能源行业客户提供锂电池工艺装备智能化解决方案。</t>
  </si>
  <si>
    <t>浩普科技</t>
  </si>
  <si>
    <t>磷化工产业链服务商</t>
  </si>
  <si>
    <t>内蒙古</t>
  </si>
  <si>
    <t>2022.1.18 - 股权投资 - N/A - 合世家/大连电瓷
2023.5.31 - 股权投资 - 1亿人民币 - 沃衍/叶氏化工</t>
  </si>
  <si>
    <t>浩普科技成立于2018年6月，生产基地位于内蒙古阿拉善，研发中心位于青岛，是一家专注于高端磷化工产业链的高科技企业。公司主要产品为新型除草剂草铵膦核心中间体二乙酯和高端膦系阻燃剂DOPO、MPPA。</t>
  </si>
  <si>
    <t>尚方能源</t>
  </si>
  <si>
    <t>新能源发电服务提供商</t>
  </si>
  <si>
    <t>2023.5.26 - 股权投资 - N/A - 华金/IDG</t>
  </si>
  <si>
    <t>行诚生物</t>
  </si>
  <si>
    <t>君联/联想之星/险峰</t>
  </si>
  <si>
    <t>2023.5.25 - 股权投资 - N/A - 凯泰/博远/清池/君联/联想之星/险峰</t>
  </si>
  <si>
    <t>云猿生</t>
  </si>
  <si>
    <t>云原生数据基础软件开发商</t>
  </si>
  <si>
    <t>高榕/元璟/初心</t>
  </si>
  <si>
    <t>2023.5.26 - 股权投资 - N/A - 深涧/高榕/元璟/初心</t>
  </si>
  <si>
    <t>云猿生是一家云原生数据基础软件开发商，主要为国内外客户提供具备跨地域实时容灾和轻量高效分析能力的离在线混合型数据库。除此之外，还研发了基于 Kubernetes 的开源数据库管理控制面，简化了应用开发人员、数据库管理员和平台工程师的管理压力，在提升业务连续性的同时，大大降低了系统的运营成本。</t>
  </si>
  <si>
    <t>海普存储</t>
  </si>
  <si>
    <t>固态存储设计研发商</t>
  </si>
  <si>
    <t>2023.5.30 - 股权投资 - N/A - 大普微电子/君海创芯/新联普</t>
  </si>
  <si>
    <t>高标</t>
  </si>
  <si>
    <t>电动车控制器研发生产商</t>
  </si>
  <si>
    <t>2023.5.29 - 股权投资 - N/A - 顺为/东莞金控/博裕/国投招商/华山</t>
  </si>
  <si>
    <t>高标是全球领先的交通工具电控系统供应商，专注于电动车控制器领域，坚持以绿色环保、持续创新、多方共赢的发展理念，为企业客户以及消费者提供更安全、更智能的控制系统解决方案。目前，高标有1000多名员工，总部位于东莞•松山湖高新技术产业开发区高标科技园，在全国各地分布有12大分公司及办事处，主要服务电动车品牌前30强的整车制造商，市场占有率遥遥领先。</t>
  </si>
  <si>
    <t>派姆特</t>
  </si>
  <si>
    <t>关节测量臂研发生产商</t>
  </si>
  <si>
    <t>2023.5.25 - 股权投资 - N/A - 中科创星</t>
  </si>
  <si>
    <t>派姆特是一家关节测量臂研发生产商，专业从事测量技术并拥有完全自主研发和生产能力的高科技公司，前期主要提供技术输出，为全球多家知名测量公司提供关键核心技术的开发和订制，特别是在便携式测量、光学测量、编码器等领域。</t>
  </si>
  <si>
    <t>楚光三维</t>
  </si>
  <si>
    <t>传感器技术及产品研发商</t>
  </si>
  <si>
    <t>湖北</t>
  </si>
  <si>
    <t>2023.5.25 - 股权投资 - N/A - 峰瑞</t>
  </si>
  <si>
    <t>矽行半导体</t>
  </si>
  <si>
    <t>半导体核心零部件研发商</t>
  </si>
  <si>
    <t>2023.5.25 - 股权投资 - N/A - 青锐/苏高新/源码</t>
  </si>
  <si>
    <t>矽行半导体是一家半导体核心零部件研发商，专注于半导体检测设备核心零部件研发。</t>
  </si>
  <si>
    <t>崇辉半导体</t>
  </si>
  <si>
    <t>半导体封装材料研发商</t>
  </si>
  <si>
    <t>2023.5.24 - 股权投资 - N/A - 广汽/紫杏共盈/闻芯/讯源/金浦</t>
  </si>
  <si>
    <t>崇辉半导体（深圳）有限公司成立于2000年。经过二十年的发展，现已成为集研发，生产，电镀于一体的大型综合性集团公司，主要业务项目有：LED SMD支架系列电镀处于行业领先地位，三极管，IC系列电镀(和冲压)加工，金刚石电镀生产线;陶瓷系列电镀; 电镀设备制造;化学镀液配方研究以及蚀刻生产等。</t>
  </si>
  <si>
    <t>智元机器人</t>
  </si>
  <si>
    <t>通用人形机器人研发商</t>
  </si>
  <si>
    <t>高瓴/百度/经纬/高榕</t>
  </si>
  <si>
    <t>2023.4.14 - 股权投资 - N/A - 奇绩创坛/高瓴/百度/经纬/鼎晖/高榕/临港新片区/司南园科</t>
  </si>
  <si>
    <t>智元机器人(Agibot)是一家专注于发展通用人形机器人和具身智能的公司,致力于以AI和机器人的深度融合,长期投入打造有竞争力的机器人产品和生态。我们的愿景是:创造具有高度智能和实用价值,可以在现实世界为人类提供劳动力服务的下一代量产型机器人产品。</t>
  </si>
  <si>
    <t>领跑微电子</t>
  </si>
  <si>
    <t>集成电路芯片研发服务提供商</t>
  </si>
  <si>
    <t>2023.2.23 - 股权投资 - N/A - 长石
2023.5.26 - 股权投资 - N/A - 蓝驰/无锡毅岭/微光</t>
  </si>
  <si>
    <t>铠欣半导体</t>
  </si>
  <si>
    <t>半导体外延设备核心零部件研发商</t>
  </si>
  <si>
    <t>SIC涂层石墨，行业前三是志橙、德智和六方；</t>
  </si>
  <si>
    <t>2022.6.28 - 股权投资 - N/A - 中新/奥银湖杉
2023.5.26 - 股权投资 - N/A - 乾融创禾/瑞芯/邦明/北大元培/苏州领军</t>
  </si>
  <si>
    <t>铠欣半导体是一家半导体外延设备核心零部件研发商，专注于半导体设备碳化硅陶瓷零部件的研发、制造与服务，拥有完全自主知识产权的CVD核心技术。核心产品是半导体外延设备CVD碳化硅石墨基座及热场整体解决方案，产品已在多家Si半导体、SiC、GaN等第三代半导体及LED光电等领域标杆客户实现量产供应。此外，公司还在烧结碳化硅陶瓷、块体碳化硅陶瓷等高端陶瓷零部件领域有丰富的技术储备。</t>
  </si>
  <si>
    <t>杰平方半导体</t>
  </si>
  <si>
    <t>车载芯片研发商</t>
  </si>
  <si>
    <t>小米/聚源/临芯</t>
  </si>
  <si>
    <t>ceo是中芯国际运营的副总经理，没有车规芯片经验</t>
  </si>
  <si>
    <t>2021.10.11 - 股权投资 - N/A - 启迪金控/临芯
2022.7.20 - 股权投资 - N/A - 元徕
2023.5.30 - 股权投资 - N/A - 力鼎/小米/聚源/临芯</t>
  </si>
  <si>
    <t>杰平方半导体是一家聚焦车载芯片研发的芯片设计企业。 基于核心团队逾三十年丰富业界经验、优质资源和出众业绩，杰平方对标国际先进厂商，致力于满足中国汽车产业对国产自主车载芯片的旺盛需求，主要面向电能转换、通信等领域，提供高性能碳化硅（SiC）芯片、车载以太网芯片等前沿产品。 公司有效整合国际技术经验和本土资源，深刻把握本土客户定制化需求，与国内外数家汽车产业链知名企业深入合作，提供高品质交付方案。 核心团队芯片设计及半导体工艺造诣精深，产能保障、车规级产品认证、供应链管理能力扎实，具备研-产-用一体化的系统化优势。 秉持“诚信、创新、以人为本”的精神，杰平方凭借自身优势设计能力，对产业的独到理解，致力实现中国本土车载芯片的自主自强。</t>
  </si>
  <si>
    <t>至控科技</t>
  </si>
  <si>
    <t>自动化控制解决方案提供商</t>
  </si>
  <si>
    <t>2021.4.2 - 股权投资 - N/A - 复聚/新锐浙商科技
2021.5.31 - 股权投资 - N/A - 九仁
2023.5.25 - 股权投资 - N/A - 银杏谷/吴兴产投/智汇钱潮/海通创新/国鼎/西安军融电子卫星</t>
  </si>
  <si>
    <t>浙江至控科技有限公司是我国自主可控PLC领军企业，致力于控制系统、通信总线、信息安全等领域的研究和产业化，是国内领先的工业控制系统和装备自动化整体方案供应商。公司研制了国内首套100%国产化的PLC，保证核心芯片在内的软、硬件全自主可控，目前已形成了通用PLC、特种PLC、智能I/O单元、专用控制器、ECN自主总线等多系列产品谱系。公司持续为FAST天眼、大型盾构掘进机、特种装备等国家重大工程提供了领先的产品与服务，解决了多个领域重大装备“卡脖子”问题，服务于国家天文台、铁建重工、中铁装备、三一重装等行业头部客户。</t>
  </si>
  <si>
    <t>中图仪器</t>
  </si>
  <si>
    <t>精密测量解决方案提供商</t>
  </si>
  <si>
    <t>沃衍/钟鼎</t>
  </si>
  <si>
    <t>2016.8.3 - 股权投资 - N/A - 深圳壹海前程/深圳市九美
2021.2.5 - 股权投资 - N/A - 方广/架桥/海量
2021.7.12 - 股权投资 - N/A - 深创投
2023.5.29 - 股权投资 - N/A - 沃衍/钟鼎</t>
  </si>
  <si>
    <t>深圳市中图仪器股份有限公司成立于2005年，是国家高新技术企业，致力于全尺寸链精密测量仪器及设备的研发、生产和销售，在微纳米运动设计制造、微纳米显微测量三维重建、显微测量3D形貌分析、大尺寸三维空间测量、精密传感测头、光栅导轨测控等众多技术领域形成了独特的设计、制造优势，具备了从纳米到百米为用户提供专业的精密测量解决方案的能力。</t>
  </si>
  <si>
    <t>优赛诺</t>
  </si>
  <si>
    <t>通用型细胞治疗药物研发商</t>
  </si>
  <si>
    <t>UCART解决免疫原性问题具有较大挑战</t>
  </si>
  <si>
    <t>2020.12.4 - 股权投资 - N/A - 广州丰硕
2021.3.19 - 股权投资 - N/A - 成都生物城
2022.2.10 - A轮 - 1.6亿人民币 - 经纬/凯风/北极光/骊宸/成都天府国际生物城
2022.12.28 - 股权投资 - N/A - 钜科
2023.5.29 - 股权投资 - N/A - 国中创投</t>
  </si>
  <si>
    <t>优赛诺生物是一家专注于通用型细胞治疗产品开发及商业化的新创生物技术公司，于2020年12月在成都天府国际生物城成立。基于自主研发并且持续优化的通用型CAR-T 细胞技术平台CBT-X20，优赛诺开发了多款针对恶性肿瘤的“现货型”细胞治疗产品，有望从根本上改变现有CAR-T细胞治疗格局。</t>
  </si>
  <si>
    <t>求是光谱</t>
  </si>
  <si>
    <t>光谱仪器研发服务商</t>
  </si>
  <si>
    <t>中科创星/聚源</t>
  </si>
  <si>
    <t>吉林</t>
  </si>
  <si>
    <t>2018.6.7 - 股权投资 - N/A - 吉林科技
2021.2.7 - 股权投资 - N/A - 虹软
2021.12.13 - 股权投资 - N/A - 吉林中科/分享
2022.12.13 - 股权投资 - N/A - 哈勃
2023.5.29 - 股权投资 - N/A - 中科创星/四川发展/聚源</t>
  </si>
  <si>
    <t>吉林求是光谱数据科技有限公司（简称求是公司）于2017年5月在长春注册成立，是一家以“社会责任”为己任的高科技企业。公司研发的产品主要有三类：一类为以智能手机为平台在线检测识别日用消费品中有害物质的易谱系列；一类为“光谱芯片”，光谱芯片是公司的核心产品；一类为围绕“光谱芯片”在智能制造领域的应用产品。</t>
  </si>
  <si>
    <t>华源智信</t>
  </si>
  <si>
    <t>数字电源管理芯片设计研发商</t>
  </si>
  <si>
    <t>容亿</t>
  </si>
  <si>
    <t>2020.5.29 - A轮 - N/A - 华登/湖杉/深圳信达天下/深圳市传音
2021.8.20 - A+轮 - 1亿人民币 - 广州视源/领汇
2022.7.6 - 战略投资 - N/A - 小米
2023.1.19 - 股权投资 - N/A - 华登/清控金信
2023.5.29 - 股权投资 - N/A - 南山战新投/容亿/矽芯/基石</t>
  </si>
  <si>
    <t>华源智信半导体是领先的模拟和数模混合IC产品供应商，致力于在电源管理、LED显示和光传感器等应用领域为客户提供工业与消费电子产品的定制方案。</t>
  </si>
  <si>
    <t>致能科技</t>
  </si>
  <si>
    <t>新型硅基氮化镓芯片及共封装器件研发商</t>
  </si>
  <si>
    <t>2019.10.11 - 股权投资 - N/A - 国民/大椿
2021.3.9 - 股权投资 - N/A - 高榕/中科创星
2021.12.17 - 股权投资 - N/A - 广州开发区/澳柯玛/金浦
2022.9.1 - Pre-A轮 - N/A - 博世
2022.11.10 - 股权投资 - N/A - 同歌
2023.5.30 - 股权投资 - N/A - 金浦/金连川/新鼎</t>
  </si>
  <si>
    <t>广东致能科技有限公司由海外归国专家创办，下设芯片子公司徐州致能半导体有限公司（位于徐州市高新区电子产业园内），公司致力于新型硅基氮化镓芯片及其共封装器件的研发生产，新型氮化镓功率芯片是第三代半导体，具有能耗低、速度快等优点，是支撑消费电子、电动汽车、5G通讯等产业未来发展的核心基础部件。</t>
  </si>
  <si>
    <t>载诚科技</t>
  </si>
  <si>
    <t>柔性导电纳米材料研发制造商</t>
  </si>
  <si>
    <t>2018.9.19 - 股权投资 - N/A - 北京协同创新研究院
2019.6.4 - 股权投资 - N/A - 遨问
2020.6.28 - 股权投资 - N/A - 招银国际
2021.8.31 - 股权投资 - N/A - 科学城创投/中关村科学城/招银国际
2023.2.1 - 股权投资 - N/A - 大湾区科创/谢诺
2023.5.26 - 股权投资 - N/A - 联想之星/招商局/粤港澳大湾区协同创新</t>
  </si>
  <si>
    <t>北京载诚科技有限公司是以柔性导电薄膜为产品的纳米新材料研发制造企业，致力于柔性纳米导电电极新材料的研发、生产与应用，现拥有该领域内多项国内外专利。</t>
  </si>
  <si>
    <t>北京零一万物</t>
  </si>
  <si>
    <t xml:space="preserve">人工智能AIGC大模型 </t>
  </si>
  <si>
    <t>出资设立</t>
  </si>
  <si>
    <t>就是李开复成立的Project AI 2.0</t>
  </si>
  <si>
    <t>2023.05.16 - 出资设立 - N/A - 创新工场</t>
  </si>
  <si>
    <t>由创新工场和前百度VP马杰创建</t>
  </si>
  <si>
    <t>魔仓机器人</t>
  </si>
  <si>
    <t>智能仓储机器人研发商</t>
  </si>
  <si>
    <t>源码/险峰</t>
  </si>
  <si>
    <t>2023.5.19 - 种子轮 -2000万人民币 - 源码/险峰/香港X科技/微禾/启迪之星</t>
  </si>
  <si>
    <t>魔仓机器人是一家专注于智能仓储机器人的创新型公司，用移动机器人技术在仓储物流供应链领域为客户提高生产力。自主研发的T-AMR和软件控制平台为核心产品，结合对智慧物流和智能制造行业的深刻理解，采用的AV-AS/RS系统替代传统的AS/RS系统。</t>
  </si>
  <si>
    <t>艾博特瑞</t>
  </si>
  <si>
    <t>全钒液流电池研发生产商</t>
  </si>
  <si>
    <t>伟力德的人出来</t>
  </si>
  <si>
    <t>2023.3.17 - 天使轮 - N/A - 同创伟业/鼎兴量子/意诚阳光</t>
  </si>
  <si>
    <t>艾博特瑞是一家专注全钒液流电池的研发、生产与制造的初创型企业，团队成员师从液流电池发明人Maria Skyllas-Kazacos，拥有丰富的液流电池研发生产经验，市场渠道广阔。全钒液流电池利用钒离子价态的变化来实现电能的储存和释放，拥有安全系数高、循环寿命长、扩容便利等诸多优点。</t>
  </si>
  <si>
    <t>边界智控</t>
  </si>
  <si>
    <t>智能化多余度飞控系统开发商</t>
  </si>
  <si>
    <t>普华/红杉</t>
  </si>
  <si>
    <t>Jia</t>
  </si>
  <si>
    <t>2021.5.20 - 天使轮 - 数千万人民币 - 红杉/东方富海
2023.5.22 - Pre-A轮 - 数千万人民币 - 普华/深圳担保/澳银/弘晖/红杉</t>
  </si>
  <si>
    <t>边界智控（Boundary.AI）于2020年11月在深圳成立，是一家为垂直起降飞行器（electric Vertical Take-off and Landing, eVTOL）提供自主飞行系统的科技公司。该自主飞行系统结合传统飞控系统和AI技术，构建飞机先进的智能决策系统，融合视觉/激光雷达、GNSS、惯性导航等传感器，实现飞机的环境感知、导航定位、任务决策和飞行控制等功能。</t>
  </si>
  <si>
    <t>MOODLES</t>
  </si>
  <si>
    <t>健康食品生产商</t>
  </si>
  <si>
    <t>2021.10.9 - 天使轮 - N/A - 风物
2022.1.17 - Pre-A轮 - 数千万人民币 - GGV/风物/人山
2022.7.14 - 战略投资 - 数千万人民币 - 伽利略/GGV/风物/人山
2023.5.22 - Pre-A+轮 - N/A - 某家办/伽利略/GGV/风物/人山</t>
  </si>
  <si>
    <t>MOODLES是一家以智能制造，创新材料以及生物技术等跨学科技术为基础的食品科技公司，同时引入柔性化食品加工技术，结合多食材预融合处理、3D打印的生产路径，对主食，肉制品，零食等传统食品形态进行升级与颠覆，丰富大众消费人群的饮食需求。目前，MOODLES率先通过分子料理技术进行食材重组，将人类日常所需的蛋白质、优质脂肪、膳食纤维等多重营养元素融合为全新形态主食食品，作为公司首款创新产品，实现了在不改变消费者传统饮食习惯的基础上，助力全球消费者获得更加健康的生活方式。</t>
  </si>
  <si>
    <t>泓浒半导体</t>
  </si>
  <si>
    <t>半导体晶圆传输设备供应商</t>
  </si>
  <si>
    <t>小组判断</t>
  </si>
  <si>
    <t>2021.10.21 - 天使轮 - N/A - 海南甘食
2022.5.9 - A轮 - 数千万人民币 - 元禾璞华/江苏北人/顺融/泰达科投/季华/艾新博盛
2023.5.22 - A+轮 - 数亿人民币 - 国投创业/深圳高新/元禾原点/致道/永鑫方舟/泰达科投</t>
  </si>
  <si>
    <t>泓浒半导体是一家半导体设备研发生产商，致力于国产化半导体设备研发和生产的企业。公司已建立起半导体传输设备研发、生产、销售和售后为一体的服务体系；在半导体设备机械手臂翻新维护领域处于行业领先地位；提供完整的半导体耗材销售服务。</t>
  </si>
  <si>
    <t>嘉华药锐</t>
  </si>
  <si>
    <t>临床蛋白质组学技术研发商</t>
  </si>
  <si>
    <t>基于蛋白组学的靶点发现平台，类似于西湖欧米（西湖欧米靶点发现进展较慢，已转型为蛋白组CRO公司）</t>
  </si>
  <si>
    <t>2021.12.31 - 股权投资 - N/A - 峰瑞/飞凡
2023.1.6 - 股权投资 - N/A - 中关村发展/飞凡
2023.3.29 - A轮 - 1亿人民币 - 龙磐/博远/函数/宜信/峰瑞
2023.5.25 - A+轮 - 数千万人民币 - 钧山</t>
  </si>
  <si>
    <t>DeepKinase嘉华药锐是临床蛋白质组学开拓者，以专利的激酶活性质谱技术为核心，全面助力临床用药与新药研发。 在团队的协作下，嘉华药锐率先实现关键技术攻关，成为第一批进行肿瘤信号通路相关伴随诊断产品研发和注册申报的企业。其不仅是国内蛋白质组学领域最早开始注册报证的公司，也是蛋白质组学领域第一家有产品获得医疗器械上市许可的公司。在2021年，公司用于磷酸化酪氨酸激酶TyrosineKinase富集的“蛋白、多肽提取或纯化试剂”等六项全套通用试剂盒产品——深迹系列，就已经全部获批上市，这是我国蛋白质组学领域首个获批的试剂盒产品。</t>
  </si>
  <si>
    <t>伟杰信生物</t>
  </si>
  <si>
    <t>高端动物蛋白药研发商</t>
  </si>
  <si>
    <t>本轮投后16亿左右，大分子药企伟德杰剥离出来的动物药公司</t>
  </si>
  <si>
    <t>2017.8.1 - 天使轮 - N/A - 北京斯坦利
2019.9.17 - A轮 - N/A - 德鑫创投，君岳共享
2020.10.31 - B轮 - 1亿人民币 - 国投创业/北京首发展天玑/丰川
2021.9.22 - 股权投资 - N/A - 顺德科创
2023.3.29 - C轮 - 数亿人民币 - 国寿/丰川/新尚/国投创业/首建投/顺德科创/中关村科学城/上海科创</t>
  </si>
  <si>
    <t>伟杰信聚焦上千亿的全球高端动物蛋白药领域，是一家集动保领域创新药的研发、生产和销售为一体的生物制药公司，是全球高端动物蛋白药的领跑者。一直以来公司秉承“关爱动物，心系人类；敬畏生命，虔诚做药”的理念，倡导绿色安全养殖，开发“零残留”的高品质蛋白药，满足养殖企业大规模集约化的高质量发展需求，为老百姓提供更加安全的肉蛋奶；同时开发抗体药治疗宠物疾病，让数亿养宠老百姓拥有更多欢乐和心灵慰藉，让我们的生活更加美好。</t>
  </si>
  <si>
    <t>恩井科技</t>
  </si>
  <si>
    <t>汽车智能出行系统关键零部件开发商</t>
  </si>
  <si>
    <t>C+</t>
  </si>
  <si>
    <t>2018.7.17 - 天使轮 - N/A - 苏州斯莱克精密
2020.4.15 - Pre-A轮 - N/A - 惠州市华阳
2020.12.4 - A轮 - N/A - 善达
2021.9.26 - B轮 - N/A - 聚仁/昊阳
2022.9.26 - C轮 - N/A - 北汽集团/慧和
2023.5.24 - C+轮 - 1亿人民币 - 小米/临芯</t>
  </si>
  <si>
    <t>恩井科技是一家以高科技，新技术为导向的汽车零部件企业。公司主要产品包括汽车智能电动门，电子门锁及其软件算法、环境探测感应传感器等。公司致力于成为全球技术领先、集成能力最强的汽车智能进出方案提供商。公司拥有从子系统到整车级别的试验中心，具备行业内一流的研发能力。核心团队均为行业内的技术领军人才。恩井科技目前主要产品型谱包括：智能电动尾门、智能电动侧开门、智能电动尾翼，电子门锁和相关智能感应传感器，并且公司在智能进出领域的关键软件算法上具备核心竞争力。</t>
  </si>
  <si>
    <t>NeoFusion</t>
  </si>
  <si>
    <t>核聚变技术研发商</t>
  </si>
  <si>
    <t>15亿人民币</t>
  </si>
  <si>
    <t>已经联系到蔚来的投资人，正在约时间</t>
  </si>
  <si>
    <t>2023.5.22 - 战略投资 - 15亿人民币 - 蔚来控股/蔚来资本</t>
  </si>
  <si>
    <t>Neo Fusion是一家新成立的公司，目标20年内将可控核聚变用于全球商业用途。</t>
  </si>
  <si>
    <t>ClearMotion</t>
  </si>
  <si>
    <t>汽车数字底盘制造商</t>
  </si>
  <si>
    <t>红杉/蔚来/BAI</t>
  </si>
  <si>
    <t>James follow</t>
  </si>
  <si>
    <t>2012.8.31 - A轮 - N/A - Acadia Woods
2014.11.13 - B轮 - 2530万美元 - World Innovation/NewView/恩颐/Acadia Woods
2017.2.6 - C轮 - 1亿美元 - JP摩根/NEA/Qualcomm/Eileses/World Innovation
2019.1.9 - D轮 - 1.15亿美元 - World Innovation/高通/NewView/微软/Eileses/Bridgestone/富兰克林邓普顿
2022.9.8 - E轮 - 3900万美元 - 蔚来/BAI/Franklin Templeton/NewView/Acadia Woods
2023.5.23 - 股权投资 - 2亿人民币 - 红杉/蔚来/BAI/FranklinTempleton/NewView/Acadia Woods</t>
  </si>
  <si>
    <t>ClearMotion是一家美国汽车数字底盘生产商，通过数字化以及基于软件的自适应驱动器为汽车制造商生产替代传统物理减震器的底盘，够让车辆监控道路条件并实现实时的自适应功能，为驾驶员提供优质的驾驶体验以及性能。</t>
  </si>
  <si>
    <t>帝尔博格</t>
  </si>
  <si>
    <t>2023.5.17 - 股权投资 - N/A - 蓝驰</t>
  </si>
  <si>
    <t>帝尔博格立足重型工业智能制造领域,致力于数据“自感知、自决策、自验证、自学习、自适应”,围绕智能化设备级、系统级、产线级维度,打造柔性、多机协同制造的工作业态,为重工业数字化、智能化、无人化赋能。 公司聚焦于工业智能化软硬件设计,开发了根植于行业特性的控制系统、视觉算法、多模态感知系统、数据优化算法等及数据中台,具备行业领先的中大型重工场景智能化解决方案设计、标品设计及专业技术能力。累计交付项目额超过3亿元,具备资深的系统级、产品级业务设计、运维、交付能力。核心技术根植于工程机械、风电装备、航空装备等重工领域,可广泛拓展行业应用。</t>
  </si>
  <si>
    <t>矩控新辰</t>
  </si>
  <si>
    <t>边缘控制解决方案供应商</t>
  </si>
  <si>
    <t>PLC</t>
  </si>
  <si>
    <t>2023.5.17 - 天使轮 - 数千万人民币 - 同创伟业</t>
  </si>
  <si>
    <t>深圳市矩控新辰科技有限公司是国内专注于研发工业现场总线、可编程控制器、工业物联网平台等产品的团队。经多年沉淀积累，逐步成⻓为具备智能制造系统集成能力、同时自主研发边缘智能控制系统、边缘计算软件平台的创新型科技公司。得益在工业控制行业的深厚积累，我们能够为离散制造领域提供从设备级到⻋间级的边缘智能控制系统，同时能够为客戶提供智能制造咨询、方案设计、项目实施等增值服务，推动制造业实现智能化、绿色低碳及数字化转型。</t>
  </si>
  <si>
    <t>贝意克</t>
  </si>
  <si>
    <t>实验室仪器设备研发生产商</t>
  </si>
  <si>
    <t>2023.5.19 - 股权投资 - N/A - 兴泰/合肥兴泰/毅达/硅谷真石/大晶</t>
  </si>
  <si>
    <t>贝意克是一家专注于新材料、新能源设备的研发生产与一体的国家级高新技术企业，合肥市科技小巨人企业，合肥市新能源设备模范企业，涉及领域包括，石墨烯、碳纳米管、高温荧光粉、OLED有机小分子材料、PECVD系统等。</t>
  </si>
  <si>
    <t>珠海华芯半导体</t>
  </si>
  <si>
    <t>高亮度半导体光电芯片供应商</t>
  </si>
  <si>
    <t>聚源/惠友</t>
  </si>
  <si>
    <t>2023.5.19 - 股权投资 - N/A - 国虹/惠友/珠海高科/格力集团/深创投/广发信德/中芯聚源</t>
  </si>
  <si>
    <t>华芯（珠海）半导体有限公司是中国领先的半导体集成电路产品与服务供应商。公司拥有国际先进的外延金属有机物化学气相沉积(MOCVD)设备、芯片工艺设备和封装设备等，主要从事尖端化合物半导体光电子芯片及其应用产品的研究、开发与生产。公司主要产品为高亮度LED、蓝绿光半导体激光管、垂直腔面发射(VCSEL)光子芯片、DFB光子芯片、EML光子芯片以及高亮度半导体激光芯片等。</t>
  </si>
  <si>
    <t>加米时代</t>
  </si>
  <si>
    <t>游戏研发商</t>
  </si>
  <si>
    <t>2023.5.22 - 股权投资 - N/A - 小米</t>
  </si>
  <si>
    <t>北京加米时代科技发展有限公司是一家游戏公司，主要业务为游戏开发与软件运营维护等。</t>
  </si>
  <si>
    <t>滨州裕能化工</t>
  </si>
  <si>
    <t>有机化学原料制造商</t>
  </si>
  <si>
    <t>达晨</t>
  </si>
  <si>
    <t>山东</t>
  </si>
  <si>
    <t>2023.5.18 - 股权投资 - N/A - 达晨</t>
  </si>
  <si>
    <t>BYN滨州裕能化工有限公司成立于2011年，位于山东省滨州市北海新区，公司占地10万多平方米，濒临青岛、天津、大连重要贸易港口。是一家专注于化工新材料和电子化学品的研发、生产和销售的高新技术企业。</t>
  </si>
  <si>
    <t>恒新储能</t>
  </si>
  <si>
    <t>绍兴</t>
  </si>
  <si>
    <t>2023.5.19 - 股权投资 - N/A - 普华</t>
  </si>
  <si>
    <t>新疆晶品</t>
  </si>
  <si>
    <t>单晶炉硅棒及切片研发生产商</t>
  </si>
  <si>
    <t>新疆</t>
  </si>
  <si>
    <t>赛道竞争有些太红海，值得对接交流看看</t>
  </si>
  <si>
    <t>2023.5.22 - 股权投资 - N/A - 普华</t>
  </si>
  <si>
    <t>新疆晶品是一家单晶炉硅棒及切片研发生产商，公司研发实力雄厚，研发类型包括光伏行业全周期的技术迭代、 规格的研发、从 P 到 N 型硅片的研发、薄片化的研发。产品品类覆盖广：包括 166、182、210、P/N 型硅片。</t>
  </si>
  <si>
    <t>聚变新能</t>
  </si>
  <si>
    <t>2023.5.19 - 股权投资 - N/A - 合肥市产投/皖能电力/蔚来资本/蔚来控股</t>
  </si>
  <si>
    <t>德创高新材料</t>
  </si>
  <si>
    <t>电子半导体材料研发生产商</t>
  </si>
  <si>
    <t>正在尝试联系</t>
  </si>
  <si>
    <t>2020.12.30 - 股权投资 - N/A - 强力新材
2023.5.22 - 股权投资 - N/A - 京东方/启泰/哈勃/三木</t>
  </si>
  <si>
    <t>德创高新材料是一家电子半导体材料研发商，主要从事电子半导体材料的研发、生产及销售，同时可提供相关技术咨询服务。</t>
  </si>
  <si>
    <t>泽达半导体</t>
  </si>
  <si>
    <t>半导体产品研发商</t>
  </si>
  <si>
    <t>DML, EML激光器；2023预计31万营收</t>
  </si>
  <si>
    <t>2022.2.16 - 股权投资 - N/A - 浙大友创/普华/芯禧/浙江军合
2023.5.23 - 股权投资 - N/A - 和达/涌铧/禹泉/虹芮/易方达</t>
  </si>
  <si>
    <t>炯熠电子</t>
  </si>
  <si>
    <t>汽车制动产品开发商</t>
  </si>
  <si>
    <t>公司质量一般，机械线控制动时间较早，可以持续关注</t>
  </si>
  <si>
    <t>2022.6.30 - 股权投资 - N/A - 太仓科投
2023.5.25 - 股权投资 - N/A - 小米</t>
  </si>
  <si>
    <t>炯熠电子科技（苏州）有限公司是一家专注于汽车制动产品开发的企业，致力于为客户提供高性能固定钳产品和更加安全、舒适、智能的汽车线控制动系统。</t>
  </si>
  <si>
    <t>美达瑞</t>
  </si>
  <si>
    <t>前沿电池正极材料研发生产商</t>
  </si>
  <si>
    <t>2015.6.10 - 天使轮 - N/A - 力合天使
2019.12.23 - Pre-A轮 - N/A - 海睿/海宁市泛半导体
2023.5.4 - A轮 - 数千万人民币 - N/A
2023.5.17 - 股权投资 - N/A - 普华/瑞木/奇思</t>
  </si>
  <si>
    <t>浙江美达瑞新材料科技有限公司是一家高端锂离子电池正极材料研发商。其主营产品是高端锂离子电池正极材料料镍钴铝（NCA），适用于新能源汽车动力电池等领域。同时可提供锂离子电池产品解决方案。</t>
  </si>
  <si>
    <t>百优达</t>
  </si>
  <si>
    <t>人造血管及皮肤研发商</t>
  </si>
  <si>
    <t>传统医疗器械</t>
  </si>
  <si>
    <t>2016.9.21 - 股权投资 - N/A - 辰德
2017.8.8 - 股权投资 - N/A - 华脉泰科
2018.1.19 - 股权投资 - N/A - 泰达科投
2020.12.1 - 股权投资 - N/A - 恩然/道远/泰达科投/惠每
2021.10.27 - 股权投资 - N/A - 思邈/道远/惠每/恩然/上海冕景
2023.5.24 - 股权投资 - N/A - 南通科技/上海瑞赋/恩然/毅达/江苏高科技/乾道/新兴私募/悦华/上海喆靳</t>
  </si>
  <si>
    <t>江苏百优达生命科技有限公司专注于人造血管等植入类医疗器械的研发和生产。百优达致力于为医生提供性能优良的医疗器械产品，并为医疗器械研发和生产企业提供优质的OEM和ODM服务。</t>
  </si>
  <si>
    <t>好飒</t>
  </si>
  <si>
    <t>鲜榨果汁气泡水品牌</t>
  </si>
  <si>
    <t>涌铧/金沙江</t>
  </si>
  <si>
    <t>2022.3.11 - 天使轮 - 数千万人民币 - 涌铧/金沙江/武汉杉浦</t>
  </si>
  <si>
    <t>好飒是一个鲜榨果汁气泡水品牌，定位“佐餐饮料专家”，好飒主打小青柠、蜜桃、甜橙风味三款鲜榨果汁气泡水，三款产品均添加真实NFC果汁，其中小青柠气泡水添加越南小青柠原汁，采用带皮鲜榨工艺，具有绵密气泡口感，产品颜色为果本色，均不含色素，其他两个口味也添加了优选产地的水果鲜榨果汁。</t>
  </si>
  <si>
    <t>载合汽车</t>
  </si>
  <si>
    <t>2022.11.15 - 天使轮 - N/A - 拓金/陆石/载合
2023.5.18 - 天使+轮 - N/A - 百度</t>
  </si>
  <si>
    <t>载合汽车成立于2022年，深耕卡车整车和新技术开发及量产，掌握整车产品设计、新能源、智能化、网联化和轻量化核心技术。依托强大的整车、新能源电控、智能网联、轻量化自主设计能力和供应链，正向开发全新一代新能源智能网联重卡平台，精准覆盖应用场景，形成产品矩阵。设计软件和数据驱动的全新E/E架构和车联网平台，实现车辆底层数据打通、协同控制和运营赋能。以整车产品力为牵引，创新思维打造2B/2C营销和服务体系，形成与电池商、零部件供应商、运营商、基建商、物流用户以及政府的高粘度合作生态。</t>
  </si>
  <si>
    <t>奕力电磁</t>
  </si>
  <si>
    <t>汽车空气悬架系统电磁阀产品研发商</t>
  </si>
  <si>
    <t>暂不融资，保持跟进</t>
  </si>
  <si>
    <t>2022.9.1 - 天使轮 - N/A - 通商集团
2023.5.17 - A轮 - 数千万人民币 - 涌铧/嘉溢</t>
  </si>
  <si>
    <t>宁波奕力电磁技术有限公司是一家高端汽车智能电控悬架用电磁阀研发商，经营范围包括气体分配阀、电磁阀、传感器和汽车主机等。</t>
  </si>
  <si>
    <t>东德实业</t>
  </si>
  <si>
    <t>氢能装备研发生产商</t>
  </si>
  <si>
    <t>烟台</t>
  </si>
  <si>
    <t>2021.9.10 - 股权投资 - N/A - 全村
2022.8.4 - A轮 - 5000万人民币 - 烟台财金/涌铧/金浦
2023.5.13 - A+轮 - 1亿人民币 - 达晨/春阳/润土/欧富/华实/万银</t>
  </si>
  <si>
    <t>烟台东德实业有限公司成立于2017年，是国家级高新技术企业、国家级专精特新“小巨人”企业、山东省瞪羚企业、山东省民营企业创新50强，专注于燃料电池核心部件（氢气循环系统、空气压缩机等）、氢能装备（加氢站及气体制备充装隔膜压缩机、撬装机组等）研发、生产、销售及氢能产业的工程服务。产品广泛应用于燃料电池物流车、客车、公交车、叉车、冷链车、卡车等商用车和加氢站、气体制备充装及煤化工等各领域，形成氢的制/储/输/用的完整产业链和氢能分布能源体系。</t>
  </si>
  <si>
    <t>序轮科技</t>
  </si>
  <si>
    <t>半导体制程用特种高分子材料基础研发商</t>
  </si>
  <si>
    <t>暂不融资，10月份再沟通</t>
  </si>
  <si>
    <t>2022.9.2 - A轮 - 数千万人民币 - 中电基金/中科创星
2023.5.9 - A+轮 - 数千万人民币 - 元禾璞华</t>
  </si>
  <si>
    <t>北京序轮科技有限公司是一家专注于半导体制程用特种高分子材料基础研发与产业化应用的高新技术企业，为半导体制程与封装行业提供新材料解决方案，以产业需求为牵引、基础研发为动力、科技创新为路径，产品成功进入市场为目标，在半导体领域开发具有独立知识产权和技术先进性的特种高分子材料及产品，公司依托于“基础研发中心”和“应用研发中心”的两个自研平台，独立开发了多款晶圆加工及半导体封装所需的进口替代产品，覆盖晶圆减薄切割、封装切割、芯片封装、裸晶运输包装等诸多工艺环节，拥有自主可控的试验线、中试线及规模化生产线。</t>
  </si>
  <si>
    <t>领鹊科技</t>
  </si>
  <si>
    <t>建筑机器人研发制造商</t>
  </si>
  <si>
    <t>XVC</t>
  </si>
  <si>
    <t>2021.3.22 - 天使轮 - 数百万美元 - Atypical
2022.4.25 - A轮 - 1亿人民币 - IDG/Atypical/XVC
2023.5.8 - A+轮 - 1000万美元 - XVC/Atypical</t>
  </si>
  <si>
    <t>南京领鹊科技有限公司成立于2021年1月，是国内一家专业从事特种机器人研发的高科技企业，专业从事建筑机器人研发、制造与运营。领鹊科技产品研发致力于构建“全栈式技术+独占复杂场景”的科技建筑模式。以自研的软件与算法平台为核心运行逻辑，集成木、油、瓦等多工种跨工艺施工数据，通过高精路径算法、高精定位等多项技术，为客户提供了在复杂场景下精装修全链路、智能化施工的科技解决方案。 智能化解决方案突破了一系列单一机械或装修类公司施工质量层次不齐、过度依赖于人工、机械使用场景受限、人员安全等行业痛点问题，以多场景应用、高稳定施工、高质量交付、高闭环计算、高安全作业成功打破了机器人在建筑装修领域的行业壁垒。以算法为底层技术将不断赋能建筑装修行业，实现给“建筑业以智慧，予从业者以尊严”的企业使命。</t>
  </si>
  <si>
    <t>睿尔曼智能</t>
  </si>
  <si>
    <t>超轻量仿人机械臂研发商</t>
  </si>
  <si>
    <t>云启</t>
  </si>
  <si>
    <t>云岫在做FA</t>
  </si>
  <si>
    <t>2019.3.5 - 股权投资 - N/A - 坤万
2021.4.13 - 股权投资 - N/A - 欧瑞/杭州长江
2022.7.18 - 股权投资 - N/A - 云启
2023.5.8 - A+轮 - N/A - 科沃斯/元和/元科/云启/和诺</t>
  </si>
  <si>
    <t>睿尔曼是一家专注于超轻量仿人机械臂研发、生产及销售的国家高新技术企业，作为超轻量仿人机械臂的引领者，睿尔曼始终将产品研发，技术创新置于首位，团队核心成员来自中国早期的机器人底层技术研发团队，深耕此领域 10 年以上，具备深厚的技术底蕴和研发经验，能真正实现从基因层面进行超轻量仿人机械臂原型设计和底层零部件自主研发的企业，在控制器、驱动器、电机、减速器四大核心零部件方面取得了革命性的突破，打造出了拥有完全自主知识产权的超轻量的仿人机械臂。目前产品已广泛的应用于新零售、新餐饮、商业服务、智能巡检、医疗健康、检验检疫、教育科研、工业生产、航空航天等各领域。</t>
  </si>
  <si>
    <t>Lifeform</t>
  </si>
  <si>
    <t>去中心化数字身份解决方案提供商</t>
  </si>
  <si>
    <t>2021.1.1 - 种子轮 - N/A - Geekcartel
2022.8.3 - 种子轮 - 数百万美元 - Binance Labs
2023.2.25 - A轮 - 500万美元 - GeekCartel/KuCoin/丹华/SevenX/Foresight/K24/Another World
2023.5.15 - A+轮 - N/A - IDG</t>
  </si>
  <si>
    <t>Lifeform是一家去中心化数字身份解决方案提供商，专注于可视化分离式人工智能，其目标是在数字领域和物理领域之间建立互操作性，创建了一个即插即用的工具，可以让用户将头像带入Web2社交媒体用于交互，此外还孵化了虚拟人NFT项目HALO。</t>
  </si>
  <si>
    <t>奇点能源</t>
  </si>
  <si>
    <t>分布式能量块智慧储能系统解决方案提供商</t>
  </si>
  <si>
    <t>IDG/源码/中科创星/晨道</t>
  </si>
  <si>
    <t>22年5亿收入，毛利12%，23年预计20亿，主要原因是源网侧储能放量，但毛利低至5%，处于增收不增利（甚至加大亏损）的状态，打法是尽快扩大市场份额，进入五大六小短名单，从而在长期形成客户壁垒和规模效益；本轮投前22亿，计划24年报科创</t>
  </si>
  <si>
    <t>2021.3.23 - 天使轮 - N/A - 中科创星
2021.10.13 - Pre-A轮 - N/A - 水木春锦/麦格米特
2021.12.17 - A轮 - N/A - IDG/源码
2022.9.30 - A+轮 - N/A - 晨道/峰和
2023.5.18 - B轮 - 7亿人民币 - 金石/金镒/高瓴/广发信德/黄河实业/华金/IDG/源码/中科创星/晨道</t>
  </si>
  <si>
    <t>西安奇点能源股份有限公司成立于2018年，依托西安交通大学，由行业知名的电力电子技术专家和一批十多年开发经验的硕博士资深工程师联合创立，致力于先进储能系统中核心装备的技术研究和产品开发，为推动大规模清洁能源接入，实现全球碳中和目标，贡献行业领先的解决方案。奇点能源以“让稳定的清洁电力惠及每一个人”为使命，以“以电力电子和物联网技术创新推动储能的规模化应用，让能源的利用更清洁、友好”为发展战略，通过电力高效存储及变换技术，物联网和大数据技术研究，推动全球能源结构变革，提升清洁能源的占比，也为电力紧缺地区带来持续的光明和动力，让稳定、友好的清洁电力改善人类的生存和生活环境。</t>
  </si>
  <si>
    <t>悠跑科技</t>
  </si>
  <si>
    <t>新型智能电动车研发</t>
  </si>
  <si>
    <t>经纬/创世伙伴/真格</t>
  </si>
  <si>
    <t>2021.5.18 - 种子轮 - N/A - 烁石/余凯/王立普/谷俊丽
2021.8.31 - Pre-A轮 - N/A - 经纬/创世伙伴/ 真格
2021.10.14 - Pre-A+轮 - N/A - 博原
2023.5.18 - B轮 - 数亿人民币 - 合肥市产投/东创/火眼/经纬/创世伙伴/真格</t>
  </si>
  <si>
    <t>悠跑科技（ U Power）是原长城高端电动车品牌 “沙龙” 负责人李鹏创建，已在上海组建百人团队。悠跑的定位是” 新型智能电动车公司”，目前正在开发电动汽车底盘。未来，悠跑有可能推出集成电池于一体的底盘，类似于宁德时代计划推出的 CTC（Cell to chassis）技术。悠跑的服务对象是 “车企、出行平台、生活服务平台、商业运营空间”。除了汽车底盘，悠跑还将针对不同客户的需求，提供基于悠跑 “UP 底盘” 的 “车型定义、设计、开发和生产” 服务，目标是降低智能电动汽车的准入门槛和造车周期，使车企能更快推出电动车产品。</t>
  </si>
  <si>
    <t>青昀新材</t>
  </si>
  <si>
    <t>特种纤维材料研发生产商</t>
  </si>
  <si>
    <t>金浦/高瓴</t>
  </si>
  <si>
    <t>这一轮深入跟踪过，闪蒸法技术有稀缺性，但是市场后续拓展估计比较慢，值得继续跟踪</t>
  </si>
  <si>
    <t>2022.6.14 - A轮 - 1亿人民币 - 高瓴/东方雨虹/中金/中信环境/绿动/海南高景
2023.5.18 - B轮 - 1亿人民币 - 中建材新材料/金浦/陕煤投资/元禾厚望/泰合/高瓴/东方雨虹</t>
  </si>
  <si>
    <t>「青昀新材」是一个闪蒸纺超材料鲲纶®Hypak®研发商，这是一种高强度又防水透气的特种纤维材料，通过无纺布的形态进行排布。「青昀新材」团队自2014年初开始了该材料的研发，期间经历了从实验室到中试产线，再到如今规模化产线已投入建设。鲲纶®Hypak®兼具无纺布、特种纸和薄膜的特性，其洁净度高、强韧耐撕。更重要的是，结构致密性、孔径微小却又允许气体分子通过，也就兼具了防水防粉尘和良好的透气性能，能够满足建筑节能、医疗、个人防护、包装、印刷、工业等行业的要求，广泛应用于无纺布和特种纸的最高端应用上，下游可应用场景和行业达近百种。</t>
  </si>
  <si>
    <t>红云生物</t>
  </si>
  <si>
    <t>肿瘤耐药靶点新药研发商</t>
  </si>
  <si>
    <t>EGFR靶点拥挤</t>
  </si>
  <si>
    <t>2018.9.19 - 天使轮 - 数千万人民币 - 夏尔巴/动平衡
2019.11.1 - A轮 - 数千万人民币 - 大有/夏尔巴
2021.6.17 - B轮 - 1亿人民币 - 凯风/凯泰/夏尔巴/大有/动平衡
2023.5.15 - B+轮 - 1亿人民币 - 荷塘/华银金融/仁金/凡创/夏尔巴</t>
  </si>
  <si>
    <t>红云生物是一家以结构药理学为核心，整合分子动力学模拟、计算化学和人工智能（AI）等前沿计算技术的临床阶段小分子创新药物研发公司。红云生物在多个以临床需求为导向的靶点领域积累了独有的结构生物学数据和算法模型，并建立起多项小分子精准药物研发管线，覆盖了肿瘤、罕见病及其他具有高度未满足临床需求的治疗领域。目前公司自主研发的全新小分子药物H002已在中美开展一期临床试验研究，有望成为下一代EGFR-TKI抑制剂的最优选择。同时，公司一款针对乳腺癌等多种肿瘤的首创靶点项目已进入PCC阶段，预计在2024年申报临床。</t>
  </si>
  <si>
    <t>鲲游光电</t>
  </si>
  <si>
    <t>晶圆级光学产品研发商</t>
  </si>
  <si>
    <t>英特尔/明势</t>
  </si>
  <si>
    <t>2017.1.25 - 天使轮 - 1000万人民币 - 中恒星光/晨晖
2017.12.28 - A轮 - 数千万人民币 - 舜宇光学/昆仲/创璟/晨晖
2019.12.18 - 战略投资 - N/A - 哈勃
2019.12.18 - 战略投资 - N/A - 哈勃
2020.3.23 - B轮 - 2亿人民币 - 愉悦/招银/元禾辰坤/临港科创/华登/中科创星/元璟/昆仲/晨晖
2021.11.22 - B+轮 - 4亿人民币 - 中信正业/云锋/建信信托/浦东科创/海望/明势/源码/盈睿/昆仲/华登/临港科创/元璟/元禾辰坤/晨晖/中电智慧
2023.5.17 - C轮 - 数亿人民币 - 英特尔/长三角数文/中信正业/明势/晨晖/海望</t>
  </si>
  <si>
    <t>鲲游光电是专注于晶圆级光学、光集成领域的高科技企业，总部位于中国上海。公司由国际国内光电子领域顶级学者、多年光电产业经验的行业资深人员组成。核心研发团队及管理层包括斯坦福大学、罗切斯特大学、南洋理工大学、剑桥大学、浙江大学、上海交大等知名光电院所的教授、博士；前微软、NASA、Oplink、GE、飞利浦、暴风等国际知名企业高管。依托自身深厚的技术积累、高精度的制造工艺，鲲游光电通过融合集成光学与集成电路的创新思路，致力于探索前沿光子、光电子领域的实现与创新应用，助力中国在下一代光子科技领域的弯道超车，拉开消费光子的序幕。</t>
  </si>
  <si>
    <t>SHEIN</t>
  </si>
  <si>
    <t>快时尚跨境服装品牌</t>
  </si>
  <si>
    <t>20亿美元</t>
  </si>
  <si>
    <t xml:space="preserve">
FY2022 topline revenue $23Bn vs. FY2021 $17Bn. Gross margin 60-65% with 125MM purchase customers, 75% repeat purchase rate on gross basis. Net income $650M vs. FY2021 $1.2Bn and the Management expects $2Bn in FY2023. </t>
  </si>
  <si>
    <t>2013.10.1 - A轮 - 500万美元 - 集富亚洲
2015.6.5 - B轮 - 3亿人民币 - 景林/IDG/嘉远
2016.6.21 - 股权投资 - N/A - 嘉远
2018.7.3 - C轮 - 数亿美元 - 红杉/顺为
2019.12.1 - D轮 - 5亿美元 - 红杉/Tiger Global
2020.8.4 - E轮 - 数亿美元 - N/A
2022.4.4 - F轮 - 15亿美元 - 老虎/泛大西洋投资/红杉
2023.1.31 - 股权投资 - 1亿美元 - Marcelo Claure
2023.2.22 - 后期阶段 -20亿美元 - 阿布扎比主权/泛大西洋/Coatue/DST/红杉/老虎</t>
  </si>
  <si>
    <t>公司于2009年创建主体品牌SHEIN，全面打造其专属网站shein.com；品牌涉足多个国际主流电子商务平台amazon、aliexpress。截至于2016年5月，SHEIN拥有1000万客户，覆盖全球224个国家和地区，日均发送包裹数十万个，这一势头仍保持较高速增长。公司的产品拥有良好的市场发展潜力，并致力于通过品牌经营的不断优化成为跨境精选时尚零售市场的领先者。</t>
  </si>
  <si>
    <t>AutoCore.ai</t>
  </si>
  <si>
    <t>高性能智能移动软件和汽车电气电子架构解决方案供应商</t>
  </si>
  <si>
    <t>2018.6.8 - 天使轮 - N/A - 润和
2021.3.1 - Pre-A轮 - 1亿人民币 - 富士康/高瓴/南京太阳花
2021.11.1 - A轮 - 数亿人民币 - 富士康/高瓴/IDG/松禾/民银国际/广汽/赛博朋克奇点
2023.4.20 - 战略投资 - N/A - 博世/博原/高瓴</t>
  </si>
  <si>
    <t>AutoCore是一家面向全球的汽车软件平台型企业，基于自主开发的Autocore.OS 软件平台，为合作客户提供基于整车 SOA 架构的中间件产品、基础软件产品以及算法软件与应用软件授权服务，从而为客户建立了完整统一的车载数据链路平台，实现了系统级功能安全，致力于打造整车数据实时、确定、安全兼顾的通信、传输、 调度以及规划。</t>
  </si>
  <si>
    <t>About Time Coffee</t>
  </si>
  <si>
    <t>咖啡连锁品牌</t>
  </si>
  <si>
    <t>真格/IDG</t>
  </si>
  <si>
    <t>OFO CEO戴威再次创业，想做美国的Luckin</t>
  </si>
  <si>
    <t>2023.5.16 - 股权投资 - 1000万美元 - 真格/IDG/唯猎</t>
  </si>
  <si>
    <t>About Time Coffee是一个咖啡连锁品牌，售卖冰镇珍珠奶茶，通过移动应用处理订单和支付，并收集客户数据来定制折扣和优惠券。它的招牌冰镇珍珠咖啡新鲜制成并密封在易拉罐里，售价为4美元。</t>
  </si>
  <si>
    <t>清湃科技</t>
  </si>
  <si>
    <t>光声及超声医疗影像平台</t>
  </si>
  <si>
    <t>已联系峰瑞</t>
  </si>
  <si>
    <t>2023.5.16 - 天使轮 - 数千万人民币 - 峰瑞/北京医疗机器人产业创新中心/全球健康产业创新中心</t>
  </si>
  <si>
    <t>清湃科技是一家光声及超声医疗影像平台，平台功能包括：功能成像+分子影像+结构成像+安全无损+实时成像+二维/三维成像。</t>
  </si>
  <si>
    <t>慕藤光</t>
  </si>
  <si>
    <t>光学产品制造商</t>
  </si>
  <si>
    <t>2023.5.10 - 股权投资 - N/A - 鑫鼎国瑞/林东智能/毅达</t>
  </si>
  <si>
    <t>江苏慕藤光精密光学仪器有限公司是一家精密光学仪器生产商，产品包括工业相机镜头，科研镜头，医疗仪器和机械镜头，激光器扫描和扩束镜头，红外镜头，特殊光学镜头。</t>
  </si>
  <si>
    <t>光因科技</t>
  </si>
  <si>
    <t>梅花</t>
  </si>
  <si>
    <t>钙钛矿公司，创始人CEO温言杰，找靓机创始人，后卖给转转，技术来源是上海交大杨旭东团队。本轮投资人是找靓机投资人，本轮3.35亿估值，梅花，58和转转分别投资1kw</t>
  </si>
  <si>
    <t>2023.5.8 - 股权投资 - N/A - 转转/58同城/梅花</t>
  </si>
  <si>
    <t>光因科技是一家新兴能源技术研发商，公司业务涉及工程和技术研究和试验发展、新兴能源技术研发、资源再生利用技术研发、新材料技术研发、发电技术服务、储能技术服务、光伏设备及元器件制造等。</t>
  </si>
  <si>
    <t>创锐光谱</t>
  </si>
  <si>
    <t>时间分辨光谱仪器和设备研发商</t>
  </si>
  <si>
    <t>大连</t>
  </si>
  <si>
    <t>2023.5.15 - 股权投资 - N/A - 君联</t>
  </si>
  <si>
    <t>创锐光谱是一家时间分辨光谱仪器和设备研发商，依托自主知识产权的核心超快时间分辨光谱技术，专注于开发和生产应用于科学研究和教育教学领域的高科技时间分辨光谱仪器和设备。公司主营业务包括稳态、瞬态荧光（寿命）光谱仪、超快到纳秒瞬态吸收光谱系统、超快显微镜、时间分辨荧光成像系统等高端科研级仪器设备的研发、生产和销售以及时间分辨光谱系统集成、技术开发和检测服务。</t>
  </si>
  <si>
    <t>镝嘉精密</t>
  </si>
  <si>
    <t>精密加工服务提供商</t>
  </si>
  <si>
    <t>浙江华睿</t>
  </si>
  <si>
    <t>2015.9.22 - A轮 - 455万美元 - 经纬/顺为
2023.5.11 - 股权投资 - N/A - 浙江华睿/浙大友创</t>
  </si>
  <si>
    <t>上海拜安</t>
  </si>
  <si>
    <t>光纤应用解决方案提供商</t>
  </si>
  <si>
    <t>2016.10.20 - 股权投资 - N/A - 鑫元
2023.5.9 - 股权投资 - N/A - 临芯</t>
  </si>
  <si>
    <t>上海拜安是一家光纤应用解决方案提供商，专业从事光纤通信技术的研发、生产和销售服务，生产出光纤放大器、光纤激光器、光纤传输系统、光纤传感系统等产品，应用于光纤通信、广播电视、光纤传感、科研等多个领域。</t>
  </si>
  <si>
    <t>鸿湖万联</t>
  </si>
  <si>
    <t>智能物联网操作系统研发商</t>
  </si>
  <si>
    <t>2022.8.3 - 股权投资 - N/A - 新投
2023.5.11 - 股权投资 - N/A - 哈勃</t>
  </si>
  <si>
    <t>鸿湖万联（江苏）科技发展有限公司是一家专注于智能物联网操作系统研发和产业化服务的高科技企业，全面承接软通动力OpenHarmony战略，以创新思维和专业化技术与服务，深耕OpenHarmony技术，聚焦垂直行业领域，提供OpenHarmony产品全栈服务及解决方案，致力于成为OpenHarmony生态的共建者，使能千行百业，为客户创造价值，推动实现世界的万物互联。</t>
  </si>
  <si>
    <t>朗圣药业</t>
  </si>
  <si>
    <t>生殖健康药物研发商</t>
  </si>
  <si>
    <t>仿制药为主，后续研发能力一般</t>
  </si>
  <si>
    <t>2016.1.8 - 股权投资 - N/A - 瑞瀛/明鸿/同人博达/山蓝
2023.5.16 - 股权投资 - N/A - 创钰/达晨/广州产投/广发信德</t>
  </si>
  <si>
    <t>广州朗圣药业有限公司是一家专注于生殖健康用药、慢性病用药、外用药领域的研发、生产、销售于一体的高科技制药企业。</t>
  </si>
  <si>
    <t>元仓海外仓</t>
  </si>
  <si>
    <t>东南亚跨境仓储物流服务商</t>
  </si>
  <si>
    <t>有需求但竞争激烈</t>
  </si>
  <si>
    <t>2022.2.22 - 天使轮 - N/A - 险峰
2023.3.22 - Pre-A轮 - 数千万人民币 - 经纬/险峰
2023.5.9 - 股权投资 - N/A - 九合</t>
  </si>
  <si>
    <t>元仓海外仓专注于为东南亚电商提供标准化仓配、物流以及定制化订单执行、供应链相关服务的一体化解决方案的现代化企业。元仓业务覆盖东南亚多个国家，在马来西亚、印度尼西亚、越南、菲律宾、泰国等国家都建有订单处理中心。元仓的核心竞争力是拥有业界一流专业的仓储物流管理团队、功能强大的订单执行IT系统、完善的海外仓储物流网络。</t>
  </si>
  <si>
    <t>瑞迪微电子</t>
  </si>
  <si>
    <t>国产功率半导体制造商</t>
  </si>
  <si>
    <t>技术出自团队比亚迪，创始人专科毕业，技术方面没有很突出的点，产品出货给奇瑞和比亚迪，2022年收入预计5500万、2023年2亿，毛利30%，本轮估值投前10亿</t>
  </si>
  <si>
    <t>2020.5.20 - 股权投资 - N/A - 芜湖新弋高新科技
2022.10.28 - 股权投资 - N/A - 武岳峰
2023.5.9 - 股权投资 - N/A - 中金/十月/基石/中金/毅达/惠友/兰璞/弘信/航天基金</t>
  </si>
  <si>
    <t>安徽瑞迪微电子有限公司成立于2019年，从事IGBT模块研发、封装测试及销售。公司产品主要应用于新能源汽车、风电、光伏、变频器、UPS、焊机、感应加热及白色家电等领域。项目总投资3亿元人民币：项目一期建成后年产能达到40万只半桥IGBT模块，二期扩建后年产能达到100万只半桥IGBT模块。</t>
  </si>
  <si>
    <t>斯年智驾</t>
  </si>
  <si>
    <t>泛港口领域无人驾驶解决方案提供商</t>
  </si>
  <si>
    <t>2020.11.16 - 种子轮 - 数千万人民币 - 辰韬
2021.3.15 - Pre-A轮 - 数千万人民币 - 广发信德/劲邦/辰韬
2021.12.21 - A轮 - 1亿人民币 - 字节/广发信德/劲邦/辰韬
2022.11.14 - A+轮 - 1亿人民币 - 水木/容亿/辰韬/广发信德/智氢/湖滨
2023.5.15 - 股权投资 - N/A - 涌铧</t>
  </si>
  <si>
    <t>斯年智驾成立于2020年4月，总部坐落于北京，在上海、宁波、青岛等多地设有研发中心和运营子公司，主要从事物流重卡无人驾驶技术的研究和商业化落地。公司主要采用代运营和技术服务的商业模式作为无人驾驶落地的载体，选择的落地方式是封闭-半开放-开放，当前在港口、封闭园区已经完成大规模商业化落地。</t>
  </si>
  <si>
    <t>派特纳机器人</t>
  </si>
  <si>
    <t>一站式智能商用清洁方案解决商</t>
  </si>
  <si>
    <t>2021.8.20 - 股权投资 - N/A - 盈峰
2022.3.29 - 股权投资 - N/A - 苏州领军
2022.12.30 - 股权投资 - N/A - 草稚星/国晟/盈峰
2023.3.17 - 股权投资 - N/A - 中哲
2023.5.15 - 股权投资 - N/A - 韦豪创芯</t>
  </si>
  <si>
    <t>派特纳机器人是一家一站式智能商用清洁方案解决商，专注于一站式全功能商用智能清洁方案研发和应用的科技创新型企业。派特纳清洁机器工人专注于写字楼、酒店、医院、商超等室内地面各种材质的清洁，它的独创分体式模块化设计，可任意根据需求定制清洁、消毒、配送、测温、巡检等功能。我们立志成为高性价比一站式智能商用清洁方案解决商。</t>
  </si>
  <si>
    <t>造物云</t>
  </si>
  <si>
    <t>AIGC+3D内容生成解决方案提供商</t>
  </si>
  <si>
    <t>2023.5.4 - 天使轮 - N/A - 线性</t>
  </si>
  <si>
    <t>造物云专注于为消费品牌打造产品设计大脑，成就AI时代的转型和商业增长。依托浙江大学计算机学院强大科研资源，造物云在 AIGC、WEB3D、云渲染、图像识别等关键技术上的创新，研发了 AI 商品摄影、AI视频、新品生成器等产品，帮助品牌在AI2.0和内容大爆发的时代，实现优质商品创新和营销内容规模化生成与管理。造物云已经服务了海尔、天猫、舒客、德高申通、中国体彩等数十家标杆企业。</t>
  </si>
  <si>
    <t>循原科技</t>
  </si>
  <si>
    <t>发酵技术提供商</t>
  </si>
  <si>
    <t>联系上投资人，确认时间中</t>
  </si>
  <si>
    <t>2023.4.28 - 天使轮 - 数千万人民币 - 红杉/本草/合力</t>
  </si>
  <si>
    <t>循原科技是一家非粮碳源驱动的生物精炼与制造公司，目前公司正在布局生物基材料、生物基化学品、生物基能源等各类大宗产品的低碳制备。</t>
  </si>
  <si>
    <t>碳什科技</t>
  </si>
  <si>
    <t>碳族材料研发平台</t>
  </si>
  <si>
    <t>同创伟业/顺为/险峰</t>
  </si>
  <si>
    <t>产品：1. 硬碳：某糖类作为原材料制造硬碳，目前给众钠、宁德时代、比亚迪送样，尚未有客户反馈；2.硅碳：传统球磨硅；3.导电剂：采购CNT粉末，制造浆料。财务数据：2023年预计营收2000万。融资：本轮融资融5kw，估值5亿。核心技术团队宁波材料所 何海勇</t>
  </si>
  <si>
    <t>2023.4.6 - 天使轮 - 数千万人民币 - 险峰/同创伟业/顺为
2023.4.27 - 天使+轮 - N/A - 同创伟业/险峰/顺为/华方</t>
  </si>
  <si>
    <t>碳什科技是一个碳族材料研发平台，专注于导电剂和负极材料研发和生产，产品主要应用于锂电池和钠离子电池行业，公司自主研发的碳纳米管导电剂、石墨烯导电剂、新型负极材料提高了电池的导电性、能量密度和充放电速率。</t>
  </si>
  <si>
    <t>必博半导体</t>
  </si>
  <si>
    <t>通信半导体IC设计研发商</t>
  </si>
  <si>
    <t>华瓯</t>
  </si>
  <si>
    <t>创始人是展讯的算法的负责人Jet Li，中间一度传出企业要挂了，但是还是融到了一轮</t>
  </si>
  <si>
    <t>2021.12.10 - 天使轮 - 1亿人民币 - 东方富海/海松/天津算力无尽/涂鸦智能
2023.5.4 - Pre-A轮 - 数亿人民币 - 东方富海/海松/卓源/安创空间/涂鸦智能/沸石/探针/成都交子/杭州和达/中赢/华瓯/黑橡树/芯和/天时</t>
  </si>
  <si>
    <t>必博半导体由具备国际顶级通信IC设计公司和国内顶级通信IC设计公司数十年研发经验、实现数亿套年出货量移动终端IC产品、十多年一直密切合作的海内外成建制研发团队，完整覆盖通信基带算法、SoC架构、软件平台、RFIC等。必博半导体将面向5G RedCap（R17、R18）、eMBB及未来通信标准的物联网及车联网应用场景的广谱产品线进行全面覆盖及出货。</t>
  </si>
  <si>
    <t>悦唯医疗</t>
  </si>
  <si>
    <t>心脏外科植介入医疗器械研发商</t>
  </si>
  <si>
    <t>赛道太卷，大品类LVAD公司排不进前三</t>
  </si>
  <si>
    <t>2022.4.22 - 天使轮 - N/A - 荷塘
2023.4.29 - Pre-A轮 - 数千万人民币 - IDG/源慧</t>
  </si>
  <si>
    <t>北京悦唯医疗科技有限责任公司是一家心脏外科植介入医疗器械研发企业，由首都医科大学附属北京安贞医院拥有20多年临床经验的心脏外科专家团队发起设立。公司定位心脏外科手术全流程医疗器械和设备解决方案的创新产品转化开发，系列产品包括冠脉搭桥术心脏固定器、术中超声流量检测仪、左心室辅助装置、冠脉吻合辅助系统等一系列国内独家首创成果。</t>
  </si>
  <si>
    <t>凌存科技</t>
  </si>
  <si>
    <t>磁性随机存储器研发商</t>
  </si>
  <si>
    <t>UCLA 团队</t>
  </si>
  <si>
    <t>2022.2.21 - 天使轮 - N/A - 盈信泰
2023.5.5 - Pre-A轮 - 数千万人民币 - 创享/乾融创禾/国芯科技/创耀</t>
  </si>
  <si>
    <t>凌存科技于2021年落户苏州工业园区，致力于开发第三代电压控制磁性存储器。公司核心团队拥有多年研发和产业经验，获得多项电压控制磁性存储器核心专利授权，涉及器件设计、电路设计、材料和工艺整合技术等，并获评园区科技领军人才项目。</t>
  </si>
  <si>
    <t>NFTGO</t>
  </si>
  <si>
    <t>NFT数据聚合平台</t>
  </si>
  <si>
    <t>400万美元</t>
  </si>
  <si>
    <t>2021.8.19 - 天使轮 - N/A - 投资方N/A。
2022.2.9 - Pre-A轮 - 675万美元 - 启明创投，SeaX Ventures、Youbi、Circle、Altonomy、Zonff Partners、Hash Global、mask.io
2023.04.28 - Pre-A+轮 - 400万美元 - 启明/Hash/500 Startups/Skyland</t>
  </si>
  <si>
    <t>NFTGO 是专注于NFT 领域的数据聚合平台，现有主要功能板块包括NFT 搜索引擎，NFT 市场数据可视化和NFT 项目排行榜，NFT 巨鲸追踪，NFT 资产钱包等。</t>
  </si>
  <si>
    <t>泰楚生物</t>
  </si>
  <si>
    <t>CRO及CDMO定制化服务提供商</t>
  </si>
  <si>
    <t>4亿人民币</t>
  </si>
  <si>
    <t>投前12亿，临港的药物CXO服务平台</t>
  </si>
  <si>
    <t>2020.10.28 - 股权投资 - N/A - 上实
2022.2.10 - 股权投资 - N/A - 卢智
2022.7.18 - 天使轮 - N/A - 泰福
2022.8.15 - Pre-A轮 - 3亿人民币 - 上海偌幸/临港蓝湾/卢智/泰福
2023.4.10 - A轮 - 4亿人民币 - IDG/君桐/大一/沂景/杏泽/时节/芯航/中鑫/杭州翱鹏/博荃/上海生物医药/上海科创/卢智</t>
  </si>
  <si>
    <t>泰楚生物是一家领衔新药非临床研究到CDMO生产的企业，可为各类新药研发和生产提供量身定制的单一及组合业务板块的CRO+CDMO技术服务。公司位于上海临港新片区，泰楚生物旗下有四家子公司：泰槿生物、泰澧生物、泰禛生物及泰霁生物，专注于不同专业领域，提供生物医药非临床成药性评价（CRO）、抗体药物发现（CRO）、抗体药物工艺开发和生产（CDMO）、高端制剂递送系统开发及生产（CDMO）、小核酸工艺开发及生产（CDMO）等服务。泰楚生物及各子公司均由国内外知名专家领衔，并拥有数十位资深专家构成的强大科学与技术团队，可为各类新药研发和生产提供全方位非临床研究的技术支撑。</t>
  </si>
  <si>
    <t>普译生物</t>
  </si>
  <si>
    <t>新一代纳米孔基因测序技术研发商</t>
  </si>
  <si>
    <t>已联系荷塘</t>
  </si>
  <si>
    <t>2022.1.7 - 天使轮 - 数千万人民币 - IDG/水木/全球健康产业创新中心/荷塘探索
2023.5.12 - A轮 - 1亿人民币 - 万孚生物/三美/尚势/IDG/水木</t>
  </si>
  <si>
    <t>北京普译生物科技有限公司创建于2021年。公司基于生物纳米孔DNA测序原理，以自主研发的纳米孔测序化学和解析的多种新型膜蛋白纳米孔原子水平的结构为基础，结合核酸化学、蛋白质工程、人工膜构建与表征、半导体集成电路芯片设计、深度学习及基因组学等技术，开发以生物纳米孔为基础的新一代核酸及其他生物聚合物测序仪与配套试剂耗材。公司致力于从源头推动我国的测序产业，降低测序成本，使测序技术真正走进各级医疗机构，改变疾病诊疗模式，维护国民生命与健康，满足大数据时代精准医疗的迫切需求。</t>
  </si>
  <si>
    <t>凌意生物</t>
  </si>
  <si>
    <t>罕见病动物模型功能验证平台及基因疗法研发商</t>
  </si>
  <si>
    <t>业务增速慢</t>
  </si>
  <si>
    <t>2021.8.6 - Pre-A轮 - N/A - 经纬
2022.2.28 - Pre-A+轮 - 1亿人民币 - 红杉
2023.5.6 - A轮 - 1亿人民币 - 倚锋/华方/传化/红杉/怀记</t>
  </si>
  <si>
    <t>凌意生物成立于2021年2月，是一家拥有全球领先的罕见病动物模型功能验证平台的基因疗法领军公司，致力于源头创新，聚焦代谢、CNS、眼科等遗传性罕见病。公司拥有在基因疗法、罕见病领域国际一流的发现、开发及产业化团队，并拥有全球领先的罕见病动物模型制备与验证平台，解决罕见病研发缺乏有效动物模型的痛点。</t>
  </si>
  <si>
    <t>库讯智能</t>
  </si>
  <si>
    <t>移动机器人及智能仓储整体解决方案提供商</t>
  </si>
  <si>
    <t>2020.3.20 - 天使轮 - N/A - 哈工
2023.4.27 - A轮 - 数千万人民币 - 毅达</t>
  </si>
  <si>
    <t>合肥哈工库讯智能科技有限公司是专业从事移动机器人及智能仓储一站式整体解决方案的供应商。致力于机器人及智慧工厂解决方案、安全云平台、智能物流(AGV)、仓储产线自动化、机器人物料搬运统集成应用、视觉应用、软件开发及非标自动化设备。业务覆盖电力、医药、食品、日化、粮油、纺织、化工、饲料、低压电气、汽车及其零部件、3C、物流、电池、军工等多个行业。</t>
  </si>
  <si>
    <t>汉阳科技Yarbo</t>
  </si>
  <si>
    <t>庭院智能机器人研发生产商</t>
  </si>
  <si>
    <t>2000万美元</t>
  </si>
  <si>
    <t>2023.3.16 - Pre-A轮 - 1亿人民币 - 昊辰/新加坡ZELOS MEGATRENDS/庚辛/Wang Long/HP Jin/成晓华/方兴/张佩珂
2023.5.11 - A轮 -2000万美元 - 华业天成/黑蚁/庚辛</t>
  </si>
  <si>
    <t>汉阳科技有限公司成立于2015年，是一家智能服务机器人研发公司，专注庭院智能机器人产品的设计、研发、生产、销售及服务。主营业务目标是为欧美等地区拥有独栋别墅的家庭用户提供具备清洁、娱乐、精神陪伴等多功能于一体的自主庭院服务机器人。</t>
  </si>
  <si>
    <t>优控智行</t>
  </si>
  <si>
    <t>智能驾驶全栈式解决方案提供商</t>
  </si>
  <si>
    <t>2023.5.8 - A轮 - 数千万人民币 - 元禾控股/苏州领军/鳌图</t>
  </si>
  <si>
    <t>苏州优控智行科技有限公司是一家智能驾驶全栈式解决方案提供商，主要从事智能驾驶系统方案、智驾域控制器、新能源汽车整车控制器、域融合控制器、汽车电控系统方案集成、技术服务及产品配套等业务。优控目前自动驾驶域控制器、新能源汽车整车控制器、网关控制器等产品均已批量投产。</t>
  </si>
  <si>
    <t>宇薄</t>
  </si>
  <si>
    <t>新能源气/液路整体解决方案提供商</t>
  </si>
  <si>
    <t>2023.3.24 - A轮 - 数千万人民币 - 毅达/恒信华业/开见/瑞氏泰来</t>
  </si>
  <si>
    <t>苏州宇薄新能源科技有限公司是一家以新能源行业市场气路液路整体解决方案为主，在化成分容，注液，密封焊接等核心工艺领域自主研发，生产，销售为一体的高新技术企业。</t>
  </si>
  <si>
    <t>GruEnergy</t>
  </si>
  <si>
    <t>锂电池硅基负极材料生产商</t>
  </si>
  <si>
    <t>五源/百度</t>
  </si>
  <si>
    <t>硅碳负极技术路线有待验证，客户反馈有待验证</t>
  </si>
  <si>
    <t>2023.5.8 - A+轮 - 数千万美元 - 星航/五源/百度/毅园</t>
  </si>
  <si>
    <t>格龙新材料GruEnergy致力于锂电池硅碳负极、纯硅负极的研发和生产。团队中有多位在硅材料领域深耕多年的专家，借助美国硅谷的研发团队，以及与欧洲、美国及中国的电池企业和终端应用企业的共同研发、迭代和升级，GruEnergy目前已推出数款可量产的硅基负极材料，并拥有多项硅负极领域的核心专利。</t>
  </si>
  <si>
    <t>TIAMAT</t>
  </si>
  <si>
    <t>AI图像生成技术服务商</t>
  </si>
  <si>
    <t>今年以2B做模型为主，跟右脑是竞品</t>
  </si>
  <si>
    <t>2022.10.12 - 天使轮 - 数百万美元 - DCM
2023.2.28 - A轮 - 1000万美元 - DCM/绿洲
2023.5.8 - A+轮 - 数百万美元 - 线性/DCM/绿洲</t>
  </si>
  <si>
    <t>TIAMAT是一家国内AI图像生成技术服务商，作为国内第一批入局AI生成领域的技术团队，致力于通过自研的算法、底层引擎、平台为个人用户和企业客户提供创意生产、广告等场景形式下的服务，仅成立一年时间就积累了可观的社区用户和商业客户。</t>
  </si>
  <si>
    <t>中能锂电</t>
  </si>
  <si>
    <t>锂电储能系统集成服务商</t>
  </si>
  <si>
    <t>生产各种磷酸铁锂电池模组，并为家储和大型项目提供定制化的解决方案，海外拓展北美、日本、巴西等地的用户侧及工商业储能项目，国内以大储场景为主要目标。8GW产能，30亿估值</t>
  </si>
  <si>
    <t>2021.7.15 - A轮 - 3500万人民币 - 金浦/秀强/江苏华睿/金库/无锡金投/周经成
2022.7.21 - A+轮 - N/A - 银河系/金库资本/锡创投/华莱坞/金浦
2023.4.29 - B轮 - 2亿人民币 - 浙江华睿/禹闳</t>
  </si>
  <si>
    <t>中能锂电科技泰州有限公司是中国领先锂电储能系统集成服务商；致力于为全球客户提供性能卓越，技术领先的储能产品。经过多年的研发和发展积累，已经形成了丰富的产品矩阵，涵盖了从基础模块到移动电源、户用储能、工商业等，应用场景广泛。公司拥有全球领先的规模化全自动车规级生产线，实际产能已达8GWh，具备规模化生产能力；产线在技术工艺、产品指标、设备投入方面有显著优势。</t>
  </si>
  <si>
    <t>依科赛生物</t>
  </si>
  <si>
    <t>生物试剂及消耗品供应商</t>
  </si>
  <si>
    <t>B++</t>
  </si>
  <si>
    <t>行业龙头澳斯康已开始卷价格战，且收入较预期大幅下滑，依科赛相较没有竞争优势</t>
  </si>
  <si>
    <t>2016.12.2 - A轮 - N/A - 燕园/涌铧
2020.10.12 - A+轮 - 1亿人民币 - 涌铧/中关村前沿/亚杰天使/垚琨/上海纳米
2021.10.26 - B轮 - 1亿人民币 - 经纬/康君/中金
2022.6.21 - B+轮 - 1亿人民币 - 海望/广发乾和/中金
2023.5.10 - B++轮 - 1亿人民币 - 普恩中健/金浦/农银/深圳投控</t>
  </si>
  <si>
    <t>依科赛生物科技（太仓）有限公司2013年创立，源自1998年创立的中国生命科学行业知名品牌“吉泰生物”(Genetimes)，是中国最大的生物试剂和消耗品供应商之一，公司许多产品填补国内空白，是中国生物医药上游核心原材料的领军企业，也是中国首家国际血清行业协会（ISIA）会员单位，国家高新技术企业，江苏省细胞治疗培养基与基因检测试剂工程技术研究中心，中国血清生产质量达标企业，2017苏州市最具潜在投资价值的企业等，企业近年在创投资本帮助下高速发展。公司专注于为生物制药、精准医疗等领域的客户提供世界级原材料和技术服务。</t>
  </si>
  <si>
    <t>赛美特</t>
  </si>
  <si>
    <t>半导体智能制造软件供应商</t>
  </si>
  <si>
    <t>通过积极并购，提供整套8/12寸晶圆自动化生产的工业软件方案，包括CIM，MES等，Target24年报会</t>
  </si>
  <si>
    <t>2021.4.9 - A轮 - 5000万人民币 - 佳视联
2021.11.22 - A+轮 - 数亿人民币 - 红土/哈勃/金浦
2022.2.17 - A++轮 - N/A - 佳视联/哈勃/深创投，阖兴创投，金浦
2022.6.29 - B轮 - 5.4亿人民币 - 中国互联网/比亚迪/韦豪创芯/高瓴/上海科创/上海自贸区/天善/创启开盈/经纬
2023.5.5 - C轮 - 5亿人民币 - 经纬/海富/深圳鼎信/骆驼/仁发新能/厚雪/立昂微/天善</t>
  </si>
  <si>
    <t>赛美特是一家国产半导体智能制造软件供应商，赛美特的核心产品是一套可运用于半导体、光伏、LED等高科技制造业的智能制造系统平台。赛美特成功整合了具有多年半导体行业智能制造经验积累的“特劢丝”、“微迅”和”固耀SEMI Integration”三家公司。其中，“特劢丝”和“微迅”为CIM解决方案提供商，主要面向半导体、电子组装、新能源汽车、装备制造等产业；固耀SEMI Integration主打设备自动化系统，面向制造业提供自动化生产解决方案。</t>
  </si>
  <si>
    <t>每刻科技</t>
  </si>
  <si>
    <t>智能云财务产品及解决方案提供商</t>
  </si>
  <si>
    <t>2016.2.28 - 天使轮 - 1000万人民币 - 赛伯乐/中赢
2017.8.7 - A轮 - 3000万人民币 - 宽带CBC/大华
2019.1.3 - A+轮 - N/A - 博将
2019.11.19 - 战略投资 - N/A - 宁波星笛
2020.8.8 - B轮 - 1亿人民币 - 绿洲/博将
2021.2.19 - B+轮 - 1亿人民币 - 绿洲/金浦
2021.7.5 - B++轮 - 2亿人民币 - CMC
2023.5.8 - C轮 - 2亿人民币 - 顺为</t>
  </si>
  <si>
    <t>杭州每刻科技有限公司旗下的每刻报销是国内领先的企业费用管理SaaS云平台，旨在为企业提供专业、安全、便捷的费用管理方案。每刻报销通过连接第三方消费平台、企业内部管理信息系统、银行和第三方支付平台等来降低企业费用采购成本， 提高费用采购和审批审核的效率。</t>
  </si>
  <si>
    <t>猎奇智能</t>
  </si>
  <si>
    <t>工业自动化解决方案提供商</t>
  </si>
  <si>
    <t>2022.3.4 - 股权投资 - N/A - 极目/芯禾/广发乾和/昆高新/毅达
2023.5.9 - 股权投资 - 数千万人民币 - 毅达/俱成</t>
  </si>
  <si>
    <t>苏州猎奇智能设备有限公司是一家为客户提供定制设计、制造、工业控制、测试控制、追溯系统开发，软件开发、服务于一体的工业自动化解决方案公司。</t>
  </si>
  <si>
    <t>有鹿智能</t>
  </si>
  <si>
    <t>室外无人清洁机器人研发商</t>
  </si>
  <si>
    <t>2023.5.5 - 股权投资 - N/A - 创新工场</t>
  </si>
  <si>
    <t>杭州有鹿智能科技由达摩院自动驾驶实验室、达摩院机器智能实验室、阿里巴巴机器人、浙大网新技术高管联合设立。创始人团队由浙江大学、中国科学院博士领衔，曾带领团队实现行业最大规模末端无人车队的日常运营，在CVPR/ ICCV/ ICML/ ICRA/ IROS等顶级会议期刊上发表论文超过70余篇，在国际权威算法挑战赛上获得超过20项全球第一。有鹿智能现进军户外清洁机器人领域。</t>
  </si>
  <si>
    <t>化讯半导体</t>
  </si>
  <si>
    <t>集成电路先进封装关键材料研发商</t>
  </si>
  <si>
    <t>2023.4.28 - 股权投资 - N/A - 国投创业/鑫鼎国瑞</t>
  </si>
  <si>
    <t>深圳市化讯半导体材料有限公司专注于晶圆级先进封装关键材料的研发、生产和销售。公司以集成电路的轻薄短小为导向，重点针对超薄晶圆加工拿持、超薄器件制造、三维堆叠封装、柔性显示、导电互联等领域，提供系统解决方案及关键材料。</t>
  </si>
  <si>
    <t>辽晶电子</t>
  </si>
  <si>
    <t>集成电路器件生产商</t>
  </si>
  <si>
    <t>辽宁</t>
  </si>
  <si>
    <t>2023.4.28 - 股权投资 - N/A - 启夏/瑞远/中天证券/嘉瑞/浩蓝行远/朗姿韩亚/捷创/银杏谷/航天半岛/青岛梵宇</t>
  </si>
  <si>
    <t>辽晶电子成立于2007年，公司主要经营集成电路、电力、电子元器件的设计、生产、销售；微电子产品的塑料封装、机械零部件设计、制造、销售；计算机技术咨询服务、技术转让及外辅设备销售；微电子产品的研发和技术服务、信息技术服务</t>
  </si>
  <si>
    <t>碳垣纳米</t>
  </si>
  <si>
    <t>高性能纤维及复合材料研发销售商</t>
  </si>
  <si>
    <t>陕西</t>
  </si>
  <si>
    <t>2023.5.8 - 股权投资 - N/A - 信创/中科创星</t>
  </si>
  <si>
    <t>衍梓智能</t>
  </si>
  <si>
    <t>化学薄膜沉积设备制造生产商</t>
  </si>
  <si>
    <t>SiC外延，团队一般，还在送设备阶段</t>
  </si>
  <si>
    <t>2023.4.28 - 股权投资 - N/A - 中车熙诚金涌/SOS/亚商/方信/亦庄国投/金浦</t>
  </si>
  <si>
    <t>衍梓装备是一家半导体设备制造商，具备完整化学薄膜沉积技术领域工程经验与相关制程工艺经验，专注于半导体化学薄膜沉积设备制造与配套生产，致力于通过核心设备制造与再造为用户提供相关服务。</t>
  </si>
  <si>
    <t>珠海天际友盟</t>
  </si>
  <si>
    <t>DRP数字风险防护服务提供商</t>
  </si>
  <si>
    <t>珠海/北京</t>
  </si>
  <si>
    <t>2023.5.5 - 股权投资 - N/A - 中海/渤海创富/奇安/真成/考拉/神州网云/中科创星</t>
  </si>
  <si>
    <t>天际友盟专注DRP数字风险防护，致力于提供全生命周期的数字风险防护服务，为客户的数字化业务保驾护航。天际友盟以专注的威胁情报技术研究能力为支撑，以成熟多样的产品与服务落地，将数字风险防护的价值应用到众多客户的多样行业场景之中。</t>
  </si>
  <si>
    <t>衡昱生物</t>
  </si>
  <si>
    <t>基因药物研发商</t>
  </si>
  <si>
    <t>创新工场/峰瑞/联想之星</t>
  </si>
  <si>
    <t>环状RNA公司</t>
  </si>
  <si>
    <t>2023.5.8 - 股权投资 - N/A - 创新工场/峰瑞/联想之星</t>
  </si>
  <si>
    <t>道克特斯</t>
  </si>
  <si>
    <t>动力锂电池研发商</t>
  </si>
  <si>
    <t>2023.4.26 - 股权投资 - N/A - 梅花</t>
  </si>
  <si>
    <t>道克特斯是一家动力锂电池研发商，致力于为世界提供一流的动力锂电池，专注于研究、开发和制造国际先进的固态电池及其相关的核心材料，并提供相关系统集成方案，合作研发、技术咨询等技术服务。</t>
  </si>
  <si>
    <t>旅游</t>
  </si>
  <si>
    <t>隐居乡里</t>
  </si>
  <si>
    <t>乡村度假服务平台</t>
  </si>
  <si>
    <t>2018.7.13 - 股权投资 - N/A - 华本联合
2023.5.5 - 股权投资 - N/A - 经纬</t>
  </si>
  <si>
    <t>远方网成立于2007年9月，是专门为热爱自助旅行的朋友提供出游资讯的一个网站。在这里，用户看到的每一篇攻略都是远方网特邀行者亲自采集的线路，得到当地驴子的权威验证，经过编辑的认真整理，提供给每一位喜欢自助出游的朋友自由参考。当然，对于已经公布的攻略，远方网仍然不断吸取大家的意见进行补充和修改，努力保证你的旅途愉快而惬意。</t>
  </si>
  <si>
    <t>旷通科技</t>
  </si>
  <si>
    <t>通信终端设备研发商</t>
  </si>
  <si>
    <t>国中</t>
  </si>
  <si>
    <t>2021.7.6 - A轮 - 1亿人民币 - 火山石/元禾原点/恩然/科沃斯
2023.5.4 - 股权投资 - N/A - 国中/安宇</t>
  </si>
  <si>
    <t>旷通科技由贝尔试验室无线通信领域大牛与华为等世界一流通信设备企业的市场和技术资深专家联合创建，同时金融领域资深大咖加持，聚焦4G和5G数据通信终端设备的研发、制造和销售，主要面向移动运营商和行业客户，深耕欧美及东南亚等海外中高端市场</t>
  </si>
  <si>
    <t>科进生物</t>
  </si>
  <si>
    <t>实验室一次性消耗用品供应商</t>
  </si>
  <si>
    <t>已联系国药中金</t>
  </si>
  <si>
    <t>2022.2.25 - 股权投资 - N/A - 上海钟逸/上海佰盛盈/上海恰缝/国药中金
2023.4.26 - 股权投资 - N/A - 毅达/兴证</t>
  </si>
  <si>
    <t>上海科进生物技术有限公司主要经营：医疗器械经营；医药技术、生物试剂、消毒液、临床诊断试剂的研发，实验室设备及耗材、医药中间体的研发、销售，化工原料及产品，劳保用品的销售，并提供生物、医药、化工领域内的技术转让、技术咨询、技术服务，货物与技术的进出口，市场信息咨询与调查。</t>
  </si>
  <si>
    <t>及拓科技</t>
  </si>
  <si>
    <t>智能设备供应商</t>
  </si>
  <si>
    <t>2022.6.8 - 股权投资 - N/A - 蓝海众力
2023.5.4 - 股权投资 - N/A - 联想</t>
  </si>
  <si>
    <t>及拓科技是一家智能设备供应商，主要从事可穿戴智能设备销售、移动终端设备销售、人工智能行业应用系统集成服务等方面提供优质产品和配套服务。</t>
  </si>
  <si>
    <t>凯尔博</t>
  </si>
  <si>
    <t>塑料焊接设备研发生产商</t>
  </si>
  <si>
    <t>2023.3.10 - 股权投资 - N/A - 吴中金控/鼎旭/恒信华业
2023.5.11 - 股权投资 - N/A - 小米</t>
  </si>
  <si>
    <t>凯尔博是一家塑料焊接设备研发商，专注于塑料焊接领域，集研发设计、生产制造、销售服务为一体，广泛应用于汽车、电子、家电、医疗器械、无纺布、玩具等行业。</t>
  </si>
  <si>
    <t>中科航芯</t>
  </si>
  <si>
    <t>第五代惯性器件与系统产业化服务提供商</t>
  </si>
  <si>
    <t xml:space="preserve">
公司拥有固态谐振陀螺仪、石英挠性加速度计(ACC)、微机电(MEMS)等惯性传感器核心技术；团队中科院背景 
 </t>
  </si>
  <si>
    <t>2021.9.24 - 股权投资 - N/A - 雅瑞天使
2023.5.6 - 股权投资 - N/A - 首都科技/同创伟业/中骏</t>
  </si>
  <si>
    <t>中科航芯是一家惯性传感器研发商，致力于新一代高可靠、高精度惯性导航技术与产品的研发与生产，主要产品包括核心惯性器件、惯性导航系统、星载惯性组合系统、耐高温组合单元等。</t>
  </si>
  <si>
    <t>科亿科技</t>
  </si>
  <si>
    <t>视觉检测设备研发生产商</t>
  </si>
  <si>
    <t>主要做食品、制药、3C等行业外包装（比如瓶口裂纹等）的机器视觉检测，核心客户是蒙牛</t>
  </si>
  <si>
    <t>2021.6.7 - 股权投资 - N/A - 泰禾光电
2022.1.18 - 股权投资 - N/A - 合肥创投/合肥高投
2023.04.25 - 股权投资 - N/A - 毅达/合肥创新/晟泽</t>
  </si>
  <si>
    <t>科亿科技是集视觉检测设备设计、研发、生产一体的高新技术企业。依靠领先的技术团队和营销经验，在AI图像算法、光学、机械设计、电路设计及自动化控制方面有丰富的产品经验，致力于将AI技术用于智能制造及分选。</t>
  </si>
  <si>
    <t>凯芯科技</t>
  </si>
  <si>
    <t>高精度定位芯片研发商</t>
  </si>
  <si>
    <t>丰年</t>
  </si>
  <si>
    <t xml:space="preserve">
创始人为国家科学技术进步二等奖(排位第2名)、卫星导航科技 进步一等奖(排位第1名)，原北斗星通芯片团队创始骨干。 
 </t>
  </si>
  <si>
    <t>2021.9.30 - 股权投资 - N/A - 同创伟业/无限
2022.8.19 - 股权投资 - N/A - 众海/广发乾和/广发证券
2023.5.4 - 股权投资 - N/A - 朗玛峰/丰年</t>
  </si>
  <si>
    <t>北京凯芯微科技有限公司以自主研发高可信高精度定位、导航及北斗短报文通信芯片、模块等核心器件为主业，产品面向智能驾驶、共享出行、智慧物流、智能无人设备、测绘及物联网等众多领域。</t>
  </si>
  <si>
    <t>妙顺生物</t>
  </si>
  <si>
    <t>细胞基因治疗一站式服务提供商</t>
  </si>
  <si>
    <t>业务放缓</t>
  </si>
  <si>
    <t>2016.10.11 - 股权投资 - N/A - 寅嘉
2018.9.25 - 股权投资 - N/A - 江右商邦
2023.5.5 - 股权投资 - N/A - 海创天成/毅达/泰坦</t>
  </si>
  <si>
    <t>妙顺（上海）生物科技有限公司，成立于2014年7月1日，注册于上海市静安区江场三路228号604室。于2014年7月31日正式入驻市北高技术服务业孵化器，占地面积：176.55平米。公司目前拥有科研人员6名，销售人员7名，市场推广人员2名，内勤人员6人，共同组成了一支团结稳定、经验丰富、专业知识扎实的团队。公司主要经营原代细胞及细胞培养相关的产品和服务，以及抗体药物放行检测试剂盒等产品。</t>
  </si>
  <si>
    <t>深势科技</t>
  </si>
  <si>
    <t>药物模拟研发平台</t>
  </si>
  <si>
    <t>2022年初完成B轮融资，投后4亿美金，源码启明投资，哈勃这轮聊过但觉得估值和业务进展不匹配；2022年预计全年收入3000万人民币，毛利50%</t>
  </si>
  <si>
    <t>2020.8.6 - 天使轮 - N/A - 百度/唯猎/盛景网联/百图生科
2021.3.3 - Pre-A轮 - N/A - 元璟/清流
2021.7.1 - A轮 - 数千万美元 - 高瓴/经纬/百图生科/元璟
2022.1.17 - B轮 - 数千万美元 - 源码/启明/高瓴/经纬
2023.4.28 - 股权投资 - N/A - 哈勃</t>
  </si>
  <si>
    <t>深势科技是“AI for Science”科学研究范式的引领者和践行者，致力于运用人工智能和分子模拟算法，结合先进计算手段求解重要科学问题，为人类文明最基础的生物医药、能源、材料和信息科学与工程研究打造新一代微尺度工业设计和仿真平台。他们开创性地提出了「多尺度建模+机器学习+高性能计算」的革命性科学研究新范式，并推出了Bohrium®微尺度科学计算云平台、Hermite®药物计算设计平台等微尺度工业设计基础设施，颠覆了现有研发模式，打造“计算引导实验、实验优化设计”的全新范式，为药物、材料领域带来极具突破性的计算模拟及设计工具。</t>
  </si>
  <si>
    <t>西湖智能视觉</t>
  </si>
  <si>
    <t>人工智能与计算成像融合技术开发商</t>
  </si>
  <si>
    <t>2023.4.13 - 天使轮 - 数千万人民币 - 中科创星/西湖科创投/四川发展/西湖大学</t>
  </si>
  <si>
    <t>西湖智能视觉是一家人工智能与计算成像融合技术开发商，聚焦智能视觉方向，着力于将实验室原理样机转化为商业产品，实现集成化和芯片化并最终将其大规模量产。</t>
  </si>
  <si>
    <t>苏锂科技</t>
  </si>
  <si>
    <t>固态电池正极材料生产商</t>
  </si>
  <si>
    <t>2022.7.20 - 天使轮 - 数千万人民币 - 天华超净/东吴/中科创星</t>
  </si>
  <si>
    <t>苏锂科技是一家新能源材料行业的初创企业，专注于新一代锂电池正极材料的研发、生产和销售。针对处于前沿领域的全固态电池、固液混合电池、高镍液态电池等高能量密度产品，苏锂科技配套提供产品性能稳定、制备技术成熟的超高镍、高镍等多系列正极材料，并已对更前沿的富锂锰基正极材料及低成本工艺技术进行超前布局</t>
  </si>
  <si>
    <t>美昌科技</t>
  </si>
  <si>
    <t>半导体封装及测试服务商</t>
  </si>
  <si>
    <t>2023.4.23 - 天使轮 - N/A - 聚源</t>
  </si>
  <si>
    <t>美昌科技（昆山）有限公司是一家从事半导体封装、测试的高科技企业。主要产品是LED ：Light Emitting Diode 发光二极管、航天、汽车、通信等感应器、连接器、数码显示器、广泛应用于汽车、通讯、航天、军事、医疗等领域。公司先后通过ISO9001、ISO140001、TS16949等国际体系认证及行业标准认证。</t>
  </si>
  <si>
    <t>医日健</t>
  </si>
  <si>
    <t>医药行业数智化解决方案提供商</t>
  </si>
  <si>
    <t>高瓴/创新工场</t>
  </si>
  <si>
    <t>混改案例，前身是国家体育总局下属华体集团健康事业部，估值30亿</t>
  </si>
  <si>
    <t>2022.12.27 - 战略投资 - 3亿人民币 - IDG/京东科技/华润
2023.4.21 - Pre-A轮 - 数千万人民币 - 高瓴/创新工场</t>
  </si>
  <si>
    <t>医日健公司致力于面向医药新零售的智能系统的开发与升级，人工智能、远程问诊，拥有完整的研发团队与管理团队，在技术领域具有先进理念同时就市场用户需求积累了大量经验，在智慧药房领域起到了标杆作用，市场投放量形成了头部规模，具有较大影响力。</t>
  </si>
  <si>
    <t>金麦特</t>
  </si>
  <si>
    <t>数字化设备及自动化产线提供商</t>
  </si>
  <si>
    <t>海邦</t>
  </si>
  <si>
    <t>建产线，项目制</t>
  </si>
  <si>
    <t>2023.4.13 - A轮 - 2亿人民币 - 钧瑞/海富产业/中信建投/中电基金/亿宸/新疆云泽/东方嘉富/海邦</t>
  </si>
  <si>
    <t>金麦特是一家面向全球的数字化设备及自动化产线提供商，致力于为国内外一流客户提供稳定、高效、智能的汽车及汽车零部件的智能制造解决方案，业务范围主要覆盖线控底盘、三电系统、白车身焊装及智能驾驶等领域。</t>
  </si>
  <si>
    <t>筑橙科技</t>
  </si>
  <si>
    <t>建筑机器人产品研发商</t>
  </si>
  <si>
    <t>XVC/联想</t>
  </si>
  <si>
    <t>2020.10.19 - 天使轮 - N/A - 联想/红杉
2022.3.29 - 股权投资 - N/A - XVC
2023.4.27 - A轮 - 1亿人民币 - XVC/联想</t>
  </si>
  <si>
    <t>筑橙科技成立于2018年，是集建筑机器人产品研发、生产、制造、智慧施工技术服务于一体的综合解决方案供应商，可通过标准化作业流程确保质量可控，实现高危作业的人力替代。目前，筑橙科技已自主研发多款建筑机器人产品，其中外墙智能喷涂机器人已经实现产业化应用，能够大幅降低高空作业中的安全风险，显著提高施工作业效率，已经在全国多家地产公司落地运行。解决方案涵盖外墙设计、外墙抹腻子、外墙辅助施工、外墙喷涂、外墙质保，关注于端到端客户全流程解决方案，从零开始，从客户的角度设计全部过程，寻找真正的自动化，而不是单工艺“自动化”，提升建筑行业作业效率。</t>
  </si>
  <si>
    <t>深浅优视</t>
  </si>
  <si>
    <t>3D工业相机研发商</t>
  </si>
  <si>
    <t>2019.4.10 - 种子轮 - N/A - 耀途/舜宇V
2020.3.16 - 天使轮 - 数千万人民币 - 长江小米/上海景焱/耀途
2020.11.6 - 天使+轮 - 数千万人民币 - 鋆昊
2022.8.15 - 股权投资 - N/A - 安洁
2023.4.24 - A轮 - 数千万人民币 - 浙江华睿/嘉睿</t>
  </si>
  <si>
    <t>苏州深浅优视智能科技有限公司（dpt）以工业智能3D相机为核心产品，利用3D结构光实现微米级的高精度检测，采用独特的光学设计、低畸变投射装置和融合深度学习的3D重建算法，为工业客户提供软硬件一体的自动化在线检测与识别方案，尤其在精密微小零件检测上更具优势。</t>
  </si>
  <si>
    <t>杭州硕磐科技</t>
  </si>
  <si>
    <t>大数据服务解决方案提供商</t>
  </si>
  <si>
    <t>2023.4.19 - A轮 - N/A - 华业天成</t>
  </si>
  <si>
    <t>硕磐科技，意欲推动传统产业实现数字化转型。公司经营范围包括大数据服务、软件开发、互联网数据服务、通信设备制造、销售等。</t>
  </si>
  <si>
    <t>芯爱科技</t>
  </si>
  <si>
    <t>高端封装基板供应商</t>
  </si>
  <si>
    <t>和利/高榕/君海创芯/武岳峰/</t>
  </si>
  <si>
    <t>A1</t>
  </si>
  <si>
    <t>更新下企业信息</t>
  </si>
  <si>
    <t>2021.8.11 - 战略投资 -2000万人民币 - 领汇
2021.11.19 - 战略投资 - N/A - 巡星/昆桥/金浦/信熹/文治/西安天启/元禾璞华/盟海/领汇/芯跑/高榕/珂玺/和利
2022.6.29 - 股权投资 - N/A - 亦合
2023.4.20 - A1轮 - 5亿人民币 - 和利/君海创芯/联和/江北新区/泰达/星睿/杭州清紫泽源/昆桥/武岳峰/高榕/海风/群欣/高远</t>
  </si>
  <si>
    <t>芯爱科技，专注于Coreless ETS、AiP 及FCBGA 等高端封装基板产品的研发和生产。公司核心产品有ETS 基板(应用于手机AP、高阶Memory、Edge AI 和Tablet 等需要轻薄、散热和高脚数的封装领域)、AiP 基板(应用于5G 手机、车用电子产品等)、FCBGA 基板(应用于CPU、GPU、FPGA、网络ASIC、高性能游戏机用MPU、车载设备ADAS 芯片等)。公司拥有行业稀缺的整建制高端基板专家团队，立足自主研发，突破并掌握核心技术，力争实现高端基板领域的国产化和产业链自主可控，致力成为国内高端基板创新研发领先者。</t>
  </si>
  <si>
    <t>清纯半导体</t>
  </si>
  <si>
    <t>碳化硅功率芯片研发商</t>
  </si>
  <si>
    <t>蔚来/士兰微/华登/高瓴</t>
  </si>
  <si>
    <t>2021.12.16 - A轮 - 数亿人民币 - 高瓴/复容/仁发新能/高瓴
2023.4.26 - A+轮 - 数亿人民币 - 蔚来/士兰微/华登/高瓴/宏微科技</t>
  </si>
  <si>
    <t>清纯半导体是一家聚焦于碳化硅(SIC)半导体领域的高科技芯片公司，专业从事SIC功率器件的研发与产业化。清纯半导体拥有国际领先水平的SIC 器件设计及工艺研发团队，团队核心从事 SIC 半导体技术20 余年，研发和产业化多代 SIC 功率器件，包括 SIC 二极管和MOSFET，并先后通过工业级及车规级测试。清纯半导体设计和量产的 1200V SIC二极管和MOSFET 性能已经处于国际领先水平，广泛应用于新能源、电动汽车、智能电网、轨道交通、工业控制等领域，更完备的产品型号将陆续推出。</t>
  </si>
  <si>
    <t>喆塔科技</t>
  </si>
  <si>
    <t>高端制造业一站式数字化转型服务商</t>
  </si>
  <si>
    <t>毅达/耀途</t>
  </si>
  <si>
    <t>暂时还没有晶圆厂的业务</t>
  </si>
  <si>
    <t/>
  </si>
  <si>
    <t>2022.4.14 - 天使轮 - N/A - 芯湃资
2022.9.30 - A轮 - 1亿人民币 - 合肥市产投/耀途/中南
2022.11.21 - A+轮 - 1亿人民币 - 毅达/耀途/劲邦/EGP明裕</t>
  </si>
  <si>
    <t>喆塔科技专注于高端制造业20年，帮助客户进行整体化数字工厂的咨询规划，一站式落地方案的实施上线。 将行业Know-How与ABC（AI、Bigdata、Cloud）技术深度融合与客户一起为企业创造新价值。 基于喆塔科技的三大产品平台ZetaCube（工业数据中台）、ZetaDMO（数字化智造运营平台）与 ZetaCloud（工业互联网平台），解决企业数据孤岛与信息建设高成本问题，用数据驱动的理念来实现精益化生产管理，为企业数字化运营赋能。</t>
  </si>
  <si>
    <t>周子未来</t>
  </si>
  <si>
    <t>细胞培养肉研发商</t>
  </si>
  <si>
    <t>本轮融资4000万投后4亿，无血清培养基依然在研发中但是进展较慢，本轮融资较艰难</t>
  </si>
  <si>
    <t>2020.12.21 - 天使轮 -2000万人民币 - 经纬
2021.9.29 - A轮 - 7000万人民币 - 高瓴/经纬/清流/南京创新投资/紫金科创
2023.4.26 - A+轮 - 数千万人民币 - 启明</t>
  </si>
  <si>
    <t>周子未来食品科技有限公司注册资本500万元，主要经营范围涉及食品及生物制品原辅材料的开发、研制、生产、检测、销售等方面。公司由周光宏教授担任首席科学家，围绕未来食品的创新研发，主要开展细胞培养肉的开发及规模化生产工作。公司将成为国内第一家细胞培养肉的生产研发平台，推动我国培养肉科学技术的发展，使我国在国际上实现该领域的并跑甚至领跑。</t>
  </si>
  <si>
    <t>鼎泰药研</t>
  </si>
  <si>
    <t>药物研发CRO服务商</t>
  </si>
  <si>
    <t>安评大佬马瑾创立的CXO公司，本轮投后67.5亿人民币</t>
  </si>
  <si>
    <t>2021.11.5 - 战略投资 - 10亿人民币 - 瑞华/SIG/高瓴/IDG/L Squared Private/博荃/国方/华泰紫金/怀记/临港蓝湾/南京创投/启明/三正健康/时节/苏州基金/晓池/元生/正心谷
2023.4.27 - C轮 - 数亿人民币 - 君联/太保/临港科创投/好买财富/弘晖/高瓴/怀记/晓池</t>
  </si>
  <si>
    <t>江苏鼎泰药物研究股份有限公司成立于2008年，为全球生物医药和医疗器械研发提供临床前研究为主的研发服务。现有业务范围覆盖从非人灵长类疾病模型、药理药效、早期成药性评价和GLP毒理到转化医学、临床试验、生物分析、中心实验室和生物样本库等服务。鼎泰药研建有符合国际规范的实验室和质量管理体系，拥有经验丰富的科学技术人员、法规和管理团队，支持药物和医疗器械在中国、北美和澳洲等注册申报。鼎泰药研始终坚持提供科学规范、高质量、高效率的优质服务，建立良好的行业品牌与信誉，致力于为生物医药研发提供世界一流和体现行业价值的一体化服务。</t>
  </si>
  <si>
    <t>3D Glass Solutions</t>
  </si>
  <si>
    <t>美国3D无源射频设备生产商</t>
  </si>
  <si>
    <t>英特尔</t>
  </si>
  <si>
    <t>3000万美元</t>
  </si>
  <si>
    <t>2019.7.1 - A轮 - 400万美元 - Corning/Menlo Microsystems/Sun Mountain
2021.11.30 - B轮 -2000万美元 - Nagase &amp; Co/Lockheed Martin/英特尔/Cerracap
2022.1.31 - B+轮 - 400万美元 - Menlo Microsystems/Corning/Sun Mountain
2022.6.3 - 扶助基金 - 7万美元 - New Mexico Economic Development 
2023.4.19 - C轮 - 3000万美元 - Walden Catalyst/英特尔/Lockheed Martin/Applied/Cambium/Mesh Cooperative</t>
  </si>
  <si>
    <t>3D Glass Solutions是一家利用光定义玻璃陶瓷制造电子封装和器件的世界级专家。该公司使用其获得专利的低损耗光敏APEX®玻璃陶瓷技术制造各种基于玻璃的系统级封装（SiP）器件和组件，应用于汽车雷达、IC电子、医疗、航空航天、国防、无线基础设施、手机和物联网产业。3D Glass Solutions供应具有卓越高频和低损耗特性的高精度产品。基于其玻璃陶瓷的射频产品可以与任意数量的设计或器件结合，打造具有独特价值的SiP产品。</t>
  </si>
  <si>
    <t>教育</t>
  </si>
  <si>
    <t>TinyTap</t>
  </si>
  <si>
    <t>以色列UGC教育技术服务商</t>
  </si>
  <si>
    <t>850万美元</t>
  </si>
  <si>
    <t>以色列</t>
  </si>
  <si>
    <t xml:space="preserve">2012.11.15 - 种子轮 - 50万美元 - Inimiti
2017.2.15 - 轮次未知 - 150万美元 - Shaula Alexander Yemini/Reinvent/Radiant/New York Angels/Inimiti/Hugh Cullman/Animoca
2017.6.1 - 种子轮 - 100万美元 - N/A
2018.4.5 - 轮次未知 - N/A - Aleph
2018.6.19 - Pre-A轮 - 500万美元 - Aleph/Reinvent/Radiant/Inimiti
2020.5.3 - A轮 - N/A - AngelHub
2023.4.25 - 战略投资 - 850万美元 - 红杉中国/Shima/Polygon/Liberty City/Kingsway/GameFi </t>
  </si>
  <si>
    <t>TinyTap提供了一个无代码平台，使教育工作者能够创建和共享交互式教育内容，并在学习者使用该内容时获得收益分成。创作者可以在iPad或TinyTap网站上创建TinyTap内容和活动，TinyTap可在iOS、Android和网络平台上使用。TinyTap内容目前主要针对从幼儿园到6年级的年轻学习者，该公司正在努力将其产品扩展到所有年龄段的学习者。</t>
  </si>
  <si>
    <t>越洋达</t>
  </si>
  <si>
    <t>新能源汽车核心零部件生产商</t>
  </si>
  <si>
    <t>2023.4.21 - 股权投资 - N/A - 毅达</t>
  </si>
  <si>
    <t>越洋达创建于2007年，是一家专业从事新能源汽车三电（电控、电机、电池）等核心部件及充电桩的研发、生产、销售为一体的高新技术企业。涵盖了PDU底座结构件、五金冲压件、铜排包塑件、高/低压接插件、高压线束、国标欧标充电桩等产品的整条生产链，并成为国内具影响力的新能源汽车配件制造企业之一。</t>
  </si>
  <si>
    <t>深度智控</t>
  </si>
  <si>
    <t>深度节能与数智化创新服务商</t>
  </si>
  <si>
    <t>正在通过红杉帮忙对接</t>
  </si>
  <si>
    <t>2022.1.11 - Pre-A轮 - 数千万人民币 - 腾讯
2022.3.21 - Pre-A+轮 - 数千万人民币 - 源码/红杉
2022.12.13 - 战略投资 - 数千万人民币 - 汇川
2023.4.18 - 股权投资 - N/A - 红杉/深创投</t>
  </si>
  <si>
    <t>深度智控是一家智慧能源创新服务商，专注于行业领先的节能控制、人工智能AI与物联网IOT，实现能源供给、使用与运维的安全与高效。致力于智能商业建筑的运行品质优化和能源消耗改善，推出了可靠、专业、配置快速的软件产品及云订阅服务。</t>
  </si>
  <si>
    <t>了解一下</t>
  </si>
  <si>
    <t>芯合电子</t>
  </si>
  <si>
    <t>半导体器件生产商</t>
  </si>
  <si>
    <t>2021.1.31 - 股权投资 - N/A - 上海维极
2021.10.22 - 股权投资 - N/A - 钧犀/天汇星/上海胥芯/珠海横琴芯升
2022.4.18 - 股权投资 - N/A - 亦合/珠海鲸芯/天汇星/武岳峰/清控金信</t>
  </si>
  <si>
    <t>芯合电子是一家半导体器件生产商，主要为用户提供功率芯片、功率器件驱动芯片、功率器件封装、模块设计等产品及服务。</t>
  </si>
  <si>
    <t>行芯科技</t>
  </si>
  <si>
    <t>EDA及芯片设计研发服务商</t>
  </si>
  <si>
    <t>和利</t>
  </si>
  <si>
    <t>小几千万营收，估值20亿+，</t>
  </si>
  <si>
    <t>2018.9.17 - 股权投资 - N/A - 绿河/百度
2021.10.26 - 股权投资 - N/A - 华润信托/深创投/绿河/中芯聚源
2022.2.18 - B轮 - 1亿人民币 - 中芯聚源/华业天成/君上
2023.4.19 - 股权投资 - N/A - 鼎悦/安芯/融泰中和/和利/高远</t>
  </si>
  <si>
    <t>杭州行芯科技有限公司是一家专注于集成电路芯片的设计软件与IP开发的高新技术创业企业。专注于芯片物理设计签核与验证领域，提供广泛的、业界领先的产品组合，包括寄生提取、功耗完整性、电迁移、IR压降、可靠性与多物理域等，以解决先进工艺下不断增长的挑战。</t>
  </si>
  <si>
    <t>赛富乐斯</t>
  </si>
  <si>
    <t>原位量子点micro-LED解决方案提供商</t>
  </si>
  <si>
    <t>2017.1.1 - A轮 - N/A - 利亚德
2022.5.17 - B轮 - 7500万人民币 - 追远
2022.8.31 - 股权投资 - N/A - 四川发展
2022.12.22 - B+轮 - 1.1亿人民币 - 百度/复星/追远/中科创星/同晟/显仁/南钢
2023.4.19 - 股权投资 - N/A - GGV</t>
  </si>
  <si>
    <t>赛富乐斯是业界领先的原位量子点（QD in chip）micro-LED解决方案提供商。公司为显示领域客户设计并制造micro-LED芯片和微显示模组，目前产品包括应用于公共信息显示屏的NPQD R1系列芯片，以及应用于AR眼镜的NPQD T1系列微显示模组。公司在美国、中国、日本设有办事处。</t>
  </si>
  <si>
    <t>亚洲硅业</t>
  </si>
  <si>
    <t>高纯多晶硅原料供应商</t>
  </si>
  <si>
    <t>鋆昊</t>
  </si>
  <si>
    <t>青海</t>
  </si>
  <si>
    <t>尚德前老板施正荣创立的硅料企业，产能业内第六，卖给了红狮水泥；</t>
  </si>
  <si>
    <t>2014.2.28 - 股权投资 - N/A - 西宁经济技术
2016.3.1 - 股权投资 - N/A - 道杰
2018.12.19 - 股权投资 - N/A - 西安敦明/开信/深圳市久正/汇富昆仑
2019.6.12 - 股权投资 - N/A - 深创投
2023.4.19 - 股权投资 - N/A - 鋆昊</t>
  </si>
  <si>
    <t>亚洲硅业是全球领先的高纯硅材料供应商、国家高新技术企业，目前多晶硅年产能为9万吨，产量、质量均位列全球同行前茅。多年来亚洲硅业持续深耕主业，利用青海丰富的清洁能源优势，以绿色电力制造多晶硅产品，有效减少“碳足迹”，这些多晶硅由下游客户制造成光伏组件，可产出更多绿色电力，实现“绿色电力放大器”作用。公司立足于技术研发创新，建有青海省硅材料工程技术研究中心、青海省硅材料重点实验室、博士后科研工作站等多个创新平台，是国内首批自主开展工艺包设计并实现全闭路循环清洁生产的现代化多晶硅企业，为国家知识产权优势企业、国家技术创新示范企业和国家级绿色工厂。</t>
  </si>
  <si>
    <t>CEBG Game</t>
  </si>
  <si>
    <t>Web3多人在线战术竞技游戏开发商</t>
  </si>
  <si>
    <t>300万美元</t>
  </si>
  <si>
    <t>2023.4.19 - 种子轮 - 300万美元 - Youbi/金沙江/A&amp;T/Kernel/IGG/HashKey/Bing/Pepper/Welight</t>
  </si>
  <si>
    <t>CEBG Game是一家Web3多人在线战术竞技游戏开发商，主要开发Battlegrounds，目前已支持iOS和Android系统，并且推出了PvE和PvP两种游戏模式，玩家可通过完成游戏任务获得激励。</t>
  </si>
  <si>
    <t>敏之捷传感</t>
  </si>
  <si>
    <t>高压压力汽车传感器研发商</t>
  </si>
  <si>
    <t>简介：是一家做高压压力传感器的公司，高压压力传感器全球有两家公司垄断，sensata占70%，博世占30%
市场规模：2022年中国市场规模约30亿，液压制动系统需要1个高压传感器，电控和液压融合需要2个高压传感器，线控制动需要4个高压传感器，单个传感器50元
业务进展：产品刚刚出来，目前在给马瑞利，京西重工，拿森和上海汇众送样，测试一般需要2个月时间
财务：2023年预计450万元，2024年预计8000万元，毛利40%+
团队：赵小东，ceo，原来英孚传感创始人，年营收7000万，做速度传感器，后被保隆科技收购，曾经在德尔福等公司有15年系统开发经验
研发总监，陈箭，吉利大学汽车专业博士，曾经在博世工作，技术团队来自于sensata和博世，掌握高压传感器核心工艺技术
融资：本轮融资5kw，pre3亿，之前投资方是北极光，22年7月投资2500万，post1亿</t>
  </si>
  <si>
    <t>2022.10.11 - 天使轮 - 数千万人民币 - 北极光</t>
  </si>
  <si>
    <t>敏之捷传感科技是一家高压压力汽车传感器研发商，聚焦高精度、高压力应用的汽车压力传感器产品研发、设计、生产和销售，涉及晶圆设计、晶圆分离、MSG玻璃微熔工艺、封装测试、传感器集成。</t>
  </si>
  <si>
    <t>Fabarta</t>
  </si>
  <si>
    <t>图智能应用解决方案提供商</t>
  </si>
  <si>
    <t>2022.2.8 - 天使轮 - 数亿人民币 - 蓝驰/将门/杭州巢生
2023.1.13 - Pre-A轮 - 1亿人民币 - 朗玛峰/蓝驰/将门</t>
  </si>
  <si>
    <t>Fabarta 致力于解决在多源异构数据大规模增长的环境下所出现的图智能领域的相关的难题，致力于通过挖掘数据连接产生的价值来改变世界。Fabarta 图智能产品矩阵致力于帮助企业客户和业务合作伙伴更加便捷地在图智能分析平台之上沉淀业务价值，梳理与治理数据资产，构建基于数据编织的下一代企业数据平台。</t>
  </si>
  <si>
    <t>齐禾生科</t>
  </si>
  <si>
    <t>基因编辑技术研发应用服务商</t>
  </si>
  <si>
    <t>源码/高榕</t>
  </si>
  <si>
    <t>1.8亿人民币</t>
  </si>
  <si>
    <t>Nathan孵化，本轮投后估值10.3亿，第一个大产品基因编辑玉米预计3年左右拿到安全证书</t>
  </si>
  <si>
    <t>2022.3.21 - 种子轮 - 1.3亿人民币 - 杏泽
2023.4.20 - Pre-A轮 - 1.8亿人民币 - 辰德/源码/高榕/中新/新尚</t>
  </si>
  <si>
    <t>齐禾生科成立于2021年，创始团队包括在基因编辑学术领域具有世界级影响力的高彩霞博士，哈佛大学著名基因编辑科学家David Liu（刘如谦）的学生Kevin Zhao博士，以及在产业界具有丰富经验的研发、运营及商业化团队。创始团队致力于将齐禾生科打造成具有自主知识产权、以新一代基因编辑技术为核心的硬核高科技企业。目前，齐禾生科正着力开发新型基因编辑技术并探索其在生物育种等各领域的应用，同时积极与行业伙伴建立互补型合作，以期尽快开发出具有社会价值的产品，占据基因编辑技术制高点，为中国抢占基因编辑产业高地贡献一己之力。</t>
  </si>
  <si>
    <t>N1 Life</t>
  </si>
  <si>
    <t>创新药物递送技术开发应用服务商</t>
  </si>
  <si>
    <t>君联/峰瑞</t>
  </si>
  <si>
    <t>PDC和类LNP的两种递送平台</t>
  </si>
  <si>
    <t>2023.4.17 - Pre-A轮 - 1000万美元 - 君联/康哲药业/中新/上海韫榕/峰瑞</t>
  </si>
  <si>
    <t>安医生命科技（苏州）有限公司是一家立足于中美，布局全球的创新生物医药公司，两大核心技术平台包括基于多肽载体偶联的转运递送技术和基于多功能高分子聚合物的靶向核酸递送技术。公司在推进自有管线的同时，和药企、科研机构开展多个管线合作项目，覆盖肿瘤、皮肤、眼科和小核酸领域。</t>
  </si>
  <si>
    <t>Galactic Holdings</t>
  </si>
  <si>
    <t>加密货币服务商</t>
  </si>
  <si>
    <t>BAI</t>
  </si>
  <si>
    <t>/</t>
  </si>
  <si>
    <t>2023.4.17 - Pre-A轮 - 1000万美元 - BAI/Animoca/Y2Z/隆领/Head&amp;Shoulders/TKX Digital/Perseverance/Palm Drive</t>
  </si>
  <si>
    <t>Galactic Holdings是一家加密货币公司，同时拥有数字货币钱包TruBit、交易所TruBit Pro以及墨西哥比索锚定的稳定币MMXN的大型综合性平台。</t>
  </si>
  <si>
    <t>倍思科技</t>
  </si>
  <si>
    <t>新生活数码品牌</t>
  </si>
  <si>
    <t>高榕</t>
  </si>
  <si>
    <t>2023.2.9 - A轮 - 数亿人民币 - 深创投/中金/越秀/高榕</t>
  </si>
  <si>
    <t>Baseus（倍思）一直专注技术实力与品质实力，寻求各个领域优秀的技术合作伙伴，先后与OPPO、华为、 Navitas等品牌建立合作关系，共同研发更具竞争力的产品。Baseus（倍思）拥有充电类自研技术包括：BPS倍思智能充电技术、BCT倍思散热技术、BHP倍思混动技术等。音频类TWS自研技术包括：Baseus（倍思）自研BSC智慧双联技术、DCLL 倍思双通道低延迟技术、BRC 倍思瞬时闪充等。在技术之路的不断求索，使倍思收获了不一样的风景。</t>
  </si>
  <si>
    <t>SPARKOZ汤恩智能</t>
  </si>
  <si>
    <t>全场景商用清洁机器人研发商</t>
  </si>
  <si>
    <t>2021.3.8 - 天使轮 - N/A - 北斗星
2021.9.22 - Pre-A轮 - 数千万人民币 - 碧桂园/创想未来
2023.4.20 - A轮 - 数千万人民币 - 嘉御/高和/顺为</t>
  </si>
  <si>
    <t>汤恩科技是一家全场景商用清洁机器人研发商，通过自研传感器技术，优化不同传感器之间的同步性、协同性，从底层提高机器人性能。</t>
  </si>
  <si>
    <t>云创智行</t>
  </si>
  <si>
    <t>无人环卫自动驾驶车研发商</t>
  </si>
  <si>
    <t>2021.8.10 - 天使轮 - N/A - 哲方
2022.2.7 - Pre-A轮 - 数千万人民币 - 蔚来/涌智/兴杭
2022.11.15 - Pre-A+轮 - N/A - 百度
2023.4.16 - A轮 - 1000万人民币 - 蔚来/兴杭/涌智</t>
  </si>
  <si>
    <t>云创智行科技（苏州）有限公司（简称“云创智行”）位于苏州工业园区人工智能产业园，是一家集研发、生产、销售和运营于一体的高科技企业。公司核心业务是基于5G、人工智能、物联网及云平台等技术，以市政环卫清扫业务作为切入场景，打造“云控管理平台+无人驾驶作业车辆”的全新环卫运营模式，解决目前环卫行业劳动力短缺、人口老龄化、道路作业风险高、人工作业监管难等行业痛点，并在此基础上进一步结合无人配送、无人接驳以及智慧交通等业务场景，最终实现智慧城市运营的整体解决方案。</t>
  </si>
  <si>
    <t>万有引力GravityXR</t>
  </si>
  <si>
    <t>XR芯片研发商</t>
  </si>
  <si>
    <t>金沙江/钟鼎</t>
  </si>
  <si>
    <t>估值高，Pass</t>
  </si>
  <si>
    <t>2021.12.30 - 天使轮 - 数千万人民币 - 高榕/IDG/红杉/金沙江
2022.8.12 - Pre-A轮 - 数亿人民币 - 高榕/红杉/联想/耀途/追远/三七互娱/奇绩创坛/远阳/五源/歌尔
2023.4.17 - A轮 - N/A - 米哈游/斯道/金沙江/镇海产业/钟鼎/同歌/见识/众源/星际变幻</t>
  </si>
  <si>
    <t>万有引力公司是一家于XR (AR/VR/MR) 领域的初创企业，已获红杉等多家知名风险投资基金数千万元天使轮投资。主营业务为下一代XR用户体验和元宇宙接口所需的完整技术方案，以核心芯片作为载体，硬件技术和算法作为为支撑。</t>
  </si>
  <si>
    <t>玛士撒拉</t>
  </si>
  <si>
    <t>医学营养食品研发生产商</t>
  </si>
  <si>
    <t>2022.12.12 - A轮 - 数千万人民币 - 峰瑞
2023.4.18 - A+轮 - 1亿人民币 - 金鼎/峰瑞</t>
  </si>
  <si>
    <t>玛士撒拉是一家集研发、生产、销售于一体的大型医学营养科技型企业，坐落于医药高科技企业云集的国际医学园区内。公司与美国的大型医用食品科技企业结成战略联盟，引进国际上先进的医用食品生产技术和研发理念，联合国内多个临床营养专家团队，研发出一系列符合中国人群和疾病特点的医学营养产品，坚持不同的疾病不同的营养、不同的人群不同的营养的科学理念。</t>
  </si>
  <si>
    <t>云科安信</t>
  </si>
  <si>
    <t>攻防一体攻击面管理安全服务商</t>
  </si>
  <si>
    <t>2019.3.1 - 天使轮 - N/A - N/A
2020.7.3 - Pre-A轮 - N/A - 随锐
2022.6.20 - A轮 - 数千万人民币 - 耀途/上哲至成/一霂橙阳
2023.4.17 - A+轮 - 数千万人民币 - 朗玛峰/耀途</t>
  </si>
  <si>
    <t>云科安信成立于2018年10月，专注于应用安全领域，总部设立在北京，在武汉、广州、上海、海南分别设有分支机构，是国内攻防一体的攻击面管理安全服务商，云科安信的产品能够做到攻防兼备，通过自主研发，结合团队的实战攻防经验，陆续形成了可编程动态防御平台、攻击面管理（ASM）系统、WAF、动态应用加固、蜜罐等安全产品和解决方案。</t>
  </si>
  <si>
    <t>随幻科技</t>
  </si>
  <si>
    <t>线上虚拟活动产品&amp;服务平台</t>
  </si>
  <si>
    <t>技术壁垒并不高</t>
  </si>
  <si>
    <t>2021.3.2 - 种子轮 - 1000万人民币 - 今朝
2021.7.22 - Pre-A轮 - 数千万美元 - GGV/腾讯
2022.10.26 - A轮 - 1亿人民币 - 阿里
2023.4.19 - A+轮 - 数千万人民币 - 联想</t>
  </si>
  <si>
    <t>随幻科技是国内一站式企业线上虚拟活动产品&amp;服务平台，互动式在线虚拟空间建设者。随幻科技自主研发了超便捷的自助式虚拟活动演播产品：随幻空间，让所有用户都能够零门槛的进入元宇宙空间内，进行虚拟直播&amp;发布、峰会论坛、培训年会等线上虚拟活动。随幻科技独有的虚拟直播软件+3D数字内容创作智能引擎+海量内容全栈式技术和产品服务，打造下一代沉浸式互动化3D内容服务平台。</t>
  </si>
  <si>
    <t>Noah Medical</t>
  </si>
  <si>
    <t>美国机器人手术系统开发商</t>
  </si>
  <si>
    <t>高瓴/红杉</t>
  </si>
  <si>
    <t>1.5亿美元</t>
  </si>
  <si>
    <t>2023.4.19 - B轮 - 1.5亿美元 - Vision/Prosperity7/老虎/高瓴/红杉/ShangBay</t>
  </si>
  <si>
    <t>Noah Medical是一家医疗机器人研发商，用于诊断和治疗各种情况下的患者。该公司的设备在先进的临床环境中进行早期诊断和治疗，使医院能够更早地治疗患者，挽救生命，同时只留下轻微的疤痕。</t>
  </si>
  <si>
    <t>赢和信息</t>
  </si>
  <si>
    <t>金融资管业务和数据治理服务商</t>
  </si>
  <si>
    <t>2020.7.31 - Pre-A轮 - 数千万人民币 - 同创伟业
2021.5.13 - A轮 - 数千万人民币 - 顺为/同创伟业
2021.11.11 - A+轮 - 1亿人民币 - CE Innovation/考拉/顺为
2023.4.18 - B轮 - 1亿人民币 - 君盛/湘江/顺为/CE Innovation</t>
  </si>
  <si>
    <t>赢和信息专注资管数据中台和资管核心业务解决方案的资管科技公司。产品包括监管报送、数据中台、风险管控、产品生命周期、投资管理、运营管理等，已与公募基金、证券公司、银行、信托公司、保险公司、期货公司、财务公司等行业中超过 100 家金融机构达成深度合作，业务发展处于高速成长期。产品将RPA、NLP、OCR等智能AI技术与资管业务流程结合，解决各类业务痛点，打造新一代资管业务核心系统。</t>
  </si>
  <si>
    <t>融科储能</t>
  </si>
  <si>
    <t>全钒液流电池研发商</t>
  </si>
  <si>
    <t>国内头部的全钒液流电池公司，但全钒技术路线因成本原因值得持续观察。本轮融资8-10亿，估值pre45亿</t>
  </si>
  <si>
    <t>2022.1.17 - A轮 - N/A - 中冀/熔拓/烟台熙汇铭硕/共青城览月/共青城览众/瀛台嘉德/海南港瑞行/海南泓宇铭德/南通世纪锋晖
2022.12.13 - B轮 - 数亿人民币 - 金鼎/龙磁/新特电气/江苏北人
2023.4.17 - B+轮 - 10亿人民币 - 君联/大连金投/熔拓</t>
  </si>
  <si>
    <t>大连博融新材料有限公司是全球领先的全钒液流电池储能介质服务商，致力于高效、绿色的大规模储能解决方案，实现从材料到终端产品，到解决方案的全产业链布局，构建全球高性能钒制品、储能介质领域的领军企业。BNM致力于高性能钒系列产品的研发和生产，产品包括钒氧化物、钒酸盐、钒储能介质等。产品主要面向航空、能源、化工等高端应用市场，服务于新能源、节能环保、新材料领域。</t>
  </si>
  <si>
    <t>携客云</t>
  </si>
  <si>
    <t>制造业SRM及供应链协同平台</t>
  </si>
  <si>
    <t>2018.12.19 - 股权投资 - N/A - 深创投
2020.3.26 - 天使轮 - N/A - IDG
2020.12.17 - A轮 - N/A - 前海
2021.3.29 - B轮 - 数千万人民币 - 小米/深创投/IDG
2023.3.27 - 股权投资 - N/A - 隐山/小米</t>
  </si>
  <si>
    <t>深圳市携客互联科技有限公司成立于深圳，专注于以工业互联网的新一代信息技术，为制造企业提供供应链管理优化的SaaS化SRM应用和产业资源协同平台，公司核心团队拥有超过20年的制造业信息化产品与服务经验。携客云供应链协同平台作为SRM领域发展最快的产品，已经获得广泛的市场认同。</t>
  </si>
  <si>
    <t>Odeko</t>
  </si>
  <si>
    <t>企业管理软件服务商</t>
  </si>
  <si>
    <t>D</t>
  </si>
  <si>
    <t>5300万美元</t>
  </si>
  <si>
    <t>小型咖啡连锁的库存管理软件+供应链服务</t>
  </si>
  <si>
    <t>2019.3.7 - 种子轮 - 600万美元 - First Round/BoxGroup/Two Sigma/Primary
2019.6.26 - 天使轮 - 800万美元 - GGV/Y Combinator/First Round/BoxGroup/Two Sigma
2020.8.18 - A轮 - 1200万美元 - GGV/First Round/Primary/Two Sigma/BoxGroup/Addition
2021.8.19 - B轮 - 7000万美元 - B Capital/GGV/Gaingels/摩根中国/Primary
2022.1.5 - C轮 - 7700万美元 - 老虎/摩根中国
2023.1.20 - C+轮 - 9650万美元 - Mana/8090 Partners
2023.1.23 - C++轮 - 50万美元 - FJ Labs
2023.04.18 - D轮 - 5300万美元 - B Capital/GGV/老虎/American Express/KSV Global/FJ Labs</t>
  </si>
  <si>
    <t>Odeko是一家小型企业管理软件服务商，为独立咖啡店、咖啡厅和其他商店提供服务。该平台帮助其全国10,000家小型企业客户更有效地从数百家供应商那里订购设备和用品，管理库存，并分析数据见解，以节省时间和金钱，继续扩大业务规模并进入新市场。</t>
  </si>
  <si>
    <t>西湖心辰</t>
  </si>
  <si>
    <t>人工智能内容生成服务提供商</t>
  </si>
  <si>
    <t>西湖大学教授蓝振忠创业，团队背景技术实力与智谱有差距。这轮pass，可以观察后续应用的发展</t>
  </si>
  <si>
    <t>2021.12.23 - 天使轮 - 1000万美元 - 蓝驰/凯泰/西湖科创
2023.3.27 - Pre-A轮 - 数百万美元 - 百度/凯泰/西湖教育
2023.4.21 - 战略投资 - N/A - 汤姆猫/蓝驰</t>
  </si>
  <si>
    <t>西湖心辰是一家致力于打造陪伴10亿人的AI助手的人工智能科技公司。基于预训练大模型的研发和迭代能力，公司已开发聊会小天、Friday、盗梦师等多款产品，实现了大模型技术在心理陪伴、内容生成等多个场景的应用落地。西湖心辰积极推动AI在内容生产、心理咨询等方面的商业化、民用化，希望创造每个人都能享受到AIGC带来的智能时代。</t>
  </si>
  <si>
    <t>深湾能源</t>
  </si>
  <si>
    <t>深海能源解决方案提供商</t>
  </si>
  <si>
    <t>小米长江/小米</t>
  </si>
  <si>
    <t>2023.4.7 - A轮 - 1亿人民币 - 小米长江/小米</t>
  </si>
  <si>
    <t>深湾能源是一家深海能源解决方案提供商，在油气勘探、海洋观测、水文调查、国防安全等领域，针对深海电力供给十分有限和困难的客观现状，提供可信任的能源供给方案，水下储能产品覆盖全水深下的离线/在线、高压/低压、内嵌/外挂、固定/移动、浮标/潜标等各类应用场景，致力于成为世界领先的水下储能电源解决方案的提供商。</t>
  </si>
  <si>
    <t>敏捷医疗</t>
  </si>
  <si>
    <t>2023.4.11 - 股权投资 - N/A - 夏尔巴/麦创/元禾原点</t>
  </si>
  <si>
    <t>敏捷医疗是一家手术机器人研发商。敏捷医疗聚焦于人体多系统良恶性疾病的精准诊疗，以腔镜手术机器人、自然腔道手术机器人为核心构建产品管线。</t>
  </si>
  <si>
    <t>西湖智能</t>
  </si>
  <si>
    <t>光电芯片研发商</t>
  </si>
  <si>
    <t>2023.4.13 - 股权投资 - N/A - 中科创星</t>
  </si>
  <si>
    <t>老鹰半导体</t>
  </si>
  <si>
    <t>半导体材料设计研发及封装加工服务提供商</t>
  </si>
  <si>
    <t>2023.4.17 - 股权投资 - N/A - 云耀睿行/鼎青/源慧/诺瓦星云/尚颀/恒旭</t>
  </si>
  <si>
    <t>浙江老鹰半导体技术有限公司是一家从事新型半导体材料设计、研发及封装加工的国家高新技术企业。公司致力于高速光通信VCSEL芯片、高功率密度激光雷达VCSEL芯片、高效率3D感测VCSEL芯片以及新型LED封装产品的研发、生产和销售，全面赋能数据中心光互连、汽车自动驾驶与智能座舱、消费电子及工业应用的传感与智慧照明等领域，为行业客户提供领先的光解决方案。</t>
  </si>
  <si>
    <t>芯频半导体</t>
  </si>
  <si>
    <t>2023.4.17 - 股权投资 - N/A - 上海石雀/临芯</t>
  </si>
  <si>
    <t>天璇新材料</t>
  </si>
  <si>
    <t>高折射树脂</t>
  </si>
  <si>
    <t>2023.2.7 - A轮 - N/A - GGV
2023.4.17 - 股权投资 - N/A - 明势</t>
  </si>
  <si>
    <t>宁波天璇新材料科技有限公司立足于超高折射率材料端的技术开发，从替代到创新，成为该细分行业领跑者。公司产品聚焦于高折纳米压印树脂，打印型高折Microlens ，低折光纤涂层三个方向。</t>
  </si>
  <si>
    <t>俺来也</t>
  </si>
  <si>
    <t>全生态链校园生活服务平台</t>
  </si>
  <si>
    <t>校园综合服务，22年收入2个亿，亏损近1个亿</t>
  </si>
  <si>
    <t>2015.3.15 - Pre-A轮 - 2630万人民币 - 姚欣/陆文勇/乾道/崇德
2015.7.20 - A轮 - 1.1亿人民币 - 分享/景林/长安
2016.1.23 - A+轮 - 2亿人民币 - 森马/爱屋/天才/秉晖有溶
2016.6.7 - Pre-B轮 - N/A - 博宁/盐光加速器
2016.9.8 - B轮 - 2.4亿人民币 - 森马/一德/天财/We+母基金
2017.12.28 - B+轮 - 1.2亿人民币 - 混沌创新/新伟扬/柯罗尼新扬子
2022.7.6 - 股权投资 - 1亿人民币 - 鼎盛合创/杉杉/弗若斯特沙利文/连创
2023.4.13 - 股权投资 - N/A - 钟鼎</t>
  </si>
  <si>
    <t>俺来也，中国校园领先的全生态链生活服务平台，以助力大学生成长、成才、成功为企业愿景，全面覆盖校园学生生活场景及服务，形成了以四大业务版块构成的校园生态整合行销闭环：校园云订餐，内容＋社交，校园传媒，校园综合服务。具体业务及项目包括：校园云订餐、校园支付、O2O校园超市、社交电商、教育、招聘、社交、创业服务等大学生活的方方面面。俺来也（上海）网络科技有限公司创立于2014年，是中国领先的校园服务平台开发商及运营商，是中国领先的校园科技型企业，也是中国教育后勤协会校园云订餐课题组的唯一企业方。公司自助搭建及运营俺来也“基于互联网O2O模式的校园产业整合平台”，基于自创的“分享经济+全链集群”创新模式，利用云计算、人工智能技术和理念，研制开发的服务于校园生活全生态链的综合生活服务平台，打造以大学生自组织创业社群为概念的智能生活服务集群平台，为高校学生提供集社交、生活、娱乐、学习、创业、就业等全生态链一体化服务，提升中国校园服务平台的总体价值。</t>
  </si>
  <si>
    <t>享刻智能</t>
  </si>
  <si>
    <t>一站式机器人产品及自动化解决方案提供商</t>
  </si>
  <si>
    <t>4000万人民币</t>
  </si>
  <si>
    <t>2023.3.22 - 天使轮 - 4000万人民币 - 真格/雅瑞天使/德迅/九阳/振邦</t>
  </si>
  <si>
    <t>享刻智能是一家技术驱动的机器人及人工智能创业公司，主要面向各类生活服务、食品餐饮等场景提供机器人产品及自动化解决方案。</t>
  </si>
  <si>
    <t>东方创联</t>
  </si>
  <si>
    <t>环保科技服务商</t>
  </si>
  <si>
    <t>愉悦/真格</t>
  </si>
  <si>
    <t>2023.4.11 - 天使轮 - N/A - 愉悦/真格</t>
  </si>
  <si>
    <t>东方创联是一家环保科技公司，主要从事建筑物清洁服务；园林绿化工程施工；固体废物治理；建筑废弃物再生技术研发；新材料技术推广服务；资源循环利用服务技术咨询；环保咨询服务；生活垃圾处理装备销售；环境保护专用设备销售等业务。</t>
  </si>
  <si>
    <t>芯宿科技</t>
  </si>
  <si>
    <t>三代DNA合成技术研发商</t>
  </si>
  <si>
    <t>公司和上一轮相比业务进展有限，关键的长链DNA合成是否能开发成功未知</t>
  </si>
  <si>
    <t>2021.7.20 - 天使轮 - 数千万人民币 - 峰瑞/嘉程
2022.5.5. - 天使+轮 - 数千万人民币 - 启明/峰瑞/芯航
2023.3.31 - Pre-A轮 - N/A - 绿动/峰瑞/复健/芯航</t>
  </si>
  <si>
    <t>芯宿科技成立于2021年，将半导体技术应用于合成生物学，目标直指三代DNA合成技术。国际上共同面临的挑战，是要把长链DNA合成成本降低下来。面对这个难题，芯宿科技的解决方案是利用硅芯片与微流控开发新一代DNA合成技术，硅芯片与微流控技术内在的小型化与高集成特性可提供超高通量与超高灵敏度，这将极大地降低长链DNA合成的成本，以满足合成生物学与DNA存储快速发展的需求。</t>
  </si>
  <si>
    <t>赛恩领动</t>
  </si>
  <si>
    <t>4D成像雷达解决方案提供商</t>
  </si>
  <si>
    <t>蔚来/小米长江</t>
  </si>
  <si>
    <t>2022.6.23 - Pre-A轮 - N/A - 正赛联
2023.4.12 - A轮 - 数亿人民币 - 蔚来/小米长江/稼沃</t>
  </si>
  <si>
    <t>赛恩领动成立于定位于一家成长型高科技初创企业。赛恩领动致力于以技术创新，面向智能驾驶、无人驾驶，智慧交通等智能网联汽车领域，研发适用于 L3及以上的高性能车规级环境感知解决方案，包括4D成像雷达智能硬件、传感器算法及软件，以及基于人工智能的感知产品，为客户提供自动驾驶系统感知、多传感器融合及系统功能的解决方案并推动量产落地。</t>
  </si>
  <si>
    <t>比博斯特</t>
  </si>
  <si>
    <t>智能线控底盘解决方案供应商</t>
  </si>
  <si>
    <t>蔚来/毅达</t>
  </si>
  <si>
    <t>跟创始人聊过，团队产业化经验（one-box方面能力）没有那么强</t>
  </si>
  <si>
    <t>2021.7.23 - 天使轮 - 数千万人民币 - 原子
2022.1.13 - 天使+轮 - N/A - 原子
2022.6.17 - Pre-A轮 - N/A - 红杉
2022.8.16 - Pre-A+轮 - 1亿人民币 - 红杉/上海弘晖/原子智慧交通
2023.3.30 - A轮 - 2亿人民币 - 蔚来/东方嘉富/合兴/毅达/水木清华/原子</t>
  </si>
  <si>
    <t>比博斯特（上海）汽车电子有限公司汇集了清华大学汽车安全与节能国家重点实验室20余年汽车电子产品的研发经验和技术积累，致力于为全球汽车市场提供智能底盘核心零部件、底盘域控制器和自动驾驶相关技术服务，作为国内领先的智能底盘解决方案供应商赋能全球智能出行市场。 公司在上海杨浦、北京丰台设有两个研发基地，在长三角地区建有4000平生产基地，拥有国际一流水准电子助力制动系统、防抱死制动系统、车身稳定性控制系统、集成式线控制动系统、电子机械制动系统、线控转向系统、底盘域控制器加工生产线、智能装配检测线，并配备一流智能底盘产品开发实验室，是一家集研、产、销为一体的综合性科技创新企业。</t>
  </si>
  <si>
    <t>OXOS Medical</t>
  </si>
  <si>
    <t>数字放射成像设备研发生产商</t>
  </si>
  <si>
    <t>2300万美元</t>
  </si>
  <si>
    <t>2023.4.5 - A轮 - 2300万美元 - Parkway/英特尔</t>
  </si>
  <si>
    <t>OXOS Medical开发数字成像设备，为患者提供高效有效的治疗。它使任何人在任何地方都能在医疗点获得放射诊断，扩大可用性并改变医疗保健提供的方式。</t>
  </si>
  <si>
    <t>铂科电源</t>
  </si>
  <si>
    <t>高可靠性电源转换产品生产商</t>
  </si>
  <si>
    <t>2023.1.8 - A轮 - 6000万人民币 - 深圳高新/丰禾/苏州趋势/银杏谷/金盛/嘉骏华创</t>
  </si>
  <si>
    <t>铂科电子一直致力于高端服务器和网络电源、高效率算力电源、储能模块电源的研发设计、生产和销售。公司始终以产品质量和可靠性作为第一选择，本着“比客户更了解客户需求”的理念，不断推出高效率、高功率密度、高防护等级、高性价比的电源模块。</t>
  </si>
  <si>
    <t>声炫科技</t>
  </si>
  <si>
    <t>共享K歌产品研发生产商</t>
  </si>
  <si>
    <t>2023.2.26 - 天使轮 - 800万人民币 - N/A
2023.4.7 - A轮 - 5000万人民币 - 顺为</t>
  </si>
  <si>
    <t>声炫科技是一家共享K歌产品研发生产商，致力于为B端打造全维度的数字化娱乐解决方案，为C端打造更加智能、便捷、有趣的娱乐K歌极致体验。</t>
  </si>
  <si>
    <t>奥丁顿汉堡</t>
  </si>
  <si>
    <t>中式汉堡餐饮连锁品牌</t>
  </si>
  <si>
    <t>2023.4.11 - A轮 - N/A - 源码</t>
  </si>
  <si>
    <t>奥丁顿隶属于安徽荣晶餐饮管理有限公司，是一个主营中式汉堡的餐饮连锁品牌，打造兼具亲民价格与国潮风格，既符合国人口味、也满足便捷用餐需求的手擀中国汉堡。</t>
  </si>
  <si>
    <t>壹永科技</t>
  </si>
  <si>
    <t>肿瘤大数据服务商</t>
  </si>
  <si>
    <t>2021.4.2 - 股权投资 - N/A - 凯辉/红杉
2021.7.21 - 战略投资 - 5740万人民币 - 国新健康
2022.4.2 - 股权投资 - N/A - 未来启创
2023.4.13 - A轮 - N/A - 启明</t>
  </si>
  <si>
    <t>壹永科技成立于2017年10月，是一家围绕肿瘤大数据生态体系开展业务的科技企业，公司协助国家相关单位建设了肿瘤大数据库，在建设过程中积累了肿瘤数据收集、质控、治理的数据处理能力，并为肿瘤大数据分析与挖掘提供技术支持。壹永科技不断探索商业路径，将中心端业务向医院端业务进行延伸，研发形成数据治理平台、临床科研一体化平台、医院端的单病种质控平台等院端产品，未来计划为肿瘤患者提供综合服务，满足肿瘤患者疾病诊疗中的实际需求。</t>
  </si>
  <si>
    <t>灵赋生物</t>
  </si>
  <si>
    <t>实验模型资源与技术全产业链服务商</t>
  </si>
  <si>
    <t>A2</t>
  </si>
  <si>
    <t>传统CRO</t>
  </si>
  <si>
    <t>2021.12.21 - 天使轮 - 5000万人民币 - 正旭/海南启嘉/宁波梅山保税港区鼎赋/共青城健熙
2022.4.25 - Pre-A轮 - 2亿人民币 - 国寿/君联/昌发展/普华/赛赋医药
2022.12.14 - A1轮 - 1.7亿人民币 - 海南融智/三亚崖州湾/和玉/君联/普华/赛赋医药
2023.4.10 - A2轮 - 1亿人民币 - 国投创业/融道/崖州湾</t>
  </si>
  <si>
    <t>灵赋生物是一家集合实验模型资源全产业链、实验模型技术全产业链和高附加值创新科研服务三位一体的科研服务商。公司拥有高品质实验模型资源（犬、猪、猴），采用高效精准手术造模、基因编辑等先进技术手段，构建人类疾病动物模型，尤其是在中大型动物的疾病模型构建领域优势突出，并重点聚焦神经系统、脑科学、肿瘤与免疫疾病模型，打造创新模型产品。</t>
  </si>
  <si>
    <t>锂宝新材料</t>
  </si>
  <si>
    <t>锂电池正极材料研发商</t>
  </si>
  <si>
    <t>25.78亿人民币</t>
  </si>
  <si>
    <t>2019.3.11 - 天使轮 - N/A - 弘芯
2020.1.17 - A轮 - N/A - 宜宾新兴产投
2023.1.16 - B轮 - 25.78亿人民币 - 瑞鹏/晨道/力合/弘芯/格林美/广汽/象欣/超兴/天原/宁德万和/景陆管理/聚锂汇才/孚能/海南元佑/南粤/中信建投/中金/象屿新能源</t>
  </si>
  <si>
    <t>宜宾锂宝新材料有限公司,是一家致力于锂电池正极材料研发和生产于一体的高科技企业。宜宾锂宝新材料有限公司与宜宾光原锂电材料有限公司同系广州锂宝新材料有限公司全资子公司，广州锂宝注册资本为6.3亿元，主要股东为宜宾天原集团股份有限公司和国光电器股份有限公司。</t>
  </si>
  <si>
    <t>Sprout Solutions</t>
  </si>
  <si>
    <t>人力资源技术服务提供商</t>
  </si>
  <si>
    <t>1070万美元</t>
  </si>
  <si>
    <t>菲律宾</t>
  </si>
  <si>
    <t>2018.04.24 - 种子轮 - 160万美元 - 个人投资者/Kickstart/Beenext/ Wavemaker
2019.10.15 - A轮 - 600万美元 - Next Billion/Point72/Wavemaker/Beenext/Kickstart/Endeavor Catalyst/Dymon Asia Capital
2023.04.12 - B轮 - 1070万美元 - Cercano/金沙江/AFG/Integra /Mynavi</t>
  </si>
  <si>
    <t>Sprout Solutions是一家菲律宾人工智能供应的人力资源科技创业公司，Sprout不仅面向创业公司和微型中小企业，还面向新兴市场的人力资源技术解决方案的大型企业。其目前的产品包括Sprout的Payroll Pie，它为菲律宾的商业市场提供在线薪资解决方案; Sprout HR，一个基于云计算的人力资源信息系统; 和CATS，这是一个统一的系统，将所有招聘操作合并到一个系统中进行招聘流程。</t>
  </si>
  <si>
    <t>御微半导体</t>
  </si>
  <si>
    <t>集成电路检测设备供应商</t>
  </si>
  <si>
    <t>聚源/临芯</t>
  </si>
  <si>
    <t>半导体掩膜版检测、套刻检测设备，22年收入1.4亿，23年预计2亿以上，25年5亿，毛利率40-50%，净利率25年达到10-20%，进入中芯国际、长鑫等fab厂。上轮投后33.8亿，下轮24年开，preipo</t>
  </si>
  <si>
    <t>2021.7.1 - 天使轮 - N/A - 易科汇/海望知识产权
2022.4.7 - A轮 - N/A - 合肥创投/上海科创投/红杉/中科创星/合肥高投，易科汇资本，海望
2022.12.10 - Pre-B轮 - N/A - 海望/元禾璞华/元禾厚望/中芯聚源/石溪
2023.4.8 - B轮 - 数亿人民币 - 合肥创投/合肥市产投/合肥国正/上海科创/中芯聚源/元禾厚望/安徽铁投/张江科投/诺华/永昌盛/基石/临芯/正海/固信/创谷</t>
  </si>
  <si>
    <t>御微半导体是一家以技术和市场双轮驱动，为集成电路制造提供先进装备的高新技术企业。御微立足集成电路前道量检测领域，聚焦集成电路光学量检测系统设计与系统集成，围绕集成电路装备自主化，已经形成了掩模版检测、晶圆检测、泛半导体检测、晶圆测量四大领域六大类量检测产品。其自主研发的掩模缺陷检测、晶圆缺陷检测及晶圆套刻测量设备，多项指标均优于国内国际同类型竞品，并获得了国内多家头部晶圆厂的认可及批量订单。</t>
  </si>
  <si>
    <t>兴恒新材</t>
  </si>
  <si>
    <t>电池箔产品解决方案提供商</t>
  </si>
  <si>
    <t>河北</t>
  </si>
  <si>
    <t>电池用铝箔、涂炭铝箔，壁垒不高</t>
  </si>
  <si>
    <t>2022.01.24 - Pre-A轮 - 1764.7059万人民币 - 金亨恒源
2022.10.27 - A轮 - N/A - 峰和
2023.04.06 - B轮 - N/A - 宁波超兴/晨道/方华埃西姆</t>
  </si>
  <si>
    <t>河北兴恒新材料科技有限公司有专业化的电池箔生产车间、精密的生产设备和一支精干的集电池箔开发、生产、销售为一体的团队。致力于为国内外广大电池箔客户提供最佳性价比的电池箔产品解决方案。</t>
  </si>
  <si>
    <t>深视智能</t>
  </si>
  <si>
    <t>嵌入式机器视觉产品研发商</t>
  </si>
  <si>
    <t>@ Jia</t>
  </si>
  <si>
    <t>2018.11.9 - A轮 - N/A - 康成亨
2019.3.15 - 股权投资 - N/A - 深圳市嘉霖信业
2019.11.28 - 股权投资 - N/A - 凯盈/深圳人才/四海新材
2021.9.2 - B轮 - N/A - 长江证券/禾盈同晟
2022.1.26 - B+轮 - 数亿人民币 - 经纬/高瓴/芯创
2023.4.8 - C轮 - 数亿人民币 - 国投创新/高瓴</t>
  </si>
  <si>
    <t>深视智能是一家专注于工业传感器研发生产的高科技企业。从3D量测家族到高速相机，从3C/锂电/光伏到半导体/科研。深视致力于持续攻坚高端传感器，以匠心品质打造民族品牌。为中国制造降本增效,贡献深视力量。</t>
  </si>
  <si>
    <t>Zstack</t>
  </si>
  <si>
    <t>云计算基础软件开发商</t>
  </si>
  <si>
    <t>2016.1.22 - 天使轮 - N/A - 力维
2017.1.18 - A轮 - 数千万人民币 - 阿里/找钢网胖猫/紫竹小苗
2018.12.3 - B轮 - 1亿人民币 - 深创投/前海母/联新/阿里/紫竹小苗/朗程
2020.4.30 - B+轮 - 2.3亿人民币 - 三峡鑫泰/中国互联网投资/交银/安恒/朗玛峰/天堂硅谷/闻勤/阿里云/深创投/小苗朗程/联新/前海母/常州市政府
2021.3.8 - 战略投资 - N/A - 中国电信
2023.4.11 - C轮 - 数亿人民币 - 国鑫/君联/国方/接力/七海</t>
  </si>
  <si>
    <t>云轴科技ZStack成立于2015年，创始团队由国内虚拟化、云计算领域的“黄金一代”组成，以产品化理念切入云计算基础软件市场，推出自研架构、具备完全自主知识产权的云操作系统，产品矩阵涵盖云平台、分布式存储、容器云平台、多云管理平台、超融合一体机、边缘一体机等。作为国家级“专精特新”小巨人企业，云轴科技ZStack 已经落地超过400朵信创云，携手600家合作伙伴助力超过3000家企业级用户数字化转型，覆盖党政、金融、石油、电力、电信、交通、航空航天、医疗、教育、制造等行业领域。</t>
  </si>
  <si>
    <t>奇点云</t>
  </si>
  <si>
    <t>数据云科技服务提供商</t>
  </si>
  <si>
    <t>经纬/红杉/高瓴/真格</t>
  </si>
  <si>
    <t>C2</t>
  </si>
  <si>
    <t>估值过高，上市不易</t>
  </si>
  <si>
    <t>2017.3.30 - 天使轮 - 1600万人民币 - 湖畔山南/陆兆禧
2017.12.31 - Pre-A轮 - 2400万人民币 - 晨兴/湖畔山南/陆兆禧/IDG/良仓
2018.12.28 - A轮 - 6000万人民币 - 晨兴/IDG/浙商/禧筠
2020.9.28 - B1轮 - 1.2亿人民币 - 火山石/德同/晨兴/元一
2021.1.20 - B2轮 - 8000万人民币 - 字节/IDG
2021.11.19 - C1轮 - 2亿人民币 - 泰康/字节/德同/禧筠
2022.12.15 - C2轮 - 1亿人民币 - 余杭金融/渤海基金/经纬/阿里创新投/红杉/高瓴/真格</t>
  </si>
  <si>
    <t>奇点云是一家独立可靠的数据云科技公司，专注于为客户搭建算法驱动、统一开放的数据云，提供自主可控的数据平台、丰富易用的效率工具、前瞻专业的全局服务，以助力客户激发自有数据生产力，在数据商业时代占据制高点。</t>
  </si>
  <si>
    <t>鼎科医疗</t>
  </si>
  <si>
    <t>血管介入医疗产品研发生产商</t>
  </si>
  <si>
    <t>已联系启明</t>
  </si>
  <si>
    <t>2016.10.9 - 天使轮 - 600万人民币 - 煜森
2017.10.18 - A轮 -2000万人民币 - 元禾原点
2018.10.8 - B轮 - 6000万人民币 - 启明/禾裕壹号
2020.8.18 - B+轮 - 1亿人民币 - 劲邦/华创/启明
2021.12.31 - C轮 - 数亿人民币 - 高特佳/弘润/中金
2023.4.11 - D轮 - N/A - 启明</t>
  </si>
  <si>
    <t>鼎科医疗是一家专门从事血管介入医疗治疗产品研发和生产的高科技公司，也是苏州工业园区科技领军企业。公司目前已完成数款三类产品的注册检验和动物实验，其中鼎科医疗拥有自主PCT知识产权的冠脉药物球囊DCB(drug coated balloon) DissolveTM的上市前临床，由阜外医院和安贞医院牵头已经启动，多款代表未来介入治疗发展方向的高潜力产品正在研发，致力于打造中国介入耗材的平台型公司。</t>
  </si>
  <si>
    <t>进化半导体</t>
  </si>
  <si>
    <t>第四代半导体衬底解决方案供应商</t>
  </si>
  <si>
    <t>CTO, 练小正，哈工大材料硕士，中电科氧化镓方向负责人；CEO，许照原，北京大学硕士；进化半导体在衬底制备方法上，采用了一种新的方法可以使用廉价金属，而不是贵重金属铱，降低成本。投后4亿</t>
  </si>
  <si>
    <t>2021.7.12 - 天使轮 - 数千万人民币 - 祥峰
2023.4.14 - 股权投资 - 1亿人民币 - 中合汽车/同创伟业/国发/深圳高新/浙商/泰融/祥峰</t>
  </si>
  <si>
    <t>「进化半导体」是以国际首创无铱工艺制备超宽禁带材料氧化镓为特色的化合物半导体衬底企业，创立于2021年5月，专注于以创新技术制备氧化镓为代表的新一代半导体材料，致力成为国际一流的半导体关键材料生产服务商。团队于业界首次提出“无铱工艺”理念和工艺路线，并已开发多种“无铱”制备工艺，将为我国新一代半导体产业的快速发展提供强有力支撑。</t>
  </si>
  <si>
    <t>深空交响</t>
  </si>
  <si>
    <t>3D娱乐应用技术研发商</t>
  </si>
  <si>
    <t>2023.4.3 - 股权投资 - N/A - 英诺天使/水木清华</t>
  </si>
  <si>
    <t>智机视觉</t>
  </si>
  <si>
    <t>机器视觉解决方案提供商</t>
  </si>
  <si>
    <t>2023.4.10 - 股权投资 - N/A - 中科创星</t>
  </si>
  <si>
    <t>存甜影视</t>
  </si>
  <si>
    <t>影视制作经营服务商</t>
  </si>
  <si>
    <t>2023.4.4 - 股权投资 - N/A - 腾讯</t>
  </si>
  <si>
    <t>复远芯</t>
  </si>
  <si>
    <t>高性能MEMS传感器业务提供商</t>
  </si>
  <si>
    <t>华业天成/复星锐正</t>
  </si>
  <si>
    <t>2023.3.31 - 股权投资 - N/A - 华业天成/复星锐正</t>
  </si>
  <si>
    <t>长弢新材</t>
  </si>
  <si>
    <t>高性能表面功能防护涂层材料研发商</t>
  </si>
  <si>
    <t>水性氟碳漆,水性丙烯酸聚氨酯漆</t>
  </si>
  <si>
    <t>2023.4.7 - 股权投资 - N/A - 达晨财智/湖北高投</t>
  </si>
  <si>
    <t>长弢新材是一家高性能表面功能防护涂层材料研发商，专注于新型高性能表面功能防护涂层材料的应用基础与工程化研究，与国内多所科研院校构建了紧密联合研究和创新平台。在特种功能防护涂层、涂层应用工艺与界面调控和设计及涂层长效服役性能等领域具有持续创新能力。已成功研制了新型强耐候长效表面防污秽材料。</t>
  </si>
  <si>
    <t>深浦SENPUM</t>
  </si>
  <si>
    <t>自动化传感器产品研发商</t>
  </si>
  <si>
    <t>激光位移传感器；光纤传感器</t>
  </si>
  <si>
    <t>2022.8.9 - 股权投资 - N/A - 深圳高新
2023.4.6 - 股权投资 - N/A - 深圳高新/钟鼎</t>
  </si>
  <si>
    <t>深浦是一家从事高科技传感器研发、生产、销售的国家高新技术企业；公司主营传感器类产品，应用于电子、半导体、汽车、锂电池、五金、机械加工、3C 、食品、医疗等自动化设备。</t>
  </si>
  <si>
    <t>铌奥光电</t>
  </si>
  <si>
    <t>薄膜铌酸锂调制器芯片设计研发商</t>
  </si>
  <si>
    <t>自建产线，2023年营收小几千万，主要是无源器件</t>
  </si>
  <si>
    <t>2020.11.25 - 股权投资 - N/A - 立达/南京产业发展/文创达/共青城裕能先进
2022.11.10 - 股权投资 - N/A - 乾融创禾
2023.4.11 - 股权投资 - N/A - 基石/紫金科创/合创/毅达/创晖</t>
  </si>
  <si>
    <t>江苏铌奥光电科技有限公司是一家专注于铌酸锂调制器及相关光通信和光互连子模块的设计、研发和销售的高科技企业，主要业务负责铌酸锂薄膜调制器芯片的研发。</t>
  </si>
  <si>
    <t>南栖仙策</t>
  </si>
  <si>
    <t>智能决策技术研发商</t>
  </si>
  <si>
    <t>2018.9.30 - 种子轮 - N/A - 高瓴/银杏谷
2019.7.26 - 天使轮 - N/A - 涌铧/福建演化博弈/南京智谷
2021.3.3 - Pre-A轮 - 数千万人民币 - 高瓴/银杏谷/涌铧/福建演化博弈/南京智谷
2023.4.3 - 股权投资 - N/A - 涌铧/紫金科创/武汉杉浦联合/南京麒麟</t>
  </si>
  <si>
    <t>南栖仙策是一家人工智能决策服务商，具备全球领先的人工智能能力，基于强化学习、环境模拟、策略迁移、自动机器学习等独有开放环境自主决策的核心技术，打破了AlphaGo等以往决策技术无法突破封闭环境的屏障，致力于在广泛的业务中释放人工智能的决策力量。</t>
  </si>
  <si>
    <t>百观科技</t>
  </si>
  <si>
    <t>商业决策数字化转型服务提供商</t>
  </si>
  <si>
    <t>2016.8.8 - 天使轮 - 100万美元 - 真格/金沙江
2018.3.19 - Pre-A轮 - 数百万美元 - 华创
2019.9.11 - 战略投资 - 1000万人民币 - 标普全球/华创
2023.4.11 - 股权投资 - N/A - 金浦</t>
  </si>
  <si>
    <t>百观科技成立于2016年，是中国头部另类数据企业，致力于打造另类数据驱动的商业洞察引擎，服务于全球商业决策者，是数字经济的践行者与推动者。 百观科技依托多模态识别技术、SaaS化模块、云计算和AI等技术，自研出一套成熟的另类数据产品化引擎，用以打通原始数据至数据应用产品的加工链路，以数据产品+服务+系统矩阵，为机构投资者及新经济企业客户提供一站式的投资研究与商业分析解决方案。 百观的数据产品和解决方案目前覆盖10+行业、200,000+企业的上百种商业分析维度，获得了市场广泛的认可。当前，百观的客户主要包括国内外大型对冲基金、主权基金、PE/VC、知名消费企业与互联网企业。 百观科技目前已获得华创资本、真格基金、Palm Drive Capital及标普全球（S&amp;P Global）的投资。 我们的团队成员来自彭博、谷歌、贝莱德、高盛、腾讯、字节跳动和小米等知名的技术、金融与数据和新经济公司，毕业于北京大学、清华大学、香港大学、卡内基·梅隆大学、哥伦比亚大学、复旦大学等海内外名校。</t>
  </si>
  <si>
    <t>洛丁森</t>
  </si>
  <si>
    <t>工业自动化设备研发商</t>
  </si>
  <si>
    <t>2017.10.25 - 天使轮 - N/A - 英华
2018.4.20 - A轮 - 数千万人民币 - GGV
2019.10.17 - 股权投资 - N/A - 常春藤
2020.10.20 - 股权投资 - N/A - 硅港
2023.4.11 - 股权投资 - N/A - 恒旭</t>
  </si>
  <si>
    <t>洛丁森是一家工业自动化设备研发商，公司的产品包括压力测量、温度测量、流量测量、物位测量四大系列，具体包括高精度表压绝压变送器、杆式温度变送器、称重显示控制模块等，同时为用户提供超低温超高温解决方案等。</t>
  </si>
  <si>
    <t>镓仁半导体</t>
  </si>
  <si>
    <t>估值2亿以内；Co-founder，杨德仁，中国科学院院士，浙大教授；张辉，浙大教授；夏宁，佐治亚理工博士，浙大研究员；氧化镓是新一代材料，热导率非常低，这个是劣势。</t>
  </si>
  <si>
    <t>2022.12.8 - 天使轮 - 数千万人民币 - 蓝驰/禹泉</t>
  </si>
  <si>
    <t>杭州镓仁半导体有限公司成立于2022年9月，是一家专注于氧化镓等超宽禁带半导体单晶衬底及外延材料研发、生产和销售的科技型企业。公司开创了非导模法氧化镓单晶生长新技术，突破了国际市场对氧化镓材料的垄断，可提供具有完全自主知识产权的氧化镓单晶衬底材料。公司创始团队源自浙江大学硅材料国家重点实验室和浙江大学杭州国际科创中心。目前，公司已形成一支以中科院院士为首席顾问的研发和生产团队，将持续为我国电力电子等产业的发展提供材料保障。</t>
  </si>
  <si>
    <t>芯迈微半导体</t>
  </si>
  <si>
    <t>无线通信芯片设计服务商</t>
  </si>
  <si>
    <t>创世伙伴/华登/君联</t>
  </si>
  <si>
    <t>创始人展锐出来的，非技术核心</t>
  </si>
  <si>
    <t>2021.12.23 - 天使轮 - N/A - 华登/星睿
2022.7.20 - Pre-A轮 - 数亿人民币 - 君联/君科丹木/华山/华登
2022.3.27 - Pre-A+轮 - N/A - 创世伙伴/华登/君联</t>
  </si>
  <si>
    <t>芯迈微半导体(Cmind-SEMI)成立于2021年，注册地位于广东珠海横琴，在中国上海、杭州、西安、深圳和美国尔湾(Irvine)等地设有产品研发中心。公司专注于提供4G和5G先进无线通信芯片及整体解决方案，产品规划涵盖物联网(IoT)、车联网(C-V2X)和智能手机(Smart Phone)，致力于赋能千行百业，促进社会数字化、智能化转型升级，助力构建智能、安全、高效的智慧出行和万物互联的社会，成为智(AI)连(5G)万物通信芯片领导者。</t>
  </si>
  <si>
    <t>Horizon Quantum</t>
  </si>
  <si>
    <t>新加坡量子编程工具开发商</t>
  </si>
  <si>
    <t xml:space="preserve">1810万美元 </t>
  </si>
  <si>
    <t>2018.11.22 - 种子轮 - N/A - SGInnovate/Summer/Data Collective DCVC/Abies
2020.6.23 - 种子轮 - 320万美元 - 红杉印度，SGInnovate、Abies Ventures、DCVC、Qubit Protocol、Summer Capital、Posa CV
2023.4.1 - A轮 - 1810万美元 - 红杉印度/SGInnovate/腾讯/Pappas</t>
  </si>
  <si>
    <t>Horizon Quantum Computing 是一家成立于爱尔兰但总部位于新加坡的量子计算初创公司，专注于构建软件开发工具以释放量子计算硬件的潜力，使每个软件开发人员都可以使用量子计算的力量。由 Joe Fitzsimons 博士于2018 年创立，Fitzsimons 博士在量子计算和计算复杂性理论方面拥有超过 18 年的经验，并拥有牛津大学量子计算架构博士学位。领导团队还包括首席科学官 Si-Hui Tan 博士，拥有麻省理工学院物理学博士学位，参与量子研究 18 年。</t>
  </si>
  <si>
    <t>山海半导体</t>
  </si>
  <si>
    <t>高性能数模混合与信号链芯片研发商</t>
  </si>
  <si>
    <t>蓝驰/同创伟业</t>
  </si>
  <si>
    <t>1.2亿人民币</t>
  </si>
  <si>
    <t>最新一轮投后7.7亿，融1.2亿，投前6.5亿。ADC和BMS AFE芯片。CEO，张永谦，原先TI 深圳GM，一年40亿人民币销售业务，种子轮谢兵，TI全球副总裁。</t>
  </si>
  <si>
    <t>2021.6.22 - 天使轮 - N/A - 蓝驰
2021.12.22 - Pre-A轮 - 1000万美元 - 同创伟业/深创投/道彤
2022.1.21 - 股权投资 - N/A - 合肥
2023.4.3 - A轮 - 1.2亿人民币 - 基石/合肥市产投/蓝驰/同创伟业/深创投/道彤</t>
  </si>
  <si>
    <t>山海半导体SENSILICON是国内精密信号链芯片赛道的开拓者，核心团队成员来自TI，ADI，QUALCOMM与国内优秀半导体公司，在市场与技术方向均具有二十年行业经验。公司在深圳、上海与合肥设有市场与研发中心。山海聚焦工业4.0与新能源市场，从人才数量与密度，推出产品的速度与性能，在国内该赛道处于领先位置，获得多支国家队及一线机构投资。目前公司已经推出并量产多系列精密信号链AFE产品，性能达到国际先进水平。</t>
  </si>
  <si>
    <t>奔曜科技</t>
  </si>
  <si>
    <t>生命科学领域自动化解决方案提供商</t>
  </si>
  <si>
    <t>启明/红杉</t>
  </si>
  <si>
    <t>去年底见过，团队偏弱，以解决方案整合为主，产品缺乏差异化</t>
  </si>
  <si>
    <t>2021.4.26 - 天使轮 - N/A - 红杉
2021.6.15 - Pre-A轮 - 数千万人民币 - 启明/红杉/张江科投
2023.2.24 - A轮 - N/A - 药明康德
2023.4.3 - A+轮 - 2亿人民币 - 博远/礼来亚洲/中金/启明/红杉/张江科投</t>
  </si>
  <si>
    <t>奔曜科技致力于利用领先的机器人和人工智能技术，为生命科学领域提供新一代的模块化产品及自动化解决方案，创始团队来自世界五百强机器人行业领军企业，具有深厚的技术研发背景和丰富的产品开发经验。公司成立伊始便获得顶级投资机构红杉资本的数千万元战略投资，凭借一流的人才队伍和多项核心专利技术正步入跨越式发展的快车道。</t>
  </si>
  <si>
    <t>DeepMusic</t>
  </si>
  <si>
    <t>人工智能音乐服务商</t>
  </si>
  <si>
    <t>2017.12.1 - 天使轮 - 数百万人民币 - 华控基石/清华控股/李健
2020.7.9 - A轮 - 数千万人民币 - 腾讯/众海/完美世界
2023.2.22 - A+轮 - 1000万美元 - GGV/丰元</t>
  </si>
  <si>
    <t>DeepMusic成立于2018年，是国内首家基于自研AIGC能力打造音乐引擎的国内人工智能音乐服务商，致力于将AI音乐技术转化为面向各类音乐人群的场景级应用及产品。</t>
  </si>
  <si>
    <t>亮点光电</t>
  </si>
  <si>
    <t>半导体激光器件及激光应用系统研发生产商</t>
  </si>
  <si>
    <t>2018.6.29 - 天使轮 - N/A - 汉虎/江苏华睿
2021.1.12 - A轮 - N/A - 云泽/汉虎
2022.8.12 - 股权投资 - N/A - 新疆云泽/航信
2023.4.6 - Pre-B轮 - 1亿人民币 - 达晨</t>
  </si>
  <si>
    <t>江苏亮点光电科技有限公司专注于半导体激光器件及激光应用系统的研发和生产，是一家拥有自主知识产权的高新技术企业。公司成立至今，始终专注特种行业的国产化激光器及激光光源的研发和生产，为包括汽车、航天航空、船舶、兵器、电子、铁路、电力等众多特种行业领域的厂家和院所客户服务，主要提供半导体激光器、光纤激光器、固体激光器及相关激光光源。</t>
  </si>
  <si>
    <t>利氪科技</t>
  </si>
  <si>
    <t>智能线控底盘系统方案供应商</t>
  </si>
  <si>
    <t>元璟/九合</t>
  </si>
  <si>
    <t>团队博世背景，已经有定点</t>
  </si>
  <si>
    <t>2022.4.27 - A轮 - N/A - 元璟/创新工场/上海自贸区/九合
2022.5.19 - A+轮 - 2亿人民币 - 嘉实/一旗力合/元璟/上海自贸区
2023.1.18 - B轮 - 4亿人民币 - 国科/力合/衍盈/北京砺明/哪吒/北汽产业/一旗力合/科学城/龙鼎/元璟/上海自贸区/嘉实/九合</t>
  </si>
  <si>
    <t>利氪科技聚焦新能源汽车和自动驾驶关键领域的产品研发，致力于向车企和产业伙伴提供安全，高效，智能的完整底盘线控解决方案。凭借国内少有的具备完整线控底盘平台开发和应用开发且拥有极强规模化量产能力，利氪科技以同领域内底盘线控创新产品首发姿态入局，受到了国内多家主机厂的认可。</t>
  </si>
  <si>
    <t>微岩医学</t>
  </si>
  <si>
    <t>临床感染病原微生物检测服务商</t>
  </si>
  <si>
    <t>2021年底见过，公司做mNGS LDT+IVD，及自动化解决方案。设备主要来自于Illumina，入院做的好的产品差异较小</t>
  </si>
  <si>
    <t>2019.12.17 - 天使轮 - 数千万人民币 - 幂方/千杉/牛扬
2020.8.11 - 股权投资 - N/A - 盛宇
2021.2.5 - Pre-A轮 - 1亿人民币 - 贝霖/亦庄国投/达泰/融昱/牛扬/极佳
2021.10.18 - A轮 - 1亿人民币 - 上海润达医疗/拱墅国投
2021.11.29 - A+轮 - 1亿人民币 - 上海联和/下城国投
2023.4.3 - B轮 - 数亿人民币 - 银河创新/海尔/湖南高新</t>
  </si>
  <si>
    <t>微岩医学是一家专注于感染精准分子诊断领域，拥有北京、杭州、广州等多个区域检测中心，集科技研发、医学检验及试剂设备生产为一体的创新型企业。公司团队成员针对呼吸道标本，在国内首个推出DNA+RNA病原一个流程共检测产品，大幅降低了检测成本；针对高难度的血液标本，微岩医学在国内率先推出首款超敏双维度血流感染检测产品，大幅提升了检测灵敏度，相关产品可一次性覆盖细菌、真菌、病毒等24000+种病原微生物的检测，20小时内便可完成报告出具，获临床专家一致好评。</t>
  </si>
  <si>
    <t>盛合晶微</t>
  </si>
  <si>
    <t>中段硅片和三维多芯片集成加工制造商</t>
  </si>
  <si>
    <t>君联/元禾璞华</t>
  </si>
  <si>
    <t>3.4亿美元</t>
  </si>
  <si>
    <t>先进封装厂，2.5D国内第一家量产，原来叫中芯长电，中芯和长电合资公司，后二者退出；22年收入2.7亿美金（折旧高亏损），23年预计3.5亿美金，EBITDA 30%左右；5月底交割，6/30基准日，开曼架构上科创板，券商是中芯上市原版人马中金、PWC、锦天城，一家需要2000-3000万美元，协议已经定稿了，投前15.7亿美金。毛利率：bumping15-20%，3d 50%；整体15%；2.5D tsv收入占比20%（上年6%）；券商预期上市市值400-500亿</t>
  </si>
  <si>
    <t>2015.11.12 - A轮 - N/A - 中芯国际/高通/国家集成电路
2021.4.29 - B轮 - N/A - N/A
2021.10.8 - C轮 - 3亿美元 - 光大/建信股权/建信信托/国方/碧桂园/华泰/金浦/元禾厚望/中金/元禾璞华
2023.3.29 - C+轮 - 3.4亿美元 - 君联/金石/渶策/兰璞/尚颀/立丰/TCL/中芯熙诚/普建/元禾厚望/元禾璞华</t>
  </si>
  <si>
    <t>盛合晶微原名中芯长电半导体有限公司，是中国大陆第一家致力于12英寸中段凸块和硅片级先进封装的企业，也是大陆最早宣布以3DIC多芯片集成封装为发展方向的企业。盛合晶微自2016年即开始提供与28纳米及14纳米智能手机AP芯片配套的高密度凸块加工和测试服务。公司开发的SmartPoserTM三维多芯片集成加工技术平台，在5G毫米波天线封装领域展现了性能和制造方面的优势。盛合晶微是一家芯片研发商，专注于12英寸凸块、硅片级封装产品，此外还为用户提供测试程序开发、探针卡制作、晶圆测试、失效分析，以及失效测试服务。</t>
  </si>
  <si>
    <t>康龙生物</t>
  </si>
  <si>
    <t>细胞与基因大分子药物治疗服务商</t>
  </si>
  <si>
    <t>9.5亿人民币</t>
  </si>
  <si>
    <t>康龙化成分拆，超过我们理想的生命科学领域投资估值</t>
  </si>
  <si>
    <t>2023.3.31 - 战略投资 - 9.5亿人民币 - 高瓴/宁波通商/华杰高景/张江科投/惠每/东证/建发集团/嘉兴晶泰</t>
  </si>
  <si>
    <t>康龙生物2020年10月成立于宁波市前湾新区，是康龙化成在生物药和细胞与基因治疗药物领域CRO+CDMO服务的重要业务板块，整合了从药物发现到商业化生产的端到端、全流程、一体化的生物药和细胞与基因治疗平台，实现中、英、美的三地协同和一体化服务体系，服务全球生物医药客户。公司业务目前主要包括四大平台：大分子药物发现服务、大分子药物开发和生产服务、细胞与基因治疗实验室服务、基因治疗药物开发与生产服务。</t>
  </si>
  <si>
    <t>玉尊信息</t>
  </si>
  <si>
    <t>游戏开发商</t>
  </si>
  <si>
    <t>2023.3.30 - 战略投资 - N/A - 腾讯</t>
  </si>
  <si>
    <t>玉尊信息是一家游戏研发商，致力于开发硬核游戏，为用户提供游戏平台，主要产品《机动战队》即将登陆手机平台。</t>
  </si>
  <si>
    <t>科阳半导体</t>
  </si>
  <si>
    <t>封装厂，尝试联系</t>
  </si>
  <si>
    <t>2014.6.3 - A轮 - N/A - 硕贝德/宏升
2017.2.20 - B轮 - N/A - 苏州相誉鑫
2021.8.26 - 股权投资 - N/A - 华工科技
2022.1.2 - 战略投资 - 1亿人民币 - 苏州开平管理
2023.4.3 - 股权投资 - 5亿人民币 - 聚源/临芯/镇江国控/财通创新/鼎晖/中鑫/致道/苏州资管/君子兰/苏州基金/新城国控/东吴/苏州开平</t>
  </si>
  <si>
    <t>苏州科阳半导体有限公司是专业从事晶圆级封装测试服务的高新技术企业，目前注册资本4.5505亿元，2013年开始筹建，2014年正式量产，目前总投资近10亿元，总占地面积约70亩。专注于先进封测技术的研发量产，拥有8吋和12吋晶圆级封装产品线，具有TSV、WLCSP、Bumping等多种封装能力，年产30亿颗芯片。CIS传感器、5G滤波器芯片产品可广泛应用于汽车电子、工业、5G通讯和IoT等领域。建有“国家级博士后科研工作站”、“江苏省企业技术中心”、“江苏省先进晶圆级芯片封装工程中心”和“江苏省先进半导体封装测试工程技术研究中心”。江苏省专精特新中小企业、江苏省示范智能车间、江苏省四星级上云企业、苏州市集成电路20强。申请专利174件，获得25件发明专利和72件实用新型专利授权，注册商标14件。</t>
  </si>
  <si>
    <t>宜车宜行</t>
  </si>
  <si>
    <t>软件和信息技术服务商</t>
  </si>
  <si>
    <t>2023.3.29 - 股权投资 - N/A - 险峰</t>
  </si>
  <si>
    <t>文景能源</t>
  </si>
  <si>
    <t>新能源技术及新能源汽车零配件研发商</t>
  </si>
  <si>
    <t>PEM电解槽</t>
  </si>
  <si>
    <t>2023.3.29 - 股权投资 - N/A - 高瓴</t>
  </si>
  <si>
    <t>亚笙半导体</t>
  </si>
  <si>
    <t>泛半导体设备及零部件生产商</t>
  </si>
  <si>
    <t>2023.3.29 - 股权投资 - N/A - 泰达科投/元禾璞华</t>
  </si>
  <si>
    <t>合肥亚笙半导体设备科技有限公司以半导体及平板显示设备的制造、维修、销售、技术服务为一体的综合化服务项目。主要客户为京东方、天马微电子、华虹NEC、华星光电、中芯半导体等众多知名企业。</t>
  </si>
  <si>
    <t>中科海势</t>
  </si>
  <si>
    <t>纺织新材料研发生产商</t>
  </si>
  <si>
    <t>1千万人民币</t>
  </si>
  <si>
    <t>红杉种子基金投资，还在对接</t>
  </si>
  <si>
    <t>2023.3.27 - 种子轮 - 1千万人民币 - 红杉/内向/瀚元</t>
  </si>
  <si>
    <t>北京中科海势科技有限公司是专业从事新材料研发、生产和销售的高科技企业，在相变储能材料、调温功能纺织品等领域的技术创新和产业化水平居于国内外领先地位。 自主研发出全新的轻薄保暖调温材料“ SYCORE - TEX （中文名：毸酷）”，该材料具有三维多层次多孔网络骨架结构，亦可称为聚合物纳米气凝胶复合体。其超低热导率、超柔特性、轻盈悬垂性以及卓越的防风保暖性等可赋予织物航天材料的温度调节与记忆功能，并实现人体微环境系统的自主适应功能，使人体穿着更加轻盈和舒适。</t>
  </si>
  <si>
    <t>微克科技</t>
  </si>
  <si>
    <t>智能可穿戴软硬件生态平台及智慧健康大数据服务解决商</t>
  </si>
  <si>
    <t>2022.1.6 - 股权投资 - N/A - 新势能
2023.3.29 - 股权投资 - N/A - 梅花</t>
  </si>
  <si>
    <t>深圳市微克科技有限公司是一家智能穿戴产品研发、且提供一站式软硬件解决方案的新型高科技公司，专注于智能手环、智能手表业务，为企业客户提供穿戴产品软硬件开发与定制服务。</t>
  </si>
  <si>
    <t>安耐吉化学</t>
  </si>
  <si>
    <t>化学试剂产品研发商</t>
  </si>
  <si>
    <t>2021.11.4 - A轮 - 1亿人民币 - 毅达/深创投/海源/安庆高新投
2023.3.28 - 股权投资 - N/A - 兴业国信资管/济峰/高榕/建发/宁波润宁</t>
  </si>
  <si>
    <t>泽升科技是一家采用进口试剂质控标准，主要从事试剂产品的研发、生产、销售及相关技术服务。自2009年成立至今，已建有标准化与规模化的研发实验室及控温、控湿、无尘库房，拥有一支具备国际化视野的专业管理核心团队。主要团队核心成员拥有平均超过15年的试剂行业经验，创始团队皆为化学类背景。目前，「泽升科技」已在多地搭建仓储物流中心，为打造覆盖、辐射全国23省“当天达”的“1+N仓储”物流布局打下基础。</t>
  </si>
  <si>
    <t>生合万物</t>
  </si>
  <si>
    <t>天然化合物细胞工厂铸造平台</t>
  </si>
  <si>
    <t>中科优势FA，赵国屏院士实名持股，正在close新的一轮，估值4亿左右，目前不和新投资人交流</t>
  </si>
  <si>
    <t>2022.11.1 - Pre-A轮 - 数千万人民币 - 毅达/杭州简朴/中科天使
2023.3.30 - 股权投资 - N/A - 晨阳/软银欣创/联想</t>
  </si>
  <si>
    <t>生合万物(苏州)生物科技有限公司由来自于中国科学院的一众科学家共同参与设立，以合成生物学为基础旨在开发化合物的从头生物合成技术，为药物、化妆品和功能性食品等领域提供高品质的原料。生合万物经第三方专利资产评估、上海技术交易所公开挂牌交易，从中国科学院分子植物科学卓越创新中心获得了13组共33个与皂苷合成相关专利的转让，其中15个化合物的发酵产率已达到产业化水平。生合万物现有产品管线主要覆盖多种人参皂苷单体等天然化合物，包括人参皂苷CK、Rg3、Rh1、Rh2、F1、Rg2和三七皂苷R1、R2等稀有成分。</t>
  </si>
  <si>
    <t>蘑菇智行</t>
  </si>
  <si>
    <t>车联网解决方案提供商</t>
  </si>
  <si>
    <t>2019.2.1 - A轮 - 1.2亿美元 - 腾讯/京东/黑马纵横/BA/易鑫/中信
2022.1.20 - 股权投资 - N/A - 挚信/上海金馥盈
2023.3.28 - 股权投资 - N/A - 腾讯/技转/同创知行</t>
  </si>
  <si>
    <t>蘑菇车联是一家全球领先的自动驾驶全栈技术与运营服务提供商。蘑菇车联打造了全球领先的自动驾驶与智慧交通系统，并通过车路云一体化体系，加速了自动驾驶商业化落地。</t>
  </si>
  <si>
    <t>艾欣达伟</t>
  </si>
  <si>
    <t>抗癌创新药物研发商</t>
  </si>
  <si>
    <t>纯小分子肿瘤药不是我们的重点方向</t>
  </si>
  <si>
    <t>2017.3.27 - A轮 - N/A - 南车时代高新/仙瞳/勤桦
2019.12.31 - A+轮 - 1亿人民币 - 国中/华大共赢/同创伟业/康成亨/苏兰
2021.5.11 - 股权投资 - N/A - 深圳高新/信业/中信建投/康成亨
2022.11.16 - 股权投资 - N/A - 仙瞳智创/轻盐晟富
2023.3.28 - 股权投资 - N/A - 九源/国中</t>
  </si>
  <si>
    <t>艾欣达伟是一家专注于小分子抗肿瘤前药研发的技术开发导向型高新科技公司。公司宗旨是开发国际领先的抗癌前药平台，实现药物体内精准投送，让广大患者早日用上负担得起的好药新药。公司开发的抗癌前药可以精准杀死肿瘤细胞,而对正常细胞没有伤害,从而导致系统毒性大幅度下降,可为癌症患者提供高效、低毒的抗肿瘤药物。</t>
  </si>
  <si>
    <t>高频科技</t>
  </si>
  <si>
    <t>工业水处理整体解决方案提供商</t>
  </si>
  <si>
    <t>超纯水解决方案国内龙头，Pre-IPO轮，22年收入6.8亿，23年预计10亿，毛利20-30%。上轮20亿估值</t>
  </si>
  <si>
    <t>2020.10.30 - 战略投资 - 1亿人民币 - 凯辉/青域诚和
2021.4.13 - 股权投资 - N/A - 俱成/沃肯
2021.11.22 - 股权投资 - N/A - 北京勤科
2022.8.5 - 股权投资 - N/A - GGV/盛世
2023.3.31 - 股权投资 - N/A - 智宸财富/厦门钨业/GGV/深创投/中电</t>
  </si>
  <si>
    <t>高频美特利专注于为芯片、智能显示等高端制造业提供电子级超纯水处理系统、电子级废水处理系统、废水回用与零排放系统，业务领域主要聚焦于12寸先进制程晶圆代工厂、12寸大硅片厂、特种工艺IDM厂、先进封测厂和高端显示面板厂等，为用户整合与优化水资源，提供最佳工业水系统整体解决方案。</t>
  </si>
  <si>
    <t>Particle Network</t>
  </si>
  <si>
    <t>Web3移动应用开发与数据平台</t>
  </si>
  <si>
    <t>2022.5.5 - Pre-Seed轮 - 180万美元 - Longhash/Insignia/Cyberconnect/Monad Labs/Bitcoke/7 O'Clock/FSC
2023.3.24 - 种子轮 - 700万美元 - Animoca Brands/Longhash/金沙江/OP Crypto/HashKey</t>
  </si>
  <si>
    <t>Particle Network是一个Web3手机应用数据和开发平台，允许世界各地的开发者在没有深入了解区块链技术的情况下，开发可扩展、多链、可靠的Web3手机应用。它还可以帮助开发者清理和结构化链上数据，然后将处理后的数据与第一方客户数据连接起来，使开发者能够建立用户DID，进行有针对性的产品迭代和运营。</t>
  </si>
  <si>
    <t>元籁科技</t>
  </si>
  <si>
    <t>人机交互产品研发商</t>
  </si>
  <si>
    <t>公司以解决睡眠问题的智能硬件为核心产品，市场偏小，预计过2年才能拿到FDA认证，建议pass</t>
  </si>
  <si>
    <t>2023.3.28 - 天使轮 - 数千万人民币 - 蓝驰</t>
  </si>
  <si>
    <t>元籁科技是一家专注于创新人机交互的产品平台公司。公司依托于脑科学中神经反馈机制，以稀有合金材料和数字内容编码为两大核心技术壁垒，首创多频面波导系统（MWS）。依托于底层模组技术，公司可以实现不同领域的应用，包括睡眠、汽车、泛娱乐等。</t>
  </si>
  <si>
    <t>码匠</t>
  </si>
  <si>
    <t>内部系统快速开发服务提供商</t>
  </si>
  <si>
    <t>2023.3.29 - 天使轮 - 数百万美元 - IDG</t>
  </si>
  <si>
    <t>码匠是一家低代码开发平台，提供了表格、按钮、输入框、选择器等一套功能强大、开箱即用的UI组件。使用户可以在5分钟内组装完成应用程序，可以轻松的连接到MySQL、MongoDB、Redis、Clickhouse等数据源。</t>
  </si>
  <si>
    <t>毫厘科技</t>
  </si>
  <si>
    <t>微流控生产型芯片研发商</t>
  </si>
  <si>
    <t>药物项目，线性资本投资，武岳峰没有参与，pass，微球GMP要求高，目前Cytiva和纳微的微球已经可以满足药物生产需求</t>
  </si>
  <si>
    <t>2023.3.31 - 天使轮 - 1000万人民币 - 线性</t>
  </si>
  <si>
    <t>毫厘科技致力于微流控生产型芯片的开发，并将该技术拓展为生命科学领域微球材料的通用型生产平台，实现了高度数字化的生产模式，可兼容琼脂糖、无机材料和塑料聚合物在内的多种原料，快速实现不同粒径、不同功能微球的规模化生产。微球产品可广泛应用于生物制药纯化工艺、药物包裹与递送、Car-T细胞筛选、体外检测(IVD)和医美材料等领域，持续为生命科学客户提供稳定的高品质产品和定制化微球解决方案，可以为客户加速研发进度，提高生产效率、优化成本结构。</t>
  </si>
  <si>
    <t>自然机器人</t>
  </si>
  <si>
    <t>全联通自动化iPaaS平台提供商</t>
  </si>
  <si>
    <t>顺为/靖亚/高瓴</t>
  </si>
  <si>
    <t>Pre-A2</t>
  </si>
  <si>
    <t>2021.10.1 - 天使轮 - N/A - 靖亚
2021.11.2 - 天使+轮 - 500万美元 - 信雅达
2022.2.23 - Pre-A轮 - N/A - 高瓴/靖亚/信雅达
2023.3.30 - Pre-A2轮 - N/A - 顺为/Picus/靖亚/信雅达/高瓴</t>
  </si>
  <si>
    <t>自然机器人Naturobot是一家提供新型全联通自动化iPaaS平台的产品厂商，公司主要通过专业的全连接能力整合线上线下系统的自动化集成和交互控制，帮助企业打通信息流自动化的最后一公里，在降低生产运营的风险和成本的同时，为企业和组织的管理和业绩提升提供一站式平台级SaaS能力。</t>
  </si>
  <si>
    <t>科奥信息</t>
  </si>
  <si>
    <t>科研学术服务平台</t>
  </si>
  <si>
    <t>2021.4.15 - Pre-A轮 - N/A - 中广/力华
2023.3.31 - A轮 - 数千万人民币 - 容亿</t>
  </si>
  <si>
    <t>广州科奥信息技术有限公司是国家认定的高新技术企业，成立于2014年，是一家专业提供学术交流、科研服务、人才教育的线上、线下一站式科研学术综合服务平台，围绕高等院校、科研院所和科技企业的教师、研究生、工程师等科技工作者群体提供全生命周期的综合服务。</t>
  </si>
  <si>
    <t>DeepWay</t>
  </si>
  <si>
    <t>智能新能源卡车制造商</t>
  </si>
  <si>
    <t>7.7亿人民币</t>
  </si>
  <si>
    <t>国内重卡落地较快，预计明年收入4亿元，后边12亿元。上轮投后估值29.6亿，本轮计划涨50%。前晨竞对</t>
  </si>
  <si>
    <t>2020.9.25 - 天使轮 - N/A - 百度
2022.8.8 - A轮 - 4.6亿人民币 - 启明/中电/联想/光跃/建信信托/慕华/交银/华盖
2023.2.16 - A+轮 - 7.7亿人民币 - 魏桥/软银/启明</t>
  </si>
  <si>
    <t>DeepWay成立于2020年12月，是一个全新的品牌，也将带来一个全新的业态是一家科技公司，专注于智能新能源卡车的研发和制造，致力于开创一个全新的智慧货运时代，由自动驾驶技术领跑者百度与公路干线物流产业互联网头部企业狮桥联手打造。技术驱动，链接共生，服务商用车全应用场景，提升商用车全生命周期价值，打造全中国领先的商用车智慧服务平台。</t>
  </si>
  <si>
    <t>ArriVent Biopharma</t>
  </si>
  <si>
    <t>美国肺癌治疗药物研发商</t>
  </si>
  <si>
    <t>1.55亿美元</t>
  </si>
  <si>
    <t>已连续上海生物医药</t>
  </si>
  <si>
    <t>2021.6.30 - A轮 - 1.5亿美元 - 高瓴/礼来亚洲/OrbiMed/Octagon/Boyu/Zoo/Lyra
2023.3.27 - B轮 - 1.55亿美元 - Sofinnova/General Catalyst/Catalio/HBM/上海生物医药/红杉/AIHC/宏瓴/独秀/Infinitum /礼来/OrbiMed/Octagon/Sirona/博裕/万物</t>
  </si>
  <si>
    <t>ArriVent是一家加快推动创新药全球开发的制药企业。凭借其深厚的全球资源，公司在中国及其他生物技术创新活跃区域内寻找处于各个研发阶段的first-in-class候选药物。通过与这些创新药研发公司的战略合作，为未满足临床需求的各种疾病提供来自全球的优质药物。目前，公司的重点研发领域为肿瘤治疗。</t>
  </si>
  <si>
    <t>美诺医药</t>
  </si>
  <si>
    <t>复杂化学药物研发商</t>
  </si>
  <si>
    <t>毅达/元禾控股</t>
  </si>
  <si>
    <t>小分子CXO，偏传统</t>
  </si>
  <si>
    <t>2021.6.23 - A轮 - 1亿人民币 - 苏州中鑫创/中新/敦行/汇毅/动平衡/苏州汇毅/中鑫大一/苏州胡杨林/元禾控股
2023.3.30 - B轮 - 1亿人民币 - 上海建信/毅达/元禾控股</t>
  </si>
  <si>
    <t>美诺医药是一家聚焦于小分子化学药全产业链的平台型企业，由拥有20年以上全球知名制药企业的研发与管理经验的归国技术团队于2008年创建。美诺医药总部位于苏州工业园区，在合肥、山东及美国设有全资子公司。美诺医药始终秉承“做持续的技术创新，做高品质的健康护航”的企业愿景，植根中国、放眼全球，提供从临床前药物设计到商业化生产的全生命周期服务，力争成为全球领先的复杂化学药物CXO公司。</t>
  </si>
  <si>
    <t>门海微电子</t>
  </si>
  <si>
    <t>MCU/SOC芯片研发商</t>
  </si>
  <si>
    <t>复星锐正/元禾控股</t>
  </si>
  <si>
    <t>B/B+</t>
  </si>
  <si>
    <t>去年4月份交流过，当时宣传的主要亮点是关断器；
公司将智能关断的芯片分离方案做成一颗asic，通过项目了解下行业和竞品</t>
  </si>
  <si>
    <t>2022.7.26 - A轮 - 数千万人民币 - 中肃/元禾原点/中汇金/沃赋/铂鸿
2023.2.27 - B轮/B+轮 - 1亿人民币 - 瑞芯/考拉/复星锐正/元禾控股/南通科技</t>
  </si>
  <si>
    <t>苏州门海微电子科技有限公司是一家从事MCU/SOC芯片的研发和销售，并为客户提供系统解决方案的专业集成电路设计公司。公司目前拥有宽带电力线载波芯片、WISUN小无线芯片以及光伏快速关断器和优化器模组等产品线，广泛应用于智能电网、新能源、物联网、信息安全等众多领域。</t>
  </si>
  <si>
    <t>隅田川咖啡</t>
  </si>
  <si>
    <t>挂耳咖啡品牌</t>
  </si>
  <si>
    <t>做极致性价比的咖啡液和冻干粉。本轮15亿，融资1亿，全年销售额2个多亿</t>
  </si>
  <si>
    <t>2020.8.12 - A轮 - N/A - 兴旺
2021.3.31 - B轮 - 3亿人民币 - 启明/沂景/不二/多维/兴旺/中粮
2023.3.27 - C轮 - 数亿人民币 - 沂景/建德国控/不二/启明</t>
  </si>
  <si>
    <t>隅田川咖啡是杭州羽嬉贸易有限公司旗下品牌产品。TASOGARE 隅田川咖啡，作为国内“快消鲜咖啡”品类开创者，致力于以创新科技和工匠标准打造更加新鲜的挂耳、咖啡液、冻干等咖啡产品。依托独到的充氮锁鲜技术，隅田川挂耳咖啡、咖啡液包装内氧气残留低至1%以下，咖啡鲜香得以更好的保存，进而带来更佳消费体验。 截止2020年12月31日，隅田川累计销售3亿杯咖啡，连续两年位列天猫挂耳咖啡、咖啡液双类目第一。2021年3月，隅田川咖啡正式成为杭州2022年亚运会官方指定咖啡。</t>
  </si>
  <si>
    <t>芯颖科技</t>
  </si>
  <si>
    <t>显示屏驱动芯片研发商</t>
  </si>
  <si>
    <t>惠友</t>
  </si>
  <si>
    <t>1.68亿人民币</t>
  </si>
  <si>
    <t>2022年收入2亿，净利润亏损1500万。上轮投后15亿。在开新一轮，4月底close</t>
  </si>
  <si>
    <t>2016.9.9 - 股权投资 - N/A - 中颖
2021.11.23 - 股权转让 - 1000万人民币 - 永曜
2023.3.27 - 战略投资 - 1.68亿人民币 - 惠友/华民/邓跃辉/邦盛/兰璞/昆山国科</t>
  </si>
  <si>
    <t>芯颖科技是一家显示屏驱动芯片研发商，集设计、研发、制造于一体，为用户提供柔屏AMOLED驱动芯片、高清AMOLED驱动芯片、全高清AMOLED驱动芯片等产品，广泛应用于手机、运动手环、仪表等领域。</t>
  </si>
  <si>
    <t>赛昉科技</t>
  </si>
  <si>
    <t>RISC-V开源芯片研发商</t>
  </si>
  <si>
    <t>2019.10.29 - A轮 - N/A - 奇绩创坛/成为
2021.8.17 - A+轮 - N/A - 国科/中网投/赛富
2021.12.17 - Pre-B轮 - N/A - 顺德高新/顺德科创/青岛中科育成/中金/中国互联网/云岫
2023.3.23 - 战略投资 - N/A - 百度</t>
  </si>
  <si>
    <t>上海赛昉科技有限公司成立于2018年8月，是RISC-V技术和生态的领导者，在RISC-V开创者和业内资深专家团队的带领下，成为国内具有龙头作用的RISC-V方案提供商。公司面向5G新时代的全应用场景，以CPU IP核的产品模式覆盖云边端处理器市场。</t>
  </si>
  <si>
    <t>华瑞指数云</t>
  </si>
  <si>
    <t>数据基础设施整体解决方案提供商</t>
  </si>
  <si>
    <t>明势/同创伟业</t>
  </si>
  <si>
    <t>块存储；主要是面向信创；2022年收入1000万；投后估值2亿；</t>
  </si>
  <si>
    <t>2023.2.23 - 股权投资 - 1亿人民币 - 明势/奇安/同创伟业</t>
  </si>
  <si>
    <t>华瑞指数云（ExponTech）是基于新一代分布式架构的数据基础设施整体解决方案提供商，专注于使用自主可控的核心技术研发智能数据存储和数据管理产品，为政府、企业和各级机构提供融合互联、智能高效、安全可信的数据基础设施和数据运营解决方案。ExponTech构建了“以数据为中心”的下一代智能数据基础架构。采用全新设计的分布式存储引擎，云原生技术，组合式架构，云原生数据服务等构建而成，形成统一的数据平台来存储和管理企业的全部数据。让数据成为企业IT管理的“一等公民”。</t>
  </si>
  <si>
    <t>宇宁智能</t>
  </si>
  <si>
    <t>移动智能终端及其他智能硬件研发商</t>
  </si>
  <si>
    <t>2023.3.24 - 股权投资 - N/A - 惠开正合/涌铧/国联</t>
  </si>
  <si>
    <t>宇宁智能是一家移动智能终端及其他智能硬件研发商，主要致力于移动智能终端、扫码专用设备、大屏智能显示终端及其他智能硬件等领域的研发设计和软件服务。</t>
  </si>
  <si>
    <t>快乐时代</t>
  </si>
  <si>
    <t>电商传媒服务提供商</t>
  </si>
  <si>
    <t>2023.3.27 - 股权投资 - N/A - 腾讯/元生</t>
  </si>
  <si>
    <t>绿泥科技</t>
  </si>
  <si>
    <t>广告制作及发布服务商</t>
  </si>
  <si>
    <t>赛道不看好</t>
  </si>
  <si>
    <t>2023.3.24 - 股权投资 - N/A - 唯快/金沙江</t>
  </si>
  <si>
    <t>数安云智</t>
  </si>
  <si>
    <t>企业级数据安全产品及服务提供商</t>
  </si>
  <si>
    <t>联系中，预计4/10见创始人</t>
  </si>
  <si>
    <t>2023.3.24 - 股权投资 - N/A - 伽利略/容亿</t>
  </si>
  <si>
    <t>数安云智是一家企业级数据安全产品及服务提供商，数安云智精心布局完整的智慧生态，立志于成为数据安全领域技术领先的产品驱动型公司，为海内外企业客户提供“优选产品+人工智能+大数据”数据安全整体解决方案，为全球数字经济提供数字化安全服务。</t>
  </si>
  <si>
    <t>弓望传感</t>
  </si>
  <si>
    <t>2023.3.22 - 股权投资 - N/A - 红杉/三一</t>
  </si>
  <si>
    <t>西丽卡</t>
  </si>
  <si>
    <t>电子专用材料研发生产商</t>
  </si>
  <si>
    <t>主要做半导体硅溶胶+光伏石英砂，硅溶胶国内还没有玩家大批量出货，已经通过客户初步评估。22年销售小几百万，23年小几千万，毛利率50%以上。上轮投后接近3亿，下轮年底开，保持沟通</t>
  </si>
  <si>
    <t>2022.9.15 - 股权投资 - N/A - 元禾原点
2023.3.23 - 股权投资 - N/A - 核聚/金浦/沃肯</t>
  </si>
  <si>
    <t>西丽卡电子材料由美籍华人科学家联合有志人士共同创办，主营业务为电子专用材料的研发、生产和销售。矢志于实现高纯度二氧化硅产品的国产化，打破外国企业对该领域的垄断。</t>
  </si>
  <si>
    <t>中安电子</t>
  </si>
  <si>
    <t>可靠性试验设备和整体解决方案提供商</t>
  </si>
  <si>
    <t>正在联系</t>
  </si>
  <si>
    <t>2022.11.18 - 股权投资 - N/A - 聚源
2023.3.23 - 股权投资 - N/A - 普华/杭州城投/毅达</t>
  </si>
  <si>
    <t>杭州中安电子有限公司是行业领先的可靠性试验设备和整体解决方案国家高新技术企业。公司一直致力于电子元器件可靠性研究和试验设备的研发、生产和服务，并加大半导体测试自动化设备（ATE设备）研发、可靠性评价测试第三方实验室建设，立志成为国内乃至全球领先的整体解决方案服务商。</t>
  </si>
  <si>
    <t>希科半导体</t>
  </si>
  <si>
    <t>第三代半导体碳化硅外延片研发生产商</t>
  </si>
  <si>
    <t>2021.9.24 - 股权投资 - N/A - 宁波梅山云懿
2023.3.23 - Pre-A轮 - N/A - 天堂硅谷/晨道/云懿</t>
  </si>
  <si>
    <t>希科半导体是一家第三代半导体碳化硅外延片研发生产商，专业从事第三代半导体碳化硅外延片（SiC Epitaxy）研发、生产和销售的高新技术企业。</t>
  </si>
  <si>
    <t>大族谐波传动</t>
  </si>
  <si>
    <t>精密谐波减速器研发生产商</t>
  </si>
  <si>
    <t>小米/顺为/小米长江</t>
  </si>
  <si>
    <t>2017.4.20 - 股权投资 - N/A - 大族激光
2023.3.23 - 股权投资 - N/A - 东证/无锡创投/金镒/三花/小米/顺为/小米长江</t>
  </si>
  <si>
    <t>深圳市大族精密传动科技有限公司为大族激光科技产业集团股份有限公司下属子公司，专注于精密减速器及装置、机器人系统、机电一体化设备的研发生产与销售。公司位于深圳福永，在北京、苏州等地设有办事处，业务范围覆盖全国。</t>
  </si>
  <si>
    <t>大秦新能源</t>
  </si>
  <si>
    <t>动力储能电池系统产品研发商</t>
  </si>
  <si>
    <t>30亿估值，22年预计11亿收入，基本打平，23年预计20亿，主做储能pack，专注新兴市场（捷克/巴西），做派能的低价替代，产品和团队评价一般</t>
  </si>
  <si>
    <t>2022.5.31 - 股权投资 - N/A - 恒信华业
2023.3.24 - 股权投资 - N/A - 东合/汇利华/融玥/优山/朋哲/东山精密/钟鼎/乾汇/麟玺/华彬沣泰/清科/嘉兴青蒿/宇新</t>
  </si>
  <si>
    <t>Dyness 拥有最先进的团队，拥有业内顶级的研发专家。致力于为您和您的家人打造最安全、最环保的未来。 Powerbox 将在白天储存太阳能产生的多余电力，它可以在晚上使用以增加更大的能源自给自足和安全性，或在高峰时间使用以减少家庭电费。Dyness 带来了最新的电池储能系统（BESS）Powerbox以实惠的价格和一流的品质前往澳大利亚。</t>
  </si>
  <si>
    <t>惠和化德</t>
  </si>
  <si>
    <t>化工工艺开发服务商</t>
  </si>
  <si>
    <t>川流</t>
  </si>
  <si>
    <t>2021.11.12 - 股权投资 - N/A - 杭州方正多策
2022.6.9 - 股权投资 - N/A - 东富龙
2023.2.22 - 股权投资 - N/A - 川流</t>
  </si>
  <si>
    <t>上海惠和化德生物科技有限公司，于2015年成立于中国（上海）自由贸易试验区内，是一家专注于连续化工艺开发与工业化的创新型高科技公司。惠和化德主要服务于：精细化工企业：开发连续反应工艺包，建造成套功能化装备，实现更安全，更环保，更高效的工业化生产。医药研发企业：提供流动化学开发、与连续合成定制服务。公司已经服务于上百个客户的三百多个反应，研发成功率高达75%。</t>
  </si>
  <si>
    <t>希微科技</t>
  </si>
  <si>
    <t>半导体物联网芯片解决方案供应商</t>
  </si>
  <si>
    <t>顺为/北极光/联想/华业天成</t>
  </si>
  <si>
    <t>2020.6.16 - 股权投资 - N/A - 北极光/华业天成/全志科技/传音/联想之星/顺为
2021.11.12 - 股权投资 - N/A - 星睿
2023.3.28 - 股权投资 - N/A - 顺为/北极光/联想/励石/天创/新毅/华业天成</t>
  </si>
  <si>
    <t>希微科技是一个半导体物联网芯片解决方案供应商。专注于无线通信芯片的研发和创新，公司首个Wi-Fi 6芯片产品（核心IP均为自主研发）一次流片成功，并已通过WFA认证，各项性能指标也获得了众多Tie 1厂商的认可。该产品可适用于多个应用场景，如手机、平板、TV、OTT、IPC等为代表的消费电子市场以及安防类物联网市场。致力于为客户提供高品质、高性能，高集成度、低功耗的完整芯片解决方案。</t>
  </si>
  <si>
    <t>清普生物</t>
  </si>
  <si>
    <t>创新型药物研发商</t>
  </si>
  <si>
    <t>505b2老药新用，未来创新能力存疑</t>
  </si>
  <si>
    <t>2017.8.25 - 天使轮 - N/A - 赢迪
2020.7.23 - Pre-A轮 - 5000万人民币 - 君联/赢迪
2021.6.16 - A轮 - 1亿人民币 - 经纬/君联/动平衡/苏州信托
2023.3.28 - 股权投资 - N/A - 动平衡/毅达/中信/苏州国际/紫金科创</t>
  </si>
  <si>
    <t>清普生物科技是一家以临床需求为导向，聚焦中美双报改良型新药研发的新兴企业。基于自主知识产权的XisGel®技术平台，形成了丰富的产品管线。目前系列改良型非阿片类镇痛药已进入到临床前开发阶段，旨在为临床患者提供非阿片、长效、强效产品，以科学创新，提高人类健康品质。</t>
  </si>
  <si>
    <t>中恒微</t>
  </si>
  <si>
    <t>功率半导体IGBT模组设计生产商</t>
  </si>
  <si>
    <t>IGBT模组，fabless</t>
  </si>
  <si>
    <t>2019.8.21 - 股权投资 - N/A - 德同/鑫国动力/扶绥永亚恒
2020.1.9 - 股权投资 - N/A - 合肥高投/合肥创投
2022.6.14 - Pre-A轮 - N/A - 固德威
2023.3.24 - 股权投资 - N/A - 毅达/合肥创新/合肥高投</t>
  </si>
  <si>
    <t>合肥中恒微是一家功率半导体器件生产商，致力于功率半导体模块设计、制造与系统应用，主要应用于新能源汽车、电机驱动、光伏逆变等行业。</t>
  </si>
  <si>
    <t>爱彼爱和</t>
  </si>
  <si>
    <t>气凝胶及其复合材料研发生产商</t>
  </si>
  <si>
    <t>交流过，这一轮pass；下一轮在跟踪看看</t>
  </si>
  <si>
    <t>2021.4.27 - 股权投资 - N/A - 高华
2021.9.24 - 股权投资 - N/A - 海通/北京瀚纳/南米泽
2022.7.12 - 股权投资 - N/A - 尚颀
2023.3.23 - 股权投资 - N/A - 国富/南钢/晨道/超兴</t>
  </si>
  <si>
    <t>爱彼爱和新材料有限公司成立于2015年，公司成立之前，爱彼爱和团队已经研发气凝胶近10年，可谓厚积薄发。 公司主营气凝胶以及气凝胶毡垫。我公司气凝胶制备技术已经达到同行业国际领先水平，获得多项专利，与世界顶级实验室同步。气凝胶是一种化学性质稳定、无污染、高效保温隔音、非燃和无需回收的绿色环保材料，为航天军工、工业管道、建筑内外墙保温等多行业提供了优异的解决方案。</t>
  </si>
  <si>
    <t>汇萃智能</t>
  </si>
  <si>
    <t>通用智能高速机器视觉平台研发及生产商</t>
  </si>
  <si>
    <t>主要研发通用视觉算法库和应用平台，自研制造工业红外相机，主要用于电路板焊接、热熔胶等电子和消费电气制造领域</t>
  </si>
  <si>
    <t>2016.12.29 - 股权投资 - N/A - 中亚
2019.10.30 - 股权投资 - N/A - 杭州汇盛
2021.4.23 - 股权投资 - N/A - 中科院长三角
2021.11.22 - 股权投资 - N/A - 海邦创智
2023.3.21 - 股权投资 - N/A - 达晨</t>
  </si>
  <si>
    <t>杭州汇萃智能科技有限公司是一家专注于通用智能高速机器视觉平台研发及生产的高科技企业。</t>
  </si>
  <si>
    <t>湃力芯</t>
  </si>
  <si>
    <t>软件开发商</t>
  </si>
  <si>
    <t>士兰微</t>
  </si>
  <si>
    <t>2023.3.16 - 出资设立 - N/A - 士兰微</t>
  </si>
  <si>
    <t>Project Al 2.0</t>
  </si>
  <si>
    <t>Al 2.0平台和Al-first生产力应用研发商</t>
  </si>
  <si>
    <t>创新工场/红杉/高瓴/IDG</t>
  </si>
  <si>
    <t>2023.3.19 - 天使轮 - 数千万美元 - 创新工场/红杉/高瓴/IDG</t>
  </si>
  <si>
    <t>Project AI 2.0公司，就是要打造一个AI 2.0全新平台和AI-first 生产力应用的全球化公司。李开复透露，该公司不仅仅要做中文版ChatGPT，而是要做一个能够生成各种语言和内容形式的大语言模型平台，并提供多种场景化应用。</t>
  </si>
  <si>
    <t>倍飞智航</t>
  </si>
  <si>
    <t>电动垂直起降飞行器研发商</t>
  </si>
  <si>
    <t>2023.1.30 - 天使轮 - 数千万人民币 - 中科创星</t>
  </si>
  <si>
    <t>倍飞智航(浙江)科技有限公司致力于电动垂直起降载人飞行器的研发,公司项目团队依托“产、学、研、用”最前线,由拥有核心航空关键技术的航空专业教授级专家联合组建,主营产品可广泛应用于城际摆渡、低空物流、山区巡线及部分军事场景等。</t>
  </si>
  <si>
    <t>行者AI</t>
  </si>
  <si>
    <t>游戏全产业链AI赋能平台</t>
  </si>
  <si>
    <t>九合/英诺</t>
  </si>
  <si>
    <t>龙渊游戏孵化的AIGC公司，想做的方向太杂</t>
  </si>
  <si>
    <t>2023.3.20 - 天使轮 - 数千万人民币 - 九合/英诺</t>
  </si>
  <si>
    <t>快音</t>
  </si>
  <si>
    <t>数字音乐文化内容平台</t>
  </si>
  <si>
    <t>在孵化新的AIGC音乐产品，准备做出海</t>
  </si>
  <si>
    <t>2023.3.21 - 天使轮 - N/A - 经纬/知春</t>
  </si>
  <si>
    <t>成都开心音符科技有限公司旗下快音APP致力于打造一个铃声共享平台，用户可分享自己喜欢的铃声到平台上，也可从平台获取喜欢的铃声。同时也提供铃声的制作，包括解析音频，裁剪音频等。开心音符作为国内知名的数字音乐文化内容平台企业,致力于打造快音数字音乐社区，用户可以分享自己喜欢的数字音乐到平台上,打造一个服务中国下沉市场人群的音乐社群共享平台。通过技术和数据的赋能,开心音符持续创新产品,为用户带来更好的产品体验,提高用户参与度</t>
  </si>
  <si>
    <t>筑领科技</t>
  </si>
  <si>
    <t>2023.3.14 - 天使轮 - N/A - 蓝驰</t>
  </si>
  <si>
    <t>筑领科技是一家专注建筑机器人研发、制造的公司。秉持科技服务于生活,立志解决建筑行业危、重、繁和日益紧缺的问题。公司为墙地面处理自动化施工提供高性价比解决方案,同时为建筑机器人行业提供高性价比的电控产品。</t>
  </si>
  <si>
    <t>追光科技</t>
  </si>
  <si>
    <t>有机半导体材料研发商</t>
  </si>
  <si>
    <t>云岫FA，正在联系对接</t>
  </si>
  <si>
    <t>2021.10.28 - 天使轮 - 数千万人民币 - 建智/凯得
2023.3.23 - 天使+轮 - 数千万人民币 - 红杉/国科京东方</t>
  </si>
  <si>
    <t>追光科技于2020年4月由有机半导体材料及器件专家联合创立，是一家专注于有机半导体技术，特别是有机半导体光伏技术的科技型研发企业。有机光伏技术可实现光伏组件的轻薄化、柔性化和半透明化，占据传统晶硅光伏所无法实现的应用市场。追光科技依托浙江大学有机半导体实验室，掌握全球领先的有机光伏材料技术，光伏转换效率已超过18%。拥有成熟的有机半导体材料量产技术及纯化技术，在材料开发、量产、及品控全流程具备多年的产业化经验。追光科技正在布局大面积柔性光伏组件技术及相关的卷对卷设备制造技术，将提供完整的柔性有机光伏技术解决方案，引领全球的柔性光伏组件产业市场。</t>
  </si>
  <si>
    <t>维享时空</t>
  </si>
  <si>
    <t>城市元宇宙商业化落地应用服务商</t>
  </si>
  <si>
    <t>2023.3.20 - Pre-A轮 - 数千万人民币 - 汉理/蓝驰/优山</t>
  </si>
  <si>
    <t>维享时空成立于2022年，是时空AI产业赋能平台「WAYZ维智科技」拆分出来的独立品牌。独立运营后，维享时空主要依托空间计算智能平台及空间AIGC技术，打造数实共生的城市元宇宙空间，以拓展线下空间的虚实交互体验与服务。</t>
  </si>
  <si>
    <t>大锌能源</t>
  </si>
  <si>
    <t>锌电池研发生产商</t>
  </si>
  <si>
    <t>水系电池，主打安全。投后2-3亿。</t>
  </si>
  <si>
    <t>2021.12.31 - 天使轮 - N/A - 险峰
2022.11.3 - Pre-A轮 - 数千万人民币 - 新瞳/险峰</t>
  </si>
  <si>
    <t>大锌能源是一家锌电池及锂离子电池研发生产商，研发团队由香港城市大学教授，松山湖材料实验室研究员领衔。公司目前已申请专利涵盖电极材料，电解质，封装材料，结构设计，实现锌基储能电池全线制造。公司提供高安全锌基储能电池产品，并提供相关系统电池解决方案。
 公司以"极致安全电存储"为经营理念，全力打造安全、环保的绿色能源存储。</t>
  </si>
  <si>
    <t>同立海源生物</t>
  </si>
  <si>
    <t>细胞治疗服务提供商</t>
  </si>
  <si>
    <t>公司刚做完一轮，现在不见投资人，已联系上，预计Q3交流</t>
  </si>
  <si>
    <t>2022.1.28 - Pre-A轮 - 1.55亿人民币 - 德源药业
2023.3.20 - A轮 - 1亿人民币 - 丰年/达晨/知恒</t>
  </si>
  <si>
    <t>北京同立海源生物科技有限公司，成立于2011年，专注细胞和基因治疗（CGT）上游GMP级原料试剂研发，致力于为生命科学提供可靠的产品与服务。产品涉及细胞分选磁珠试剂，真核/原核重组蛋白、无血清培养基、细胞培养试剂盒、转染试剂、基因编辑工具酶等。为细胞和基因治疗药物、抗体药物开发、细胞储存等生物制药和IVD领域提供核心原料试剂与服务。</t>
  </si>
  <si>
    <t>智慧航海</t>
  </si>
  <si>
    <t>船舶无人驾驶系统供应商</t>
  </si>
  <si>
    <t>航海辅助驾驶；可视化；靠岸离泊；LNG运输船；投后5亿；2023营收超1亿。</t>
  </si>
  <si>
    <t>2023.3.24 - A轮 - 数千万人民币 - 同创伟业/山东人才</t>
  </si>
  <si>
    <t>智慧航海(青岛)科技有限公司是面向智能航运大系统、大装备、全链条的高新技术企业。公司主要致力于智能航运技术装备研发、智能航运关键技术装备测试、无人化运输船舶管控、智能航运技术装备产业化中心建设等相关业务的研发、生产、应用及服务工作。旨在打造国家级智能航运先行示范区，是新一代人工智能与航运实体经济深度结合的先行者、实践者。</t>
  </si>
  <si>
    <t>德臻科技</t>
  </si>
  <si>
    <t>医疗信息化解决方案提供商</t>
  </si>
  <si>
    <t xml:space="preserve">新一代公立医院信息系统方案商，中国前10名的三甲医院有4家采用，目前总共服务20多家。由于国家卫健委对医院信息化做绩效考核，最近几年有较大红利。
2022 - 合同额 1.2亿，确认收入8000万，净利润1000万 
2023 - 合同额 2.2亿 (上半年1亿, Q1-4000万)，确认1.2亿，净利润会有但可能不会超过3000万 
2024 - 2亿确认收入 </t>
  </si>
  <si>
    <t xml:space="preserve">2023.3.23 - A轮 - N/A - 启明
** Last round - 6000万，2亿 post；  下半年会再做一轮，出让比例不会太多，target 5亿-6亿估值 </t>
  </si>
  <si>
    <t>德臻科技是一家专注于医疗数字化系统研发的科技公司，以一体化电子病历、新一代HIS系统、医疗大数据平台、医院精细化运营管理、区域医疗信息平台等为核心产品，构建全新的智慧医院数字化生态。</t>
  </si>
  <si>
    <t>合生科技</t>
  </si>
  <si>
    <t>天然产物合成技术研发商</t>
  </si>
  <si>
    <t>1）复用底盘细胞及工艺模式，可能可以解决多数天然产物市场规模有限的问题；2）蒙牛这一轮领投后在食品添加剂及动物饲料添加剂领域都会有战略合作。//2022年还没商业化，2023年预计销售收入3000万-5000万，毛利70%，
** 由于公司治理因素，DD后建议pass</t>
  </si>
  <si>
    <t>2022.6.17 - Pre-A轮 - N/A - 五源/峰瑞/高瓴/华创
2023.3.2 - A轮 - N/A - 蒙牛/百赢生物/峰瑞</t>
  </si>
  <si>
    <t>武汉合生科技有限公司是一家立足合成生物学技术，通过可持续的微生物“智造”方式，从事新型天然产物分子挖掘、生产与销售的高科技企业。自2010年开始，合生科技团队便专注于天然产物的生物“智造”，现在已经形成了“一体两翼”的强大技术支撑。以自研的4类高效微生物底盘为核心，利用“定向合成代谢”体系与自动化工作平台，实现新天然产物分子的高效挖掘与定向改造。</t>
  </si>
  <si>
    <t>Gemsouls</t>
  </si>
  <si>
    <t>人工智能虚拟人社交平台</t>
  </si>
  <si>
    <t xml:space="preserve">在美国做跟Character.AI一样的方向，担心技术上没有优势，产品还没完全跑出PMF，这轮估计先Pass。3万DAU，15-16万MAU。次日留存60%；第30日留存9% </t>
  </si>
  <si>
    <t>2021.9.1 - 天使轮 - 100万美元 - GGV/知春
2023.3.21 - A轮 - N/A - 梅花/知春</t>
  </si>
  <si>
    <t>上海嬉燃科技有限公司旗下产品Gemsouls是一个人工智能驱动的虚拟人社交平台。不同于常见的任务型导向或播报型的虚拟人，在 Gemsouls，虚拟人能够通过自然语言与真人用户进行互动，并建立长久的情感连接。Gemsouls 致力于建立每个人在虚拟世界中可交互的虚拟身份，采用自然语言处理（NLP）+强化学习（RL）的人工智能技术，和用户生成内容（UGC）+人工智能生成的内容（AIGC）结合的内容生产方式，能够塑造出千人千面的虚拟人，并在与环境和人的交互中不断学习并自我成长。</t>
  </si>
  <si>
    <t>CNHC Group</t>
  </si>
  <si>
    <t>离岸人民币发行商</t>
  </si>
  <si>
    <t>在约见</t>
  </si>
  <si>
    <t>2023.03.15 - A+轮 - 1000万美元 - KuCoin/Circle/IDG</t>
  </si>
  <si>
    <t>CNHC Group是与离岸人民币 1:1 挂钩的 CNHC 稳定币的发行人。</t>
  </si>
  <si>
    <t>中科意创</t>
  </si>
  <si>
    <t>新能源汽车功率半导体及系统方案供应商</t>
  </si>
  <si>
    <t>上一轮投后5.2亿；最新一轮10亿在融。sic模块；中科院+大湾区背景。ceo 哈工大+华中科技大学，15-20年tier1经验。累计订单7000万。广汽，一汽，日产等。</t>
  </si>
  <si>
    <t>2021.12.15 - 天使轮 - 数千万人民币 - 中南创投/国汽智联/广州开发区
2022.10.13 - A轮 - N/A - 英飞尼迪/中南/广州开发区/冰川/乐融/冰川网络
2023.3.20 - A+轮 - 数千万人民币 - 创新工场</t>
  </si>
  <si>
    <t>中科意创是一家汽车半导体系统解决方案供应商，公司致力于开发性能可靠的电机控制器平台产品，具有功能安全ASIL D等级水平，应用软件按模块化要求开发，基于MBD建模方式，基础软件采用AUTOSAR架构，最终实现三合一电机产品系统集成应用。公司成功研发国内首台ASIL-D最高功能安全等级产品认证的碳化硅电机控制器，获得国内首张ASIL-D碳化硅电机控制器产品认证证书。</t>
  </si>
  <si>
    <t>京东工业</t>
  </si>
  <si>
    <t>一站式工业品采购平台</t>
  </si>
  <si>
    <t>3亿美元</t>
  </si>
  <si>
    <t>B轮投后67亿美元，2022年GMV223亿， 收入141亿，增长40%，毛利18%，净利7亿（5%）。已申报港交所IPO</t>
  </si>
  <si>
    <t>2020.5.15 - A轮 - 2.3亿美元 - GGV/红杉/CPE源峰
2023.3.22 - B轮 - 3亿美元 - 阿布扎比主权/42XFund/M&amp;G/霸菱亚洲/红杉</t>
  </si>
  <si>
    <t>京东工业是京东集团旗下专注以“供应链+技术+服务”助力工业产业发展的业务单元。公司致力于成为以技术为核心、以供应链为抓手、以服务为支撑，数字驱动的工业企业全链路数智化综合解决方案提供商。</t>
  </si>
  <si>
    <t>Nimble Robotics</t>
  </si>
  <si>
    <t>挑选包装机器人研发商</t>
  </si>
  <si>
    <t>6500万美元</t>
  </si>
  <si>
    <t>孵化与斯坦福大学人工智能实验室，李飞飞博士生Kalouche创办，利用深度模仿学系改善仓储机器人捻选抓取和打包产品的效率</t>
  </si>
  <si>
    <t>2021.3.13 - A轮 - 5000万美元 - DNS/GSR/Accel/Reinvent
2023.3.20 - B轮 - 6500万美元 - Cedar Pine/DNS/金沙江/Breyer</t>
  </si>
  <si>
    <t>Nimble Robotics是一家包装机器人研发商，可以挑选和包装任何东西，以实现最快、最经济、最可持续的按需订单履行。</t>
  </si>
  <si>
    <t>壹沓科技</t>
  </si>
  <si>
    <t>RPA数字机器人解决方案提供商</t>
  </si>
  <si>
    <t>IDG/钟鼎</t>
  </si>
  <si>
    <t>pass</t>
  </si>
  <si>
    <t>2021.2.8 - A轮 - 1亿人民币 - SIG
2021.6.22 - A+轮 - 2亿人民币 - IDG/钟鼎/红杉/SIG
2023.3.21 - B轮 - 2亿人民币 - 鼎晖/创享欢聚/IDG/钟鼎</t>
  </si>
  <si>
    <t>壹沓科技成立于2016年11月，聚焦于前沿技术在企业数字化中的应用。公司的核心产品是Cube Robot数字机器人，集成了包括自然语言处理、图像文字识别、知识图谱、机器人流程自动化、大数据挖掘等先进技术，代替或协助业务人员完成各类流程化任务，为大中小型企业降低运营成本、提高运营效率。</t>
  </si>
  <si>
    <t>赛纳生物</t>
  </si>
  <si>
    <t>基因测序仪研发商</t>
  </si>
  <si>
    <t>C++</t>
  </si>
  <si>
    <t>二代测序仪，谢晓亮和黄岩谊的公司，测序质量和illumina、华大可比，公司倾向于做具体ivd应用而非通用设备，目前基本没有收入，值得继续关注客户反馈</t>
  </si>
  <si>
    <t>2015.11.10 - A轮 - 5000万人民币 - 通用技术
2017.11.13 - B轮 - 1.3亿人民币 - 东方翌睿/启航/龙磐/朴弘/比邻星/通用技术
2018.6.12 - 战略投资 - 数千万人民币 - 乔景/清控银杏
2020.6.11 - C轮 - 数亿人民币 - 广州开发区金控/金阖
2022.2.28 - 股权投资 - N/A - 千帆
2022.8.5 - C+轮 - 2亿人民币 - 国调/国联
2023.3.20 - C++轮 - 数亿人民币 - 源码/建信/亦庄国投/方正和生/荷塘</t>
  </si>
  <si>
    <t>赛纳生物是从事基因测序仪平台研发及产业化的高科技公司，自主研发创新型基因测序仪及配套芯片和试剂，全面升级基因测序技术在疾病检测、疾病诊断和疾病筛查的临床应用。</t>
  </si>
  <si>
    <t>浙江华睿科技</t>
  </si>
  <si>
    <t>机器视觉产品与移动机器人产品研发商</t>
  </si>
  <si>
    <t>2.6亿人民币</t>
  </si>
  <si>
    <t>大华股份（002236）的控股子公司，主要针对锂电生产流程做工业相机/镜头和AMR。2021年和2022年前三季度，营收为6.8亿和4.9亿，净利润分别为6212万和470万。Post 21亿。</t>
  </si>
  <si>
    <t>2016.2.1 - 天使轮 - N/A - 大华
2021.4.30 - Pre-A轮 - N/A - 中信/大宇/浙江岳佑/中金/丝路华创
2023.3.20 - 战略投资 - 2.6亿人民币 - 晨道/芯创/国轩高科/朱江明</t>
  </si>
  <si>
    <t>浙江华睿科技股份有限公司（以下简称：华睿科技），是一家专注于机器视觉与移动机器人产品研发、生产和销售的专业性公司。机器视觉产品有工业相机、智能相机、3D 相机和算法软件，移动机器人产品有潜伏AMR、叉取AMR、移载AMR、巡检机器人和平台软件等。聚焦智能制造和智能物流，一直坚持围绕客户需求，为客户降本创造价值，让工厂更智能。</t>
  </si>
  <si>
    <t>汉可泛半导</t>
  </si>
  <si>
    <t>异质结光伏设备研发制造商</t>
  </si>
  <si>
    <t>汇川</t>
  </si>
  <si>
    <t>一种独特的热丝CVD技术，用以代替PECVD；PECVD是化合物在高频电场下电离然后在衬底上成膜，热丝CVD是气体分子在热丝的表面，高温和催化下裂解蒸发成膜；理论上成本更低、效率更高；公司产品在研发中，缺pmf，值得关注；行业内对热丝CVD大多比较悲观；</t>
  </si>
  <si>
    <t>是（看公司pmf）</t>
  </si>
  <si>
    <t>2023.3.21 - 股权投资 - N/A - 深圳高新/汇川/哇牛</t>
  </si>
  <si>
    <t>苏州汉可泛半导体技术有限公司主要经营一般项目：新材料技术研发；新材料技术推广服务；半导体器件专用设备制造；光伏设备及元器件制造；半导体器件专用设备销售；泵及真空设备制造；泵及真空设备销售；电子元器件与机电组件设备销售；电子专用设备销售；新能源原动设备制造；新能源原动设备销售；机械电气设备制造。</t>
  </si>
  <si>
    <t>极溯光学</t>
  </si>
  <si>
    <t>光学材料研发生产商</t>
  </si>
  <si>
    <t>2023.3.17 - 股权投资 - N/A - 蓝驰/复奇</t>
  </si>
  <si>
    <t>知合计算</t>
  </si>
  <si>
    <t>华登</t>
  </si>
  <si>
    <t>risc-v 芯片；天使轮1-2亿，下一轮已经敲定。团队比较敏感，还未离职。</t>
  </si>
  <si>
    <t>2023.3.15 - 股权投资 - N/A - 临港科创/鼎晖/华登/杭州泰芯</t>
  </si>
  <si>
    <t>登特菲</t>
  </si>
  <si>
    <t>口腔影像设备研发商</t>
  </si>
  <si>
    <t>2019.10.21 - 天使轮 - 1亿人民币 - N/A
2022.4.23 - Pre-A轮 - 数千万人民币 - 海恒/中安健康/弘博/创谷/合肥天使/合肥经开
2023.3.14 - 股权投资 - N/A - 君联</t>
  </si>
  <si>
    <t>合肥登特菲医疗设备有限公司是一家口腔医疗设备研发商，主要专注于口腔医疗市场，其商业核心是口腔影像设备与配套软件系统平台。登特菲倾力开发的软件系统平台——FeeLin，该软件平台围绕口腔设备为重心进行数据采集、数据存储、数据传输、数据管理、数据应用，覆盖到诊所2D、3D影像数据、CAD/CAM设计、诊所ERP系统、PMS、设备IoT智能管理等应用层面，并提供本地+云端服务。</t>
  </si>
  <si>
    <t>屹信航天</t>
  </si>
  <si>
    <t>微小卫星星载测控通信产品及地面测控系统研发商</t>
  </si>
  <si>
    <t>2021.1.27 - 股权投资 - N/A - 轻舟
2022.3.1 - 股权投资 - N/A - 轻舟/新投
2023.3.17 - 股权投资 - N/A - 国开金融/无锡丰润/金雨茂物/毅达/国曦/无锡国发</t>
  </si>
  <si>
    <t>江苏屹信航天科技有限公司致力于研制全系列型谱化面向微小卫星的星载测控通信产品及地面测控系统。该系列产品可满足各类商业卫星小卫星测控通信需求，并适应商业航天产品小型化、低功耗、高可靠性的迫切要求。</t>
  </si>
  <si>
    <t>DeepVerse幻量科技</t>
  </si>
  <si>
    <t>人工智能新材料研发商</t>
  </si>
  <si>
    <t>红杉/杭州巢生/真格</t>
  </si>
  <si>
    <t>暂时pass，方向还没确定</t>
  </si>
  <si>
    <t>2022.8.3 - 种子轮 - 数千万人民币 - 红杉/杭州巢生/真格/Newlight</t>
  </si>
  <si>
    <t>幻量科技是一家数据驱动的材料信息设计和工程技术公司。幻量科技自主研发了材料信息人工智能和数据管理平台，借助机器学习、高通量计算以及高通量实验等技术，为新材料研发提供高效能的解决方案，提高新材料研发效率，降低研发风险，并推动材料相关制造业在研发、工艺、流程等核心环节的高效创新，提升其赋能企业的价值链地位和长期竞争优势。</t>
  </si>
  <si>
    <t>Upduo</t>
  </si>
  <si>
    <t>美国员工技能培训服务平台</t>
  </si>
  <si>
    <t>2023.3.16 - 种子轮 - 400万美元 - Impact/云九</t>
  </si>
  <si>
    <t>Upduo是一家员工技能培训平台， 他能够识别员工的知识差距，并将合适的员工匹配在一起以练习关键技能。Upduo指导员工之间公司重要的话题进行有意识的对话。Upduo的1：1学习课程可帮助员工填补技能短缺，增强他们的工作信心并提高业务绩效。在员工掌握相关技能之后，Upduo还会要求员工重新审视以前的工作概念，深入了解团队的学习方式。</t>
  </si>
  <si>
    <t>四叶咖</t>
  </si>
  <si>
    <t>精品咖啡品牌</t>
  </si>
  <si>
    <t>天图</t>
  </si>
  <si>
    <t>2022.1.29 - 天使轮 - 1800万人民币 - 天图/内向</t>
  </si>
  <si>
    <t>四叶咖只用云南豆，喝出花果香，专注出品云南精品咖啡。深耕中国咖啡原产地的国咖品牌，用象征幸运、希望、快乐和爱的四叶咖咖啡，为生活注入美好。臻选IIAC国际金奖豆（全云南豆拼配）、云南甜酒SOE，把云南花果融入云南咖啡。使用斯莱尔咖啡机，咖啡机出色的性能，最大程度上还原咖啡最醇正风味，带来更好的咖啡体验。怀抱着让每个人都能喝上中国好咖啡的初心和愿景，打造人人可拥有的高品质咖啡，让四叶咖代表云南，让世界喝到云南。</t>
  </si>
  <si>
    <t>探真数字</t>
  </si>
  <si>
    <t>北极光/联想之星</t>
  </si>
  <si>
    <t>2023.3.8 - 天使轮 - N/A - 北极光/苹果/联想之星</t>
  </si>
  <si>
    <t>彼方城</t>
  </si>
  <si>
    <t>3D实时交互虚拟活动平台服务商</t>
  </si>
  <si>
    <t>2022.9.20 - 天使轮 - N/A - 凯辉
2023.3.13 - 天使+轮 - 数千万人民币 - 线性/红杉</t>
  </si>
  <si>
    <t>彼真科技是一家提供 3D 实时互动虚拟空间的创建、发布和交易的平台服务商。旗下产品“彼方城”是基于云渲染、3D 引擎、实时音视频、动作捕捉和轻量化 Web 等技术所实现的多人在线 3D 实时交互空间。访问方式不限平台终端，包括了手机、PC、平板电脑和VR。虚拟空间中包含了各类应用场景，举办者可在此开展诸如虚拟演唱会、虚拟音乐节、虚拟展示展览、虚拟发布会和虚拟走秀等多种虚拟活动。</t>
  </si>
  <si>
    <t>呈元科技</t>
  </si>
  <si>
    <t>人工智能合成肽新药研发商</t>
  </si>
  <si>
    <t>2022年中交流过，投前1亿美金，基于alphafold开发多肽药物，预计2年后上临床，AI科学家是KAUST大学高老师，值得继续关注管线内数据</t>
  </si>
  <si>
    <t>2022.5.20 - 天使轮 - N/A - 创新工场
2023.3.13 - Pre-A轮 - 数千万美元 - 联想/格力</t>
  </si>
  <si>
    <t>公司致力于通过AI赋能加速合成肽类药物的研发，并搭建了行业领先的AI+合成肽药物研发平台，实现了AI对于合成肽药物在其设计、筛选、合成、表征、优化等环节的全链条赋能，并已应用于多个全球新（First in class）合成肽药物管线的研发。</t>
  </si>
  <si>
    <t>麦沄显示</t>
  </si>
  <si>
    <t>Micro LED芯片设计及产品研发商</t>
  </si>
  <si>
    <t>22年交流过，技术一般</t>
  </si>
  <si>
    <t>2021.12.10 - 天使轮 - N/A - 和永/东方创富
2023.2.13 - Pre-A轮 - 数千万人民币 - 容亿</t>
  </si>
  <si>
    <t>麦沄显示是一家覆盖Micro LED芯片设计，开发、巨量转移方案和产品开发的创新型科技公司，致力于开发Micro LED这一新一代显示技术领域的核心技术与产品解决方案。</t>
  </si>
  <si>
    <t>碳佳科技</t>
  </si>
  <si>
    <t>新能源电池负极材料研发商</t>
  </si>
  <si>
    <t>从源头设计碳和硅材料，这是一个亮点和优势。但起步晚于竞对，创始人Stanford PhD毕业后直接创业，稍显稚嫩。估值预期6-8亿</t>
  </si>
  <si>
    <t>2019.12.18 - 天使轮 - N/A - 北京协同创新/粤港澳大湾区协同
2023.3.17 - Pre-A轮 - 数千万人民币 - IDG</t>
  </si>
  <si>
    <t>碳佳科技是一家新能源电池负极材料创新企业，碳佳科技孵化于斯坦福大学博士创业新材料项目，多年来一直专注于研究、生产应用于新能源电池的新一代高端材料。碳佳的独创TANO3D专利技术可以精确合成新型可控的三维微纳结构材料，作为平台型技术可衍生出多种创新产品，包括硅碳负极、钠电硬碳负极以及锂电快充硬碳负极，实现高能量、高首效、高循环，且使用最易得的大宗材料即可合成，流程简短，易于快速实现规模化量产，在新能源电池负极材料领域有显著的性能和成本优势。</t>
  </si>
  <si>
    <t>澜舟科技</t>
  </si>
  <si>
    <t>认知智能产品研发供应商</t>
  </si>
  <si>
    <t>联想/创新工场</t>
  </si>
  <si>
    <t>在大模型进展上不如智谱。这轮Pass，可观察后面变化</t>
  </si>
  <si>
    <t>2021.8.12 - 天使轮 - N/A - 创新工场/斯道/联想
2022.2.10 - Pre-A轮 - 1亿人民币 - 联想/斯道/创新工场
2023.2.21 - Pre-A+轮 - 数亿人民币 - 中关村科学城/斯道/创新工场</t>
  </si>
  <si>
    <t>澜舟科技是一家认知智能公司，针对商业场景数字化转型、以自然语言处理为基础提供商业洞见类产品。 主要产品包括基于预训练模型的功能引擎（包括搜索、生成、翻译、对话等）和针对垂直行业场景的 SaaS 产品。</t>
  </si>
  <si>
    <t>瀚强科技</t>
  </si>
  <si>
    <t>射频电源研发商</t>
  </si>
  <si>
    <t>主要做中频电源，用在光伏赛道较多，联系到公司融资负责人，感觉公司产品技术没有那么强，主要是中频电源，公司觉得自己做到半导体级别还有难度</t>
  </si>
  <si>
    <t>2023.3.17 - A轮 - 数亿人民币 - 聚源/深创投/国信</t>
  </si>
  <si>
    <t>深圳市瀚强科技股份有限公司是一家射频电源研发企业，瀚强科技拥有PECVD电源、PVD电源等高端工业电源产品，能够广泛应用于光伏、真空镀膜等核心工艺环节。</t>
  </si>
  <si>
    <t>清越科技PeroPure</t>
  </si>
  <si>
    <t>空气及水体消杀设备研发商</t>
  </si>
  <si>
    <t>DCM</t>
  </si>
  <si>
    <t>Haoran/Charles</t>
  </si>
  <si>
    <t>2021.10.12 - Pre-A轮 - N/A - DCM
2022.2.18 - PreA+轮 - 1000万美元 - 真格
2023.3.14 - A轮 - 数千万人民币 - 一度/DCM/特想</t>
  </si>
  <si>
    <t>清越科技 （PeroPure） 专注于电化学技术全场景应用的公司，2019 年创立于美国硅谷， 由斯坦福大学 TomKat 基金会孵化。创始人团队包括斯坦福大学化学博士、伊利诺伊大学航空航天工程博士、伦敦政治经济学院硕士和国内知名工业设计师等。配盾 PEIDUN， 清越科技旗下专业消毒品牌， 以斯坦福 Elec-troPero™专利技术为核心， 专注为用户提供高效绿色无污染的空气和水消毒净化产品及综合解决方案， 立志成为全球商用 / 民用病毒消杀领域最具价值的科技品牌。</t>
  </si>
  <si>
    <t>迈泽裕丰</t>
  </si>
  <si>
    <t>玉米育种技术研发商</t>
  </si>
  <si>
    <t>巢生</t>
  </si>
  <si>
    <t>前KWS中国育种总监张长征和中国农大教授贺岩做的公司，首个性状是降低含水量的机收玉米，我们认为目前阶段产量是推广产品最重要的性状公司一直未对我们披露产量数据</t>
  </si>
  <si>
    <t>2022.2.16 - 天使轮 - N/A - IDG
2023.3.6 - A轮 - N/A - 巢生/中信农业</t>
  </si>
  <si>
    <t>迈泽裕丰是一家玉米育种高科技企业。迈泽裕丰通过大数据驱动和分子设计育种等手段提高育种效率，目前已搭建DH生产平台，预生产40000自交系，鉴定到超1000主效QTL，又获IDG资本的天使投资加持。</t>
  </si>
  <si>
    <t>龙讯旷腾</t>
  </si>
  <si>
    <t>材料计算模拟工具软件研发商</t>
  </si>
  <si>
    <t>2021.9.1 - 天使轮 - 数千万人民币 - 同创伟业
2022.9.28 - A轮 - N/A - 方正和生/国宏嘉信/北大科技转化
2023.3.15 - A+轮 - 近亿人民币 - 哈勃</t>
  </si>
  <si>
    <t>龙讯旷腾（深圳）科技有限公司是国内材料计算模拟工具软件研发创新的领导者，其愿景是开发后满足“工业4.0”所需的原子精度材料研发EDA软件。龙讯旷腾公司综合了最优算法，人工智能，高性能计算等先进技术，加上公司人员在材料领域数十年的经验，为材料EDA软件开发打下良好基础。公司目前具有完全自主知识产权的国产第一性原理材料计算软件PWmat，在求解算法、异构加速及大规模并行优化等方面具有国际领先的地位，在保证计算精度的同时大幅度提升计算规模和计算效率。公司的线性标度算法可以计算超大体系，拥有60多个材料性质计算模块的公司产品可以将基于量子力学的原子级别计算应用到新材料设计、加工、优化等一系列研发生产环节，为微电子、化工、新能源、生物医药等行业发展带来革命性的创新驱动力。</t>
  </si>
  <si>
    <t>追锋汽车</t>
  </si>
  <si>
    <t>全栈车载声学解决方案供应商</t>
  </si>
  <si>
    <t>还在联络中</t>
  </si>
  <si>
    <t>2022.9.14 - A轮 - 数千万人民币 - 咏圣/拉尔夫
2023.3.13 - A+轮 - 1000万人民币 - 小米</t>
  </si>
  <si>
    <t>追锋汽车成立于2019年7月，是一家专业从事车载声学系统的设计研发、生产、销售的高新技术企业，公司主要产品和技术包括高级音响系统、主动降噪、智能网联汽车通讯模块等硬件产品，以及车载声学领域所必须的声学算法、音效调音（包括半自动远程在线调音）、底层软件架构、车联网通讯和OTA升级等软件技术。基于上述产品能力及底层软件和算法技术能力，公司在车载声学领域可实现智能2D/3D音效、车内主动降噪、独立空间声区隔离音效、内部/外部引擎模拟警示声效、远程通讯及远程在线调音等功能，亦可以根据整车厂不同需求，提供不同的车载声学综合解决方案。</t>
  </si>
  <si>
    <t>征祥医药</t>
  </si>
  <si>
    <t>小分子新药研发研发商</t>
  </si>
  <si>
    <t>PI3K处于I期临床，预计2-3年后进入III期，PI3K已失去单臂临床上市的可能性，成药速度和确定性不强，投后估值10亿不到</t>
  </si>
  <si>
    <t>2018.6.22 - 天使轮 - N/A - 南京高新/恩然
2020.12.8 - A轮 - N/A - 紫金科创/佳康/石河子市赢迪/久友
2021.5.24 - A+轮 - 2亿人民币 - 国投招商/醴泽/经纬
2023.1.12 - B轮 - 1亿人民币 - 上海建信/赛伯乐/扬子国投/恩然/经纬</t>
  </si>
  <si>
    <t>征祥医药有限公司是一家处于临床阶段的生物医药公司。征祥医药致力于解决临床需求，服务患者。目前聚焦于癌症、病毒感染和自身免疫疾病的小分子新药研发。征祥医药研发管线包括best-in-class和first-in-class药物分子，靶向调节关键生物途径，阻止病毒复制，增强免疫细胞活性以及克服耐药性。</t>
  </si>
  <si>
    <t>驰骛科技</t>
  </si>
  <si>
    <t>数据智能服务及企业营销解决方案提供商</t>
  </si>
  <si>
    <t>2016.12.22 - 天使轮 - N/A - 艾瑞
2021.3.10 - Pre-A轮 - N/A - 竞技
2021.4.22 - A轮 - 1亿人民币 - IDG
2023.2.16 - B轮 - 1亿人民币 - 恒生电子/陕西成长性引导/IDG</t>
  </si>
  <si>
    <t>上海驰骛信息科技成立于2016年3月，是中国领先的数据智能服务平台及解决方案提供商，专注企业经营和营销，提供智能的大数据产品。以数据资产化为驱动，依托硅谷算法实验室的尖端科技，提供企业级产品和应用服务，围绕企业管理、决策、营销、销售、产品、服务六大环节实现数据智能和应用落地，赢得全方位数据洞察、战略优势，成就企业实现增长。</t>
  </si>
  <si>
    <t>帝京半导体</t>
  </si>
  <si>
    <t>半导体设备关键零部件制造商</t>
  </si>
  <si>
    <t>2023.3.6 - 天使轮 - 3000万人民币 - 毅达/苏高新金控</t>
  </si>
  <si>
    <t>帝京半导体是一家半导体设备关键零部件制造商，专注于半导体设备关键零部件制造。公司以半导体设备真空部件的表面处理技术为核心，集合材料工程、机械加工、精密检测、洁净包装等技术打造一站式快速响应客户需求的服务平台，同时帝京也为半导体设备及Fab厂提供不锈钢、铝合金、工程塑料等材质零件的精密加工及表面处理服务。</t>
  </si>
  <si>
    <t>昉擎科技</t>
  </si>
  <si>
    <t>行业信息化解决方案提供商</t>
  </si>
  <si>
    <t>小米/明势</t>
  </si>
  <si>
    <t>2023.3.13 - 战略投资 - N/A - 小米/明势</t>
  </si>
  <si>
    <t>昉擎科技是一家通讯设备研发商，公司主要从事软件开发、软件销售、软件外包服务、信息系统集成服务以及计算机系统服务等相关业务。</t>
  </si>
  <si>
    <t>库洛游戏</t>
  </si>
  <si>
    <t>二次元手游研发商</t>
  </si>
  <si>
    <t>2018.8.16 - A轮 - N/A - 天津英雄金控/德同
2020.11.24 - 战略投资 - 3.42亿人民币 - 英雄互娱
2023.3.15 - 战略投资 - N/A - 腾讯</t>
  </si>
  <si>
    <t>广州库洛科技有限公司是一家致力于二次元游戏研发的互联网文化企业。公司曾自主研发创作了二次元宅萌手游《战场双马尾》，成为国内二次元手游的开拓者。</t>
  </si>
  <si>
    <t>智同科技</t>
  </si>
  <si>
    <t>高精密减速机产品研发商</t>
  </si>
  <si>
    <t>小米长江</t>
  </si>
  <si>
    <t>CTO是北科大张跃明教授，专注RV减速器赛道，做国产化替代，去年营收小几千万，通过熙诚金睿在对接；</t>
  </si>
  <si>
    <t>2019.12.12 - 天使轮 - N/A - 北京恩利伟业
2021.4.9 - Pre-A轮 - N/A - 启迪
2021.10.18 - A轮 - 数千万人民币 - 亦庄国投
2022.3.16 - 股权投资 - 数亿人民币 - 亦庄国投/雅瑞天使/京城机电/恩利伟业/慧眼/河北沿海/瑞策/欣柯/屹唐华睿/建投创发
2023.3.13 - 股权投资 - 数亿人民币 - 北京金融街/熙诚金睿/小米长江/亦庄国投/慧眼/河北沿海</t>
  </si>
  <si>
    <t>北京智同精密传动科技有限责任公司(以下简称“智同科技”)，组建于2015年。智同科技的主要产品涵盖工业机器人用高精密摆线减速器，雷达天线用精密行星减速器，工程机械用行星减速器，建筑机械用行星减速器，混凝土搅拌输送⻋用减速器等众多品种。</t>
  </si>
  <si>
    <t>常州易控</t>
  </si>
  <si>
    <t>汽车动力系统电控产品及解决方案提供商</t>
  </si>
  <si>
    <t>2012.6.26 - 天使轮 - 2700万人民币 - 拉萨厚石/清研
2015.12.29 - A轮 - N/A - 龙城英才/清研
2016.6.8 - B轮 - N/A - 陕西鸿创
2020.8.6 - B+轮 - N/A - 黑铁
2023.3.14 - 股权投资 - 1亿人民币 - 毅达/中芯熙诚/北极光/瑞芯/启泰</t>
  </si>
  <si>
    <t>易控是是以汽车电子控制技术研发和生产为主导业务的高新技术企业。公司始终处于动力系统和排放控制技术的前沿，通过自主研发，掌握核心科技，已完成满足国Ⅳ及以上排放的发动机控制器、双燃料发动机控制器及系统、SCR系统控制器等系列产品研发及定型工作，并实现产业化；公司研发生产的电动汽车整车控制器已实现批量供货。同时公司先后承担多项国际科技合作、科技支撑、国家创新基金等项目的研究任务。</t>
  </si>
  <si>
    <t>科莱烯</t>
  </si>
  <si>
    <t>盐湖提锂膜，过两个月融资</t>
  </si>
  <si>
    <t>2023.3.8 - 天使轮 - N/A - 同创伟业</t>
  </si>
  <si>
    <t>科莱烯位于武汉，公司面向国家新能源与“双碳”战略需求，开发新型锂镁分离薄膜材料。科莱烯创始人赵云良教授团队基于廉价矿物开发了一种二维粘土矿物锂镁分离薄膜，该薄膜颠覆了传统薄膜材料的制备思路与离子传输分离机制，从根本上提出了膜材料成本、制造、性能与应用难题的解决方案，在盐湖提锂领域具有良好的应用潜力。</t>
  </si>
  <si>
    <t>艾比奥</t>
  </si>
  <si>
    <t>医疗器械生产销售商</t>
  </si>
  <si>
    <t>传统CXO</t>
  </si>
  <si>
    <t>2023.3.10 - 股权投资 - N/A - IDG</t>
  </si>
  <si>
    <t>三瑞模型</t>
  </si>
  <si>
    <t>无人机动力系统供应商</t>
  </si>
  <si>
    <t>2021.6.11 - 股权投资 - N/A - 凯复/申毅/沪蓉
2023.3.9 - 股权投资 - N/A - 达晨</t>
  </si>
  <si>
    <t>三瑞智能致力于固定翼飞行器的研发与销售，于2009年创办了另一个品牌T-MOTOR，专注于为多旋翼无人机提供更安全的动力系统。</t>
  </si>
  <si>
    <t>大寰机器人</t>
  </si>
  <si>
    <t>电动夹爪研发生产商</t>
  </si>
  <si>
    <t>国内最大的电钢爪企业，定位在末端执行器，2023年收入8000-1亿人民币，100%yoy，不怎么亏损，IDG投了两轮，第一轮估值5亿，第二轮估值8亿人民币。</t>
  </si>
  <si>
    <t>2017.8.15 - 天使轮 - 数百万人民币 - 仁智
2018.6.7 - 股权投资 - N/A - 牧帛
2021.4.14 - 股权投资 - N/A - 飞图
2022.1.28 - 股权投资 - N/A - 字节
2023.3.10 - 股权投资 - N/A - IDG</t>
  </si>
  <si>
    <t>大寰机器人是一家变胞机器人制造商，变胞机器人比起传统刚性机器人，拥有更多的自由度，更能适应复杂的环境，变胞机构的特点是在运动的过程中能够发生拓扑结构和自由度的变化，所以会有多个构态，能够完成多种任务，适用于变工况和多任务的场合。隶属于深圳市大寰机器人科技有限公司。</t>
  </si>
  <si>
    <t>植寅食品</t>
  </si>
  <si>
    <t>食品销售商</t>
  </si>
  <si>
    <t>2023.2.28 - 出资设立 - N/A - 元璟</t>
  </si>
  <si>
    <t>合凯维</t>
  </si>
  <si>
    <t>女性健康创新解决方案提供商</t>
  </si>
  <si>
    <t>已联系鼎丰</t>
  </si>
  <si>
    <t>2023.3.8 - 种子轮 - 1000万美元 - 鼎丰生科/创新工场</t>
  </si>
  <si>
    <t>合凯维生命科学是一家旨在为女性健康问题提供综合创新解决方案的医疗科技公司。公司计划通过整合诊断、药物、器械和数据，一站式解决妇产科领域未满足的医疗需求。合凯维生命科学由多位资深创业者和前跨国公司高管在世界级科学顾问委员会的支持下，于2022年6月在美国波士顿创立。公司采用美国-亚洲联合运营模式，同步开展研发和商业化。</t>
  </si>
  <si>
    <t>MiAO</t>
  </si>
  <si>
    <t>游戏+社交平台</t>
  </si>
  <si>
    <t>红杉/高榕</t>
  </si>
  <si>
    <t>2022.11.1 - 天使轮 - 1亿人民币 - 红杉/高榕/Monolith</t>
  </si>
  <si>
    <t>MiAO是一家游戏+社交平台，由前巨人CEO吴萌创立，MiAO的第一款全球化产品正在研发之中，这是一款主打多人玩法的开放世界体素游戏——在核心玩法足够耐玩的前提下，提供更丰富的以多人玩法为主的第一方内容，当拥有足够体量的用户基础之后，再逐步建立起玩家与创作者共生的平台生态。</t>
  </si>
  <si>
    <t>贻如生物</t>
  </si>
  <si>
    <t>合成生物新材料研发商</t>
  </si>
  <si>
    <t>线性/险峰</t>
  </si>
  <si>
    <t>2022年中接触，投后1亿，类似bolt使用菌丝蛋白做面料，创始人苏睿是iGEM leader，但是作为本科生做生物技术创业的技术积累太浅</t>
  </si>
  <si>
    <t>值得关注公司进展</t>
  </si>
  <si>
    <t>2022.9.14 - 种子轮 - N/A - 奇绩创坛
2023.3.9 - 天使轮 - 数千万人民币 - 线性/奇绩创坛/旦恩/险峰</t>
  </si>
  <si>
    <t>SynMeta贻如生物希望结合合成生物学与材料设计，通过在基因水平上的蛋白设计与物种水平上的代谢调控，用合成生物学的方法打造下一代生物基材料，创造出从未有过的生命材料和更好的可持续材料。目前贻如生物有两大主要业务模块，一是生物基医美材料模块，主要产品有各类功能性重组蛋白与医美材料。二是生物基材料（研发状态），主要产品有重组蛋白材料、仿生生物基皮革等。</t>
  </si>
  <si>
    <t>咖爷科技</t>
  </si>
  <si>
    <t>数字技术服务商</t>
  </si>
  <si>
    <t>追觅cofounder 吴鹏创业新公司，聊的时候没定方向，后来听说Hillhouse给了命题做企业级咖啡级</t>
  </si>
  <si>
    <t>值得看看进度</t>
  </si>
  <si>
    <t>2023.3.7 - 天使轮 - 1亿人民币 - 高瓴/前海仁智</t>
  </si>
  <si>
    <t>咖爷科技是一家奶茶店自动化制作设备研发商。以奶茶店、咖啡馆为主的现制饮品近些年持续高增长，但相比于咖啡馆的全自动咖啡机，茶饮店的奶茶/果茶制作过程比较繁琐，给糖、泡茶、打奶沫设备依赖人工操作，低标准、低时效和高人员成本问题突出。此外，饮品食安频发问题下，尤其对于那些有快速扩张诉求，但人员培训体系难以短时承接的连锁品牌来说，自动化意味着，经营者可以少一些食安风险。</t>
  </si>
  <si>
    <t>长沙百观</t>
  </si>
  <si>
    <t>互联网数据服务商</t>
  </si>
  <si>
    <t>CZ: 这是陈沐做的AlTERNATIVE DATA SERVICE百观数据吗？</t>
  </si>
  <si>
    <t>2023.2.27 - 天使轮 - N/A - 真格</t>
  </si>
  <si>
    <t>慧疗生物</t>
  </si>
  <si>
    <t>创新核糖核酸药物研发商</t>
  </si>
  <si>
    <t>2022年6月接触，类细胞膜递送mRNA，圣诺和苏州大学技术背景，技术偏弱</t>
  </si>
  <si>
    <t>2021.9.22 - 种子轮 - 1亿人民币 - 红杉/汇鼎/金浦
2023.3.10 - Pre-A轮 - 1亿人民币 - 聚明/顺为/中新/亚杰商会/红杉</t>
  </si>
  <si>
    <t>苏州慧疗生物医药科技有限公司是一家从事综合提供核酸药物产业化的高科技企业。公司业务覆盖mRNA药物研发生产、临床试验设计、数据分析等各个领域，专注于基于mRNA技术的传染病疫苗、肿瘤疫苗、细胞治疗、蛋白替代等的开发。围绕着新型mRNA递送制剂CLS系统，公司致力于发展具有中国自主知识产权的mRNA药物技术生产平台。</t>
  </si>
  <si>
    <t>心锐医疗</t>
  </si>
  <si>
    <t>高分子瓣膜研发生产商</t>
  </si>
  <si>
    <t>2022.1.25 - 天使轮 - 1000万人民币 - 北极光
2023.2.16 - Pre-A轮 - 数千万人民币 - 惠每/北极光</t>
  </si>
  <si>
    <t>苏州心锐医疗科技有限公司是国内从事高分子瓣膜研发的企业，公司以新型高分子瓣膜为中心，构建完整的心脏瓣膜病解决方案，高分子瓣膜的出现打破了传统的瓣膜竞争格局。基于高分子材料的瓣膜集机械瓣和生物瓣二者的优势于一身，既具备优异的耐疲劳特性，又有极好的血液相容性。它的出现，被很多心脏科医生认为是心脏瓣膜的未来。</t>
  </si>
  <si>
    <t>赫中企云</t>
  </si>
  <si>
    <t>动态折扣科技解决方案提供商</t>
  </si>
  <si>
    <t>C2FO China copycat. Founder was ex-China head of C2FO.</t>
  </si>
  <si>
    <t>2021.9.6 - 天使轮 - 1000万人民币 - 金沙江/零一
2023.3.6 - Pre-A轮 - 数千万人民币 - 零一/金沙江</t>
  </si>
  <si>
    <t>赫中企云在国内率先拓展动态折扣领域，动态折扣技术也是其核心壁垒。目前，赫中企云为全球企业提供创新数字化营运资金管理基础设施，是一体化运营的综合解决方案提供商。</t>
  </si>
  <si>
    <t>奥丁科技</t>
  </si>
  <si>
    <t>电影级超写实数智人技术开发商</t>
  </si>
  <si>
    <t>海南</t>
  </si>
  <si>
    <t>正在请股东介绍</t>
  </si>
  <si>
    <t>2023.1.9 - 股权投资 - N/A - 智慧基石
2023.3.6 - Pre-A轮 - N/A - 毅达</t>
  </si>
  <si>
    <t>奥丁科技是一家对标好莱坞电影工业级生产流程的超写实数字人公司，为了提高数字人的超高清视觉效果、生产效率、以及更完美的还原表情、动作、材质等细节，奥丁科技正向研发了硬件、算法、和软件工具链等底层技术。</t>
  </si>
  <si>
    <t>欧利生物</t>
  </si>
  <si>
    <t>一站式核酸药企CDMO服务提供商</t>
  </si>
  <si>
    <t>毅达/经纬</t>
  </si>
  <si>
    <t>小核酸CDMO市场竞争积累，mRNA的研发市场暂未到CDMO级别</t>
  </si>
  <si>
    <t>2022.5.18 - Pre-A轮 - 数千万人民币 - 经纬
2023.2.16 - Pre-A+轮 - N/A - 清松/毅达/经纬</t>
  </si>
  <si>
    <t>欧利生物成立于2021年，专注于为全球药企提供核酸药物发现、实验室研发、工艺和分析开发、CMC服务、原料药生产及药品注册等“一站式”CDMO服务。核酸药物在传染性疾病、肿瘤个体化治疗、罕见病等领域展现出巨大的开发与应用潜力，被誉为“全球制药领域的第三次浪潮”，。然而，由于核酸药物在工艺开发、生产放大、质量控制等环节均存在较高的壁垒，且需依赖众多的Know-how，因此药企对核酸药物CDMO需求十分迫切。但受限于行业发展时间较短，人才稀缺且普遍缺乏项目经验，全球范围内能够提供满足药用质量要求的核酸药物CDMO并不多，欧利生物便是其中之一。</t>
  </si>
  <si>
    <t>雷鸟创新</t>
  </si>
  <si>
    <t>AR眼镜研发生产商</t>
  </si>
  <si>
    <t>下个月公司开始新轮融资</t>
  </si>
  <si>
    <t>2023.3.6 - A轮 - 1亿人民币 - 复星创富/容亿/三七互娱/华润/博士眼镜/野草/海南盈添</t>
  </si>
  <si>
    <t>雷鸟创新是一家专注于 AR 领域的新锐创业公司。公司在光学、显示、算法及整机方面，均有多年技术积累与沉淀。公司致力于打造全球顶级消费级AR生态，为用户提供高品质AR产品。2021年10月，公司发布业内首款双目全彩 MicroLED 全息光波导 AR 眼镜，首创全彩微显示引擎，突破行业技术瓶颈，率先在轻薄的眼镜形态上实现画面全彩高亮显示。 成立数月来，公司凭借在AR领域的技术突破和产品创新频频受到认可。11月，公司上榜36氪高成长力新消费品牌。12月，公司获评VR陀螺第六届金陀螺奖“年度XR新锐企业”。同时雷鸟智能眼镜先锋版获得VR陀螺“年度XR技术创新奖”、36氪WISE2021“新经济之王硬核产品”等诸多荣誉。2022年1月，雷鸟创新携两款产品亮相CES并获得广泛关注。20余家海外媒体密集报道并给予充分认可，海外专业媒体CNET评价道“它实现了其他科技公司多年来努力但尚未实现的愿景”，美国著名IT杂志PCMag认为“它是未来的一扇窗户”。 展会期间，NXTWEAR Air 斩获权威机构IDG颁发的“最具创新产品奖”。</t>
  </si>
  <si>
    <t>极光星通</t>
  </si>
  <si>
    <t>航空航天光通信部组件研发生产商</t>
  </si>
  <si>
    <t>用于卫星通信的激光通信</t>
  </si>
  <si>
    <t>2021.12.24 - Pre-A轮 - 数千万人民币 - 中科创星/海南融智通达/珠海蓉盟微
2023.3.10 - A轮 - 数千万人民币 - 方正和生/顺为</t>
  </si>
  <si>
    <t>极光星通是聚焦于空间激光通信技术研发及相关产品制造的国家高新技术企业，核心技术自主可控。公司核心产品涵盖星间同轨、星间异轨、星地和临近空间等应用领域，致力于为用户打造体系完整的空间激光通信组网方案，为用户提供系统的自由空间光通信组网方案并提供信息服务。</t>
  </si>
  <si>
    <t>Fintern</t>
  </si>
  <si>
    <t>英国金融信贷服务商</t>
  </si>
  <si>
    <t>6.02亿美元</t>
  </si>
  <si>
    <t>这轮基本全部是债权投资基金</t>
  </si>
  <si>
    <t xml:space="preserve">2021.4.15 - 种子轮 - 4331万美元 - Varengold
2022.2.9 - A轮 - 1082万美元 - 个人/Varengold/Hambro Perks
2023.3.7 - A+轮 - 6.02亿美元 - 金沙江/Hambro Perks/K3 </t>
  </si>
  <si>
    <t>Fintern LTD提供丰富的低成本，公平和灵活的贷款解决方案，为借款人的利益和他们的长期财务健康。</t>
  </si>
  <si>
    <t>安锐生物</t>
  </si>
  <si>
    <t>下一代精准医疗小分子创新药研发商</t>
  </si>
  <si>
    <t>纯药，杏泽被投企业，本轮投后200mUSD出头，针对自免疾病的热门靶点tyk2即将进入临床</t>
  </si>
  <si>
    <t>2020.7.1 - Pre-A轮 - N/A - 泰福/幂方
2021.11.23 - A轮 - 4000万美元 - 启明/IDG/Octagon/晨壹/骊宸/泰福/幂方
2023.3.10 - B轮 - 5000万美元 - 渶策/启明/泰福/江远/三生制药/Octagon/骊宸</t>
  </si>
  <si>
    <t>安锐生物是一家聚焦肿瘤和自身免疫疾病治疗的下一代精准医疗小分子创新药研发公司，利用高度创新的筛选技术平台和国际领先的完整的研发团队，以科学和数据驱动，按照国际高标准来开发病人急需的创新药，并且通过和国内外顶尖药企的合作推动未来的商业化，实现公司的价值。</t>
  </si>
  <si>
    <t>Uni Express</t>
  </si>
  <si>
    <t>加拿大同城物流服务商</t>
  </si>
  <si>
    <t>蓝驰/元璟</t>
  </si>
  <si>
    <t>加拿大</t>
  </si>
  <si>
    <t>2019.11.30 - 种子轮 - 50万美元 - CP/Pangu
2020.12.18 - 天使轮 - 350万美元 - Red Thread/Seed2IPO
2022.6.28 - A轮 - 5000万美元 - 纵腾/燕文物流/凯尔特/西图/Seed2IPO
2023.1.1 - A+轮 - 1500万美元 - Freshwave/Hat Trick/蓝驰/Celtic House
2023.3.6 - B轮 - 1亿人民币 - 凯尔特/蓝驰/清波/元璟/西图/Hat-trick</t>
  </si>
  <si>
    <t>UniUni2019年成立，是加拿大领先的电子商务最后一英里交付解决方案提供商之一。瞄定北美尾程市场巨大的增长空间和服务标准机会，以创新性的“众包”服务模式+密集配送网络+数字化服务体系，为包括亚马逊、沃尔玛、Shein、Wish在内的头部跨境电商平台和北美本地企业提供高质量标准的尾程配送和退货服务。</t>
  </si>
  <si>
    <t>视微影像</t>
  </si>
  <si>
    <t>眼科智能诊疗设备研发商</t>
  </si>
  <si>
    <t>主做眼科OCT设备，已经出货150多台，国内市场规模不大，约50亿，但外资主导</t>
  </si>
  <si>
    <t>2018.6.1 - A轮 - 2500万人民币 - 朗盛/飞图
2020.12.10 - B轮 - 1亿人民币 - 陕投誉华/飞图/朗盛
2021.12.31 - 战略投资 - N/A - 爱尔眼科
2023.3.9 - C轮 - 3亿人民币 - 国寿/前海/辰德/深创投/中金汇融/毅达/临港蓝湾/小明/北京誉华/飞图/朗盛/爱尔眼科</t>
  </si>
  <si>
    <t>视微影像是一家由多名留美博士创建的高科技公司，致力于科技前沿的医学影像系统的研发。公司最初成立于美国硅谷(SVision Research, Inc.)，在硅谷拥有研发实验室，在硅谷和上海分别组建了研发团队。团队曾获2013年春晖杯中国留学人员创新创业大赛二等奖，2015年河南省科技创业雏鹰大赛团队组一等奖，并成为河南唯一一支创业团队参加2015年第四届中国创新创业大赛生物医药行业总决赛。其首款产品扫频激光SS-OCT是现阶段扫描速度最快的OCT设备。</t>
  </si>
  <si>
    <t>谷斗科技</t>
  </si>
  <si>
    <t>资源智能优化协同平台提供商</t>
  </si>
  <si>
    <t>顺为/银杏谷</t>
  </si>
  <si>
    <t>2020.6.28 - 天使轮 - N/A - 银杏谷/黑马/梅花
2020.12.1 - A轮 - N/A - 红杉
2023.1.12 - 股权投资 - 1亿人民币 - 顺为/正瀚/银杏谷</t>
  </si>
  <si>
    <t>谷斗科技致力于智能协同技术在中国的落地推广，助力中国企业实现从自动化-&gt;数字化-&gt;智能化的战略转型，填补工业互联网与消费互联网之间的空白，实现消费端与供应端的全局协同。公司以领先的运筹学、数字化建模技术为核心驱动力，在供应链、物流、人力资源等领域为企业提供从战略咨询到软件方案落地实施等一揽子的智能协同整体解决方案。</t>
  </si>
  <si>
    <t>Scroll</t>
  </si>
  <si>
    <t>以太坊扩容网络平台</t>
  </si>
  <si>
    <t>红杉/启明</t>
  </si>
  <si>
    <t>2022.4.21 - A轮 - 3000万美元 - Polychain/BainCapital Crypto/Robot/Geometry DAO
2023.2.16 - 战略投资 - N/A - Gate
2023.3.6 - 股权投资 - 5000万美元 - Polychain/红杉/贝恩/Moore/Variant/Newman/IOSG/启明</t>
  </si>
  <si>
    <t>Scroll是一个以太坊扩容网络平台，使用zk-rollup技术的以太坊扩容网络，计划于今年下半年推出测试网。</t>
  </si>
  <si>
    <t>爱猪猪放心农场</t>
  </si>
  <si>
    <t>养猪数字化管理解决方案提供商</t>
  </si>
  <si>
    <t>2023.3.6 - 股权投资 - N/A - 展博/梅花</t>
  </si>
  <si>
    <t>爱猪猪放心农场是一家养猪数字化管理解决方案提供商。以科学先进的育种、养殖技术及服务团队，向社会提供健康、生态的生猪为使命，同时为客户提供繁育生猪的优质服务。</t>
  </si>
  <si>
    <t>思睿哲</t>
  </si>
  <si>
    <t>电力电子元器件生产销售商</t>
  </si>
  <si>
    <t>2023.3.2 - 股权投资 - N/A - 豪鹏/惠友</t>
  </si>
  <si>
    <t>赜深数字</t>
  </si>
  <si>
    <t>三维/四维重建技术研发商</t>
  </si>
  <si>
    <t>3/15刚Catchup过，做3D NeRF，demo已经有了，但还没有真实用户，值得后面track进展</t>
  </si>
  <si>
    <t>2023.3.2 - 股权投资 - N/A - 奇绩创坛/红杉</t>
  </si>
  <si>
    <t>赜深数字是一家三维/四维重建技术研发商，旨在使用新兴的神经网络技术取代目前主流的基于摄像测量算法的三维/四维重建方案。</t>
  </si>
  <si>
    <t>迪必尔生物</t>
  </si>
  <si>
    <t>智能生物反应器综合解决方案提供商</t>
  </si>
  <si>
    <t>2022.6.23 - 股权投资 - N/A - 长江国弘/接力
2023.3.3 - 股权投资 - N/A - 红杉</t>
  </si>
  <si>
    <t>迪必尔生物是一家小型平行生物反应器商业化公司，公司专注于生物过程工程微小型化以及PAT过程分析技术和一次性生物反应器的研发制造，公司将生物过程工程微小型化、智能化以及过程分析技术（PAT）和一次性生物反应器(SUB)，覆盖到从实验室到中试再到放大量产的各个规模。</t>
  </si>
  <si>
    <t>度风科技</t>
  </si>
  <si>
    <t>毫米波通信与传感产品研发商</t>
  </si>
  <si>
    <t>元禾</t>
  </si>
  <si>
    <t>2021.7.26 - 股权投资 - N/A - 苏高新
2023.3.7 - 股权投资 - N/A - 元禾</t>
  </si>
  <si>
    <t>苏州度风科技有限公司是一家专注毫米波通信与传感的高科技公司。本公司专注于毫米波通信与传感的产品、项目开发和测试服务。团队在毫米波天线与射频电路、数字与模拟波束赋形技术、毫米波通信与雷达传感系统等方面有深厚的技术积累和产品开发经验。主要产品有高灵敏度毫米波测风雷达、小型雷达传感器、AiP封装天线与模组等；可提供微波和毫米波射频、天线以及OTA测试服务；并可对客户委托的定制项目进行产品开发。</t>
  </si>
  <si>
    <t>晶格领域</t>
  </si>
  <si>
    <t>碳化硅衬底研发生产商</t>
  </si>
  <si>
    <t>天科合达 创始人陈小龙教授的学生；投后6亿；</t>
  </si>
  <si>
    <t>2022.2.11 - 股权投资 - N/A - 中信建投/吉富/新材智/众志诚材/北京咖博恩
2023.3.7 - 股权投资 - N/A - 力合/耀途/仁发新能/洪泰/川流/北京青丰</t>
  </si>
  <si>
    <t>晶格领域是一家碳化硅衬底研发生产商，集碳化硅（SiC）衬底研发、生产及销售于一体，晶格领域是目前国内首家以液相法为核心技术生长碳化硅晶体的企业，掌握具有自主知识产权的液相法生长碳化硅晶体技术，相较目前物理气相传输法生长技术（PVT法），能有效提高晶体质量，降低生产成本，并能解决碳化硅衬底p型掺杂难以实现的产业化难题，对于推动宽禁带半导体产业发展具有重要意义。</t>
  </si>
  <si>
    <t>汇甬新材料</t>
  </si>
  <si>
    <t>特种分离膜材料和膜技术服务提供商</t>
  </si>
  <si>
    <t>2019.9.9 - A轮 - N/A - 宁波天使引导/海邦
2022.6.7 - 股权投资 - N/A - 川流/宁波长隆国泰
2023.2.28 - 股权投资 - N/A - 银杏谷/晓池</t>
  </si>
  <si>
    <t>浙江汇甬新材料有限公司是宁波市重点引进的海外高层次创新创业团队，是一家以研发、生产、应用推广各类特种分离膜和膜工程的高科技企业。宁波汇甬新材料有限公司团队现有教授3名，博士5人、硕士16人、本科10人；并聘请德国和美国的无机膜专家顾问。</t>
  </si>
  <si>
    <t>虹宇科技</t>
  </si>
  <si>
    <t>VR/AR操作系统研发商</t>
  </si>
  <si>
    <t>2018.3.12 - 天使轮 - 数百万人民币 - 云天使
2021.10.8 - A轮 - N/A - 金沙江
2021.11.8 - A+轮 - 1亿人民币 - 源码
2023.3.1 - 股权投资 - N/A - 达晨</t>
  </si>
  <si>
    <t>北京虹宇科技有限公司，是由一批来自于清华的技术极客创立,专注深耕VR/AR底层系统。自主研发用于VR/AR的全新3D系统——IrisView。目前显示合成方面的底层框架(类似于3D版X WindowSystem)及API已搭建完成,并且已经为国内领先的数家AR硬件厂商提供底层系统技术服务。虽然成立仅两年多时间，但已凭借自主研发的IRIS系统等高精尖技术优势，迅速成长为国内AR、VR核心软件技术领域的佼佼者，团队拥有来自清华、北大、新加坡国立大学、香港大学、北航等一批国际顶级技术人才组成。崇尚极客精神、矢志创造未来科技、领导行业发展的宏图愿景，全情投入、积极引领着下一个科技时代的到来。</t>
  </si>
  <si>
    <t>志存锂业</t>
  </si>
  <si>
    <t>锂电池生产商</t>
  </si>
  <si>
    <t>江西</t>
  </si>
  <si>
    <t>南氏锂业等锂矿公司合并攒的局</t>
  </si>
  <si>
    <t>2021.9.10 - 战略投资 - N/A - 宁德时代
2022.6.14 - 股权投资 - N/A - 湖北交投/允泰/翱锐端信
2022.11.30 - 股权投资 - N/A - 允泰/北京铂宇/翱锐端/瑞世/湖北交投/万润新能/星通
2023.3.7 - 股权投资 - N/A - 晨道/星通</t>
  </si>
  <si>
    <t>江西志存锂业有限公司是一家专注于锂矿资源采、选及综合利用制备碳酸锂等锂盐产品的研发、生产和销售的高新技术企业。目前正积极投资锂矿山产业，打造“采矿－选矿－锂盐制备－锂渣资源化利用”的较为完整的锂电原料产业链。</t>
  </si>
  <si>
    <t>沐创集成电路</t>
  </si>
  <si>
    <t>可重构安全加速芯片和智能网络芯片提供商</t>
  </si>
  <si>
    <t>20在融，2022年4000万，2023年1.1亿。清华魏少军的团队。</t>
  </si>
  <si>
    <t>2020.3.13 - 天使轮 - N/A - 清华控股
2021.1.8 - Pre-A轮 - N/A - 招商局/招商启航/励石/雅瑞天使
2021.5.19 - A轮 - 1亿人民币 - 清控银杏/力合/基石/招商局/励石
2022.2.28 - A+轮 - N/A - 中电科研投/德开元泰/清控银杏/励石
2023.3.3 - A2轮- 数亿人民币 - 俱成/元禾控股/无锡金投/新沃司浦林</t>
  </si>
  <si>
    <t>沐创集成电路技术源于清华大学可重构计算安全团队，沐创专注于可重构编程系统芯片应用系统开发、芯片前端设计、测试服务，坚持“国密融合安全，安全融合网络，网络融合智能”产品发展路线，已拥有面向信息安全和网络控制方向的两大产品系列，立志于成为一家面向云、网、端的可重构安全加速和智能网络控制器芯片提供商。</t>
  </si>
  <si>
    <t>先为达生物</t>
  </si>
  <si>
    <t>代谢性疾病药物研发商</t>
  </si>
  <si>
    <t>纯药，pre-ipo</t>
  </si>
  <si>
    <t>2017.12.11 - 天使轮 - N/A - 拾玉
2018.5.9 - Pre-A轮 - N/A - 海邦
2021.2.19 - B轮 - 2.5亿人民币 - 济峰/君联/海邦
2021.9.26 - C轮 - 4.5亿人民币 - IDG/正心谷/洲嶺
2022.3.17 - 股权投资 - N/A - 林芝永信
2023.3.1 - 股权投资 - N/A - 腾讯/礼来</t>
  </si>
  <si>
    <t>先为达生物专注于脂肪性肝炎等相关代谢性疾病药物的研究，并开发系列具有自主知识产权的生物新药。先为达生物研发团队由海归和本土博士、硕士等多人组建，含有国家中组部“千人计划”入选者，专业涵盖药物设计、工艺开发、质控及制剂、药理、临床等领域，是一支具有国际先进技术水平的高端人才梯队，拥有丰富的生物新药开发和产业化的经验，完全具备自主开发生物新药的技术力量。</t>
  </si>
  <si>
    <t>InsrtLabs</t>
  </si>
  <si>
    <t>区块链协议服务商</t>
  </si>
  <si>
    <t>Pre-Seed</t>
  </si>
  <si>
    <t>220万美元</t>
  </si>
  <si>
    <t>2023.3.2 - Pre-Seed轮 - 220万美元 - HashKey/Infinite/云九/Hamzah Khan</t>
  </si>
  <si>
    <t>InsrtLabs是一家区块链协议服务商，该平台于去年12月上线，允许用户获得NFT敞口并赚取回报。</t>
  </si>
  <si>
    <t>衔远科技</t>
  </si>
  <si>
    <t>产品数智化服务商</t>
  </si>
  <si>
    <t>启明/经纬</t>
  </si>
  <si>
    <t>2023.3.1 - 天使轮 - 数亿人民币 - 启明/经纬</t>
  </si>
  <si>
    <t>衔远科技，致力于成为企业产品全链路数智化的引领者，让每一件商品都应需而生，让每一个消费者都得偿所愿。 为了帮助制造业更好地做出决策，衔远科技聚焦“AI+SaaS”的模式打造了产品参谋平台，包含五大功能模块：产品计划、市场洞察、产品概念、概念验证、产品定义，共覆盖新品开发流程、老品升级流程与自有方案评估三大业务场景。</t>
  </si>
  <si>
    <t>维悟光子</t>
  </si>
  <si>
    <t>单目3D视觉感知技术开发商</t>
  </si>
  <si>
    <t>还太早期，产品还没被验证，之后跟进看进展</t>
  </si>
  <si>
    <t>2022.6.6 - 天使轮 - 1000万人民币 - 真格</t>
  </si>
  <si>
    <t>维悟光子是清华大学科研成果转化的高科技企业。公司专注于被动单目3D视觉感知技术的研发，为消费电子、汽车智能化、工业自动化和医疗检查等场景提供低成本、小体积、低功耗的3D感知解决方案。</t>
  </si>
  <si>
    <t>智研汇</t>
  </si>
  <si>
    <t>云原生软件开发商</t>
  </si>
  <si>
    <t>2022.12.19 - 天使轮 - 1000万人民币 - 险峰/华汯</t>
  </si>
  <si>
    <t>智研汇基于需合规开发的先进装备制造这一垂直领域的Knowhow以及对于行业数字化的理解，全栈自研了AirEdge（智研爱智）系列云原生PLM、QMS软件。作为自带合规开发框架的云原生一站式研发管理工具，AirEdge涵盖了新产品开发与导入价值流管理、生命周期问题追溯、模块化需求管理、合规开发框架和适航体系、产品数据管理、工程管理与规划工具等众多产品子集。</t>
  </si>
  <si>
    <t>未来速度</t>
  </si>
  <si>
    <t>分布式数据科学计算框架开发商</t>
  </si>
  <si>
    <t>2023.2.27 - 天使轮 - 数百万美元 - 耀途</t>
  </si>
  <si>
    <t>未来速度成立于2022年，旗下产品Xorbits为分布式数据科学计算框架，Xorbits能加速许多知名 Python 库，包括 numpy、pandas、scikit-learn 等。Xorbits 利用多核和 GPU 来加速计算，支持单机加速，也可以轻松扩展到成千台机器，以支持处理 TB 级数据。</t>
  </si>
  <si>
    <t>致真精密</t>
  </si>
  <si>
    <t>高端集成电路测试设备研发商</t>
  </si>
  <si>
    <t>北航微电子学院院长赵巍胜教授的成果转化项目；致真是做磁存储的磁光克尔测试仪器和设备。</t>
  </si>
  <si>
    <t>2021.10.22 - 天使轮 - 1000万人民币 - 青岛微电子
2022.5.27 - 天使+轮 - 1000万人民币 - 启迪之星/柏彦
2023.3.1 - Pre-A轮 - 数千万人民币 - 聚源/青岛财通/青岛科创</t>
  </si>
  <si>
    <t>致真精密仪器成立于2019年，是北京航空航天大学集成电路学院和北京航空航天大学青岛研究院孵化的高科技公司。主要业务为微电子领域测试设备的研发制造和销售，包括磁性芯片产线测试设备和高端科研仪器，致力于解决科研和产业中，尤其是磁性芯片研发领域的卡脖子的、国内尚未解决的仪器设备方面的难题。</t>
  </si>
  <si>
    <t>仁景生物</t>
  </si>
  <si>
    <t>mRNA创新药物研发商</t>
  </si>
  <si>
    <t>2021.6.25 - Pre-A轮 - N/A - 长安私人/险峰
2023.2.27 - Pre-A+轮 - 1亿人民币 - 姜广策/楚天/颢平/险峰/长安私人</t>
  </si>
  <si>
    <t>仁景生物2021年成立于苏州生物医药产业园BioBAY，专注于开发基于mRNA技术的创新药物。现阶段公司专注于研发肿瘤治疗性疫苗、肿瘤免疫治疗药物及蛋白替代产品。目前，公司还在苏州BioBAY拥有mRNA创新和研发中心及中试洁净厂房，为公司技术平台建设及产品管线提供基础设施，该中心支持每年至少3条管线同步推进至IND申报</t>
  </si>
  <si>
    <t>伯宇科技</t>
  </si>
  <si>
    <t>数控电致变色材料研发生产商</t>
  </si>
  <si>
    <t>电致变色材料是无机氧化物方案，没办法做大尺寸的电致变色模组</t>
  </si>
  <si>
    <t>2019.2.2 - 种子轮 - N/A - N/A
2020.1.1 - 天使轮 - 数百万人民币 - 长三角新能源
2022.1.25 - Pre-A轮 - 数千万人民币 - 武汉星元/清控金信
2022.9.22 - 股权投资 - N/A - 创东方/海高/勤合/吴江
2023.2.28 - Pre-A+轮 - 数千万人民币 - 创新工场/创东</t>
  </si>
  <si>
    <t>苏州伯宇科技有限公司是一家数控电致变色材料研销商，数控电致变色材料的原理是，通过改变施加在无机物涂层上的电压，让材料实现不同通光率。</t>
  </si>
  <si>
    <t>合木千行</t>
  </si>
  <si>
    <t>医疗诊断行业AI技术解决方案供应商</t>
  </si>
  <si>
    <t>Pass, 增长大多来自核酸业务，产品与行业头部高度同质化</t>
  </si>
  <si>
    <t>2021.5.18 - 天使轮 - N/A - 险峰
2021.12.27 - Pre-A轮 - 数千万人民币 - 天图/险峰
2022.12.31 - Pre-A+轮 - N/A - 险峰</t>
  </si>
  <si>
    <t>合木千行成立于2020年11月，专注于利用AI+机器人及边缘云计算技术赋能生命科学及医疗行业。公司业务覆盖生物工程核心工艺制程设备、分子诊断自动化流水线、生物信息边缘计算等场景。公司成立一年内已经成为国内多家分子诊断行业TOP10企业的合作伙伴及供应商，为客户提供了多种智能化工艺及诊断设备，帮助客户实现生产业务中质和量共升，诊断业务中的生物安全与精准可控，加速了行业国产替代。</t>
  </si>
  <si>
    <t>腾迈医药</t>
  </si>
  <si>
    <t>重塑药物分子发现平台</t>
  </si>
  <si>
    <t>3500万美元</t>
  </si>
  <si>
    <t>Pass, 估值不在我们现在医疗投资考虑范围。另外，在AI新药发现领域不是头部领先</t>
  </si>
  <si>
    <t>2021.12.1 - 种子轮 - N/A - 成为
2021.12.22 - Pre-A轮 - 2500万美元 - 奥博
2023.3.2 - A轮 - 3500万美元 - 启明/OrbiMed/斯道/F-Prime</t>
  </si>
  <si>
    <t>腾迈医药是一个重塑药物分子发现平台，该公司将专有的基于量子力学及人工智能驱动的高性能计算平台与规模化高效湿实验室相结合，以提供一站式解决方案。腾迈医药在构建其网络化的高性能计算平台和算力，提高药物分子发现速度，降低研发成本。</t>
  </si>
  <si>
    <t>墨比优创</t>
  </si>
  <si>
    <t>小餐饮加盟连锁孵化品牌</t>
  </si>
  <si>
    <t>2023.1.9 - A轮 - 1亿人民币 - 天味/梅花/嘉兴品创</t>
  </si>
  <si>
    <t>墨比优创2019年创立于成都，致力于孵化小餐饮连锁加盟品牌。目前，拥有马路边边串串香、老街称盘麻辣烫、嘟爷火锅杯等主力品牌。</t>
  </si>
  <si>
    <t>核欣医药</t>
  </si>
  <si>
    <t>靶向诊疗一体化核素药物研发商</t>
  </si>
  <si>
    <t>Pass，靶向放射治疗偏传统医药投资领域，我们不具优势</t>
  </si>
  <si>
    <t>2021.2.4 - 天使轮 - N/A - 国鸿
2023.3.2 - A轮 - 1亿人民币 - 同创伟业/山蓝/亦尚汇成</t>
  </si>
  <si>
    <t>核欣（苏州）医药科技有限公司，致力于靶向放射诊断、治疗一体化药物的研究与开发，团队具有有丰富的药物研发经验和资源。公司的核心技术PET显影剂及靶向放射治疗的研发，并以胰腺癌为突破口。核欣医药研发产品的主要适应症是多种复发及难治性肿瘤，拥有全球首创的双靶点放射诊断治疗一体化专利技术，首个产品68Ga-HX01项目已于2022年6月获得了国家药监局（NMPA）的《药物临床试验通知书》，是全球首个获得临床批件的双靶点核药产品、是国内首批创新性68Ga药物，现已进入Ⅰ期临床。</t>
  </si>
  <si>
    <t>嘉晨西海</t>
  </si>
  <si>
    <t>RNA创新型药物研发商</t>
  </si>
  <si>
    <t>A+/A++</t>
  </si>
  <si>
    <t>1亿美元</t>
  </si>
  <si>
    <t>Pass，估值超出我们生命科学领域预设投资范围</t>
  </si>
  <si>
    <t>2019.12.13 - Pre-A轮 - N/A - 雅惠/凯风
2021.1.18 - A轮 - 1亿人民币 - 华创/浙商/凯风
2023.2.27 - A+轮/A++轮 - 1亿美元 - 国调创新/越秀产业/高瓴/瑞和兴业/建发/泰鲲/泰煜/凯风/华创/浙商</t>
  </si>
  <si>
    <t>嘉晨西海（杭州）生物技术有限公司（以下简称嘉晨西海）是一家资金雄厚的初创生物技术公司，成立于2019年，是国内mRNA行业中工业经验尤其是CMC方面经验领先的一家公司。公司致力于开发基于mRNA平台的创新型药物。除了mRNA技术，公司亦开发新型免疫佐剂在重组亚单位疫苗中的应用。</t>
  </si>
  <si>
    <t>芯擎科技</t>
  </si>
  <si>
    <t>汽车电子芯片研发商</t>
  </si>
  <si>
    <t>这轮post 60亿，产品还没有商业化</t>
  </si>
  <si>
    <t>2019.1.8 - 天使轮 - N/A - 安创加速器
2020.1.17 - Pre-A轮 - N/A - 碧鸿/亿咖通/ARM
2020.11.27 - A轮 - N/A - 东湖创投
2022.3.9 - 战略投资 - 数亿人民币 - 一汽
2022.7.13 - A轮 - 10亿人民币 - 红杉/东软/弘卓/越秀产业/嘉御/昊容/海高/旷沄/国盛/博原/聚源/沄柏/工银国际
2022.12.31 - A+轮 - 5亿人民币 - 泰达科投/海尔/浦银国际/武汉创新投/汇晟/国盛/越秀/嘉御</t>
  </si>
  <si>
    <t>芯擎科技是一家汽车电子芯片研发商，专注于设计、开发并销售先进的汽车电子芯片，以“让每个人都能享受驾驶的乐趣”为使命，致力于成为世界领先的汽车电子芯片整体方案提供商。</t>
  </si>
  <si>
    <t>蛋壳肌因</t>
  </si>
  <si>
    <t>轻医美连锁品牌</t>
  </si>
  <si>
    <t>梅花/天图</t>
  </si>
  <si>
    <t>CZ: 做轻医美护肤洁面为主，直营了几家店后开始给低线城市放加盟，壁垒不高，资本化路径在国内比较难</t>
  </si>
  <si>
    <t>2020.12.8 - 天使轮 - 数千万人民币 - 梅花/天图/惟一/珠海横琴良友
2021.4.16 - A轮 - 4000万人民币 - 真格/五岳
2023.2.28 - A+轮 - 3000万人民币 - 斯凯沃/惟一/梅花/天图/行云</t>
  </si>
  <si>
    <t>蛋壳肌因是一家轻医美皮肤护理服务商，聚焦于轻医美新品类的连锁直营企业，建立了以皮肤管理和轻医美专家为人设的社群运营模式，并依托于公司旗下的蛋壳肌因颜选平台和线下连锁直营品牌，实现社群客户价值的兑现。公司精准选取以不开刀的医美细分领域，聚焦于高复购、高利润、低风险的针剂类和激光类等两大主营产品系，紧紧围绕“客户运营+品牌价值”两大业务运营重心，专注于直营实体店的运营效率和品牌塑造，以高效率的获客手段、高专业度的产品服务、高紧密度的用户关系，实现客户的高转化和产品的高溢价。</t>
  </si>
  <si>
    <t>Glowe 阁楼</t>
  </si>
  <si>
    <t>线上心理咨询服务平台</t>
  </si>
  <si>
    <t>Cici：之前聊过2次，以前做C2C互助和树洞倾诉平台，值得track进展。CEO本身有抑郁症历史</t>
  </si>
  <si>
    <t>2020.6.22 - A轮 - N/A - 华旦天使/初心/隆领/联想之星/阿米巴
2023.3.2 - A+轮 - 数千万人民币 - 峰瑞</t>
  </si>
  <si>
    <t>Glowe 阁楼是一个线上专业心理咨询平台，鼓励来访者与咨询师以更便捷的方式建立咨询关系，通过科学化与标准化的流程持续改善，获得明确的咨询效果。</t>
  </si>
  <si>
    <t>恩泽康泰</t>
  </si>
  <si>
    <t>外泌体创新医疗解决方案提供商</t>
  </si>
  <si>
    <t>A++</t>
  </si>
  <si>
    <t>外泌体递送系统过于复杂，海外临床数据不佳，codika市值2000万美金</t>
  </si>
  <si>
    <t>2017.11.6 - 天使轮 - N/A - 澜峰/恩然
2018.10.29 - Pre-A轮 - N/A - 金芒
2021.7.30 - A轮 - 1亿人民币 - 隆门/泰煜/火山石
2022.1.11 - A+轮 - 数千万人民币 - 百度/泰煜/火山石
2023.2.23 - A++轮 - 数千万人民币 - 延瑞/中博聚力/百度</t>
  </si>
  <si>
    <t>恩泽康泰成立于2017年，该公司是国内首家致力于外泌体技术开发与临床转化的创新型高科技企业，旗下业务板块主要分为：其一，是基于外泌体的创新药研发，主要涵盖肿瘤免疫、罕见病及神经系统疾病等领域；其二，以外泌体为基础的转化医学研究服务，主要与临床专家合作展开科学研究，目前业务已经覆盖全国主要重点城市，已经与国内50多家知名三甲医院和科研单位以及多家精准医学企业建立合作。</t>
  </si>
  <si>
    <t>牛客网</t>
  </si>
  <si>
    <t>校招全生命周期平台</t>
  </si>
  <si>
    <t>红杉/顺为/五源</t>
  </si>
  <si>
    <t>2014.9.1 - 天使轮 - 数百万人民币 - 策源创投，景林
2016.7.25 - Pre-A轮 - 1000万人民币 - 亿联
2018.3.22 - A轮 - 数千万人民币 - 58产业/正保远程
2023.2.24 - B轮 - 5000万美元 - 红杉/顺为/五源/老虎/神骐</t>
  </si>
  <si>
    <t>牛客网是一家数智化校园招聘服务商，牛客依托国内领先的学生求职交流社区，首创基于优质人才洞察，精准布局校招战略的理念，为企业提供更懂人才、产品服务更专业的校园招聘整体解决方案，助力企业校园招聘更高效、校招人才战略更成功。截止目前，牛客社区积累800W+用户，主要为985/211及QS100知名高校本硕博优质生源，同时牛客已服务超1500家付费企业客户，包括互联网、金融、智能制造、半导体、汽车、游戏等为代表的30+个行业标杆企业，如阿里、腾讯、字节、招商银行、中国人寿、中国建设银行、中国平安、小米、华为、英特尔、寒武纪、联想、西门子、特斯拉、中国一汽等。</t>
  </si>
  <si>
    <t>陛通科技</t>
  </si>
  <si>
    <t>半导体集成电路技术及设备提供商</t>
  </si>
  <si>
    <t>主要研发PECVD设备，找华睿对接</t>
  </si>
  <si>
    <t>2015.11.20 - A轮 - N/A - 力合清源，长江国弘
2020.10.30 - 股权投资 - N/A - 张江火炬
2023.3.1 - B轮 - N/A - 浦东科投/浙江华睿/芯鑫租赁</t>
  </si>
  <si>
    <t>上海陛通半导体能源科技股份有限公司主要从事高端集成电路制造设备及相关关键部件的研发和销售；高端集成电路制造、液晶面板、LED、光伏制造设备的改造、升级、重新布局、迁移等服务；以及整套集成电路制造生产线及生产段的设备运行维护服务。公司的主要产品和服务包括高端集成电路制造设备及相关关键部件的研发和销售；高端集成电路制造、液晶面板、LED、光伏制造设备的改造、升级、重新布局、迁移等服务；以及整套集成电路制造生产线及生产段的设备运行维护服务。</t>
  </si>
  <si>
    <t>原启生物</t>
  </si>
  <si>
    <t>肿瘤免疫治疗新药研发商</t>
  </si>
  <si>
    <t>B1</t>
  </si>
  <si>
    <t>4500万美元</t>
  </si>
  <si>
    <t>pass, 中后期生命科学项目</t>
  </si>
  <si>
    <t>2019.12.13 - Pre-A轮 - 8000万人民币 - 启明
2021.1.18 - A轮 - 2.02亿人民币 - 浦东科创/张江科投/沂景/启明/建发新兴/高森
2022.8.1 - B轮 - 1.25亿美元 - 启明/泉创/上海科创/健壹/苏州基金/博荃/建发新兴
2023.2.28 - B1轮 - 4500万美元 - RTW/卡塔尔/启明/建发</t>
  </si>
  <si>
    <t>原启生物成立于2015年，是一家致力于自主创新技术平台开发肿瘤细胞免疫治疗产品的创新药企。公司已经申请专利70多项（包括PCT），获得授权6项。原启生物以为全球未被满足的临床需求开发效价可及的药物为使命，自主创新构建了基于肿瘤细胞免疫治疗的Ori®Ab、Ori®CAR、Ori®TIL、Ori®UCAR等多个专利技术平台，并从抗体工程构建技术、肿瘤免疫微环境调节、T细胞浸润与杀伤能力等方面着手突破了CAR-T治疗实体肿瘤的疗效瓶颈。目前，原启生物已有超过10个针对实体肿瘤治疗的细胞药物管线。重点关注包括肝癌、卵巢癌、胃癌、宫颈癌、非小细胞肺癌、多发性骨髓瘤等具有广泛的治疗需求适应症。</t>
  </si>
  <si>
    <t>金智维</t>
  </si>
  <si>
    <t>金融行业RPA机器人软件开发商</t>
  </si>
  <si>
    <t>2020.7.10 - A轮 - 7500万人民币 - 启明/君盛/泰亚/珠海科/华金
2021.7.5 - B轮 - 2亿人民币 - 高瓴/珠海太和/琥珀/启明/君盛/信保/凯利易方/诚信/中互金
2022.9.20 - 股权投资 - N/A - 诚信/启明
2023.1.16 - C轮 - 5亿人民币 - 国开金融/中电中金/顺为/粤财/正菱/君盛/温氏</t>
  </si>
  <si>
    <t>珠海金智维信息科技有限公司（简称金智维）为深圳市金证科技股份有限公司（A股600446，简称金证）旗下的平台子公司，凭借雄厚的技术实力和产品创新能力，结合金融行业优势和资源积累，在全国范围内率先研发出具有自主知识产权的RPA机器人软件（K-RPA）。 金智维K-RPA设计之初就致力于打造企业级的安全机器人管理平台，产品遵循安全易用、功能强大、稳定高效的设计理念，系统具备在大规模、高集成的企业复杂环境中部署和管控的能力，平台内置机器人函数库，具有异常处理、安全审计、AI集成的管理能力，使得K-RPA成为行业内最为卓越的企业级机器人管理平台。同时，金智维为实现AI为RPA赋能，实现RPA+AI的完美落地，持续研究OCR、NLP、ASR、知识图谱等Al技术，以“让机器像人一样工作”为目标，不断丰富各种业务运营场景的自动化、智能化服务，助力金融企业实现数字化运营转型。</t>
  </si>
  <si>
    <t>竹间智能</t>
  </si>
  <si>
    <t>NLP及多模态情感识别技术研发商</t>
  </si>
  <si>
    <t>D2</t>
  </si>
  <si>
    <t>已经交流，拿更多datapack</t>
  </si>
  <si>
    <t>2015.9.26 - 天使轮 - 2500万美元 - N/A
2018.12.11 - B轮 - 3000万美元 - 中华开发金控/国泰金控/科沃斯/尚珹
2019.10.23 - B+轮 - 4500万美元 - 云晖/领沨/凯思博/哈勃/众安/趋势/普华/一路
2020.11.6 - C轮 - 2亿人民币 - 中银国际/交银国际/领沨
2021.4.14 - C+轮 - 1亿人民币 - 申能诚毅/广发信德/朗玛峰/中华开发
2022.7.11 - D1轮 - 1亿人民币 - 金库/江苏文投/隽赐
2023.2.27 - D2轮 - N/A - 金浦/金库/江苏文投/隽赐</t>
  </si>
  <si>
    <t>竹间智能以独特的情感计算研究，自然语言处理、深度学习、知识工程、文本处理等人工智能技术为基础，形成自然语言技术（NLT）为核心更广泛的企业应用。提供Gemini (Knowledge Factory) 知识工程平台、AICC+（AI Contact &amp; Collaborate） 解决方案平台、Bot Factory一站式的企业服务的情感人工智能开放平台、NLU Paas自然语言理解平台、Scorpio 机器学习平台以及WFEA流程自动化引擎6大平台。目前在AI+金融、 AI+企业、AI+健康医疗、AI+互联网、AI+智能终端、AI+政务，等领域提供完整的解决方案。</t>
  </si>
  <si>
    <t>Chain Reaction</t>
  </si>
  <si>
    <t>区块链芯片服务商</t>
  </si>
  <si>
    <t>和蓝驰多次沟通确认，没有投这家公司</t>
  </si>
  <si>
    <t>2023.2.23 - 战略投资 - 7000万美元 - Morgan Creek/Hanaco /Jerusalem/KCK/EXOR/Atreides/蓝驰</t>
  </si>
  <si>
    <t>Chain Reaction是一家区块链芯片公司，将在开始量产其区块链芯片Electrum，该芯片旨在快速、高效地执行称为“hashing”的区块链操作，也可用于挖掘比特币等数字货币。与云和数据中心合作，Chain Reaction通过定制asic和系统对低功耗、高性能计算进行优化，改造计算基础设施。Chain Reaction的3PU™(隐私保护处理单元)极大地加速了pet对加密数据的实时操作，将云转换为可信任的环境。</t>
  </si>
  <si>
    <t>钛方科技</t>
  </si>
  <si>
    <t>智能触觉解决方案提供商</t>
  </si>
  <si>
    <t>弹性波；进入联想笔记本；收入几百万；新一轮融资 8亿</t>
  </si>
  <si>
    <t>2017.11.1 - A轮 - 数千万人民币 - 知投
2018.10.26 - A+轮 - N/A - 松禾
2019.1.31 - 股权投资 - N/A - 朗玛峰/西安高创/海科智能
2021.3.29 - 股权投资 - N/A - 君桐/珠海红塔恒辉/临芯/唐兴天下
2022.4.12 - B轮 - N/A - 联想
2022.11.3 - B2轮 - N/A - 联想/红塔
2023.3.3 - 战略投资 - 1亿人民币 - 联想/海康威视/北斗星通</t>
  </si>
  <si>
    <t>钛方科技成立于2015年，作为国家高新技术企业，钛方科技始终致力于弹性波智能触觉技术的研发和产业化应用，服务于智能设备（笔记本、智能穿戴设备、大尺寸智慧屏、汽车）的交互与感知，提供以芯片、传感器为主的智能触觉解决方案。弹性波智能触觉技术能够实现定位、力度感应、模式识别、触觉反馈等功能。目前，钛方已经形成了消费电子和汽车电子两大业务板块，客户包括国内外知名科技产品公司。</t>
  </si>
  <si>
    <t>溥御信息</t>
  </si>
  <si>
    <t>SIG</t>
  </si>
  <si>
    <t>2023.2.23 - 股权投资 - N/A - SIG</t>
  </si>
  <si>
    <t>埃米仪器</t>
  </si>
  <si>
    <t>半导体器件专用设备生产商</t>
  </si>
  <si>
    <t>量测设备，暂时不融资，保持跟进</t>
  </si>
  <si>
    <t>2023.2.23 - 股权投资 - N/A - 中科创星</t>
  </si>
  <si>
    <t>阿诗特</t>
  </si>
  <si>
    <t>工商业储能解决方案提供商</t>
  </si>
  <si>
    <t>公司目前暂时先不见投资人；</t>
  </si>
  <si>
    <t>2023.2.24 - 股权投资 - N/A - 鹏辉/汇毅/元禾控股/苏州纳川/三花控股</t>
  </si>
  <si>
    <t>江苏阿诗特能源科技有限公司（简称“中国RCT POWER”）总部位于中国苏州，是江苏乾涌集团的控股子公司，江苏乾涌集团成立于1998年，产业涉及汽车，金融，医疗，电力，新能源等业务。来自德国博登湖的RCT POWER，是一家具有20多年储能逆变器和户用储能研发能力的企业，也是全球为数不多的户用储能整体方案提供商，具备储能逆变器、储能电池模块和电源管理（BMS）独立研发、生产、销售与服务的公司。中国RCT POWER从客户出发，不断探索和创新，致力于为家庭、企业和电网用户提供安全、可靠、灵活、高效的储能系统解决方案，力争成为全球客户最优质的合作伙伴。</t>
  </si>
  <si>
    <t>星迈创新</t>
  </si>
  <si>
    <t>电子元器件研发生产商</t>
  </si>
  <si>
    <t>追觅的联合创始人，泳池机器人，23年底开始产生营收。上轮22年末融资约1亿，投后估值3亿不到。下一轮预计23H2，估值未确定</t>
  </si>
  <si>
    <t>2022.9.7 - 股权投资 - N/A - 云沐/顺为
2023.2.24 - 股权投资 - N/A - Tide/吴中金控/高瓴</t>
  </si>
  <si>
    <t>染色质</t>
  </si>
  <si>
    <t>医疗器械研发生产商</t>
  </si>
  <si>
    <t>基础生命科学工具</t>
  </si>
  <si>
    <t>2023.1.29 - 股权投资 - N/A - IMO/英诺
2023.2.24 - 股权投资 - N/A - 险峰</t>
  </si>
  <si>
    <t>染色质科技是一家以染色质三维结构研究为基础的生命科学公司，已在染色质三维结构研究领域取得了突破性进展。作为全球染色质医学的开创者和领导者，染色质科技致力于开创和引领人类健康的染色质时代。</t>
  </si>
  <si>
    <t>木卫四</t>
  </si>
  <si>
    <t>智能汽车安全解决方案提供商</t>
  </si>
  <si>
    <t>聊过，CEO原来是百度网络安全主任，汽车网络安全趋势不错，但市场规模比较小，收费模式存在concern</t>
  </si>
  <si>
    <t>2022.3.14 - 种子轮 - 数千万人民币 - 红杉
2023.2.23 - 股权投资 - N/A - 元起/联想</t>
  </si>
  <si>
    <t>木卫四成立于2022年初，是一家致力于智能汽车安全的科技公司。整体以人工智能、大数据等技术为基础，融合人工智能和专家知识，提供更高效的汽车安全解决方案。木卫四正在为全球智能汽车领域、自动驾驶和高级驾驶辅助系统的领先公司提供网络安全支持。</t>
  </si>
  <si>
    <t>马丁科瑞</t>
  </si>
  <si>
    <t>半导体芯片封测设备研发生产商</t>
  </si>
  <si>
    <t>简介：是一家芯片封装测试领域先进设备的研发和生产厂商，核心产品是IC级8寸/12寸单双焊头固晶机，先进封装12寸Flip-chip倒装固晶机，以及高端IGBT/SiC模块测试分选机。
业务&amp;财务进展：2021年：900万；2022年：合同额为7000万元，确认收入是4200万，毛利40%，2022年净利润200多万，终端客户是华天科技和矽邦等，2023年预计合同额为1亿+，预计确认收入为8000万+
团队：技术团队主要来自ASM香港，研发总监Alvin是原ASM HK 固晶机机械结构设计主管，汇报给ASM HK固晶机硬件负责人，香港科技大学本硕；软件负责人Robert 是GKG原软件开发总监；Martin 创始人 英国诺丁汉大学机械电子本科毕业，德国多特蒙德硕士毕业，曾经在大众和英飞凌担任CAN transceiver的process engineer 和designer，14年回国做家族企业，2018年开始组建团队研发封装设备。
融资：2021年：金雨茂物：post 2亿，融2000万，2022年：SK君海创芯（君联资本和海力士合作的机构），投后6.3亿，投资4000万，中兴和洁美各投2000万，本轮融资8000万，估值post10亿。</t>
  </si>
  <si>
    <t>2021.12.28 - 股权投资 - N/A - 金雨茂物
2023.2.28 - 股权投资 - N/A - 中益仁/俱成/君海创芯/元龙</t>
  </si>
  <si>
    <t>马丁科瑞是一家半导体芯片封测设备研发生产商，从事半导体芯片封测领域先进封测设备研发、生产、销售；晶圆CP检测服务；芯片成品FT测试服务；半导体芯片制造耗材销售的供应商。</t>
  </si>
  <si>
    <t>德克威尔</t>
  </si>
  <si>
    <t>工业总线IO模块研发及解决方案提供商</t>
  </si>
  <si>
    <t>2018.7.18 - 股权投资 - N/A - 紫金科创
2023.2.22 - 股权投资 - N/A - 毅达/紫金科创/江北新区科技</t>
  </si>
  <si>
    <t>南京德克威尔自动化有限公司成立于2016年，是一家集技术研发、生产和销售及服务为一体的国家高新技术企业。公司致力于提供以I/O模块为核心的工业总线解决方案。作为中国领先的自动化服务提供商，德克威尔自动化产品广泛应用于3C、新能源、物流、食品、医药、汽车、环保、教仪、轨道交通、机床、冶金、化工等行业。</t>
  </si>
  <si>
    <t>青芯半导体</t>
  </si>
  <si>
    <t>ASIC解决方案提供商</t>
  </si>
  <si>
    <t>互联加速芯片， 
PCIe/CXL Switch &amp; Retimer，创始人杨浩是原Globalfoundries中国芯片设计中心，高级总监 ，青桐反馈朱嘉看过</t>
  </si>
  <si>
    <t>2020.3.30 - 股权投资 - N/A - 青锐
2022.8.23 - 股权投资 - N/A - 张江浩成/汇芯
2023.2.20 - 股权投资 - N/A - 华晏/方广</t>
  </si>
  <si>
    <t>青芯半导体科技（上海）有限公司是一家ASIC解决方案公司，由IBM Microelectronic China设计中心诞生，提供全面的VLSIRTL开发，验证，DFT，物理设计和签核的制造，鉴定，表征和供应服务半导体行业。</t>
  </si>
  <si>
    <t>矽视科技</t>
  </si>
  <si>
    <t>半导体仪器设备开发商</t>
  </si>
  <si>
    <t>2021.6.16 - 股权投资 - N/A - 华兴源创
2021.10.22 - 股权投资 - N/A - 苏州科创/昊君
2022.9.23 - 股权投资 - N/A - 相城金控/联想
2023.2.22 - 股权投资 - N/A - 聚源/泰达</t>
  </si>
  <si>
    <t>矽视科技是一家半导体仪器设备开发商，主要从事半导体仪器设备的自主开发，为高端工艺节点晶圆制造提供解决方案。</t>
  </si>
  <si>
    <t>智享生物</t>
  </si>
  <si>
    <t>生物药研发生产一站式CDMO服务提供商</t>
  </si>
  <si>
    <t>Pass，CDMO方向pass</t>
  </si>
  <si>
    <t>2020.12.10 - A轮 - 数亿人民币 - 博远/君联/清松
2021.9.7 - B轮 - N/A - 君联/拾玉/博远
2022.6.24 - C轮 - 5亿人民币 - 清松/高榕/富汇/信银/方正/文华海汇/正帆
2023.2.23 - 股权投资 - N/A - 钟鼎/建安</t>
  </si>
  <si>
    <t>智享生物创办于2018年4月，聚焦于大分子生物制药工艺开发和大规模商业化生产CDMO领域，前沿工艺开发技术平台成果迭出，是少数具有核心技术、规模量产、商业化闭环综合能力的CDMO企业。智享生物拥有CDMO七大技术平台，涵盖GMP生产平台、ADC平台、多项培养平台、自主细胞构建平台、成药性分析平台、病毒安全性检测平台、制剂开发平台。作为行业内拥有领先工艺开发技术平台的CDMO企业，智享生物服务品类涵盖单抗、双抗、多抗、融合蛋白、疫苗、ADC等，也是目前国内少数几家可以生产ADC药物的企业之一。</t>
  </si>
  <si>
    <t>英孚康</t>
  </si>
  <si>
    <t>专注于智能制造领域的PLC、伺服驱动器、伺服电机及相关软件的研发，主要用于机床、印刷、包装、纺织等行业的多轴同步</t>
  </si>
  <si>
    <t>2016.12.15 - 天使轮 - N/A - 佳构
2017.9.1 - Pre-A轮 - N/A - 普华
2021.1.27 - A轮 - N/A - 中合联创/源渡
2022.3.22 - A+轮 - 1000万美元 - 飞图/源渡
2023.2.27 - 股权投资 - N/A - 红杉/凯风</t>
  </si>
  <si>
    <t>英孚康工业是一家专注于智能制造领域最核心的工业控制器、高端伺服驱动器、伺服电机，相关软件的研发、产品的生产、销售和服务的专业化公司。公司拥有国内优秀的自动化产品研发团队和强大的行业背景，目前研发基地坐落于北京，生产制造在浙江嘉兴，全国营销中心在上海。我们的宗旨是通过技术革新，让工业自动化更易实现，通过IT技术的融合，采取新型的业务模式，以统一的硬件平台向用户提供先进、可靠、高效的解决方案。</t>
  </si>
  <si>
    <t>倍谙基</t>
  </si>
  <si>
    <t>动物细胞高密度无血清悬浮培养技术研发商</t>
  </si>
  <si>
    <t>太晚</t>
  </si>
  <si>
    <t>2018.6.15 - A+轮 - N/A - 上海卿岚
2019.8.26 - B轮 - 数千万人民币 - 东方富海
2020.6.10 - 股权投资 - N/A - 众合瑞民
2021.4.29 - 股权投资 - N/A - 药明康德
2021.7.6 - B+轮 - 1亿人民币 - 汉康/东方富海
2022.3.29 - B++轮 - 2亿人民币 - 君联/毅达/清松/汉康
2023.2.20 - C轮 - 3亿人民币 - 纽尔利/宁波利欧/惠每/翼朴/建发新兴/阳光融汇/毅达/清松/君联</t>
  </si>
  <si>
    <t>上海倍谙基生物科技有限公司坐落于浦东张江高科技园区，主要从事动物细胞大规模高密度无血清培养、个性化无血清培养基原材料及生物反应器装备生产制造等关键技术的创新研发和应用服务，为抗体、重组蛋白、人畜禽病毒疫苗、细胞治疗和人体组织工程等生物医药产品的中试孵化、产业化和工业化生产提供技术支撑及关键原材料和装备保障。</t>
  </si>
  <si>
    <t>Unisers</t>
  </si>
  <si>
    <t>瑞士芯片缺陷检测解决方案提供商</t>
  </si>
  <si>
    <t>1400万美元</t>
  </si>
  <si>
    <t>瑞士</t>
  </si>
  <si>
    <t>2018.5.8 - 股权投资 - N/A - Kick
2023.2.20 - 种子轮 - 1400万美元 - 英特尔/M/RSBG/Swisscom</t>
  </si>
  <si>
    <t>UNISERS是瑞士的一家芯片缺陷检测解决方案提供商，主要基于纳米技术和拉曼光谱技术开发缺陷检测工具，可以判断硅晶片上影响合格率的杂质来源，从而减少和预防因芯片故障造成的问题。</t>
  </si>
  <si>
    <t>Curacel</t>
  </si>
  <si>
    <t>非洲健康保险数字化解决方案提供商</t>
  </si>
  <si>
    <t>2021.3.30 - 种子轮 - 45万美元 - Consonance/Atlantica/Kepple Africa
2022.3.22 - 种子轮 - 50万美元 - Y Combinator
2023.2.20 - 种子轮 - 300万美元 - 腾讯/BluePointe/Pioneer/Olive Tree/Y Combinator/AAF/Elefund</t>
  </si>
  <si>
    <t>Curacel是保险索赔智能平台，利用人工智能技术，自动化保险索赔流程，允许工作人员快速有效地处理索赔量，并自动审查索赔以检测欺诈、浪费和滥用。</t>
  </si>
  <si>
    <t>联恒智控</t>
  </si>
  <si>
    <t>智慧建筑服务商</t>
  </si>
  <si>
    <t>2022.12.14 - 天使轮 - 5000万人民币 - 顺为/云沐</t>
  </si>
  <si>
    <t>深圳联恒智控科技有限公司将向产业链上下游企业提供技术+硬件+服务，成为地产行业解决方案提供商，为地产智慧生活创造无限可能，联恒智控将业内智能家居产品服务体系与地产落地方案结合，提供地产住宅、人居环境的整体解决方案。</t>
  </si>
  <si>
    <t>再造再生健康科技</t>
  </si>
  <si>
    <t>新一代儿童增高技术研发商</t>
  </si>
  <si>
    <t>投后1.6亿，利用天然产物通过消费品形式帮助儿童长高，但因为成分不在国家保健品目录所以无法拿到健字号注册批文，只能走境外购模式，产品即将上市</t>
  </si>
  <si>
    <t>2022.10.9 - 种子轮 - N/A - 藕舫天使/杭州滋长/险峰/王道
2023.2.24 - 天使轮 - 3000万人民币 - 险峰/藕舫/王道</t>
  </si>
  <si>
    <t>Xregen品牌由数位有多次成功经验的创业者发起，就植物提取物细胞通路平台技术与美国Topia实验室独家合作13年，旨在打造一个严肃可量化功效的膳食补充剂品牌。Xregen正式推出了用于促进儿童长高的创新技术IGF1Booster™。</t>
  </si>
  <si>
    <t>微灵医疗</t>
  </si>
  <si>
    <t>脑机接口技术研发应用服务商</t>
  </si>
  <si>
    <t>Pass，太晚，领域已经有较多头部公司</t>
  </si>
  <si>
    <t>2019.4.3 - 种子轮 - N/A - 新浩
2023.2.21 - 天使轮 - 数千万人民币 - 蓝驰/鼎晖/纳通/未来光锥/力合科创</t>
  </si>
  <si>
    <t>微灵医疗主要从事医疗级全植入式无线脑机接口系统研发，是国际领先的掌握植入式脑机接口全链条自主技术企业。目前，公司已在深圳设立总部和研发中心，并分别在北京、苏州建立有临床研究和数据中心，在美国马里兰设立北美分部。所谓植入式脑机接口，是通过神经界面技术使大脑与计算机进行直接信息交互，依托大脑的神经可塑性和功能分布性原理，让大脑学会自如控制身体之外的电子设备</t>
  </si>
  <si>
    <t>丹擎医药</t>
  </si>
  <si>
    <t>创新驱动型药物研发商</t>
  </si>
  <si>
    <t>肿瘤小分子，FIC药物，加科思生物head+Incyte首席药化，预计2024年下半年进入临床</t>
  </si>
  <si>
    <t>2022.3.25 - 种子轮 - N/A - 千杉
2022.7.26 - 天使轮 - 数千万人民币 - 幂方
2023.2.23 - Pre-A轮 - 数千万人民币 - 红杉/夏尔巴</t>
  </si>
  <si>
    <t>丹擎医药是一家立足中国，面向全球的创新驱动型药物研发公司，致力于开发肿瘤精准靶向2.0时代 “全球首创（FIC）”靶点的药物，以满足患者的临床需求并推动医疗创新。</t>
  </si>
  <si>
    <t>星源博锐</t>
  </si>
  <si>
    <t>新能源汽车充放电产品研发商</t>
  </si>
  <si>
    <t>锦浪/国中</t>
  </si>
  <si>
    <t>创始人曾为特来电首席科学家茹永刚，需要抓紧寻找对接；通过锦浪和中金对接中</t>
  </si>
  <si>
    <t>2023.2.20 - A轮 - 1亿人民币 - 立昂微/锦浪/天宝/国中创投/大有</t>
  </si>
  <si>
    <t>星源博锐是一家专注于新能源汽车充放电及储能系统核心产品研发的创新型公司，致力于为客户提供最具竞争力的核心电力电子变换产品，主要服务于国内外充电和储能系统集成商、新能源汽车制造商以及电池制造等企业。</t>
  </si>
  <si>
    <t>VELOTRIC</t>
  </si>
  <si>
    <t>电动自行车品牌</t>
  </si>
  <si>
    <t>复星锐正/红点</t>
  </si>
  <si>
    <t>2022.12.6 - Pre-A轮 -2000万人民币 - 锐璨/明道未来/浩方/Velofriends/IMO
2023.2.23 - A轮 - 5000万人民币 - 复星锐正/红点</t>
  </si>
  <si>
    <t>VELOTRIC是一个电动自行车品牌，Velotric围绕欧美用户的日常出行需求，打造多个Ebike产品线，从城市通勤、户外冒险到日常娱乐。他们自主设计电机、控制器、电池管理系统，从软件底层真正提升EBike的性能，极大提升用户出行体验。</t>
  </si>
  <si>
    <t>千顾科技</t>
  </si>
  <si>
    <t>汽车线控底盘生产商</t>
  </si>
  <si>
    <t>小米/正轩</t>
  </si>
  <si>
    <t>A/A+</t>
  </si>
  <si>
    <t>线控制动竞争激烈，起步晚</t>
  </si>
  <si>
    <t>2022.6.13 - Pre-A轮 - 数千万人民币 - hella/沂景/清控金信/欣源宸
2023.2.10 - A轮/A+轮 - 1亿人民币 - 小米/正轩/清控金信/建发/大华创投/易瓴</t>
  </si>
  <si>
    <t>千顾科技是一家汽车线控底盘生产商。致力于为电动汽车、智能网联汽车提供线控制动、线控转向等下一代底盘关键零部件及系统集成。主营EBS线控制动系统、ESC车辆稳定控制系统、ABS车轮防抱死系统、REPB冗余电子驻车系统以及满足L3/L4自动驾驶完整线控底盘的核心产品，并形成了从研发、生产到车型应用量产的完整闭环，逐渐发展成为中国线控底盘领导者。</t>
  </si>
  <si>
    <t>曦华科技</t>
  </si>
  <si>
    <t>mcu；也往车规做；ceo 清华+ ucla mba 非半导体背景。团队跟头部几家做车规MCU的差距还挺大。</t>
  </si>
  <si>
    <t>2020.12.7 - Pre-A轮 - 数千万人民币 - 力合/厦门合方/和聚百川/牛扬
2021.7.21 - Pre-A+轮 - 数千万人民币 - 惠友/牛扬
2022.4.22 - A轮 - 1亿人民币 - 惠友/牛扬/金硕合创/和聚百川/力合/泰有/奇瑞
2023.1.29 - B轮 - 数亿人民币 - 支点/弘毅/德载厚/苏民投/惠友/力合科创</t>
  </si>
  <si>
    <t>曦华科技成立于2018年，是36氪持续关注的公司，是一家专注于智能感知与计算控制领域的芯片设计公司，主要面向汽车、IoT、手机等智能终端市场。曦华科技公司涵盖32位车规MCU芯片、智能解码Scaler芯片、5G SAR芯片、TWS Touch芯片等产品，目前已有5颗芯片进入量产阶段。曦华科技成立伊始就开始规划进军汽车应用场景，并于2021年开始全面进军汽车芯片市场。公司瞄准了高性能车载MCU的自主可控，面向车身域、座舱域、底盘域、智驾域等车载核心场景，提供高端车规级MCU及车规级“MCU+”芯片解决方案，打造特色应用解决方案。</t>
  </si>
  <si>
    <t>迪泰克</t>
  </si>
  <si>
    <t>碲锌镉辐射探测半导体生产商</t>
  </si>
  <si>
    <t>2018.5.23 - 天使轮 - N/A - 陕西工研
2020.12.7 - Pre-A轮 - N/A - 核建产业/国投高新
2022.1.15 - A轮 - N/A - 盈峰
2023.2.21 - B轮 - 1亿人民币 - 中科创星/陕西金资/镭融</t>
  </si>
  <si>
    <t>陕西迪泰克新材料有限公司，以II-VI族化合物半导体以及新一代辐射探测器件和模块为主要产品，以国际一流的辐射探测材料与器件制造商为发展目标，为客户提供辐射探测与成像领域的材料与器件产品和技术方案。迪泰克致力于新一代半导体X/γ射线探测器和工业/医疗影像技术，为用户提供国产化射线探测与成像用核心部件产品和解决方案。</t>
  </si>
  <si>
    <t>森美协尔</t>
  </si>
  <si>
    <t>先进晶圆探针台制造商</t>
  </si>
  <si>
    <t>正在约创始人时间</t>
  </si>
  <si>
    <t>2019.7.25 - A轮 - N/A - 深圳高新
2022.1.30 - B轮 - 1亿人民币 - 紫金港/前海嘉翔/深圳高新/西藏皓乐/华登</t>
  </si>
  <si>
    <t>森美协尔是一家半导体设备供应商，从事半导体及面板服务，致力半导体技术的共享事业，专注于促进中国半导体行业的快速成长，目标成为半导体行业领先的total solution供应商。</t>
  </si>
  <si>
    <t>嘉兆电子</t>
  </si>
  <si>
    <t>集成电路测试服务商</t>
  </si>
  <si>
    <t>第三方集成电路测试，主要竞对是台湾厂商，目前业务还在早期，正在搭建产线和高端实验室</t>
  </si>
  <si>
    <t>2018.9.26 - 天使轮 - N/A - 时代伯乐
2021.11.13 - A轮 - 数千万人民币 - 毅达/鑫智/建伟创业
2022.1.17 - A+轮 - N/A - 邦明/上海祥榕
2023.2.21 - B轮 - 数千万人民币 - 力合科创/南通科创/毅达/邦明/力合智汇</t>
  </si>
  <si>
    <t>嘉兆电子成立于2018年6月，是一家集成电路测试服务商，主营业务包括集成电路测试方案开发、测试硬件开发、晶圆测试（CP）、芯片成品测试（FT）、芯片可靠性验证（RA）、失效性分析（FA）、SLT测试（系统级测试）等。</t>
  </si>
  <si>
    <t>天创机器人</t>
  </si>
  <si>
    <t>巡检机器人和光伏清扫机器人研发商</t>
  </si>
  <si>
    <t>已经联系上公司，约时间交流，公司主要是巡检机器人较多，创新产品是光伏清扫机器人；传统业务有配电房巡检机器人等传统电力市场需求，公司测算他们产品触达市场2025年市场空间36亿元，公司2022-2024年预计营收2.8、4.2、5.9亿元，净利润0.38、0.65、1亿元；</t>
  </si>
  <si>
    <t>2016.12.1 - 天使轮 - 数千万人民币 - 凯风
2017.11.1 - A轮 - N/A - 盛宇投资，凯风/宛能/上海贝极
2018.8.31 - A+轮 - 数千万人民币 - 华泰紫金
2021.8.18 - B轮 - 1亿人民币 - 新松/赛天/瑞奕
2022.2.16 - 股权投资 - N/A - 陕西投资/毅达/赛天
2023.2.23 - B+轮 - N/A - 毅达/凯风</t>
  </si>
  <si>
    <t>天创机器人（tetraelc）创立于2011年，是一家集巡检机器人和光伏清扫机器人设计研发、生产制造、解决方案、产品销售为一体的国家高新技术企业。 天创机器人以多维运动控制和人工智能算法为核心，十年研发，自主创新实现8种稳定运行系统、7大类100多种人工智能算法，并将核心技术投入机器人产研发中，已有包括光伏清扫机器人、轮式巡检机器人、轨道巡检机器人等10个系列机器人批量化应用。 天创机器人深耕行业，已服务于电力、油气、轨交、水务、矿山、养殖、港口、冶金等多个行业，并为这些行业提供可靠、经济的成套智慧巡检解决方案。</t>
  </si>
  <si>
    <t>Big Health</t>
  </si>
  <si>
    <t>心理健康治疗平台</t>
  </si>
  <si>
    <t>7500万美元</t>
  </si>
  <si>
    <t>伦敦</t>
  </si>
  <si>
    <t>英国公司，产品主要是睡眠管理和数字精神健康疗法</t>
  </si>
  <si>
    <t>2014.04.28 - A轮 - 330万美元 - Index/Forward
2016.07.28 - B轮 - 1200万美元 - Octopus/Vitruvian/Kaiser Permanente/JamJar/Index/Way to Wellville
2020.06.18 - B+轮 - 3900万美元 - Gilde/五源/Samsung NEXT/Octopus/Kaiser Permanente
2023.02.21 - C轮 - 7500万美元 - SoftBank/Octopus/五源/Kaiser Permanente/Gilde Healthcare/ArrowMark</t>
  </si>
  <si>
    <t>Big Health是一家专注解决心理健康问题的数字医疗企业，运营着一个数字医疗门户网站，为心理健康问题提供全自动和高度个性化的数字治疗和行为计划。它的门户网站提供在线个性化医疗服务，并与医疗专业人员协商准备了一个改善睡眠的计划，使个人能够以有效的方式克服与睡眠有关的障碍。</t>
  </si>
  <si>
    <t>分子之心</t>
  </si>
  <si>
    <t>AI蛋白质设计平台开发商</t>
  </si>
  <si>
    <t>联想/红杉</t>
  </si>
  <si>
    <t>Pass，核心成员包括蛋白结构预测大牛许锦波教授，做药的团队有待加强</t>
  </si>
  <si>
    <t>2022.4.18 - 天使轮 - 数千万美元 - 红杉/百度/生命园/芯航/未来启创
2023.1.18 - 战略投资 - 1亿人民币 - 凯赛生物/联想/红杉</t>
  </si>
  <si>
    <t>分子之心自主研发了AI大分子优化与设计平台“MoleculeOS”，运用数据驱动的深度学习方法，帮助生物技术专家识别和产生蛋白质，以将实验室研究成果规模化投射到工业级应用。这一平台既可用于多肽、抗体、酶和小蛋白的研究和设计，将大分子创新药的研发变成可预测、可编程，为药物研发全流程提效；也可应用于化学、材料、工业、农业等领域蛋白质优化与设计。</t>
  </si>
  <si>
    <t>Oladance</t>
  </si>
  <si>
    <t>开放式音频设备生产商</t>
  </si>
  <si>
    <t>wireless tws</t>
  </si>
  <si>
    <t>2023.2.16 - 股权投资 - N/A - 黑蚁/蓝驰</t>
  </si>
  <si>
    <t>Oladance是一家开放式音频设备生产商，公司主要从事穿戴式音频设备的研发、生产和销售，并提供穿戴式私人音响、OWS充电舱等系列产品。</t>
  </si>
  <si>
    <t>芯时代</t>
  </si>
  <si>
    <t>新能源汽车电池生产商</t>
  </si>
  <si>
    <t>2023.2.22 - 股权投资 - N/A - 宁德时代</t>
  </si>
  <si>
    <t>上海芯时代新能源科技有限公司主要经营一般项目：电池销售；电池零配件销售；新能源汽车整车销售；新能源汽车生产测试设备销售；新能源汽车换电设施销售；电动汽车充电基础设施运营；新能源汽车废旧动力蓄电池回收及梯次利用；储能技术服务；新能源汽车电附件销售；新能源原动设备销售。</t>
  </si>
  <si>
    <t>点石航空</t>
  </si>
  <si>
    <t>民用航空器及零部件研发生产商</t>
  </si>
  <si>
    <t>丁建国，南航本科，608所硕士，南航博士，博士毕业后在商发负责1000kg推力级别发动机，成立点石航空，专注于550kg推力级涡喷发动机机，填补国内空白，下游市场主要是在军机、靶机等军工市场。估值6亿，融资3000万，其中沃衍投资2000万，某军工基金投资1000万。预计2023年Q3启动新一轮融资，新一轮估值预期是8亿。</t>
  </si>
  <si>
    <t>否，原因是军工。</t>
  </si>
  <si>
    <t>2022.4.1 - 股权投资 - N/A - 国发
2023.2.17 - 股权投资 - N/A - 沃衍</t>
  </si>
  <si>
    <t>江苏点石航空航天科技有限公司成立于2021-02-02，专注小型航空发动机的研发与产业化，自主研发的500公斤推力级涡喷发动机在关键技术上又取得新进展，年底将达到批量交付状态。</t>
  </si>
  <si>
    <t>材慧新材料</t>
  </si>
  <si>
    <t>半导体材料搜索与辅助研发平台</t>
  </si>
  <si>
    <t>2022.11.7 - 天使轮 - N/A - 奇绩创坛
2023.2.17 - 股权投资 - N/A - 险峰</t>
  </si>
  <si>
    <t>至成微</t>
  </si>
  <si>
    <t>中高端芯片设计及解决方案提供商</t>
  </si>
  <si>
    <t>高端wifi 6/7路由器芯片和智能网关，市场百亿级。团队wifi射频/模拟、wifi系统背景，22nm制程，global foundary代工。24年收入7000万，25年4亿。上轮估值6亿，下一轮Q3启动</t>
  </si>
  <si>
    <t>2022.2.11 - 股权投资 - N/A - 君桐/兰璞/芯原
2023.2.16 - 股权投资 - N/A - 聚源</t>
  </si>
  <si>
    <t>至成微科技（浙江）有限公司主要经营：集成电路设计；集成电路芯片设计及服务；软件开发；集成电路销售；集成电路芯片及产品销售；软件销售；计算机软硬件及辅助设备零售；电子元器件零售；技术进出口；货物进出口。</t>
  </si>
  <si>
    <t>和光新能源</t>
  </si>
  <si>
    <t>方硅芯生产制造商</t>
  </si>
  <si>
    <t>主要做硅芯的产品，老板是做贸易商出身，行业资源比较充足；技术上的亮点是可以回收硅的废料做硅芯，未来可以往拉晶方便做业务衍生</t>
  </si>
  <si>
    <t>2021.12.23 - 股权投资 - N/A - 中信证券/中能投
2023.2.17 - 股权投资 - N/A - 海睿/嘉兴天启/毅达/科升/江苏有则</t>
  </si>
  <si>
    <t>无锡市和光新能源科技有限公司，是中国领先的太阳能光伏行业的生产经营企业之一，集单晶拉晶、多晶铸锭，单多晶硅片、电池片、组件和电站、分布式的投资、运维于一体。</t>
  </si>
  <si>
    <t>天基通信</t>
  </si>
  <si>
    <t>无线产品研发商</t>
  </si>
  <si>
    <t>2020.7.29 - 股权投资 - N/A - 合创/大榭鹏创
2023.2.17 - B轮 - 1亿人民币 - 达晨</t>
  </si>
  <si>
    <t>陕西天基通信科技有限责任公司成立于2003年，是一家集无线通信产品研发、生产、技术服务和销售为一体的国家高新技术企业。</t>
  </si>
  <si>
    <t>铧德氢能</t>
  </si>
  <si>
    <t>燃料电池研发商</t>
  </si>
  <si>
    <t>涌铧/金浦</t>
  </si>
  <si>
    <t>需要求助</t>
  </si>
  <si>
    <t>2018.11.27 - 股权投资 - N/A - 涌铧
2023.2.20 - 股权投资 - N/A - 东吴/涌铧/金浦</t>
  </si>
  <si>
    <t>江苏铧德氢能源科技有限公司于2018年7月成立，公司专业从事氢燃料电池热电联供系统及分布式能源装备的设计、研发、生产和销售，提供一体化解决方案。</t>
  </si>
  <si>
    <t>hAo mArket</t>
  </si>
  <si>
    <t>休闲百货品牌销售商</t>
  </si>
  <si>
    <t>2021.6.30 - 股权投资 - N/A - 众源
2023.2.16 - 股权投资 - N/A - 世相科技/元禾原点/钟鼎</t>
  </si>
  <si>
    <t>hAo mArket是一家休闲百货品牌销售商，以全新方式体验美妆、时尚、内在健康、生活方式和艺术文化。</t>
  </si>
  <si>
    <t>培风图南</t>
  </si>
  <si>
    <t>国产EDA软件开发商</t>
  </si>
  <si>
    <t>2021.9.15 - A轮 - 数千万人民币 - 元禾重元/纳川/动平衡
2023.2.20 - 股权投资 - N/A - 哈勃/深创投</t>
  </si>
  <si>
    <t>培风图南是一家国产EDA软件开发商，为晶圆厂提供生产制造全流程EDA软件及工艺研发服务综合解决方案，产品线涵盖了光学邻近效应修正、工艺器件仿真、器件建模、良率分析和提升、可制造性设计在内的全系列制造类EDA软件产品。</t>
  </si>
  <si>
    <t>仁芯科技</t>
  </si>
  <si>
    <t>容亿/红杉</t>
  </si>
  <si>
    <t>Serdes芯片，海思做这个方向的团队，而且已经有车企、和主流Tier1(德赛）确定用他们的芯片；公司反馈和光速对接过
Jia：和Meritech竞争</t>
  </si>
  <si>
    <t>2022.6.29 - 天使轮 -2000万人民币 - 江苏华睿/移远通信/海松/清科/星睿/一旗力合
2023.2.17 - A轮 - 5000万人民币 - 容亿/海望/海松/红杉/光合海南私募</t>
  </si>
  <si>
    <t>南京仁芯科技有限公司，创始团队成员均来自于全球优秀芯片企业，具备丰富的产业资源和工程技术积累。南京仁芯不仅具备了跨汽车和芯片产业的、前瞻的观察能力和细致的思考能力，特别在贴近市场需求的、扎实的产品规划和实现能力方面，具有超强的实力。</t>
  </si>
  <si>
    <t>汇思光电</t>
  </si>
  <si>
    <t>量子点激光器研发商</t>
  </si>
  <si>
    <t>湖南</t>
  </si>
  <si>
    <t>2020.3.27 - 种子轮 - N/A - 中科创星
2021.6.24 - 股权投资 - N/A - 天惠/财信
2023.2.20 - 股权投资 - N/A - 长沙科投/中盈/达晨</t>
  </si>
  <si>
    <t>汇思光电是一家量子点激光器研发商，公司从事生产和销售基于砷化镓（GaAs）等III-V族化合物半导体材料的量子点/量子阱激光器芯片和晶圆，并提供硅基集成III-V族量子点激光器的定制化服务。</t>
  </si>
  <si>
    <t>嘉晨电子</t>
  </si>
  <si>
    <t>新能源电动车辆控制系统开发商</t>
  </si>
  <si>
    <t>小米长江/华登</t>
  </si>
  <si>
    <t>主要做汽车动力电池保护系统的BDU，在车用高压配电系统细分领域市占靠前</t>
  </si>
  <si>
    <t>2019.2.18 - 股权投资 - N/A - 巨杉/中寰/光荣
2021.3.16 - 股权投资 - N/A - 东风
2023.2.17 - 股权投资 - N/A - 超兴/华策教投/小米长江/华工明德/华登</t>
  </si>
  <si>
    <t>嘉晨电子是一家新能源电动车辆控制系统开发商，以拥有自主知识产权的电控技术为基础，以快速为客户提供个性化的解决方案为主要经营模式，实现企业价值与客户价值共同成长。公司拥有完整先进的测试验证能力，设计软件包括PRO/E2001 、CATIA V5、AUTOCAD，PROTEL2004等。</t>
  </si>
  <si>
    <t>荷塘探索国际健康</t>
  </si>
  <si>
    <t>医药健康产业转化平台</t>
  </si>
  <si>
    <t>清华工研院对接全球医疗创新和资源的平台，孵化和促进器械、诊断等服务的落地</t>
  </si>
  <si>
    <t>2018.8.3 - 股权投资 - N/A - 水木/北极光/荷塘
2020.12.4 - 股权投资 - N/A - 北京水木信和
2022.12.27 - 股权投资 - N/A - 北京清华工业开发/同晟
2023.2.15 - 股权投资 - N/A - 峰瑞/无锡金源/开弦/中关村科学城</t>
  </si>
  <si>
    <t>荷塘探索国际健康是一家医药健康产业转化平台，为入驻企业提供医疗器械产业孵化的全生命周期管理服务，通过帮助创新企业垂直打通临床需求、对关键技术研究与核心产品研制通过技术合作，进而发现并产生具有推动行业发展的核心产品。同时为创新企业提供平台化服务，包括孵化空间、公共服务空间等，搭建共享的医疗器械服务平台，对接全球医疗创新技术与资源，为其提供智库、技术和临床支撑，包括对新产品从研发、医疗器械检测、注册申报，质量管理体系建立比较样机生产等，寻找并提供符合法规要求的委托生产工厂，搭建市场、销售、服务体系，为产品化落地提供孵化加速和投资服务，帮助医疗器械、药品和服务等创新技术的有效落地发展，完成新技术的落地和转化，进而达到构建高端医疗器械产业的创新生态的目标。</t>
  </si>
  <si>
    <t>利穗</t>
  </si>
  <si>
    <t>生物制药分离纯化设备研发商</t>
  </si>
  <si>
    <t>已联系达晨</t>
  </si>
  <si>
    <t>2010.3.1 - 天使轮 - N/A - 富德兴盛
2015.12.24 - Pre-A轮 - N/A - 达晨/领汇/新能量
2022.4.7 - 股权投资 - N/A - 晨壹
2023.2.16 - 股权投资 - N/A - 同创伟业</t>
  </si>
  <si>
    <t>公司专注于药物研发和生产领域内新型仪器/设备的研发与制造。产品的定位是基于色谱分离技术的全自动分离纯化系统，公司产品分离纯化设备用于生物医药研发和生产过程中的分离纯化，是分离工艺和分离介质的运行设备，广泛应用于中草药、天然产物、多肽、单克隆抗体、重组蛋白、疫苗和血液制品等生物制药医药领域的分离纯化过程，是生物医药领域的关键技术和设备。利穗科技是中国设计和制造全自动分离纯化系统以及分离纯化服务的领先者，公司的产品和服务已经应用于著名的制药公司、大学、科研院所和CRO研发公司，在国内形成了500多个科研院所、大学、CRO公司和制药企业的客户资源。</t>
  </si>
  <si>
    <t>迅芯微电子</t>
  </si>
  <si>
    <t>集成电路及软硬件系统研发商</t>
  </si>
  <si>
    <t>高速ADC，通信，测量，中科院背景；正在pre-IPO轮融资</t>
  </si>
  <si>
    <t>2020.2.28 - A轮 - N/A - 深圳中科先进并购/苏州瑞芯众微电子
2021.1.29 - A+轮 - N/A - 中科创星
2021.8.9 - B轮 - 1亿人民币 - 毅达/深创投/湖杉/哇牛/中鑫创新/永鑫
2023.2.17 - 股权投资 - N/A - 新微/优利德/永鑫方舟/久科/金浦/珞珈聚芯</t>
  </si>
  <si>
    <t>迅芯微电子是一家集成电路及软硬件系统提供商，致力于超高速数据转换器芯片、高速串并/并串转换芯片以及微波单片集成电路领域，为用户提供超高速数模混合电路芯片等产品。迅芯产品主要应用到仪器设备、大科学装置、医疗设备、光通信、无线通信以及雷达等领域。公司所有芯片均为自主研发，拥有独立自主知识产权，已申请国家发明专利17项、软著4项和IC布图8项。</t>
  </si>
  <si>
    <t>质肽生物</t>
  </si>
  <si>
    <t>重组蛋白质药物研发商</t>
  </si>
  <si>
    <t>针对糖尿病和减肥的药物的进度落后于信达、银诺等约2-3年</t>
  </si>
  <si>
    <t>2019.4.2 - 天使轮 - N/A - 泰福/博远/联想之星/赋霖/启赋领创
2020.10.27 - A轮 - 1亿人民币 - 红杉/博远/泰煜/飞凡数联/翠湖
2021.5.25 - 股权投资 - N/A - 招银国际
2023.2.20 - B轮 - 1亿人民币 - 蓝驰/泰州华银金投/骊宸/銘丰</t>
  </si>
  <si>
    <t>北京质肽生物医药科技有限公司注册地在中国北京市昌平区。2018年9月14日成立。是中外合资经营企业。法人代表是张旭家。质肽生物医药是一家医学研究与试验发展服务提供商，主要经营范围是技术开发、技术服务；医学研究与试验发展；经济信息咨询等。</t>
  </si>
  <si>
    <t>京创先进</t>
  </si>
  <si>
    <t>半导体精密切割设备研发商</t>
  </si>
  <si>
    <t>2019.3.25 - 天使轮 - N/A - 前海鹏晨，顺融
2020.7.30 - A轮 - 数千万人民币 - 毅达/顺融/前海鹏晨/金浦
2021.4.30 - A+轮 - N/A - 领庆
2021.8.25 - B轮 - 1亿人民币 - 聚源/盛宇/汇川技术/俱成/长江国弘/毅达/金浦新潮/中兴创投
2023.2.17 - 股权投资 - N/A - 深创投/启明/国发/常熟国发</t>
  </si>
  <si>
    <t>京创先进是一家半导体精密切割设备厂商，专注于半导体材料精密切磨领域，为用户提供自动精密划切设备、划切工艺解决方案等服务，主要有精密划片机、激光划切机、自动贴膜机、自动清洗机等设备。</t>
  </si>
  <si>
    <t>量锐科技</t>
  </si>
  <si>
    <t>量化驱动电子交易解决方案提供商</t>
  </si>
  <si>
    <t>原汤森路透集团任市场总监创办，从贵金属交易数据服务切入，向国内银行客户提供包括贵金属、外币和本币交易的FinOne自动化交易平台。以年度服务费为主，很难从交易中撮合抽佣，市场规模有限</t>
  </si>
  <si>
    <t>2019.6.5 - 天使轮 - N/A - 千贤
2020.4.26 - A轮 - 数千万人民币 - 华盖
2020.12.1 - A+轮 - 数千万人民币 - 三奕
2021.12.27 - B轮 - 1亿人民币 - 腾讯/考拉
2022.7.25 - 股权投资 - N/A - 华智融科
2023.2.22 - 股权投资 - N/A - 金浦</t>
  </si>
  <si>
    <t>上海量锐信息科技有限公司成立于2014年，是国内领先的量化交易技术服务提供商，致力于成为提供金融量化信息服务、量化咨询服务、和量化技术开发的专业公司。</t>
  </si>
  <si>
    <t>小米智能快递柜</t>
  </si>
  <si>
    <t>智能快递柜建设运营服务商</t>
  </si>
  <si>
    <t>2023.2.10 - 天使轮 - 5000万人民币 - 小米/菜鸟</t>
  </si>
  <si>
    <t>小米智能快递柜服务千万家，致力于为小区业主提供智能快递柜存取件等服务，服务好每个社区。</t>
  </si>
  <si>
    <t>航科创星</t>
  </si>
  <si>
    <t>电子陶瓷材料及封装产品研发生产商</t>
  </si>
  <si>
    <t>氧化铝陶瓷材料为基础的封装材料，客户使用这些封装材料做成芯片的封装管壳，成本相较于普通的封装材料会高很多，应用场景以军工为主，应用环境温度要求是超过130度。团队为西工大团队。2022年收入为100多万，预计2023年营收有5000万。英诺以投后5000万估值，投资600万元。</t>
  </si>
  <si>
    <t>2023.1.19 - 天使轮 - 1000万人民币 - 英诺/合力能源</t>
  </si>
  <si>
    <t>航科创星是一个电子陶瓷材料及封装产品研发生产商，自主研发的氧化铝陶瓷材料、氮化铝陶瓷材料、金属电子浆料已应用于航空航天高可靠芯片封装、石油钻井高温电路封装等行业。公司核心产品包括电子陶瓷基板 / 管壳、MCP/SIP 封装、功率器件封装、高温电路封装及基于陶瓷封装的高可靠电源管理、电源转换、电机驱动芯片等，广泛应用于航空航天、军工防务、汽车电子、移动通信、电力电子、光通信、光电 LED、红外通信以及石油钻井等对可靠性、温度范围、气密性等要求较高的应用场景。</t>
  </si>
  <si>
    <t>AoTiger虎闻咖啡</t>
  </si>
  <si>
    <t>2023.2.13 - 天使轮 - N/A - 梅花</t>
  </si>
  <si>
    <t>AoTiger虎闻咖啡是一家连锁咖啡品牌，于2018年在日本开出首店，2022年10月在杭州开出国内首店，现已在杭州开设4家门店，门店面积为20平~50平，拥有写字楼店、商场店、大学店等店型。以拿铁为主打产品，搭配创意果咖，所售产品仅有两个价位——10元和13元。</t>
  </si>
  <si>
    <t>AFFiNE</t>
  </si>
  <si>
    <t>开源软件开发商</t>
  </si>
  <si>
    <t>红点/创新工场</t>
  </si>
  <si>
    <t>少数中国团队能做出在Github上霸榜数周的产品，团队前端开发及后端能力都很不错，创始人比较能够聚集Open Source圈的人才</t>
  </si>
  <si>
    <t>2022.6.23 - 天使轮 - N/A - 奇绩创坛/创新工场
2023.2.14 - Pre-A轮 - 1000万美元 - 红点/华创/创新工场/奇绩创坛</t>
  </si>
  <si>
    <t>万有理论由在协同编辑领域耕耘多年且有志于开源的终生学习者汇聚而成，我们的目标是以开源的方式构建All-In-One WorkOS，让并行化与JIT成为广义的协同范式。我们追求真理与价值，讨厌隔离与壁垒。 affine是一个all-in-one work os，一个给workspace做的操作系统。它能让你无缝地解决任务安排、数据处理、知识库沉淀，让不同workflow保持并行。 它有三大特性： 1：协同办公OS - 解决知识库构建、任务分配、RPA自动化的场景需求。 - 以块编辑器、低代码表格、画板为元素构建管理系统，以替代传统的ERP+CRM+OA SaaS，让定制化开发、销售驱动增长成为过去时。 2:企业级协作 - 低代码 - 混合云友好 - Gitlized - CRDTs 3:开源开放 - 我们将以开源的方式构建连接更多生产力工具的产品。</t>
  </si>
  <si>
    <t>明澈科技</t>
  </si>
  <si>
    <t>眼部微型创新器械研发商</t>
  </si>
  <si>
    <t>微创青光眼引流管（MIGS），器械结构与海外公司类似出海可能性小，仅国内眼科器械市场不够大</t>
  </si>
  <si>
    <t>2022.3.23 - 天使轮 - N/A - 旸谷昀和/万创华汇
2023.2.13 - Pre-A轮 - 数千万人民币 - 致道/乾融创禾/海达</t>
  </si>
  <si>
    <t>明澈生物专注于眼科医疗器械领域，秉持“温和微创，高效简洁，守护眼见，遥望无限”的理念，以技术创新作为发展驱动力，始终坚持自主研发，努力打破国外技术垄断，立志成为国内首家拥有该专业领域核心技术并进行产业化的高科技企业。在2022年的多重影响下，明澈生物持续迈进，建设近1600平米含万级GMP车间场地。未来，明澈生物将坚守对创新的追求，不忘打造中国高品质医疗器械的初心，心怀为眼病患者谋福利的使命，披荆斩棘、励精图治，在眼科领域开辟一片明朗的天地，为千万患者提供最可靠、最专业的医疗产品。</t>
  </si>
  <si>
    <t>极氪智能</t>
  </si>
  <si>
    <t>高端智能电动汽车品牌</t>
  </si>
  <si>
    <t>7.5亿美元</t>
  </si>
  <si>
    <t>2021.8.27 - Pre-A轮 - 5亿美元 - 宁德时代/哔哩哔哩/Intel/博裕/鸿商
2023.2.13 - A轮 - 7.5亿美元 - Amnon Shashua/宁德时代/越秀产业/宁波通商/国资信安</t>
  </si>
  <si>
    <t>极氪股份（Zeekr）是一家高端智能电动汽车品牌，该公司基于BMA、CMA、SPA及SEA基础模块架构，将覆盖从纯电、混动到燃油、从紧凑型到中大型车型的产品，另外基于CMA架构提供了全新SUV车型“星越L”新车。</t>
  </si>
  <si>
    <t>奢斐咖啡</t>
  </si>
  <si>
    <t>功能性咖啡品牌</t>
  </si>
  <si>
    <t>2019.11.20 - 种子轮 - N/A - 泰迦
2022.12.6 - 天使轮 - N/A - 泰迦
2023.2.15 - A轮 - 数千万人民币 - 金沙江</t>
  </si>
  <si>
    <t>奢啡是一家致力于为热爱生活、追求健康的大众创造高品质黑咖啡的公司，希望用接地气的价格，做出高品质咖啡，服务最广泛的用户群；现拥有体重管理黑咖啡、黄金咖啡粉、防弹咖啡、冻干椰子奶等多款明星产品。</t>
  </si>
  <si>
    <t>寒暑科技</t>
  </si>
  <si>
    <t>功能材料整体解决方案提供商</t>
  </si>
  <si>
    <t>清华深研院的团队，做水系锌电池和钠电池正极材料，收入不到两百万，都是些副业的收入，水系锌这块还需要一两年时间，估值这轮不到两亿。预计下一轮两个月后开</t>
  </si>
  <si>
    <t>2014.12.14 - 天使轮 - 1000万人民币 - N/A
2018.6.28 - Pre-A轮 - 1000万人民币 - N/A
2023.1.30 - A轮 - 1000万人民币 - 武岳峰</t>
  </si>
  <si>
    <t>成立于2014年的深圳市寒暑科技新能源有限公司（简称“寒暑科技”），主要业务就是新能源材料研发与应用。旗下产品包括钠离子电池正负极材料、燃料电池催化剂，水系锌离子电池。其中第一类产品主要由云南公司承担，负责钠离子电池负极硬碳材料的生产；第二类由深圳公司承担，负责燃料电池催化剂、膜电极等核心材料和组件的研发、生产和销售。</t>
  </si>
  <si>
    <t>派迅智能</t>
  </si>
  <si>
    <t>智能仓储物流解决方案供应商</t>
  </si>
  <si>
    <t>2019.3.27 - Pre-A轮 - 数千万人民币 - 上海齐银/理成/得彼
2021.9.29 - Pre-A+轮 - 数千万人民币 - 顺融/AA
2021.12.27 - A轮 - 1亿人民币 - 银杏谷/AA
2023.1.19 - B轮 - 数亿人民币 - 赛富/中信建投/银杏谷</t>
  </si>
  <si>
    <t>派迅智能成立于2014年，致力于为离散制造业客户提供面向数智化生产的“智能化线边仓产品+行业闭环整体解决方案”。派迅智能通过创新的标准化线边仓产品链接物质流，通过自研的软件系统打通数据流，并通过集成化服务模式向生产环节上下游扩展，为客户提供贯穿生产全流程的智慧供应链整体解决方案，为企业打造“数智化”转型升级的新基建。</t>
  </si>
  <si>
    <t>电管家</t>
  </si>
  <si>
    <t>电力管理服务平台</t>
  </si>
  <si>
    <t>2019.5.8 - A轮 - 1亿人民币 - 兴富
2022.2.2 - A+轮 - N/A - 朱雀/国网英大/南网/南网建鑫/兴富
2023.2.10 - B轮 - 1亿人民币 - 弘毅/恒旭</t>
  </si>
  <si>
    <t>电管家专注于电力需求侧市场，为全国超过7000家大型用电客户提供电力能源托管、微电网建设运营、新能源及储能技术应用、碳交易等全方位综合能源服务，是由国家电网公司与南方电网公司旗下基金共同战略投资的能源服务企业。“电管家”服务客户包括虹桥机场、浦东机场、张江集团、临港集团、中国商飞、西门子、中国工商银行、中国银行、万达集团等大型企业及园区客户，是上海地区用电侧综合能源服务龙头企业，在全国电力运维服务领域拥有较高的市场占有率及品牌影响力。</t>
  </si>
  <si>
    <t>卓道医疗</t>
  </si>
  <si>
    <t>智能康复机器人研发商</t>
  </si>
  <si>
    <t>恒旭/顺为</t>
  </si>
  <si>
    <t>康复机器人是医疗领域中手术机器人之后的主要领域，但市场规模2022年仅约2亿，且参与者众多，还很难看出赛道领头羊</t>
  </si>
  <si>
    <t>2016.3.1 - 种子轮 - N/A - 投资方N/A
2017.3.31 - 天使轮 - 1000万人民币 - 海脉德
2019.3.14 - Pre-A轮 - 数千万人民币 - 幂方/中铂
2021.1.4 - A轮 - 数千万人民币 - 张江高科/张江浩成/，联想之星
2023.1.18 - B轮 - 1亿人民币 - 丹麓/恒旭/顺为</t>
  </si>
  <si>
    <t>上海卓道医疗科技有限公司成立于2015年，是一家专注于康复机器人与智能康复解决方案研发与应用的企业。卓道医疗拥有国内顶尖的康复机器人研发团队，致力于为临床康复提供全球领先的机器人辅助技术和智能康复解决方案。丰富的训练模式，优秀的人机交互，配合智能化的康复训练管理系统，卓道医疗正通过在康复工程领域不断的积累与持续的创新，适应中国康复医学的需求，促进康复医学的快速发展。以需求为导向，以技术为根基，持续为康复医学服务，卓道医疗是目前国内基础最扎实、业务最专业的康复机器人团队。 卓道医疗拥有二十余项专利，入选上海市科技支撑计划，是上肢康复训练机器人国家标准的起草单位。</t>
  </si>
  <si>
    <t>海杰亚</t>
  </si>
  <si>
    <t>肿瘤微创介入治疗技术研发商</t>
  </si>
  <si>
    <t>海杰亚的肿瘤消融路线不是很主流，此前临床接受度不高，需关注公司的商业化进展。已联系老股东博远，估值30+亿人民币</t>
  </si>
  <si>
    <t>2013.4.23 - 天使轮 - N/A - 中关村发展
2017.8.4 - A轮 - N/A - 中关村发展/武汉楚昌
2018.12.13 - A+轮 - N/A - 华兴
2019.12.6 - B轮 - 2亿人民币 - 建银国际/琨瀛/顺澄
2020.4.23 - B+轮 - N/A - 嘉兴惠海
2021.2.26 - 股权投资 - N/A - 牛扬/华创/力合/厦门锦融
2021.4.13 - C轮 - 5亿人民币 - 华创/中国国新/博远/远翼/取势/穗甬汇智/创伙创伴/君宸达/盛宇/商汤/源慧/国药/国新央企/润森义信
2021.7.13 - C+轮 - N/A - 高榕
2023.2.15 - D轮 - 数亿人民币 - 约印/榕泉/华金/乾道/美鸿/高榕</t>
  </si>
  <si>
    <t>海杰亚医疗成立于2010年，是一家致力于肿瘤微创介入和低温医学领域的国家级高新技术企业，公司建设有低温生物医学工程学北京市重点实验室和博士后工作站研发平台，研制了全球首创的集深低温冷冻和高强度热疗于一体的复合式冷热消融治疗系统，能够提供肿瘤微创介入治疗系列解决方案。</t>
  </si>
  <si>
    <t>镁佳科技</t>
  </si>
  <si>
    <t>汽车智能化服务商</t>
  </si>
  <si>
    <t>D1</t>
  </si>
  <si>
    <t>创始人庄莉，原网易有道联合创始人，业务初始是车内智能语音交互系统等车内软件为主，现在开始向智能网联/网关与控制器的软硬一体防线发展。上轮估值7亿美元，本轮估值8亿美元，收入小几亿人民币</t>
  </si>
  <si>
    <t>2019.7.1 - 天使轮 - N/A - 山行
2019.10.1 - A轮 - 数千万美元 - N/A
2020.6.5 - B轮 - 1000万美元 - 南山
2021.5.14 - C轮 - 1亿美元 - Transcendence/大湾区共同家园南山/红点/山行
2023.2.13 - D1轮 - N/A - M31/之路/南山/慕华/红点</t>
  </si>
  <si>
    <t>镁佳科技是一家互联网思维和人工智能技术驱动的汽车智能化和联网化零部件供应商，目前主要产品有智能数字座舱系统、车载网联控制器、智能车身域控制器、智能语音交互系统、车联网和汽车大数据平台等。</t>
  </si>
  <si>
    <t>森合创新</t>
  </si>
  <si>
    <t>数据处理服务提供商</t>
  </si>
  <si>
    <t>2023.2.8 - 股权投资 - N/A - 蓝驰</t>
  </si>
  <si>
    <t>深谙微电子</t>
  </si>
  <si>
    <t>集成电路研发生产商</t>
  </si>
  <si>
    <t>已经被圣邦微收购</t>
  </si>
  <si>
    <t>2023.2.15 - 股权投资 - N/A - IDG</t>
  </si>
  <si>
    <t>中远海运供应链</t>
  </si>
  <si>
    <t>环球货运服务提供商</t>
  </si>
  <si>
    <t>2023.2.10 - 股权投资 - N/A - 东航/隐山/恒旭/南航/上港/东航</t>
  </si>
  <si>
    <t>中远海运供应链是一家国际货物运输代理服务商，经营范围包括：国际货物运输代理；无船承运业务；报关业务；报检业务；普通货物仓储服务等。</t>
  </si>
  <si>
    <t>纳能微电子</t>
  </si>
  <si>
    <t>集成电路IP核设计与定制服务提供商</t>
  </si>
  <si>
    <t>先楫的USB IP供应商</t>
  </si>
  <si>
    <t>2020.6.2 - 股权投资 - N/A - 赛伯乐
2023.2.16 - 股权投资 - N/A - 聚源</t>
  </si>
  <si>
    <t>成都纳能微电子有限公司，是一家由海归牵头的高科技集成电路设计企业。</t>
  </si>
  <si>
    <t>三义高科</t>
  </si>
  <si>
    <t>石墨材料制品生产商</t>
  </si>
  <si>
    <t>尝试联系，还未找到合适的人</t>
  </si>
  <si>
    <t>2018.3.28 - 股权投资 - N/A - 雷石
2023.2.6 - 股权投资 - N/A - 涌铧/至诚蕴峰</t>
  </si>
  <si>
    <t>陕西三义高科是一家专注于锂电负极材料石墨化提纯用石墨匣钵坩埚的现代化科技型石墨材料制品企业。陕西三义高科于2018年3月份成立，总投资5.6亿元，生产中心占地130亩，年生产石墨匣钵坩埚30万套。陕西三义高科以20余年行业技术积累为依托，不断研发创新，多项技术均获得国家专利;联合工艺设计单位、设备生产企业共同研发建设了国内全自动化匣钵坩埚生产线，多个工艺环节与生产设备均为行业原创;采用PCS集散控制系统实现从上料、破碎、筛分、配料、混捏、到生坯成型的全自动化管理，通过工艺指标的精准控制，保证了生产的稳定性和产品的均质性;自动化反挤压成型系统、焙烧自动化编解组系统等均为行业带来了技术革新。</t>
  </si>
  <si>
    <t>珂阑医药</t>
  </si>
  <si>
    <t>源头创新药物研发平台</t>
  </si>
  <si>
    <t>2022年年中接触过，宋保亮院士的创新药企，针对高血脂等慢性病，FIC新药。预计2年左右上临床。本轮投后估值8亿左右</t>
  </si>
  <si>
    <t>2021.4.23 - 股权投资 - N/A - 三一创新/Trinity UCSF
2023.2.15 - A轮 - 1亿人民币 - 高榕/达武/南湾百澳/阿斯利康中金/三一创新</t>
  </si>
  <si>
    <t>珂阑（上海）医药科技有限公司成立于2021-02-07，公司主要经营一般项目：从事医药科技、生物科技、医疗科技（除人体干细胞、基因诊断与治疗技术开发和应用）领域内的技术开发、技术咨询、技术转让、技术服务。</t>
  </si>
  <si>
    <t>典晶生物</t>
  </si>
  <si>
    <t>眼科疾病治疗药品研发商</t>
  </si>
  <si>
    <t>4000万美元</t>
  </si>
  <si>
    <t>本轮投后估值10亿不到，目前最重要的管线是生物合成角膜治疗相关致盲，但产品技术引进自Fibrogen，目前资本市场不认license-in模式</t>
  </si>
  <si>
    <t>2020.9.8 - A轮 - 5000万人民币 - 礼来亚洲/高瓴/泉创
2023.2.14 - B轮 - 4000万美元 - 千骥/元禾控股/越秀产业/本草/九瑞/礼来亚洲/高瓴/泉创</t>
  </si>
  <si>
    <t>典晶生物医药科技（苏州）有限公司成立于2020年9月，法定代表人为张金忠。典晶生物总部和研发中心位于苏州工业园区，在上海设有商务中心，并计划在美国旧金山湾区设立国际临床和注册中心。典晶生物致力于持续创新，研究开发领先的眼科疾病治疗药品，满足大量患者未被满足的需求。</t>
  </si>
  <si>
    <t>意瑞半导体</t>
  </si>
  <si>
    <t>感知与控制方案供应商</t>
  </si>
  <si>
    <t>在A轮、C轮看过，产品不错，创始人一般，pass</t>
  </si>
  <si>
    <t>2017.3.9 - 天使轮 - N/A - 中科创星/得彼/紫竹小苗
2019.3.27 - Pre-A轮 - 数千万人民币 - 上海齐银/理成/得彼
2021.4.30 - A轮 - N/A - 领庆/顺融/架桥
2022.10.29 - C轮 - 1.5亿人民币 - 架桥/深创投/元禾璞华/上海科创投/元禾金谷/元禾辰坤
2023.2.9 - 股权投资 - N/A - 君领天下/理成/中科创星</t>
  </si>
  <si>
    <t>意瑞半导体为集成电路产业企业，主营业务专注于传感与控制等IC的研发与生产，主要客户聚焦汽车、工业、家电、医疗和通信五大行业。在霍尔传感器IC领域，意瑞半导体拥有较为齐全的产品序列，各类产品累计出货量超6亿颗，服务覆盖上百家海内外客户。意瑞半导体的核心产品严格按照车规级标准设计，以高可靠性、低失效、高性能在业内日益享有声誉。</t>
  </si>
  <si>
    <t>玖益医疗</t>
  </si>
  <si>
    <t>助听器研发商</t>
  </si>
  <si>
    <t>Pass，国内市场太小</t>
  </si>
  <si>
    <t>2022.12.28 - 天使轮 - 3000万人民币 - 顺为/云沐/高信</t>
  </si>
  <si>
    <t>玖益助听，中国原创世界级助听器品牌。 是以助听器为核心，集研发、生产、销售于一体的医疗科技公司。玖益医疗基于国际标准自研了一款智能远程自助验配APP，消费者只需判断并点击能否听见不同频率的声音，即可在家完成听力情况检验。为了保证验配精准，玖益与知名三甲医院达成合作，不断优化APP测听与配置效果，保证了其线上验配的准确性。</t>
  </si>
  <si>
    <t>尊芯智能</t>
  </si>
  <si>
    <t>半导体晶圆自动物料搬运系统研发商</t>
  </si>
  <si>
    <t>核心团队有大厂天车经验。预计天车系统24年量产。预计23年收入7000万，24年2.1亿。第一轮投后1.5亿，下一轮预计23年4月开</t>
  </si>
  <si>
    <t>2023.2.8 - 天使轮 - 数千万人民币 - 同创伟业/协立</t>
  </si>
  <si>
    <t>尊芯是一家专注于生产、研发、销售适用于半导体晶圆厂的自动物料搬运系统（AMHS）。AMHS是能够直接影响半导体晶圆厂中物料搬运效率的核心系统之一，通过部署AMHS系统能够最优地提高先进工艺晶圆厂大规模量产效率。自主研发生产的AMHS系统打破了国外半导体设备公司之前在这个领域的垄断状态，公司目前在半导体设备AMHS领域细分赛道内处于国内领先地位。</t>
  </si>
  <si>
    <t>中农种源</t>
  </si>
  <si>
    <t>农业动物设计育种服务商</t>
  </si>
  <si>
    <t>基因编辑猪，主要创始人是农科院深圳基因组所李奎，投后1亿，左二伟做SAB</t>
  </si>
  <si>
    <t>2023.2.9 - 天使轮 - 1000万人民币 - 红杉/未来光锥</t>
  </si>
  <si>
    <t>中农种源是一家农业动物设计育种服务商，是致力于猪前沿育种技术研发和育种材料创制的高新技术企业。目前，团队建立了抗蓝耳病、抗传染性胃肠炎、高瘦肉率、抗三种重大疫病等多个育种材料，并完成相关专利布局。此外，公司研发的三个模型猪品系已获得中国实验动物新资源证书，是首次通过鉴定的基因编辑猪疾病模型新品系。</t>
  </si>
  <si>
    <t>时的科技</t>
  </si>
  <si>
    <t>载人电动垂直起降飞行器研发商</t>
  </si>
  <si>
    <t>团队决定</t>
  </si>
  <si>
    <t>2021.8.6 - 种子轮 - N/A - 蓝驰
2021.9.6 - 种子+轮 - 1000万美元 - 德迅
2023.2.8 - Pre-A轮 - 1亿人民币 - 远翼/昆仑/KIP/蓝驰/德迅</t>
  </si>
  <si>
    <t>时的科技成立于2021年，主要业务为载人eVTOL的研发、生产和销售。依托安全可靠的航空技术和智能算法，致力于打造绿色可持续的数字化立体交通生态圈，为社会提供安全便捷的空中出行服务。eVTOL（Eletrical Vertical Take-off and Landing），即电动垂直起降飞行器。目前的应用场景主要是低空旅游、空中的士，也可延伸到应急物流与医疗救援使用。</t>
  </si>
  <si>
    <t>数禺科技</t>
  </si>
  <si>
    <t>CAX工业软件开发商</t>
  </si>
  <si>
    <t>2020.8.20 - 天使轮 - 数千万人民币 - 联想
2021.9.1 - Pre-A轮 - 数千万人民币 - 蓝驰</t>
  </si>
  <si>
    <t>数禺科技以国家工业软件国产化战略为契机，致力于打造世界领先的CAX（CAE/CAD）工业软件，是一家工业软件结合人工智能的硬核科技公司。数禺CAX平台为制造业提供专业的解决方案，满足各种工业品、消费品，包括汽车航空等高端制造业的产品的计算机辅助三维设计、仿真和制造。基于数禺科技自研的CAX平台，公司正在打造领先的工业云端CAE/CAD软件，该软件秉承仿真驱动设计的理念，在产品的易用性、分析的精确性、以及视觉效果上为用户提供前所未有的使用体验。</t>
  </si>
  <si>
    <t>普塔科技</t>
  </si>
  <si>
    <t>智能网联汽车产品软件提供商</t>
  </si>
  <si>
    <t>2023.2.8 - Pre-A轮 - 1000万人民币 - 毅达/京路</t>
  </si>
  <si>
    <t>普塔致力于为车联网行业提供优秀的服务和创新产品，是业界领先的软件服务供应商和车联网产品软件供应商。自创立之初便致力于为中国智能网联汽车提供极具性价比的服务和创新产品，业务涵盖车载相关软件开发与测试。截至目前，普塔科技朋友圈已从传统汽车制造商的长城汽车、吉利汽车、上汽大通等，扩大到科大讯飞，诺博科技等Tier1，并且伴随着能力的发展，业务线也从单一车载软件逐步拓展到一般软件，覆盖领域不断扩大。</t>
  </si>
  <si>
    <t>华源再生医学</t>
  </si>
  <si>
    <t>可植入生物人造脏器研发商</t>
  </si>
  <si>
    <t>Pass，团队偏弱，管线不确定性过高</t>
  </si>
  <si>
    <t>2021.7.13 - Pre-A轮 - 数千万人民币 - 红杉
2023.2.8 - Pre-A+轮 - 数千万人民币 - 倚锋/正和正信/红杉</t>
  </si>
  <si>
    <t>华源再生医学成立于2018年，以干细胞及组织工程器械技术为核心，致力于制备可植入生物人工器官，解决器官功能衰退、终末期疾病以及器官移植短缺的难题，高质量延长病患生命。公司针对肾病和糖尿病两大疾病开发人工肾脏和人工胰腺，其中人工肾脏相关产品已完成大动物实验，为研究者发起的临床试验和产品转化做准备。目前公司已有完善的组织工程器械生产基地、干细胞分化平台、动物模型团队和工艺放大团队。</t>
  </si>
  <si>
    <t>绿展科技</t>
  </si>
  <si>
    <t>集成电路与系统增材制造商</t>
  </si>
  <si>
    <t>2021.11.2 - Pre-A轮 - 数千万人民币 - 深创投/力合科创
2023.2.9 - A轮 - 数千万人民币 - 国中/南海产业/高成长/海杨</t>
  </si>
  <si>
    <t>广东绿展科技有限公司是一家集成电路与系统增材制造商。公司由中国科学院苏州纳米技术与纳米仿生研究所、佛山市政府共同支持落地。公司的核心技术为集成电路与系统的增材制造解决方案，包括：设计、材料、工艺、设备、量产。作为生产商，绿展的工艺能力属于业界领先水平，具备量产1-50um线宽集成电路的能力。</t>
  </si>
  <si>
    <t>FancyTech</t>
  </si>
  <si>
    <t>智能内容营销解决方案提供商</t>
  </si>
  <si>
    <t>Cici: 没有技术壁垒，人背景一般，建议pass</t>
  </si>
  <si>
    <t>2021.7.1 - 天使轮 - 1000万人民币 - 华山/众合/非凡
2022.6.28 - Pre-A轮 - N/A - 金沙江/元一
2022.11.1 - A轮 - N/A - 源数/金沙江/华山</t>
  </si>
  <si>
    <t>Fancy Technology是一家跨平台大数据营销系统提供商，旗下以私域数据解决方案作为驱动，同时基于大数据营销系统，为商家用户提供跨平台数据沉淀与应用SaaS解决方案服务。</t>
  </si>
  <si>
    <t>鼎声微电</t>
  </si>
  <si>
    <t>车规级电阻国产制造商</t>
  </si>
  <si>
    <t>客户有BYD、吉利、ABB、霍尼韦尔、GE、小米等，预计2023年年底融资，不愿意提前交流</t>
  </si>
  <si>
    <t>2022.3.10 - 天使轮 - 数千万人民币 - 复容
2022.8.10 - 战略投资 - N/A - 小米科技
2023.1.12 - A轮 - N/A - 汇川技术/荣巽嵩山/深集微</t>
  </si>
  <si>
    <t>鼎声微电是一家车规电阻国产厂商，专业生产及销售各类特殊电阻，鼎声微电子整体产品线覆盖车规级高品质电阻器、普通晶片厚膜电阻、特殊晶片厚膜电阻（包括高功率、耐高压、抗硫化、耐高温、耐脉冲等）、薄膜电阻、合金电阻、塑封电阻等，为汽车电子、新能源、工业设备、健康医疗、智能家居、手机、电脑等提供专业优质的电阻产品及解决方案。</t>
  </si>
  <si>
    <t>合川医疗</t>
  </si>
  <si>
    <t>体外诊断产品研发商</t>
  </si>
  <si>
    <t>有间接新冠业务</t>
  </si>
  <si>
    <t>2021.7.12 - A1轮 - 数千万人民币 - 启明
2023.2.7 - B轮 - 数千万人民币 - 基石/启明</t>
  </si>
  <si>
    <t>合川医疗成立于2016年，是体外诊断 (IVD)、微流控生物芯片和高端医疗器械产品的知名CDMO制造商。公司目前为全球200多家公司研发和生产微流控生物芯片、体外诊断（IVD）一次性耗材、即时诊断类（POCT）测试盒、家用分子诊断测试盒、生命科学研究检测耗材、基因测序芯片、动植物疾病检测卡、器官芯片、食品安全检测芯片、高端医疗器械耗材等。</t>
  </si>
  <si>
    <t>德科智控</t>
  </si>
  <si>
    <t>车辆智能驾驶线控技术研发商</t>
  </si>
  <si>
    <t>2021.12.24 - 战略投资 - 5000万人民币 - 惠友
2022.9.23 - B轮 - 6000万人民币 - 鹏晨/中投德勤/智选
2023.2.7 - B+轮 - 1亿人民币 - 容亿/锦沙/鹏晨/宽带智汇</t>
  </si>
  <si>
    <t>天津德科智控股份有限公司成立于2009年，是一家车辆智能驾驶线控技术研发商，专注于车规级线控技术研发与批量产品落地，实现车辆的高级辅助驾驶（ADAS），助力L4级自动驾驶技术在低速场景及商用车领域的应用落地，已成为国内智能驾驶线控技术领军企业。德科智控是国内最早从事电动助力转向系统研究的公司之一，公司创始团队深耕线控底盘技术，以满足车辆电动化、智能化，实现底盘线控类产品安全、可靠为已任。历经二十余年的研发，已实现从电动助力产品到智能线控产品的量产。公司已拥有L4级车辆智能驾驶线控冗余算法，L2-L4级线控智能硬件平台，车规级线控转向系统，车规级线控电液转向系统，电动助力转向系统，电液助力转向系统等产品。</t>
  </si>
  <si>
    <t>JOKR</t>
  </si>
  <si>
    <t>杂货零售配送平台</t>
  </si>
  <si>
    <t>拉美的DoorDash和UberEats</t>
  </si>
  <si>
    <t>2021.7.22 - A轮 - 1.7亿美元 - GGV/Balderton/Tiger/Activant /Greycroft/Fabrice Grinda's FJ/Kaszek/Monashees/HV
2021.12.7 - B轮 - 2.6亿美元 - GGV/Balderton/Tiger/Activant /Greycroft/G-Squared/HV/Kaszek/Mirae Asset/Monashees/Moving
2022.10.19 - Pre-C轮 - N/A - FJ
2023.2.3 - C轮 - 5000万美元 - G Squared/老虎/HV/GGV</t>
  </si>
  <si>
    <t>Jokr是一家总部位于纽约的即时杂货和零售配送平台提供商，业务遍及美国、拉丁美洲和欧洲。该公司在购买后15分钟内交付订单，包括超市和便利产品、药品和普通超市无法提供的当地独家产品等各种产品。</t>
  </si>
  <si>
    <t>英美达</t>
  </si>
  <si>
    <t>创新型诊断治疗解决方案提供商</t>
  </si>
  <si>
    <t>超声波内窥镜领域中探头微型化和高频的领军企业，是继奥林巴斯、富士胶片后的全球第三家技术拥有者。准备申报，不融资</t>
  </si>
  <si>
    <t>2016.4.20 - 天使轮 - N/A - 仙瞳
2019.1.2 - A轮 - 数千万人民币 - 国中/深圳高新/马良
2020.7.16 - B轮 - 数千万人民币 - 倚锋/贵阳/国中/彭年/庄记
2021.4.30 - C轮 - 1亿人民币 - 中科科创/倚锋/深圳高新投/仙瞳/贵阳/暨大/零壹金服/中科招商
2022.12.18 - D轮 - 3亿人民币 - 松禾/思邈/基石/晟隆/民生证券/华泰国信/迪策/轻盐晟富/龙岗金控/恒博/小禾
2023.2.3 - D+轮 - N/A - 琢石/苏投/国中创投</t>
  </si>
  <si>
    <t>深圳英美达医疗技术有限公司（InnerMedical Co., Ltd）是一家致力于开发尖端导管医学影像技术的高科技企业。公司产品线聚焦于消化道/呼吸道肿瘤及心血管疾病。公司极其重视研发，实现了光学、电子、算法、超声、机械等多模块自主研发，90%核心技术实现自主化，累计申请专利超过200项，形成了一定的技术和商业壁垒。公司具备超强的软硬件开发能力，多平台图像成像技术、成熟的软镜设计及生产工艺，领先的关键精密零部件的设计和制造能力。拥有多项创新的高端微创影像设备、心血管及心内微创介入有源治疗器械的解决方案。</t>
  </si>
  <si>
    <t>深圳鸿富诚</t>
  </si>
  <si>
    <t>创新EMC及热界面材料制造商</t>
  </si>
  <si>
    <t>企业准备要报材料，不想融资，可能会考虑产业投资。收入不到2.5亿，净利润4500万</t>
  </si>
  <si>
    <t>2023.2.3 - 股权投资 - N/A - 国投创业</t>
  </si>
  <si>
    <t>鸿富诚成立于2003年，专注于创新材料的研发、制造与销售，主要产品涵盖了屏蔽材料、导热界面材料、吸波材料等电子设备关键功能材料，可广泛应用于手机、平板电脑、新能源汽车、网络通讯等领域。鸿富诚是目前国内唯一实现碳基取向导热界面材料规模化量产的企业。其采用自主研发工艺实现二维碳材料的取向排列，在特定方向呈现优异的导热性能；同时，开发的碳基导热界面材料已在国内外标杆客户产品中实现批量化应用。</t>
  </si>
  <si>
    <t>弘亮生物</t>
  </si>
  <si>
    <t>生物医药技术研发商</t>
  </si>
  <si>
    <t>siRNA、AOC创新药企</t>
  </si>
  <si>
    <t>2023.2.6 - 股权投资 - N/A - 方富/百度</t>
  </si>
  <si>
    <t>中卫信软件</t>
  </si>
  <si>
    <t>健康管理系统研发商</t>
  </si>
  <si>
    <t>2023.2.9 - 股权投资 - N/A - 毅达</t>
  </si>
  <si>
    <t>中卫信软件创立于2003年，公司自成立以来，专注于公共卫生行业信息化建设，为疾病控制、卫生监督、职业健康三大公共卫生细分领域客户提供全场景、全流程的信息化整体解决方案。公司在公共卫生信息化行业深耕多年，根据国家公共卫生体系架构设计和卫生信息化战略部署，将行业内传统业务流程与新一代信息技术相结合，建立了覆盖省、市、县区、街道(乡镇)的四级行业应用信息化网络，为客户提供“横向到边、纵向到底”的软件、智能化设备、运维及相关服务。</t>
  </si>
  <si>
    <t>固勤材料</t>
  </si>
  <si>
    <t>陶瓷制品生产商</t>
  </si>
  <si>
    <t>公司产品是碳化硅热场材料，主要应用场景是锂电的正极和负极材料烧结过程中的烧结窑炉中的辊棒和方梁等，作为加热元件的保护管。半导体领域里面PVD工艺等设备里面的载盘或者托盘。尚未开始融资，本轮pre 10亿估值，2022年营收1.5亿，净利润4000万，2023年预计营收5亿</t>
  </si>
  <si>
    <t>2023.2.9 - 股权投资 - N/A - 深圳高新/陕西金资/三元玖运/国中/西安西交一八九六/海南谦韧</t>
  </si>
  <si>
    <t>陕西固勤材料技术有限公司专注于反应烧结碳化硅陶瓷材料的研发、生产及销售。公司配备专业的真空反应烧结炉54余台，拥有标准化厂房20000多平米。近年来，公司不断强化自主研发能力，在陶瓷制造、粉末冶金、化工环保、动力电池、光伏能源、半导体制备等行业被广泛应用。</t>
  </si>
  <si>
    <t>潜润电子</t>
  </si>
  <si>
    <t>标准电源类产品供应商</t>
  </si>
  <si>
    <t>上过onepager，暂无大的突破进展</t>
  </si>
  <si>
    <t>2022.1.17 - 股权投资 - N/A - 晨晖/上海浩啦
2022.10.12 - 股权投资 - N/A - 姑苏人才
2023.2.1 - 股权投资 - N/A - 上海穹昶/元禾控股</t>
  </si>
  <si>
    <t>潜润电子核心团队来源于全球最大电源制造商台达工业与医疗电源事业部的关键人物。公司致力于高功率密度电源的研发和生产，主要应用于高端医疗及工业设备，应用场景广泛。</t>
  </si>
  <si>
    <t>未来黑科技</t>
  </si>
  <si>
    <t>智能驾驶全息显示技术研发商</t>
  </si>
  <si>
    <t>2016.8.18 - 天使轮 - N/A - 臻云创投，英诺天使
2016.11.4 - Pre-A轮 - N/A - 软银中国
2017.10.24 - A轮 - 1000万美元 - 凯辉/软银/壹号
2019.1.28 - Pre-B轮 - 1亿人民币 - 德厚/凯辉
2021.12.31 - 股权投资 - N/A - 亦庄国投/中金汇融/嵩山
2023.2.2 - 股权投资 - N/A - 建信信托/南方建信/经纬</t>
  </si>
  <si>
    <t>Futurus未来黑科技是一家专注于汽车显示技术及相关产品研发的高科技公司，「未来」顶尖的科学家和工程师团队做了大量基础和底层技术的研究，以及相应的产品化和工程化的开发，具备极强落地能力。 「未来」拥有基于复杂自由曲面成像的汽车平视显示技术（HUD）、基于超材料和光场的增强现实平视显示技术（AR HUD）、基于光场的无介质全息显示技术，和基于地理信息系统、机器视觉及深度学习的AR融合算法等核心技术。未来黑科技围绕各种新型显示技术开发产品，并为企业客户提供定制化研发服务和高质量的平视显示器。 目前，「未来」旗下首款后装产品百路达HUD已正式上市。</t>
  </si>
  <si>
    <t>Wicue</t>
  </si>
  <si>
    <t>液晶膜手写板生产商</t>
  </si>
  <si>
    <t>光羿和Furcifer的竞争对手，走LC技术路线，技术尚不成熟，还在早期阶段，值得持续关注</t>
  </si>
  <si>
    <t>2015.7.30 - Pre-A轮 - 1200万人民币 - N/A
2016.3.23 - 股权投资 - N/A - 蔚源
2019.8.9 - A轮 - N/A - 信业/康成
2020.3.9 - A+轮 - 数千万人民币 - 创东方/力合清源/同创伟业
2021.6.16 - B轮 - 2亿人民币 - 华登/同创伟业/深圳高新/中信建投
2021.12.17 - 股权投资 - N/A - 深圳担保
2022.2.11 - 股权投资 - N/A - 浙江华睿
2023.2.7 - 股权投资 - N/A - 愉悦/富增</t>
  </si>
  <si>
    <t>唯酷是中国一家以智能光电、柔性液晶技术为核心高科技企业，由美国海归博士李风华先生创办于2014年3月，总部在深圳南山。公司主要生产健康环保型的智能液晶黑板和液晶手写板——世界首创，集产品研发、生产、销售、方案服务于一体，同时也是国际领先的液晶膜及智能显示方案的优秀供应商，致力于为现代化教育和办公领域提供最可靠、最前沿的解决方案。</t>
  </si>
  <si>
    <t>Elven</t>
  </si>
  <si>
    <t>Web3财报平台</t>
  </si>
  <si>
    <t>2023.1.30 - 种子轮 - N/A - ABCDE/钟鼎</t>
  </si>
  <si>
    <t>Elven（Elven.com）是一个自动化的Web3财报平台，为Crypto项目、投资机构、研究机构提供一键化的透明、合规、可审计的财务报告服务。目前已经覆盖7163个token，5534个NFT项目，已识别107个会计主体，日处理交易数超过5百万。</t>
  </si>
  <si>
    <t>偲百创</t>
  </si>
  <si>
    <t>射频前端声学滤波器研发商</t>
  </si>
  <si>
    <t>上轮看过，慧智微对接过，一般</t>
  </si>
  <si>
    <t>2023.1.31 - Pre-A轮 - 1亿人民币 - 国投创业/青松</t>
  </si>
  <si>
    <t>偲百创成立于2020年3月，通过搭建国际化团队，专注于技术研发、产品设计和强耦合供应链的器件生产制造，为行业提供5G射频前端滤波器和高性价比射频一站式解决方案，拥有全面的先进封装技术，包括Baredie、CSP、TCSP、WLP等，以及完整覆盖SAW、TC-SAW、LAW和单芯多频 Multiplexer的声学滤波器件技术。目前，公司总部位于深圳，分别在华南和华东设立了销售和技术支持中心，并在欧洲拥有一家全资子公司，为产品设计中心。</t>
  </si>
  <si>
    <t>晟光硅研</t>
  </si>
  <si>
    <t>半导体材料及专用设备研发销售商</t>
  </si>
  <si>
    <t>2/23，核心产品是微射流加工技术，相比传统激光加工可以有更好的切口、损伤等；6月之后开始融资</t>
  </si>
  <si>
    <t>2021.6.16 - 战略投资 - N/A - 捷佳伟创
2022.11.15 - Pre-A轮 - 数千万人民币 - 金控知守/中科长光/软银/七匹狼/聚源/芯铄</t>
  </si>
  <si>
    <t>晟光硅研成立于2021年2月，主营业务为半导体材料及专用设备的研发和销售，主要产品包括围绕第三代半导体晶圆材料的滚圆、切片、划片等设备。作为新一代半导体材料加工设备的技术领先者，晟光硅研拥有半导体加工设备领域核心技术专利9项，其掌握的微射流激光切割技术，已经成功完成6英寸碳化硅晶锭的切割，可实现高效率、高质量、低成本、低损伤、高良品率碳化硅单晶衬底制备，在第三代半导体切割领域具有独创性、开拓性与先导性，将引起全球范围内该领域的技术迭代，具有非常广泛的推广应用价值。</t>
  </si>
  <si>
    <t>螣龙科技</t>
  </si>
  <si>
    <t>信息安全服务提供商</t>
  </si>
  <si>
    <t>2020.5.8 - 种子轮 - N/A - 雄兵
2021.11.18 - 天使轮 - 1000万人民币 - 名川/中南/东方富海/中南茂创
2023.2.3 - Pre-A轮 - 数千万人民币 - 顺为</t>
  </si>
  <si>
    <t>螣龙安科成立于2020年，是一家BAS产品提供商。在不少解读中，此类工具可供安全团队进行持续测试，以对安全漏洞的预防、检测为主，同时也会和响应环节产生些许联动。在行业内，BAS的落地以自动化渗透测试产品为主，螣龙安科的产品也不例外。螣龙安科的主要产品是一款名为「潮汐」的BAS自动化攻击平台。王昊天介绍，潮汐平台的搭建逻辑由两部分构成，首先是自下而上的企业网络资产测绘，主要通过业内公认的ATT&amp;CK及CAPEC标准进行攻击模组切分；另外是由人工智能驱动的顶层设计，使其具备自主威胁发现的决策能力。整体而言，自动化是这类产品和传统漏扫等安全产品的最大差别。具体来看，传统漏扫类产品多针对单一漏洞进行检测，但黑客在实际攻击时常利用多个漏洞以及业务场景逻辑。而自动化攻击平台则会在遇到不同情况时会根据具体情形做出类似人的决策，也可以将多个漏洞进行联动测试，从而实现类似攻击者视角的测试效果。</t>
  </si>
  <si>
    <t>道童新能源</t>
  </si>
  <si>
    <t>锂电高效再生利用解决方案提供商</t>
  </si>
  <si>
    <t>无机湿法回收磷酸铁锂，实验室回收率95%，纯度99%；但尚未量产，仍在建厂中，预计22年2000万收入，23年2.5亿收入，估值5亿</t>
  </si>
  <si>
    <t>2020.7.2 - 天使轮 - N/A - 深圳市云创业
2021.9.14 - Pre-A轮 - N/A - 祥峰/国宏嘉信
2022.2.16 - Pre-A+轮 - N/A - 九合/祥峰
2023.1.3 - A轮 - 1亿人民币 - 架桥/青松/厦门创投/中融盈通/国宏嘉信/九合</t>
  </si>
  <si>
    <t>道童新能源是一家致力于磷酸铁锂废料高效再生利用，从事锂电池的全生命周期管理的企业，同时也是全球第一家在量产级别从磷酸铁锂废料中提取磷酸铁锂前驱体，并保证电池级纯度和经济高效的企业。</t>
  </si>
  <si>
    <t>派拉纶</t>
  </si>
  <si>
    <t>防护涂层应用方案提供商</t>
  </si>
  <si>
    <t>5500万人民币</t>
  </si>
  <si>
    <t>公司主要产品是派瑞林材料和基于派瑞林的气相沉积设备，应用场景是对于防水性能和防腐蚀性能要求极高的消费电子、医疗和军工通讯领域。以消费电子TWS耳机领域，目前了解到仅苹果beats耳机在使用该材料来做防水材料。该市场规模较小，所以公司正在开拓其他场景产品。海外公司以SCS为代表，公司团队出自SCS。本轮估值pre3.5亿，融资5500万元。</t>
  </si>
  <si>
    <t>2023.1.30 - A轮 - 5500万人民币 - 中信建投/毅达/苏国发/德同</t>
  </si>
  <si>
    <t>上海派拉纶生物技术股份有限公司是一家专注于Parylene等特殊涂层技术应用的高新技术企业。其中Parylene作为一种功能强大的防护材料，具有附着紧密、三防性极佳等特性，是目前最为顶级的防护涂层。Parylene涂层主要在5G等高端通讯电子技术的防护，在助力生物医学、医疗设计与制造，在半导体封装等三个领域上应用。同时在细分的新能源汽车、航天航空、军事工业防护、控制系统、文物保护等领域也起得广泛应用。</t>
  </si>
  <si>
    <t>上海碳际</t>
  </si>
  <si>
    <t>氢燃料电池炭纸核心材料研发商</t>
  </si>
  <si>
    <t>碳纸研发和生产商，燃料电池领域在对接捷氢和未势测试产品，2023年营收预测1000万，CEO中科院大化所博士毕业，明天氢能研究院负责人，武岳峰投资3kw，估值3亿。预计2023年5月开始融资。</t>
  </si>
  <si>
    <t>2022.11.14 - 天使轮 - N/A - 水木易德/中科创星/科源
2023.1.30 - A轮 - 数千万人民币 - 武岳峰</t>
  </si>
  <si>
    <t>上海碳际实业集团有限公司（上海碳际）是一家定位做氢能与燃料电池上游关键材料——气体扩散层和高性能碳材料的硬科技企业。公司目前聚焦于燃料电池和制氢电池用的炭纸和气体扩散层技术和产品，旨在打破国外厂商垄断，助力中国氢能与燃料电池产业摆脱“卡脖子”之风险。</t>
  </si>
  <si>
    <t>愚公生物</t>
  </si>
  <si>
    <t>生物医药原料酶及预混试剂研发商</t>
  </si>
  <si>
    <t>连云港</t>
  </si>
  <si>
    <t>公司表示刚容完资，现在不愿意跟投资人交流，会再做投资人工作push，并持续追踪</t>
  </si>
  <si>
    <t>2022.1.28 - 天使轮 - N/A - 江苏金桥/达科为
2023.1.16 - A轮 - 数千万人民币 - 毅达</t>
  </si>
  <si>
    <t>愚公生物面对国内生物医药上游高端工具酶和原料酶“卡脖子”现状，致力于为中国生物医学行业提供更多优质、经济、便利的工具酶和原料。愚公生物是国内首批实现限制性内切酶规模化生产的企业之一，打破国外厂商40余年的完全垄断，目前限制性内切酶产品种类位居世界第三。现拥有限制酶、PCR、等温扩增、逆转录、荧光定量PCR、体外转录、修饰克隆、缓冲液速溶颗粒等10个系列百余种终端产品，已进入国内多家头部企业的供应链。</t>
  </si>
  <si>
    <t>微芸半导体</t>
  </si>
  <si>
    <t>半导体等离子设备研发生产商</t>
  </si>
  <si>
    <t>稷以之前产品部产品经理离职创业公司，主要是用等离子体去做半导体生产过程中的清洗去胶工作，属于干法的一种，市场空间预测是25年7亿美元全球。要到创始人王俊的电话，但是cold call没有效果。</t>
  </si>
  <si>
    <t>2021.9.6 - 天使轮 - N/A - 源渡
2023.2.2 - A轮 - 数千万人民币 - 诺延/临芯</t>
  </si>
  <si>
    <t>微芸半导体成立于2021年，主营业务为半导体等离子设备的研发、生产及销售。研发团队成员均来自于世界知名半导体设备厂商，目前的产品主要应用于化合物半导体，MEMS，功率器件等领域。</t>
  </si>
  <si>
    <t>Share Creators</t>
  </si>
  <si>
    <t>美国游戏数字资产和项目管理工具提供商</t>
  </si>
  <si>
    <t>Jason：2022年初见过两个founder，后来CEO和CTO分歧分了家，产品偏定制化，值得跟进下进展</t>
  </si>
  <si>
    <t>2023.1.24 - A轮 - 500万美元 - 五源/Foxit</t>
  </si>
  <si>
    <t>Share Creators 是一家DAM（Digital Asset Management，数字资产管理）厂商，总部位于美国旧金山，致力于通过工具化产品为不同规模的企业和团队管理全类型数字资产，提升数字资产的可用性。目前旗下产品包括Blueberry智能数字资产管理系统、Passion智能项目管理系统等。</t>
  </si>
  <si>
    <t>欧冶半导体</t>
  </si>
  <si>
    <t>系统级汽车SoC芯片供应商</t>
  </si>
  <si>
    <t>2022.4.27 - Pre-A轮 - N/A - 国投招商/均胜电子/星宇/瑞声科技/保隆科技/虹软/深圳聚合/嘉溢/浙惠/信质/佩诚
2023.2.1 - A1轮 - 数亿人民币 - 国投招商/上汽/临芯/苏高新创投/Forebright/青稞资本/佩诚/嘉溢</t>
  </si>
  <si>
    <t>欧冶半导体是国内首家聚焦智能汽车第三代E/E架构的系统级SoC芯片供应商，由创始团队和先进制造产业投资基金共同发起设立，投资方包含众多汽车产业链龙头。欧冶半导体围绕智能汽车第三代电子电气架构（Zonal架构），提供系统级、系列化芯片及解决方案，龙泉560系列产品覆盖智能汽车端侧智能部件（CMS后视镜/智能大灯等）、智能区域控制器（ZCU）和行泊一体中央计算单元的芯片需求，同时具备智能算法和灵活分层交付的软件及解决方案，缩短了客户开发新产品和新特性的开发成本和上车时间。</t>
  </si>
  <si>
    <t>微构工场</t>
  </si>
  <si>
    <t>创新型合成生物技术研发与应用服务商</t>
  </si>
  <si>
    <t>3.59亿人民币</t>
  </si>
  <si>
    <t>蓝晶直接竞争对手，进展落后于蓝晶</t>
  </si>
  <si>
    <t>2021.2.4 - 种子轮 - N/A - 清华控股
2021.7.26 - 天使轮 - 5000万人民币 - 红杉/无限/宁波启物
2022.1.17 - A轮 - 2.5亿人民币 - 中国国有企业混合所有制改革/国中/GRC SinoGreen/众海/临空兴融/红杉/无限
2023.2.2 - A+轮 - 3.59亿人民币 - 中石油昆仑/义翘神州/爱力克/中农/鸣渠/临港蓝湾/基晟/上海自贸区/红杉/诚通混改/众海/富华</t>
  </si>
  <si>
    <t>北京微构工场生物技术有限公司（简称微构工场）是清华大学科技成果转化成立的一家创新型合成生物技术研发与应用企业。依托清华大学陈国强教授团队15年攻关开发的30余项专利技术，微构工场现可生产种类丰富、品质优异的生物降解材料聚羟基脂肪酸酯（PHA），并已实现规模化量产。微构工场持续聚焦合成生物学技术领域，致力于建设先进的PHA研发和生产基地，推动生物降解材料PHA和小分子化合物在医药、环保、日用品等领域的大范围应用，为“碳中和”、“碳达峰”提供绿色解决方案。</t>
  </si>
  <si>
    <t>北科天绘</t>
  </si>
  <si>
    <t>激光雷达研发商</t>
  </si>
  <si>
    <t>2014.1.1 - 天使轮 - 1000万人民币 - 联想之星/智朗
2017.5.17 - A轮 - N/A - 深圳前海康达
2018.1.9 - A+轮 - 1亿人民币 - 云晖/StarVC
2023.1.28 - B轮 - 1.8亿人民币 - 惠友/国联通铄/泓松</t>
  </si>
  <si>
    <t>北科天绘是一家汽车激光雷达研发商，主要产品有基于飞行平台的激光雷达A-Pilot系列、基于车（船）载平台的激光扫描仪R-Angle系列地面全向三维激光扫描仪U-Arm系列等，广泛应用于地形测绘、数字城市、智能电网、管线工程、海洋测绘等领域。</t>
  </si>
  <si>
    <t>霆升科技</t>
  </si>
  <si>
    <t>心腔内超声ICE产品研发商</t>
  </si>
  <si>
    <t>心腔内超声成像领域，产品仍在研发中</t>
  </si>
  <si>
    <t>2020.12.18 - 天使轮 - 数千万人民币 - 钛和/西格医学
2021.9.1 - Pre-A轮 - 数千万人民币 - 诺庾/钛和/黄埔/元徕/道远
2022.1.21 - A轮 - 1亿人民币 - 元徕/泰煜/道远/黄埔医药/诺庾/钛和
2022.9.28 - 股权投资 - N/A - 道兴/力鼎/华新/华泰紫金
2023.1.29 - B轮 - 1亿人民币 - 启明/华泰紫金/天士力/济时/力鼎</t>
  </si>
  <si>
    <t>霆升科技总部位于江苏南京，中美两地设有研发中心，专注研发全球领先的心脏电生理介入手术器械，打破国内市场外资垄断，技术超前国内竞争对手，立志于让更多非发达地区心脏疾病患者得到有效治疗，成为具有影响力的医疗器械中国制造品牌。</t>
  </si>
  <si>
    <t>科润新材料</t>
  </si>
  <si>
    <t>全氟离子膜与质子交换膜研发商</t>
  </si>
  <si>
    <t>2.4亿人民币</t>
  </si>
  <si>
    <t>2019.4.10 - A轮 - N/A - 熔拓/东运/淮上英才/吴江
2021.10.8 - B轮 - 1亿人民币 - 联想/卓佳汇智/鑫睿
2023.1.31 - C轮 - 2.4亿人民币 - 红杉/北汽产业/未势能源/宇通/通用技术/架桥/盈鼎/熔拓/卓佳汇智</t>
  </si>
  <si>
    <t>苏州科润新材料股份有限公司有着超过10年的离子膜技术开发经验，拥有16项全氟离子膜方面的技术专利（其中一项PCT国际专利），是中国第一家钢带流延法批量生产全氟离子膜的企业。公司由国家万人计划专家杨大伟创办，与厦门大学长期开展离子膜技术合作，共建江苏省内唯一的全氟离子膜工程技术研究中心，该中心已通过了江苏省二维材料重点实验室的验收。公司的产品包括燃料电池用质子交换膜、钒电池用全氟离子膜、电解用离子膜、PVDF中空纤维膜；全氟磺酸离子交换树脂、工业用聚偏氟乙烯超滤膜组件、污水处理设备；家用超滤净水器、超滤膜滤芯。</t>
  </si>
  <si>
    <t>新尖科技</t>
  </si>
  <si>
    <t>新血管领域器械设备，核心技术门槛不高</t>
  </si>
  <si>
    <t>2021.11.26 - 股权投资 - N/A - 劲邦/元徕/泰煜
2023.1.29 - 股权投资 - N/A - 联想之星/泰煜</t>
  </si>
  <si>
    <t>新尖科技是一家医疗器械研发商，主要从事医疗技术开发、医疗器械开发、生产、制造及销售业务，专注于心脏疾病的医疗器械研发。</t>
  </si>
  <si>
    <t>迈海</t>
  </si>
  <si>
    <t>生态环境治理解决方案提供商</t>
  </si>
  <si>
    <t>新一代动态膜过滤，本轮希望2-3亿估值融资</t>
  </si>
  <si>
    <t>2020.11.4 - 股权投资 - N/A - 苏州领军
2023.1.28 - 股权投资 - N/A - 峰瑞</t>
  </si>
  <si>
    <t>迈海是一家源于美国西雅图的环保高科技企业，公司革命性的水处理技术为中国的生态环境治理提供了解决方案。公司的核心是基于纳米级改性氧化铝和呼吸式滤管的微颗粒吸附过滤技术（uGAF）。</t>
  </si>
  <si>
    <t>元域绿洲</t>
  </si>
  <si>
    <t>精神疾病数字化诊疗服务提供商</t>
  </si>
  <si>
    <t>2022.4.27 - 股权投资 - N/A - 时节
2023.1.16 - 股权投资 - N/A - 红杉</t>
  </si>
  <si>
    <t>南京元域绿洲科技有限公司成立于2021-12-01，致力于打造以XR为核心的多感官感知技术平台及精神疾病创新疗法，以技术赋能医疗场景，通过医疗级临床数据积累与自研内容设计开辟全新的精神疾病诊疗方式。公司第一款B端产品已进入开发流程，将以软硬件结合形态打造医疗场景的游戏化体验。未来将持续聚焦精神疾病与情绪管理领域的数字疗法，推动更丰富的游戏化产品研发与应用，为广大抑郁/焦虑人群提供效果更佳且更具趣味的数字化诊疗方案。</t>
  </si>
  <si>
    <t>博特智能</t>
  </si>
  <si>
    <t>智能内容风控SaaS平台</t>
  </si>
  <si>
    <t>2020.1.31 - 天使轮 - 1000万人民币 - 东湖天使
2021.12.10 - 股权投资 - N/A - 深创投
2023.1.30 - 股权投资 - N/A - 达晨/拓尔思/盛景网联</t>
  </si>
  <si>
    <t>博特智能是一家智能内容风控SaaS平台，博特智能是典型的技术类第三方内容审核服务商，其AI谛听智能平台定位于提供智能内容审核SaaS一站式服务和PaaS能力服务平台，为企业提供一站式内容审核解决方案，核心产品有智能内容审核、人工内容审核以及智能线上巡查三大板块。</t>
  </si>
  <si>
    <t>瑞波科</t>
  </si>
  <si>
    <t>显示光学解决方案提供商</t>
  </si>
  <si>
    <t>元禾控股/华登</t>
  </si>
  <si>
    <t>2021.7.6 - 股权投资 - N/A - 海宁艾克斯光谷/华兴源创
2022.6.17 - 股权投资 - N/A - 西藏晟思/盛剑环境
2023.1.30 - A轮 - 数亿人民币 - 华登/元禾厚望/长安私人/成都高投/成都重产/成都成电/芯动能/艾克斯</t>
  </si>
  <si>
    <t>Rayboch提供显示领域的光学解决方案，致力于提升显示系统的光效和观看舒适性。主要的技术方向为显示屏表面处理技术、显示屏位相差膜和光取出效率增强解决方案。Rayboch的产品使用自有专利技术方案。Rayboch的产品，已经完成了业内顶级客户的产品认证，目前处于量产准备阶段，我们计划在2024年开始量产。</t>
  </si>
  <si>
    <t>矽久微</t>
  </si>
  <si>
    <t>物联网应用及芯片解决方案提供商</t>
  </si>
  <si>
    <t>公司主要是做电力载波通信(PLC, Power line communication)的芯片，芯片包括算法、基带等部分。营收2021年1000万，2022年1000万，2023年3000万-4000万</t>
  </si>
  <si>
    <t>2020.7.14 - 股权投资 - N/A - 韦尔
2022.6.17 - 股权投资 - N/A - 显鋆
2023.1.30 - 股权投资 - N/A - 韦豪创芯</t>
  </si>
  <si>
    <t>上海矽久微电子有限公司是一家集成电路设计、开发和销售商，上海矽久微电子有限公司致力于为客户提供高性能物联网，车联多媒体芯片以及相关的产品解决方案。</t>
  </si>
  <si>
    <t>基迈克</t>
  </si>
  <si>
    <t>纳米薄膜材料研发商</t>
  </si>
  <si>
    <t>乾融创禾/涌铧</t>
  </si>
  <si>
    <t>面板靶材，老板家里是做贸易的，听说靶材比较赚，就开始做。22年营收1.5亿，23年2亿，以后30%增长，想往半导体转</t>
  </si>
  <si>
    <t>2019.10.8 - 股权投资 - N/A - 涌铧/上海甘墨/苏州开平/东方国资/中鑫创新
2021.6.7 - 股权投资 - N/A - 涌铧/纳米
2023.1.31 - 股权投资 - N/A - 中信建投/乾融创禾/涌铧/汾湖</t>
  </si>
  <si>
    <t>基迈克材料科技（苏州）有限公司是一家纳米薄膜材料研发商，主要从事纳米薄膜材料的研发、生产和销售，业务还涉及有色金属材料的生产等。</t>
  </si>
  <si>
    <t>Norelsys</t>
  </si>
  <si>
    <t>高速模拟电路技术及芯片设计厂商</t>
  </si>
  <si>
    <t>高清视频传输领域的技术领先</t>
  </si>
  <si>
    <t>2012.1.15 - 天使轮 - 数百万人民币 - 联想之星
2013.9.12 - A轮 - 数百万美元 - 君联
2014.11.15 - B轮 - 1000万美元 - 赛富/策正/马力
2021.12.31 - 股权投资 - N/A - 哈勃
2023.1.18 - 股权投资 - N/A - 长安汽车/普罗/君海创芯/国开科创</t>
  </si>
  <si>
    <t>瑞发科公司专注于开发和行销基于高速模拟电路技术并具有完全自主知识产权的集成电路、软件、整体解决方案。凭借完全自主设计的USB3.0，SATA1/2/3，PCIE，HD-SDI，HDMI，Displayport，MIPI，Thunderbolt（Lightpeak）等 PHY IP，瑞发科公司正全面研发针对移动存储、移动终端、数字高清视频传输和新一代多媒体显示市场的“交钥匙”式完整方案。</t>
  </si>
  <si>
    <t>Trusta Labs</t>
  </si>
  <si>
    <t>Web3安全基础设施服务商</t>
  </si>
  <si>
    <t>元璟/红点/GGV</t>
  </si>
  <si>
    <t>2023.1.17 - 种子轮 - 300万美元 - SevenX/元璟/HashKey/红点/GGV/SNZ</t>
  </si>
  <si>
    <t>Trusta Labs是一个Web3安全基础设施服务商，旨在为Web3世界带来更多有价值的真实用户，其首款产品 TrustScan 目前已上线，可用于检测女巫攻击风险和用户行为分析。</t>
  </si>
  <si>
    <t>Hyper Oracle</t>
  </si>
  <si>
    <t>ZK预言机网络运营商</t>
  </si>
  <si>
    <t>web3连续创业</t>
  </si>
  <si>
    <t>2023.1.20 - 种子轮 - 300万美元 - dao5/红杉/Foresight/Future Money</t>
  </si>
  <si>
    <t>Hyper Oracle是一家ZK预言机网络运营商，正在构建ZK索引协议和ZK自动化协议的中间件协议，为Web3应用提供端到端的完全去中心化的基础设施。</t>
  </si>
  <si>
    <t>玑域智能</t>
  </si>
  <si>
    <t>智能仓储服务商</t>
  </si>
  <si>
    <t>3500万人民币</t>
  </si>
  <si>
    <t>2022.11.14 - 天使轮 - 3500万人民币 - 华业天成/九合</t>
  </si>
  <si>
    <t>玑域智能由原「快仓」四向车产品线独立，瞄准密集智能仓储赛道，通过自主研发的机器人、提升系统、货架系统、软件系统，为用户提供可靠、高效、高密度的智能仓储解决方案。</t>
  </si>
  <si>
    <t>才多对</t>
  </si>
  <si>
    <t>产业数字化平台</t>
  </si>
  <si>
    <t>2023.1.19 - 天使轮 - 1000万人民币 - 源码</t>
  </si>
  <si>
    <t>TTC由国内领先的人才资产管理公司CGL德筑集团投资孵化，目标是打造人才招聘领域的产业数字化平台。TTC团队认为“先做自营，再做平台”是平台化公司的必经之路，即先通过客户矩阵、组织打造、数字化建设三方面，做出一家有规模有效率有品质的人才招聘公司，再将这样的经验复制给行业，提升行业的服务质量和供给效率。</t>
  </si>
  <si>
    <t>世纪云安</t>
  </si>
  <si>
    <t>新能源汽车充电解决方案供应商</t>
  </si>
  <si>
    <t>基于居民社区场景的充电基础设施建设运营，未来形成社区内的停车场智能调度微电网</t>
  </si>
  <si>
    <t>2021.9.23 - 种子轮 - N/A - 涛伟
2022.7.14 - 天使轮 - 数千万人民币 - 昆仲/丰厚沃天
2023.1.20 - Pre-A轮 - 1亿人民币 - 桐曦/蔚来/国科嘉和/清新</t>
  </si>
  <si>
    <t>世纪云安成立于2021年，是一家新能源汽车充电解决方案供应商，其主要致力于社区场景下的新能源汽车柔性充电。世纪云安通过“统建统营”的运营模式，解决社区充电难、充电数字化程度低等痛点问题。</t>
  </si>
  <si>
    <t>科思明德</t>
  </si>
  <si>
    <t>消化科软式电子内窥镜产品研发商</t>
  </si>
  <si>
    <t>2023.1.16 - Pre-A轮 - 数千万人民币 - 同创伟业/国创中心</t>
  </si>
  <si>
    <t>科思明德成立于2022年，公司专注于消化科软式电子内窥镜产品，致力于挖掘临床需求，精细打造优质产品，为临床用户提供最佳的诊断及治疗解决方案。科思明德团队具备丰富的产品研发及生产经验，围绕消化科软式电子内窥镜平台构建了完善的底层技术储备，能实现主机、镜体的深度自研自制，全新的技术方案涵盖几十项专利技术。目前，科思明德已自主研发完成国内首套一体化软镜平台，以及配套的创新型胃镜、肠镜产品，并围绕软镜平台布局了多项革新性产品。</t>
  </si>
  <si>
    <t>图灵量子</t>
  </si>
  <si>
    <t>光量子芯片及光量子计算机研发商</t>
  </si>
  <si>
    <t>对CEO有保留，但值得track</t>
  </si>
  <si>
    <t>2021.4.16 - 天使轮 - 1亿人民币 - 联想之星/源来/小苗朗程/前海鸿一方/中科神光
2021.11.4 - Pre-A轮 - 数亿人民币 - 君联/聚源/琥珀/交大菡源
2022.2.28 - Pre-A+轮 - 1亿人民币 - 元禾原点/无锡滨湖国投/君联/琥珀/势能/无锡金源
2023.1.18 - A轮 - 数亿人民币 - 中国互联网/华控/东方证券/联想</t>
  </si>
  <si>
    <t>图灵量子是我国率先开展光量子芯片和光量子计算机商业化的公司，致力于光量子芯片、光量子计算机、光子计算机、人工智能光子处理器、及量子云的研发和产业化，打造后摩尔时代的算力引擎和智算产业集群。公司通过构建完全自主可控的光量子芯片和量子算法双底层核心技术驱动能力，布局光量子芯片、专用光量子计算机、光子处理器、光量子测控系统、光量子EDA软件、求解器、算法安全平台以及量子云智算平台等全栈软硬件产品，为人工智能、金融科技、生物医药、通信加密等领域提供产业化解决方案。</t>
  </si>
  <si>
    <t>韦尔通</t>
  </si>
  <si>
    <t>功能性化工材料开发商</t>
  </si>
  <si>
    <t>2023.1.13 - A轮 - 1亿人民币 - 星航/晨道/闻泰/欣旺达/华勤</t>
  </si>
  <si>
    <t>韦尔通科技专业于高端胶粘剂、密封剂等功能性材料的开发与应用。韦尔通旗下创建了威尔邦品牌，主要为手机、平板、智能电子产品的触控屏组装、结构件固定、零件防水密封等应用，以及新能源领域的电池组组装等需求提供解决方案与服务，是一家以创新为核心，集研发、生产、销售和服务于一体的技术主导型企业。</t>
  </si>
  <si>
    <t>展诚科技</t>
  </si>
  <si>
    <t>IC设计与EDA软件开发服务商</t>
  </si>
  <si>
    <t>模拟领域设计服务类公司，现在基本不涉及EDA，未来EDA不是重点。收入：22年1亿，23年1.4亿，24年目标2亿，毛利30%多。上轮投前4.5亿，下一轮</t>
  </si>
  <si>
    <t>2022.6.13 - 天使轮 - N/A - 耐威
2023.1.13 - A轮 - 数千万人民币 - 毅达</t>
  </si>
  <si>
    <t>展诚科技专注于IC（集成电路）设计服务与EDA（电子设计自动化）软件开发。公司曾设计过大量3/5/7nm高端制程的工艺节点，累计交付客户近5000个芯片产品设计服务项目，是国内芯片后端设计服务领域的领军企业之一。</t>
  </si>
  <si>
    <t>领充新能源</t>
  </si>
  <si>
    <t>一站式新能源汽车应用解决方案提供商</t>
  </si>
  <si>
    <t>2022.2.24 - Pre-A轮 - 5000万人民币 - 正轩/陆石/中兴众投/西投
2023.1.13 - A轮 - N/A - 鋆昊</t>
  </si>
  <si>
    <t>领充专注于新能源汽车智能充电、车载充电、新能源微电网、智能检测、大数据云平台等领域的技术研发、产品生产、销售，致力于为新能源汽车应用提供一站式完善的解决方案。</t>
  </si>
  <si>
    <t>贝斯生物</t>
  </si>
  <si>
    <t>细胞治疗产品及基因治疗产品研发商</t>
  </si>
  <si>
    <t>第一轮融资时聊过，技术来自于黄行许教授和朱诗国教授，团队的强项是基因编辑，这不是carnk治疗的关键factor</t>
  </si>
  <si>
    <t>2021.7.26 - 天使轮 - 1亿人民币 - 弘晖/弘励/瑞伏/横琴金投
2023.1.16 - A1轮 - 数千万美元 - Great Eagle/百度/信熹/广大汇通/Spark/弘晖</t>
  </si>
  <si>
    <t>贝斯生物于今年4月正式成立。该公司由在生物医学领域具有20年临床医生、科研、创业、和风险投资经验的徐天宏博士发起创立，专注于研发新型基因编辑NK细胞治疗产品及基因治疗产品。贝斯生物在NK细胞领域和基因编辑领域拥有一系列自己的核心技术、专利和Know-how, 已经建立了完备的NK细胞基因工程改造平台，并且完成了概念验证。目前研发管线包括多个全球首创的First in Class通用型细胞治疗产品，适应症包括肺癌、肝癌、脑胶质瘤等多种实体肿瘤，以及血液肿瘤中的未被满足的治疗需求。</t>
  </si>
  <si>
    <t>翠展微电子</t>
  </si>
  <si>
    <t>汽车级功率器件与模拟集成电路设计服务商</t>
  </si>
  <si>
    <t>SiC，已经布局瞻芯</t>
  </si>
  <si>
    <t>2021.2.9 - 天使轮 - N/A - 同鑫力诚
2022.3.16 - Pre-A轮 - 数千万人民币 - 临芯/臣易/同鑫力诚
2022.9.13 - A轮 - 1亿人民币 - 辰峰/天龙/元禾重元
2023.1.16 - A+轮 - 1亿人民币 - 天龙/元禾控股/半山</t>
  </si>
  <si>
    <t>翠展微电子（上海）有限公司，简称“翠展微电子”，成立于2018年4月，公司位于中国上海张江综合性国家科学中心的张江集成电路产业区内。作为一家中国本土的汽车级功率器件与模拟集成电路设计销售公司，公司立志打破进口垄断，实现进口替代，将翠展微电子打造成为新能源汽车半导体行业的中国品牌领军企业。公司将聚焦中国新能源汽车行业的挑战和压力，提供有竞争力的半导体产品和服务，持续为新能源汽车客户创造最大价值。</t>
  </si>
  <si>
    <t>安仕新能源</t>
  </si>
  <si>
    <t>锂离子和磷酸铁锂电池组研发商</t>
  </si>
  <si>
    <t>蔡伟、浩苇跟创始人交流过，创始人表示虽然暂时没有融资计划，但是愿意跟我们配合开放资料、资源交流，如果有后续融资会优先考虑我们；
创始人思维很清晰，业务主要是UPS、家庭储能，海外业务，今年收入预计超10亿，明年20-30亿。本轮估值投后33亿，基本close，近期不太考虑再融资了。应该早点pop出来大家一起pitch公司。
9/13和蔡伟一起拜访安仕上游电芯厂公司，这家公司正在融资，团队背景为亿纬锂能、蜂巢等人，会继续跟进，估值20亿，22年收入2000万，明年收入18亿。</t>
  </si>
  <si>
    <t>2022.4.7 - A轮 - N/A - 九智/深圳人才/厦门新兴/美的/深圳担保/深圳市佳银/达晨/中信证券/高瓴/源码/国中/深圳市泓鑫
2022.10.12 - A+轮 - N/A - 青松/东方富海/绿动/中船/基石/源码/财鑫金控/厦门新兴/银盛泰/国中/中信里昂
2023.1.19 - B轮 - 3亿人民币 - 里昂/国中/基石/绿动/东方富海/前海中船</t>
  </si>
  <si>
    <t>深圳市安仕新能源科技有限公司成立于2014年12月，公司是以锂电池应用为核心业务，集研发、生产、销售为一体的高科技企业。公司主要产品包括摩托启动电源、小型储能、小型动力电池、户外移动电源、高端工业类电池模组及系统等。公司研发团队强大，包括工业设计、电子电路、软件设计、结构设计、系统设计等具有提供锂电池全方位解决方案的能力和按时的交付能力。其市场已遍布全国各地，并已成功开拓日本、东南亚、北美、西欧等国际市场。同时建立了相应的服务网络，及时快速地为客户提供各种销售服务。</t>
  </si>
  <si>
    <t>烽台科技</t>
  </si>
  <si>
    <t>工控安全综合解决方案提供商</t>
  </si>
  <si>
    <t>主要做工控的信息安全软件，以国企客户为主</t>
  </si>
  <si>
    <t>2019.2.19 - 天使轮 - N/A - 贵阳
2019.5.16 - Pre-A轮 - N/A - 启明星辰
2021.1.25 - A轮 - 7000万人民币 - 奇安信/IDG/元禾重元
2023.1.17 - B轮 - 2.5亿人民币 - 中国互联网/毅达/中信建投/火山石/贵阳创投/元起</t>
  </si>
  <si>
    <t>烽台科技是一家面向工控安全领域，提供专业化、标准化工控安全咨询与评估服务、工控安全产品研发与销售、工控安全运营服务、综合一体化工控安全保障能力提升解决方案的高新技术企业。主要服务于政府、行业用户、设计院/所、科研院/所、集成商及软硬件厂商，通过可视化、专业化的产品和技术，协助用户进行有效的风险管理与可靠的运营支撑。烽台科技依托工控安全保障体系与成熟度模型为专业理论指导形成了四大主营业务、多行业解决方案、专业化产品体系的业务布局。主营业务包括：安全咨询、安全靶场、安全运营、安全加固。目前已在政府、科研院/所、石油、化工、钢铁、燃气、电力、有色等行业得到了广泛应用。</t>
  </si>
  <si>
    <t>博思得</t>
  </si>
  <si>
    <t>X光影像系统核心部件整体解决方案提供商</t>
  </si>
  <si>
    <t>2019.7.29 - 战略投资 - N/A - 国发/深创投
2021.9.26 - A轮 - 1亿人民币 - 国投招商/致道/顺融/北极光/乾汇/苏高新/深创投
2023.1.10 - B轮 - 数亿人民币 - 元生/乾汇/苏高新创投/苏州高新/北极光/江苏医疗器械科技产业园</t>
  </si>
  <si>
    <t>苏州博思得电气有限公司是一家专注于研发和生产X光影像设备核心部件的现代化高科技企业。公司主要提供高压发生器 (HVG)、组合式X射线源、电源分配单元 (PDU) 等核心部件整体解决方案。产品主要应用于高端X光影像设备，例如CT、CBCT、DR、乳腺仪、C型臂X光机、安检及工业检测设备等。博思得已建成年产能50000台高压发生器的生产基地。</t>
  </si>
  <si>
    <t>赛普过滤</t>
  </si>
  <si>
    <t>生命科学纯化分离解决方案提供商</t>
  </si>
  <si>
    <t>病毒过滤器/耗材领域的国产替代领先企业，是国内生物制药供应链企业东富龙的参股公司(25%)，市场规模不大</t>
  </si>
  <si>
    <t>2021.1.1 - 天使轮 - N/A - 东富龙
2022.3.14 - 股权投资 - N/A - 和达/毅达/东富龙
2023.1.20 - B轮 - 数亿人民币 - 上海建信/惠每/晨岭/海邦/毅达</t>
  </si>
  <si>
    <t>赛普(杭州)过滤科技有限公司,是一家专注生命科学纯化分离解决方案的本土公司赛普不仅布局了全面的基础设施，且为自身配备了拥有领先制膜技术和丰富行业经验的专家及技术人员,核心团队拥有行业内十余年的从业经历，具备业内顶尖公司技术及销售背景。赛普潜心于过滤、分离、纯化技术及产品研发。自主拥有研发中心、生产中心及质量与验证中心,充分利用自身知识产权，每一个新产品的研发都经过成千上万次的测试及验证,为广大生物制药企业提供稳定且高质量的本土化过滤耗材做出保障。目前赛普的产品包括超滤、除菌过滤、除病毒过滤及深层过滤等。其中,超滤及除病毒产品从制膜到最终成品过滤器实现了全本土化自主研发及生产，测试结果表示,其表现超越进口品牌，做到了业内顶尖。</t>
  </si>
  <si>
    <t>思远半导体</t>
  </si>
  <si>
    <t>集成电路设计服务提供商</t>
  </si>
  <si>
    <t>2021.1.11 - 股权投资 - N/A - 石溪屹唐华创/石溪清流
2022.11.8 - B轮 - 1亿人民币 - 惠友</t>
  </si>
  <si>
    <t>思远半导体专注于电池应用的POWER+电源管理系统芯片设计，致力为智能穿戴、消费电子、工业、储能系统、新能源汽车等行业提供领先的电池管理系统级芯片解决方案，包括移动电源SoC芯片、TWS耳机电源管理芯片、锂电池充电芯片、电源管理PMIC、无线充电芯片等。</t>
  </si>
  <si>
    <t>茂睿芯</t>
  </si>
  <si>
    <t>高性能模拟芯片设计研发商</t>
  </si>
  <si>
    <t>固德威/湖杉</t>
  </si>
  <si>
    <t>电源类IC</t>
  </si>
  <si>
    <t>2017.7.20 - 天使轮 - N/A - 深圳市华汇宇/荷塘
2019.4.16 - Pre-A轮 - N/A - 恒信华业
2020.3.17 - A轮 - 5000万人民币 - 金浦/湖杉/前海鹏晨
2021.10.29 - A+轮 - N/A - 惠友/领庆/前海鹏晨
2023.1.19 - B轮 - N/A - 固德威/昱能/深圳高新/湖杉/远智先行/荷塘</t>
  </si>
  <si>
    <t>茂睿芯将长期致力于模拟和混合信号集成电路芯片级和系统级解决方案开发，公司主要产品定位于高性能电源管理、汽车电子、功率驱动模块、电机驱动及传感器技术等应用。公司持续大力投入先进产品的研发，每年营业收入的20%以上用于R&amp;D，并与国内著名企业、科研院校展开多个技术项目合作。公司同时与国内外晶圆代工企业展开战略合作，在先进工艺制程上积累大量知识产权，具备快速研发及量产模拟和混合信号集成电路能力。</t>
  </si>
  <si>
    <t>上海翊科</t>
  </si>
  <si>
    <t>导管与膜材料解决方案提供商</t>
  </si>
  <si>
    <t>要集采</t>
  </si>
  <si>
    <t>2021.6.12 - A轮 - 数千万人民币 - 蓝湾/元生
2022.5.22 - B轮 - 数千万人民币 - 启明
2022.12.14 - B+轮 - 数亿人民币 - 启明/国投创合/联新/青罗投/国发创投</t>
  </si>
  <si>
    <t>上海翊科是一家专注于导管及中空纤维膜研发与生产的高科技企业。公司主要专注于为下游医疗器械公司提供完整的导管与膜材料解决方案。目前导管产品及配件应用领域涵盖消化科、心血管及外周、神经介入、泌尿和 IVD检测等多个科目相关，核心产品包括神经及外周微导管、血管导管鞘、血管导引导管、球囊料管、弹簧鞘管、一次性内窥镜导管等及相关配件。上海翊科总部坐落于上海张江高科技园区，技术研发中心位于上海临港自贸区，在浙江台州拥有近万平米的万级净化工厂。</t>
  </si>
  <si>
    <t>金斯瑞蓬勃生物</t>
  </si>
  <si>
    <t>生物医药合同研发生产平台</t>
  </si>
  <si>
    <t>2.2亿美元</t>
  </si>
  <si>
    <t>国内生物药CDMO公司头部之一，港股金斯瑞下属企业，2022年上半年4亿收入，本轮基本是Flat round，投后15亿美元</t>
  </si>
  <si>
    <t>2021.5.14 - A轮 - 1.5亿美元 - 高瓴
2022.7.5 - B轮 - 3700万美元 - 镇江高新
2023.1.17 - C轮 - 2.2亿美元 - 君联/弘晖/建发/联新/服贸/华泰紫金/广发信德/兴业国信/高瓴/金斯瑞</t>
  </si>
  <si>
    <t>金斯瑞子公司金斯瑞蓬勃生物（GenScript ProBio）拥有一站式生物药研发生产平台，主要致力于为细胞和基因治疗(CGT)药物、疫苗及生物药发现、抗体蛋白药物等提供从靶点开发到商业化生产的端到端CDMO服务。金斯瑞蓬勃生物的细胞和基因治疗整体解决方案涵盖了非注册临床、工艺开发，注册临床和商业化全阶段质粒病毒生产。金斯瑞蓬勃生物的生物药开发解决方案涵盖生物药尤其是抗体药发现、抗体工程和抗体评价。在生物药CDMO服务方面，金斯瑞蓬勃生物为客户提供包括细胞系开发、宿主细胞商业化授权、上下游工艺开发、分析方法开发和临床样品及商业化生产等在内的一体化CDMO服务，并提供分批补料和灌流工艺以满足增长的抗体蛋白药的需求。GMP生产车间满足FDA、EMA和NMPA监管要求</t>
  </si>
  <si>
    <t>川土微电子</t>
  </si>
  <si>
    <t>高性能模拟芯片供应商</t>
  </si>
  <si>
    <t>2017.4.6 - 天使轮 - N/A - 朗玛峰
2018.3.26 - Pre-A轮 - N/A - 磐霖
2019.5.15 - A轮 - 数千万人民币 - 中汇金/磐霖/易津
2019.10.10 - A+轮 - N/A - 拓金
2020.11.1 - Pre-B轮 - N/A - 中兴/浙江腾鼎/元禾华创/磐霖/中汇金/朗玛峰/俱成
2021.7.30 - B轮 - N/A - 元禾璞华/金浦/磐霖/朗玛峰/久科/中关村发展/汇川技术/易津/瑞相/哇牛
2022.8.24 - C轮 - N/A - 中汇金/长石
2023.1.18 - C+轮 - 数亿人民币 - 比亚迪/上汽/尚颀/磐霖/朗玛峰/元禾璞华/中汇金</t>
  </si>
  <si>
    <t>上海川土微电子有限公司是专注高端模拟芯片研发设计与销售的高科技公司，产品涵盖隔离、接口、驱动、模数转换、高性能模拟等系列，目前已量产隔离器芯片产品线。产品广泛用于工业控制、电源能源、仪器仪表、通讯网络、电力系统等诸多领域。</t>
  </si>
  <si>
    <t>创芯慧联</t>
  </si>
  <si>
    <t>通信芯片供应商</t>
  </si>
  <si>
    <t>小基站芯片进展一般，在做CAT1芯片竞争激烈，估值和状态不匹配</t>
  </si>
  <si>
    <t>2020.7.6 - A轮 - N/A - 南京产业发展/红点/兰璞/中兴/俱成
2021.1.7 - B轮 - 数亿人民币 - 鼎晖/毅达/中兴
2021.12.8 - C轮 - 数亿人民币 - 金浦/弘卓/国中/国中常荣
2022.1.6 - 战略投资 - N/A - 中移/中国移动
2022.11.16 - 股权投资 - N/A - 智信创富/兰璞
2023.1.20 - C+轮 - 1亿人民币 - 招商启航/天珑移动/恒兆亿/兰璞/俱成/国中</t>
  </si>
  <si>
    <t>创芯慧联是一家通信芯片供应商，专注于通信领域集成电路研发、设计和应用。创芯慧联以5G芯片产品为核心，产品涵盖5G小基站芯片、模拟基带和射频芯片、通信/物联网芯片、MCU控制芯片等；具有自主知识产权的通用市场和行业市场的芯片设计经验，具有主流芯片工艺的量产经验，具有专业的从芯片产品设计到规模商用的全流程实操经验。公司提供专业的5G芯片产品，聚焦于低功耗技术在芯片领域的应用，致力于成为国内优质的芯片供应商。</t>
  </si>
  <si>
    <t>达迈科技</t>
  </si>
  <si>
    <t>精密合金和高纯溅射靶材加工商</t>
  </si>
  <si>
    <t>传统贵金属合金业务起家，尝试联系</t>
  </si>
  <si>
    <t>2017.2.22 - A轮 - N/A - 毅达
2019.2.21 - B轮 - N/A - 毅达/动平衡
2023.1.16 - D轮 - 1亿人民币 - 盛堃/毅达/南京市创新</t>
  </si>
  <si>
    <t>南京达迈科技实业有限公司是专业从事各种镍合金材料、铜合金材料、锡合金焊料、贵金属材料及多种金属靶材等产品有色金属加工企业，产品广泛应用于汽车、电子、玻璃、石油化工、钢铁冶金、机电一体化及特种装备制造等行业。</t>
  </si>
  <si>
    <t>安睿特生物</t>
  </si>
  <si>
    <t>生物药品制造商</t>
  </si>
  <si>
    <t>通化</t>
  </si>
  <si>
    <t>上市公司通化东宝占股38%，已联系东宝IR</t>
  </si>
  <si>
    <t>2023.1.19 - 战略投资 - N/A - 国投创业</t>
  </si>
  <si>
    <t>安睿特生物成立于2014年，致力于国家一类新药“重组人白蛋白注射液”的产业化开发及规模化生产，目前重组人白蛋白已正式进入III 期临床试验阶段，对缓解全球人血白蛋白供求矛盾、保证国家血液制品的用药安全和战略安全具有重要意义。</t>
  </si>
  <si>
    <t>强一半导体</t>
  </si>
  <si>
    <t>集成电路晶圆测试探针卡供应商</t>
  </si>
  <si>
    <t>2020.10.10 - 天使轮 - 5000万人民币 - 丰年/冯源/元禾华创/前海鹏晨
2021.2.5 - A轮 - N/A - 冯源/元禾璞华/前海鹏晨
2021.6.21 - B轮 - N/A - 哈勃
2021.9.3 - C轮 - N/A - 天府/凯腾
2022.6.9 - D轮 - 数亿人民币 - 君海创芯/中信建投/基石/君桐/国发/融沛/海达/泰达科投
2022.12.29 - D+轮 - N/A - 联和/复星创富
2023.1.14 - 战略投资 - N/A - 正心谷/联和/复星/光谷产投/诺华/君海创芯</t>
  </si>
  <si>
    <t>强一半导体是一家集成电路晶圆测试探针卡供应商，主要从事CX系列、VC系列、VS系列、VM系列探针卡的研发、生产和销售。是全球少数成熟掌握垂直探针技术、少数有能力进行RF薄膜探针卡研发的企业。目前，强一半导体已经实现了MEMS探针卡批量产业化，且产品的探针密度已达到数万针，能够完成45umpitch测量，精度能达到7um左右，在技术上占据着市场的领先地位。作为探针卡领域的引领者，强一半导体是大陆第一家拥有自主设计垂直探针卡研发能力、国内第一家拥有百级洁净度FAB车间的企业，已经实现了MEMS探针卡的量产。</t>
  </si>
  <si>
    <t>海天金属</t>
  </si>
  <si>
    <t>高端压铸成套设备解决方案提供商</t>
  </si>
  <si>
    <t>海天集团下属企业，压铸机可以用在轻量化车身等方面；不融资</t>
  </si>
  <si>
    <t>否/公司准备直接上市；</t>
  </si>
  <si>
    <t>2023.1.12 - 股权投资 - N/A - 高榕/小米</t>
  </si>
  <si>
    <t>宁波海天金属成型设备有限公司是海天集团旗下产业之一，秉承海天半个世纪的精密设备制造管理理念，主营多种系列压铸机，以自主创新，节能环保，持续发展，服务全球为宗旨，依托海天塑机、海天精工、海天驱动的产业平台优势，推动压铸行业进步，以技术领先、质量可靠、服务高效为理念，为客户提供性价比优越的压铸成套设备和完整解决方案，使客户获得具有竞争力的压铸产品生产能力。</t>
  </si>
  <si>
    <t>苏州英东模塑</t>
  </si>
  <si>
    <t>塑料制品产销商</t>
  </si>
  <si>
    <t>2023.1.16 - 股权投资 - N/A - 元禾控股</t>
  </si>
  <si>
    <t>英东模塑先后涉足汽车、黑白色家电、IT、医疗器械、工业电器等多个领域的塑料制品，主要为TOYOTA、GM、FORD、MAZDA、HYUNDAI、YFV、JCI、SONY、LG、PANASONIC、SHAPP、PHILIPS、SIEMENS、WHIRLPOOL、SAMSUNG、TPV等顾客提供服务，</t>
  </si>
  <si>
    <t>鸿翼芯</t>
  </si>
  <si>
    <t>Pre-A/Pre-A+</t>
  </si>
  <si>
    <t>2022.4.1 - 股权投资 - N/A - 志鑫
2023.1.19 - Pre-A轮/Pre-A+轮 - 1亿人民币 - 小米/弘晖/长石</t>
  </si>
  <si>
    <t>广东鸿翼芯汽车电子科技有限公司专注于汽车电子系列芯片，特别是动力总成领域，致力于研发、生产、销售汽车电子芯片，为全球汽车制造企业提供动力域芯片产品，助力汽车芯片国产化。</t>
  </si>
  <si>
    <t>依思康</t>
  </si>
  <si>
    <t>兽用生物制品研发生产商</t>
  </si>
  <si>
    <t>已联系夏尔巴张振宇，公司过一段时间见投资人</t>
  </si>
  <si>
    <t>2020.9.18 - 股权投资 - N/A - KIP/高瓴
2021.6.29 - 股权投资 - N/A - 夏尔巴/VSPR X HK
2022.7.6 - 股权投资 - N/A - 国寿
2023.1.12 - 股权投资 - N/A - 高瓴/KIP/夏尔巴</t>
  </si>
  <si>
    <t>成都依思康医药科技有限公司（以下简称“依思康”）是由美国Maxlife Vaccines LLC、成都迈科康生物科技有限公司、内蒙古金源康生物工程有限公司强强联合、组建的中外合资企业，于2018年8月17日在成都高新区市场和质量监督管理局正式注册成立，注册资金700万元，主营佐剂、免疫增强剂、冻干保护剂及新型动物疫苗等生物制品的研发、生产、销售及技术服务。</t>
  </si>
  <si>
    <t>南京天溯</t>
  </si>
  <si>
    <t>医院智慧后勤运维服务提供商</t>
  </si>
  <si>
    <t>主要做医院的机电运维和建筑能源管理，项目制为主</t>
  </si>
  <si>
    <t>2013.3.11 - 股权投资 - N/A - 南京高科
2014.7.2 - 股权投资 - N/A - 兴证
2015.12.30 - 股权投资 - N/A - 国盈控股
2017.12.4 - 股权投资 - N/A - 金控
2019.7.22 - 股权投资 - N/A - 北京金汇通/红线/瀚华金控/东兴证券
2020.9.21 - 股权投资 - N/A - 信银振华/昆山玖兆康乾/金时科技/渤海中盛
2021.12.30 - 股权投资 - N/A - 泓涛/玖兆康乾
2022.4.15 - 股权投资 - N/A - 中金
2022.8.23 - 股权投资 - N/A - 中新合富/京福/北京中企长宏
2023.1.17 - 股权投资 - N/A - 容亿</t>
  </si>
  <si>
    <t>天溯一家医院智慧后勤运维服务提供商，聚焦于医院智慧后勤运维服务领域，采用“生态平台+应用中心+管家团队”的平台运营模式，通过行业研究、智能化技术和大数据挖掘，生态整合并赋能各类业务应用合作伙伴，为医院提供智慧后勤线上与线下相结合的全线、全产业链运维服务。在线上，天溯为客户提供开放、标准、生态的一站式服务平台系统；在线下，天溯拥有一支深耕于医疗后勤服务多年的运维管家团队。二者相结合，在充分理解现代医院后勤业务规划与管理要求的基础上，为客户提供更安全、更高效、更智慧的后勤运维服务，颠覆了原有传统服务模式。同时，天溯也已构建遍及全业务模块、全产业链的后勤服务生态圈，百余家生态合作伙伴共同为医院提供精准、专业、规范的后勤运维服务。</t>
  </si>
  <si>
    <t>至星</t>
  </si>
  <si>
    <t>高端智能电动车品牌</t>
  </si>
  <si>
    <t>定位高端</t>
  </si>
  <si>
    <t>2023.1.9 - 种子轮 - 数千万美元 - 蔚来</t>
  </si>
  <si>
    <t>至星是一家电动汽车品牌，集优秀设计、专业性能、智能科技于一体，主要从事高端电动越野车设计、制造业务</t>
  </si>
  <si>
    <t>MetaTrust</t>
  </si>
  <si>
    <t>Web3自动化代码审计平台</t>
  </si>
  <si>
    <t>红点/GGV</t>
  </si>
  <si>
    <t xml:space="preserve">1000万美元 </t>
  </si>
  <si>
    <t>2023.1.9 - 种子轮 - 1000万美元 - M23/Redpoint/ABCDE/LONGHASH/Hash Global/SNZ/Yunqi /GGV/Fellows/Aimtop</t>
  </si>
  <si>
    <t>MetaTrust是Web3自动化代码审计平台。MetaScan使用革命性的方法，旨在 开发人员至上。它结合了多种最先进的安全扫描发动机以前所未有的速度整合到一个平台中，其准确性、保护应用程序的各个方面，超越智能合约层。</t>
  </si>
  <si>
    <t>Giga Fun Studios</t>
  </si>
  <si>
    <t>Web3游戏开发商</t>
  </si>
  <si>
    <t>湖杉</t>
  </si>
  <si>
    <t>240万美元</t>
  </si>
  <si>
    <t>印度</t>
  </si>
  <si>
    <t>2023.1.12 - 种子轮 - 240万美元 - Lumikai/Fireside/AllIn/Kettleborough /Riverwalk/Zynga高管KrishnenduMukherjee</t>
  </si>
  <si>
    <t>Giga Fun Studios是一家Web3游戏开发商，致力于开发印度和全球用户设定休闲游戏。</t>
  </si>
  <si>
    <t>航星传动</t>
  </si>
  <si>
    <t>伺服系统设计研发商</t>
  </si>
  <si>
    <t>已经联系创始人</t>
  </si>
  <si>
    <t>2023.1.9 - 天使轮 - 数千万人民币 - 中科创星/方正和生/敬仲</t>
  </si>
  <si>
    <t>航星传动 是一家面向“航天、航空、航海”领域，专注于伺服系统（智能伺服机构、专用舵机）的研发、设计及批生产的高科技公司，公司持续致力于以“先进伺服技术”推进“商业航天”的发展，迎接太空经济时代的到来，为客户提供更智能、稳准快、更前沿的产品及解决方案，实现国防武器系统的“自动化、数字化、智能化”。公司核心产品为“中小功率电动舵机系统”和“中大功率机电伺服系统”，伺服产品功率范围覆盖了20瓦到20千瓦，可满足商业航天和军工领域的不同功率级别的应用需求。公司产品在商业航天领域已基本实现市场全覆盖，主要客户包括：星际荣耀、凌空天行、科工火箭、星河动力、箭元科技等。</t>
  </si>
  <si>
    <t>盈科材料</t>
  </si>
  <si>
    <t>高性能电子浆料和粉体提供商</t>
  </si>
  <si>
    <t>2023.1.9 - 天使轮 - 数千万人民币 - 北极光</t>
  </si>
  <si>
    <t>盈科材料成立于2022年，该公司主要面向电子元器件行业，为MLCC、LTCC产品等相关厂商提供国产化的高性能电子浆料和粉体。目前盈科材料已经完全具备世界先进的小粒径丝印、辊印镍浆工业量产能力，可以满足国内厂商高容、高压、高可靠性MLCC研发生产的材料需求。在LTCC产品上，盈科材料的核心技术可解决电极和粉体材料收缩率匹配的难点问题，并对不同介电常数材料上广泛匹配，适用于各应用场景，如航天、通讯、半导体、军工等。</t>
  </si>
  <si>
    <t>柏垠生物</t>
  </si>
  <si>
    <t>2022年1月上会过，考虑到估值过高（天图轮投后5亿）且钟老师在课题组有管理风险（pua学生）当时没有继续推进</t>
  </si>
  <si>
    <t>2021.3.10 - 种子轮 - N/A - 深科先进
2021.12.16 - 天使轮 - 500万美元 - 五源
2022.5.7 - 天使+轮 - 数千万人民币 - 天图/基石
2022.8.9 - 股权投资 - N/A - 深圳天使母
2023.1.12 - Pre-A轮 - 1亿人民币 - 新沃/云启/富华/基石/雅亿</t>
  </si>
  <si>
    <t>柏垠生物由中科院深圳先进技术院钟超博士和大学同学崔俊锋联合创办，公司利用合成生物和机器学习（BT-IT）技术双核驱动生物基材料及产品开发。核心团队包括多名拥有全球顶尖学术成果的博士以及工艺工程领域经验丰富的资深专家，主要布局蛋白和多糖类原料开发管线，相关原料及产品广泛应用于医药、医美、化妆品、食品等领域。</t>
  </si>
  <si>
    <t>米戈思医疗</t>
  </si>
  <si>
    <t>眼科微创创新器械研发商</t>
  </si>
  <si>
    <t>市场偏小</t>
  </si>
  <si>
    <t>2021.6.1 - 种子轮 - 数百万人民币 - 中陆国际
2022.7.1 - 天使轮 - 1200万人民币 - 北极光/中陆国际
2023.1.13 - Pre-A轮 - 数千万人民币 - 力鼎/重医/北极光</t>
  </si>
  <si>
    <t>米戈思医疗成立于2021年，是一家以活性阳离子聚合生物材料技术为源头，聚焦于眼科微创的创新器械公司，成立至今，米戈思医疗已形成材料技术平台和眼科微创器械研发两大业务发展方向，其中材料技术平台即通过活性阳离子聚合技术合成的SIBS材料体系，现已在成都天府国际生物城生物材料和创新中心的协同下建立了稳定、量产装置，并正在进行ISO13485体系认证。</t>
  </si>
  <si>
    <t>Evo Commerce</t>
  </si>
  <si>
    <t>保健品品牌</t>
  </si>
  <si>
    <t>200万美元</t>
  </si>
  <si>
    <t>保健品营销和销售渠道驱动，产品本身没有壁垒，建议pass赛道</t>
  </si>
  <si>
    <t>2020.9.8 - 种子轮 - N/A - 卓悦控股
2022.10.1 - 种子轮 - 60万美元 - East Ventures
2023.1.7 - Pre-A轮 -200万美元 - 金沙江/33 Capital/East Ventures</t>
  </si>
  <si>
    <t>Evo Commerce是一个新加坡保健品牌，专注于以实惠的价格提供高质量的消费产品，旗下有超过八种不同的产品。</t>
  </si>
  <si>
    <t>ATLATL</t>
  </si>
  <si>
    <t>前沿生命科学创新项目孵化平台</t>
  </si>
  <si>
    <t>数亿美元</t>
  </si>
  <si>
    <t>2017.7.17 - 股权投资 - N/A - 朗润
2023.1.10 - A轮 - 数亿美元 - 高瓴</t>
  </si>
  <si>
    <t>ATLATL飞镖创新中心是国际化的生物医药创新研发中心，通过整合生物医药研发的共性要素，提高资源利用率，将传统的重资产投资模式转变为轻资产的运营模式。该商业模式起源于波士顿，2017年在国内进一步优化升级。ATLATL不仅提供世界一流的实验环境和精细化的运营管理，还具备多个专业化的研发平台，针对目前热点领域提供驻场科学家和项目管理团队。通过与国际知名药企、高校院所、服务&amp;仪器公司合作，整合全球资源，赋能创新，融合发展。ATLATL的驻场研发团队为海内外的医药企业提供研发组装服务，包括基因和细胞治疗、AI药物筛选、大分子药物研究、基因编辑、单细胞高通量筛选、GMP工艺优化、以及临床前药理&amp;毒理研究、动物疾病模型等。</t>
  </si>
  <si>
    <t>原点数安</t>
  </si>
  <si>
    <t>云数据安全产品服务提供商</t>
  </si>
  <si>
    <t>2021.1.7 - 股权投资 - N/A - 苹果天使
2022.2.14 - 股权投资 - N/A - IDG
2023.1.4 - A轮 - N/A - 苹果天使/腾讯</t>
  </si>
  <si>
    <t>原点安全是一家企业级云数据安全（Cloud Data Security）产品服务提供商。 通过“云数据保护平台”产品与服务， 企业可以为其云上数据配置实施统一的数据安全管控与合规策略， 实现多云、混合云场景下的敏感数据一体化安全保护，有效保护企业的数字化资产， 满足个人信息隐私保护合规要求，为“企业上云、数据上云”保驾护航。</t>
  </si>
  <si>
    <t>爱仕特</t>
  </si>
  <si>
    <t>第三代半导体碳化硅SiC MOS芯片研发生产商</t>
  </si>
  <si>
    <t>武岳峰/恒旭</t>
  </si>
  <si>
    <t>比亚迪团队，2021年收入2.4亿元，预计2022年5.7亿元，净利7000万</t>
  </si>
  <si>
    <t>2018.2.9 - 天使轮 - N/A - 青橙/中以/武岳峰
2021.9.16 - A轮 - N/A - 青橙/深创投/信熹/含光/聚源
2022.9.23 - A+轮 - 3亿人民币 - 武岳峰/国开科创/中信建投/六/华金/瑞芯/香港郑氏/善金/恒旭/国家开发</t>
  </si>
  <si>
    <t>深圳爱仕特科技有限公司 以第三代半导体碳化硅材料为核心，研制大功率电力电子功率器件设计与产品多样应用，拥有完整的产品技术授权与品牌独立运营管理，是行业内唯一从事SiC MOS芯片设计、模块生产、系统开发的的国家高新技术企业。公司建立的车规级SiC MOS模块工厂，是国内唯一一条SiC模块专用产线，已实现全SiC MOS功率模块的批量生产，而且通过IATF16949汽车质量体系认证，产品已出口到欧洲和美国。</t>
  </si>
  <si>
    <t>海图微电子</t>
  </si>
  <si>
    <t>图像传感器芯片研发生产商</t>
  </si>
  <si>
    <t>2019.10.22 - 天使轮 - N/A - 合肥创投
2021.12.14 - Pre-A轮 - N/A - 合肥高投/深创投
2022.5.11 - A轮 - N/A - 合肥创投/朴石
2023.1.9 - A+轮 - 数千万人民币 - 金通/毅达/兴泰/九格</t>
  </si>
  <si>
    <t>合肥海图微电子有限公司是一家专业从事高速、高性能CMOS图像传感器芯片研发、设计、市场开发的硬科技公司，由富煌集团、海归技术团队、中国科大创新团队联合组建，总部位于创新之城合肥，在上海、北京、深圳、日本等多个城市和国家设有研发中心和分支机构。公司致力于先进成像技术和核心器件的技术突破和产品创新，产品和解决方案广泛应用于工业检测、智能交通、机器视觉、科学仪器、汽车电子等领域。</t>
  </si>
  <si>
    <t>Hystar</t>
  </si>
  <si>
    <t>挪威氢能提供商</t>
  </si>
  <si>
    <t>2140万欧元</t>
  </si>
  <si>
    <t>挪威</t>
  </si>
  <si>
    <t>2023.1.11 - B轮 - 2140万欧元 - AP/三菱商事/Finindus/Nippon Steel Trading/Hillhouse/挚信/Sintef/Firda</t>
  </si>
  <si>
    <t>Hystar是一家高科技公司，专业生产PEM电解器，用于从水电解中生产绿色氢。</t>
  </si>
  <si>
    <t>虎头局</t>
  </si>
  <si>
    <t>中式点心品牌</t>
  </si>
  <si>
    <t>红杉/GGV</t>
  </si>
  <si>
    <t>从直营转向直营+加盟模式双线发展；资金压力较大</t>
  </si>
  <si>
    <t>2021.2.3 - 天使轮 - 数百万人民币 - 宋欢平
2021.4.8 - Pre-A轮 - N/A - 红杉/IDG/挑战者
2021.7.1 - A轮 - 5000万美元 - GGV/Tiger Global/红杉/IDG/宋欢平
2023.1.12 - B轮 - 数千万人民币 - 红杉/GGV</t>
  </si>
  <si>
    <t>虎头局渣打饼行定位于新中式点心潮牌，以复兴中式糕点为使命，坚持手工现制，在中西点心中汲取创作灵感，融入当代年轻人生活方式与口味，用心做好每一款点心。</t>
  </si>
  <si>
    <t>华封科技</t>
  </si>
  <si>
    <t>半导体封装技术解决方案提供商</t>
  </si>
  <si>
    <t>2023.1.11 - B2轮 - 5000万美元 - 承创/同创伟业/高瓴/尚颀</t>
  </si>
  <si>
    <t>Capcon 是聚焦先进封装设备领域的高端装备制造商。致力于为客户提供先进半导体封装的产品技术和解决方案。目前在新加坡、台湾、菲律宾、北京等地设有分支机构。公司拥有先进封装设备领域全球技术领先的创始团队和产品技术，成熟的设备产品线已获得国际知名半导体封测厂商认可。服务的客户有台积电、日月光、矽品、⻓电科技、通富微电、DeeTee等。公司产品对先进封装贴片工艺实现了全面覆盖，包括FOWLP(Face Up/Down)、POP、MCM、EMCP、Stack Die、SIP、2.5D/3D、FCCSP、FCBGA等。</t>
  </si>
  <si>
    <t>Oxbotica</t>
  </si>
  <si>
    <t>英国自动驾驶软件及整车产品研发商</t>
  </si>
  <si>
    <t>1.4亿美元</t>
  </si>
  <si>
    <t>2014.11.1 - 种子轮 - N/A - Oxford University Innovation
2018.9.19 - 战略投资 - 1400万英镑 - IP Group/Parkwalk Advisors/安盛信利
2019.7.1 - Pre-B轮 - N/A - Parkwalk Advisors
2021.1.6 - B轮 - 4700万美元 - British Petroleum/Halma Plc/腾讯
2021.4.16 - B+轮 - 1380万美元 - N/A
2023.1.11 - C轮 - 1.4亿美元 - BP Ventures/Halma Plc/腾讯/Aioi Nissay Dowa/ENEOS</t>
  </si>
  <si>
    <t>Oxbotica是牛津大学孕育的一家科技企业，它正在开发新软件，能够将普通汽车变成自动驾驶汽车。软件名叫 Selenium，通过视觉系统、激光扫描仪、雷达系统获得数据信息，然后用算法确定目标的位置，了解周边状况，指明移动方向。</t>
  </si>
  <si>
    <t>瑞迪威</t>
  </si>
  <si>
    <t>微波毫米波产品研发商</t>
  </si>
  <si>
    <t>2016.7.15 - A轮 - N/A - 丰年
2021.2.8 - B轮 - N/A - 富恩德/丰年/鸿泰国微/凯复/川创投/新疆云泽/凯银
2023.1.9 - C轮 - N/A - 国投创业/策源</t>
  </si>
  <si>
    <t>瑞迪威科技是一家微波毫米波产品研发商，公司集设计、开发、生产、销售、服务于一体，公司的产品主要包括多通道组件、天线、芯片等系列，同时公司的产品还包括相关组件等。公司已经掌握多种关键技术，主要有相控阵天线集成技术、微波毫米波组件小型化设计技术、微波毫米波组件功能一体化集成技术等。公司拥有自主设计和开发功能，已开发了多型微波毫米波组件及各类专用天线等产品。</t>
  </si>
  <si>
    <t>芯长征</t>
  </si>
  <si>
    <t>新型功率半导体器件设计开发商</t>
  </si>
  <si>
    <t>晨道/高榕</t>
  </si>
  <si>
    <t>上一轮pre-ipo轮，估值40亿，没有再开一轮的计划。2022年收入2-3亿，2023年预计6-8亿。主要客户光伏等能源客户。
继续跟进是否有追加投资机会</t>
  </si>
  <si>
    <t>2017.9.25 - Pre-A轮 - 1500万人民币 - 贵阳/中科微/中科物联/中科创星/TCL
2018.7.9 - 股权投资 - N/A - TCL
2018.11.9 - A轮 - N/A - 中科院
2018.12.30 - A+轮 - N/A - 动平
2019.11.29 - 战略投资 - N/A - 大洋电机
2020.1.14 - B轮 - 1亿人民币 - 达泰/临芯/动平衡/岱蓝合/高创
2020.5.15 - 股权投资 - N/A - 青岛高创澳海/君桐/厦门钧石
2021.2.25 - 股权投资 - N/A - 金浦/江苏新潮/临芯
2021.8.5 - 股权投资 - N/A - 华峰测控/高榕/融元/中国中车/中科院成果转化/澳柯玛
2021.11.12 - 股权投资 - N/A - 南京大美众成
2021.12.16 - C轮 - 5亿人民币 - 鼎晖/北汽产业/高榕/芯动能/国科嘉和/一旗力合/华登/贵阳/华胥/新潮/江宁经开/华金/云晖/南曦/金浦/晨道
2023.1.9 - D轮 - 数亿人民币 - 国寿/锦浪/申万宏源/TCL/国汽/七晟/晨道/云晖/中车/高榕/芯动能/达泰/南曦</t>
  </si>
  <si>
    <t>芯长征科技是一家专注于新型功率半导体器件开发的高科技设计公司，核心业务包括：coolmos，SiC等芯片产品及技术开发。技术团队依托于中科院技术专家以及引进优秀的海外技术精英共同组成，团队核心成员均拥有6年以上产品开发经验，实现从芯片设计、制造工艺、封测、可靠性、应用等全链条贯通。</t>
  </si>
  <si>
    <t>昂坤视觉</t>
  </si>
  <si>
    <t>光学测量及检测设备生产商</t>
  </si>
  <si>
    <t>汇川技术/百度</t>
  </si>
  <si>
    <t>暂时不融资，暂时还没联系上</t>
  </si>
  <si>
    <t>2020.5.19 - A轮 - N/A - 兴橙/中微半导体/银河源汇
2021.2.9 - B轮 - N/A - 汇川技术/金浦
2021.12.20 - C轮 - 1.5亿人民币 - 和达/宝鼎/盛万/海望/汇川技术/冯源/清控金信
2022.11.30 - D轮 - N/A - 招商致远/晶盛机电/冯源/昌发展/铜陵有色/深集微产业/清控金信/汇川技术/科泓/东方丰海</t>
  </si>
  <si>
    <t>昂坤视觉是由资深海归专家创建的半导体高科技企业，位于昌平区新元科技园。公司致力于为化合物半导体、光电子和集成电路产业提供光学测量和光学检测设备及解决方案，具备业界认可的光学系统设计，光学成像技术和机器视觉算法研发能力。自成立以来，昂坤视觉始终坚持自主原创技术的持续投入与研发，在光学系统设计、光学成像技术、机器视觉算法等方面形成关键技术积累与突破，其系列化晶圆缺陷检测设备已在LED芯片、化合物半导体、特色工艺集成电路领域形成批量出货，并得到众多头部客户的认可和好评。昂坤视觉目前已获得国家高新技术企业、中关村高新技术企业、专精特新中小企业认定。</t>
  </si>
  <si>
    <t>开鸿智谷</t>
  </si>
  <si>
    <t>开源鸿蒙操作系统提供商</t>
  </si>
  <si>
    <t>2023.1.11 - 战略投资 - N/A - 哈勃</t>
  </si>
  <si>
    <t>开鸿智谷是一家操作系统产品及服务提供商，专注OpenHarmony软件发行版及配套软硬件智能化服务，面向产业升级与消费升级两大方向开展产品研发与业务布局。</t>
  </si>
  <si>
    <t>迈驰智行</t>
  </si>
  <si>
    <t>信息系统集成服务提供商</t>
  </si>
  <si>
    <t>2023.1.9 - 股权投资 - N/A - 旷沄/韦豪创芯</t>
  </si>
  <si>
    <t>广纳四维</t>
  </si>
  <si>
    <t>AR衍射波导纳米光学器件及光电传感器件研发商</t>
  </si>
  <si>
    <t>2023.1.6 - 股权投资 - N/A - 中科创星</t>
  </si>
  <si>
    <t>广纳四维是一家AR衍射波导纳米光学器件及光电传感器件研发商，致力于AR衍射波导纳米光学器件、光场3D显示和光电传感器件的设计、研发和生产，产品主要用于AR/MR眼镜、汽车3D中控、AR-HUD等。</t>
  </si>
  <si>
    <t>氢辉能源</t>
  </si>
  <si>
    <t>国产PEM电解水制氢膜电极技术及产品研发商</t>
  </si>
  <si>
    <t>2023.1.9 - 股权投资 - N/A - 红杉/远景</t>
  </si>
  <si>
    <t>氢辉能源(深圳)有限公司,成立于2021年11月,是一家专注于质子交换膜(PEM) 电解水制 氢关键材料及部件的国产化、产业化,及相关检测设备的研发、生产、销售及技术服务的企业。公司总部坐落于广东省深圳市龙岗区坪地街道,这里是深圳市国际低碳城核心承载区,集聚行业优势资源。注册资本1282万元人民币,拥有研发/生产面积3300平米。公司由南方科技大学讲席教授李辉团队创建,核心人员来自氢能“硅谷”加拿大温哥华,现有深圳市孔雀人才3名,具备10年以上氢能领域研发经验。</t>
  </si>
  <si>
    <t>穹顶医疗</t>
  </si>
  <si>
    <t>无创深部脑神经调控技术及产品研发商</t>
  </si>
  <si>
    <t>顺为/峰瑞</t>
  </si>
  <si>
    <t>采用超高精度时间干涉刺激（TI），无创的脑刺激，管线包括神经退行性疾病、成瘾治疗、抑郁症等，天使轮融资一千万投后一亿出头 // 正在请FreeS 谢达介绍交流</t>
  </si>
  <si>
    <t>2023.1.3 - 股权投资 - N/A - 顺为/峰瑞</t>
  </si>
  <si>
    <t>穹顶医疗是一家无创深部脑神经调控技术及产品研发商，聚焦于神经功能调控产品研发，其首款针对帕金森的神经调控产品已开展临床预试验。已经快速完成了四代TI产品迭代研发，产品在深度、稳定性、覆盖范围等方面的性能得到了充分优化。目前已形成无创和微创两种多条可穿戴设备产品线。</t>
  </si>
  <si>
    <t>睿衡新材</t>
  </si>
  <si>
    <t>新材料技术研发生产商</t>
  </si>
  <si>
    <t>联系上，约时间去杭州交流，做粉体</t>
  </si>
  <si>
    <t>2023.1.11 - 股权投资 - N/A - 线性</t>
  </si>
  <si>
    <t>提前看</t>
  </si>
  <si>
    <t>烁范自动化</t>
  </si>
  <si>
    <t>2023.1.9 - 股权投资 - N/A - 涌铧/鱼大水大</t>
  </si>
  <si>
    <t>烁范自动化是一家自动化产线方案提供商，致力于为企业提供设备智能化解决方案，实现设备自动化、数据信息化。</t>
  </si>
  <si>
    <t>识光芯科</t>
  </si>
  <si>
    <t>激光雷达芯片制造商</t>
  </si>
  <si>
    <t>团队决策</t>
  </si>
  <si>
    <t>2023.1.6 - Pre-A轮 - N/A - 苏州脩正/苏州雨逸/苏高新/汇毅/芯禾/汇川技术/百度</t>
  </si>
  <si>
    <t>识光芯科（Sophoton）成立于2021 年 04 月， 核心产品为基于专利核心技术的 dToF 三维感知片上系统，dToF 激光雷达芯片是未来主流的 3D 传感解决方案，可全方位应用于智能设备：汽车自动驾驶，移动终端，智能家居等。主打的车载产品，可低成本落地高分辨率全固态激光雷达。</t>
  </si>
  <si>
    <t>中基辰域</t>
  </si>
  <si>
    <t>计算机软件研发商</t>
  </si>
  <si>
    <t>梅花/钟鼎/险峰</t>
  </si>
  <si>
    <t>2023.1.3 - 股权投资 - N/A - 以太创服/清泉石/国都/五岳/嘉豪/清科/老鹰/建发/梅花/钟鼎/华映/险峰</t>
  </si>
  <si>
    <t>一九零八</t>
  </si>
  <si>
    <t>氢化物水解储氢技术开发商</t>
  </si>
  <si>
    <t>上一轮估值1.2亿元，核心技术是氢化金属复合材料作为储氢材料；适合远距离运输；商业化路线在探索；目前测算成本是48元/公斤H2的运输成本</t>
  </si>
  <si>
    <t>2022.7.7 - 天使轮 - 1000万人民币 - 英诺/西安西交一八九六
2023.1.6 - 股权投资 - N/A - 水木清华/明阳电路/英诺</t>
  </si>
  <si>
    <t>西安一九零八新能源科技有限公司是响应陕西省推动科技成果转化、技术发展的号召，依托秦创原优惠的政策，在西咸新区注册成立的新公司，是依托西安交通大学“新型高密度固态储氢材料”的原创性科技成果转化所形成的集研发、生产、服务、销售一体的高科技企业，公司顺应国家“碳中和”大政方针，秉承“协力、创新、合作、共赢”的发展理念，致力于研发综合性能的固态储氢材料以及配套电源产品，并将不断扩大相关技术应用，构筑一种新的储氢、用氢全产业链，努力建成全球的能源材料领域的高科技企业，引导国内外该技术领域的发展。</t>
  </si>
  <si>
    <t>光宇元芯</t>
  </si>
  <si>
    <t>集成电路芯片及产品研发生产商</t>
  </si>
  <si>
    <t>micro-led芯片，还没开下一轮</t>
  </si>
  <si>
    <t>2022.10.26 - 股权投资 - N/A - 明势/四川发展/Capricornus/Taurus
2023.1.10 - 股权投资 - N/A - 红杉</t>
  </si>
  <si>
    <t>馥昶空间</t>
  </si>
  <si>
    <t>卫星电源系统解决方案及产品研发服务商</t>
  </si>
  <si>
    <t>2019.5.24 - 股权投资 - N/A - 高新明鑫/苏州永昶/涌铧
2021.5.21 - 股权投资 - N/A - 毅达/高新明鑫/涌铧
2023.1.6 - 股权投资 - N/A - 苏高新/达晨/国发</t>
  </si>
  <si>
    <t>馥昶空间致力于提供完整的卫星电源系统解决方案和产品研发服务，包括1套整星电源系统解决方案和6套单机产品。核心团队来自航天院所、中科院和知名高校，拥有超过1000m2的洁净厂房，以及全套生产测试所需的设备。目前已服务国内外超过30家卫星总体单位，为数十颗卫星提供了电源配套，包括TY-MINISAR、TXZ-A/B星、天雁05星、苏丹星、西柏坡号等，在轨飞行已超过50颗，配套产品均表现良好。</t>
  </si>
  <si>
    <t>新声半导体</t>
  </si>
  <si>
    <t>半导体集成电路芯片研发生产商</t>
  </si>
  <si>
    <t>2021.10.11 - 天使轮 - N/A - 联想/玄佑同德/华创/钧犀
2022.5.31 - Pre-A轮 - N/A - 惠友/鲲鹏一创/风投侠
2022.9.23 - A轮 - N/A - 科鑫/海南天实
2023.1.6 - A+轮/A++轮 - 3亿人民币 - 华创/翼朴/聚源/智路/惠友/广大汇通/鲲鹏一创/无限/FutureX天际/苏高新</t>
  </si>
  <si>
    <t>深圳新声半导体有限公司主要经营一般经营项目是：半导体集成电路芯片、电子元器件、天线、无线电通信设备的研发、设计、销售；货物及技术进出口；信息系统集成；创业投资业务；投资科技项目（具体项目另行申报）；投资兴办实业。</t>
  </si>
  <si>
    <t>日志易</t>
  </si>
  <si>
    <t>机器大数据智能分析平台</t>
  </si>
  <si>
    <t>2014.3.20 - 天使轮 - 1400万人民币 - 真格
2015.8.31 - A轮 - 6000万人民币 - 红杉
2019.12.6 - B轮 - 8000万人民币 - 丹华/盛世/红杉
2023.1.12 - C轮 - N/A - 哈勃</t>
  </si>
  <si>
    <t>北京优特捷信息技术有限公司是国内从事IT运维日志、业务日志实时采集、搜索、分析、可视化系统研发的大数据公司，提供部署版软件和SaaS服务，同时面向金融、运营商、能源、互联网等不同行业提供专业的日志分析解决方案。</t>
  </si>
  <si>
    <t>至善唯新</t>
  </si>
  <si>
    <t>2亿元人民币</t>
  </si>
  <si>
    <t>本轮投前估值10亿人民币过高；公司使用的rAAV的持久性及致瘤性风险未得到很好的评估；公司A型血友病面对的其他形式药物的竞争例如重组8因子和双抗的竞争过大</t>
  </si>
  <si>
    <t>2018.11.28 - 天使轮 - 数千万人民币 - 川创投//韩投伙伴/天府国际生物城
2021.2.9 - A轮 - 数亿人民币 - 正心谷/晨兴/德联/君实生物/磊梅瑞斯/四川人才
2023.1.4 - A+轮 - 2亿元人民币 - 国投创业/磐霖/安信国生/正心谷</t>
  </si>
  <si>
    <t>至善唯新成立于2018年，是一家专注rAAV基因药物研发与颠覆式生产的国内基因治疗领军企业。公司治疗领域涵盖血液疾病、罕见病等多个疾病领域。公司在多个疾病领域拥有高活力基因序列，有望成为疗法中的best-in-class药物。公司拥有全球领先的新型痘 - 腺病毒rAAV生产系统，该生产系统克服了rAAV规模化生产的瓶颈，仅耗费极低的生产成本，这一革命性的新生产系统有望将基因疗法的治疗费用大大降低，极大提高基因治疗的可及性。</t>
  </si>
  <si>
    <t>翌创微电子</t>
  </si>
  <si>
    <t>高性能SOC芯片和智能设备研发商</t>
  </si>
  <si>
    <t>固德威/汇川技术</t>
  </si>
  <si>
    <t>主要是工规MCU产品，也在开发车规产品</t>
  </si>
  <si>
    <t>2021.10.28 - 股权投资 - N/A - 冯源
2022.5.11 - 股权投资 - N/A -翌芯/潼芯德润/冯源
2023.1.6 - 股权投资 - N/A - 固德威/汇川技术/苏州钧德</t>
  </si>
  <si>
    <t>翌创微电子由一批具有国内外先进半导体和智能硬件企业工作经历的人员组成，具备自主可控的高性能SOC芯片和智能设备的开发能力。我们立足中国应用市场，紧跟工业控制、车载、智能硬件、IOT、消费电子等应用领域的发展趋势，深入了解客户需求，精准定义芯片规格，快速推出新品，为客户提供具有竞争力的产品和服务，领引市场。</t>
  </si>
  <si>
    <t>魔技纳米</t>
  </si>
  <si>
    <t>微纳米级制造加工整体解决方案提供商</t>
  </si>
  <si>
    <t>微纳米3D打印，对标德国Nanoscribe</t>
  </si>
  <si>
    <t>2018.5.1 - 种子轮 - 900万人民币 - 英诺
2019.7.3 - 股权投资 - N/A - 中航联创
2020.4.27 - 股权投资 - N/A - 武岳峰
2023.1.9 - 股权投资 - N/A - 达晨</t>
  </si>
  <si>
    <t>魔技纳米是三维微纳制造领域集研发、生产、销售、服务于一体的高新技术企业。核心研发团队拥有 12 年以上超快激光三维加工设备研发经验，致力打造拥有自主知识产权的超稳定纳米级三维激光直写制造系统，提供集先进光学系统、控制系统、整机设计于一体的光机电系统完整技术方案。深入生物医疗、光电通信、新材料、微纳器件等多个产业应用领域，拥有应用于多行业场景的成熟加工工艺。可定制研发适配各产业领域生产需求的个性化设备和产品，突破生物制药、传感、光电芯片、超材料等领域从科研到工业生产的屏障，将纳米级制造精度和大范围生产完美结合，提供针对精密智造领域的整套专业解决方案。</t>
  </si>
  <si>
    <t>雷神智能装备</t>
  </si>
  <si>
    <t>军用无人平台装备研发商</t>
  </si>
  <si>
    <t>2017.11.24 - 股权投资 - N/A - 中科创星/海通创新/西交科创投/西科天使
2018.12.1 - A轮 - 数千万人民币 - 杭州乾璐
2020.12.23 - 股权投资 - N/A - 鹏瑞
2023.1.3 - 股权投资 - N/A - 联想之星</t>
  </si>
  <si>
    <t>雷神智能装备是一家军用无人平台装备研发商，主要产品为智能无人侦察攻击平台，产品兼容全地形自主驾驶、自主跟随、远程遥控以及卫星导航寻迹等工作模式，主要应用于战场侦察、攻坚打击、边境巡逻等领域。</t>
  </si>
  <si>
    <t>长工微电子</t>
  </si>
  <si>
    <t>电源芯片研发设计商</t>
  </si>
  <si>
    <t>金浦/聚源</t>
  </si>
  <si>
    <t>2017.5.3 - 股权投资 - N/A - 深圳高新
2019.8.28 - 股权投资 - N/A - 金浦/新潮/冯源
2020.9.5 - 股权投资 - N/A - 聚源
2023.1.6 - 股权投资 - N/A - 君桐/深创投/金浦/东莞科创/东莞金控/新潮创投/聚源/北京国谦</t>
  </si>
  <si>
    <t>长工微电子由半导体领域资深科学家团队组建，从事电源芯片研发设计工作。目前主要客户包括许多国内外知名公司。长工微电子专注于功率半导体器件，和功率计从电路产品开发。应用于电力设备的电能变换和控制电路方面大功率的电子器件。广泛应用在计算机、通讯、消费电子、汽车电子为代表的4C领域的电子元器件。长工微电子聚焦于功率，模拟，数字的混合集成电路设计。已为客户成功开发出多款电源芯片。</t>
  </si>
  <si>
    <t>一般</t>
  </si>
  <si>
    <t>博瀚智能</t>
  </si>
  <si>
    <t>工业互联网AI及大数据平台解决方案提供商</t>
  </si>
  <si>
    <t>22年收入近千万，估值月3亿，本轮是加轮，与A轮估值相同</t>
  </si>
  <si>
    <t>2019.12.1 - 天使轮 - N/A - 点亮
2021.2.2 - Pre-A轮 - N/A - 力合/华业天成
2021.11.29 - Pre-A+轮 - 1000万人民币 - 卓源
2022.7.18 - A轮 - 数千万人民币 - 卓源
2023.1.6 - 股权投资 - N/A - 金浦</t>
  </si>
  <si>
    <t>博瀚智能（原依瞳科技）成立后就聚焦平台产品，并推出一套自建“平台底座”。在面对不同行业及客户需求时，通过模块化构造，能够抽取出所需的功能及流程适配,从而打造一套云、边、端PaaS平台体系。在面向众多工业客户时，博瀚智能就能快速适配工业研发、生产、设备管理、数据管理统计、信息展示等场景，提供灵活的PaaS解决方案。这套云、边、端平台系统，既可以作为一个完整平台体系，也可以实现单独部署。例如，其工业云平台更多面向集团本身，提供包括全流程数据分析、模型开发、云存储、云训练和云推理等功能；而边平台更多面向工厂，具备轻量化的数据分析、设备管理、数据归纳能力；端平台则更倾向于车间场景，主要负责采集管理数据、信息实时展示等。而在智能质量管理领域，随着劳动力日益短缺，工业视觉质检无疑是目前AI与工业结合的更好落点。但目前AI质检解决方案更多通过模型+服务器的模式替代人工。如此带来的问题，首先就是由于模型定制化开发以及生产环境适配，导致落地效率低、周期长、以及模型后期迭代运维成本高等痛点，这也制约着AI质检快速落地与普及。为此，博瀚智能提出了“智造平台+模型”的解决方案，通过MLOPS驱动的无代码智造平台，以及自研模型监控技术、智能大数据ETL、AutoML等，实现在线AI模型性能的迭代。</t>
  </si>
  <si>
    <t>东恒新能源</t>
  </si>
  <si>
    <t>锂电子电池技术研发与技术应用提供商</t>
  </si>
  <si>
    <t>联系源码老投资人，现在不在融资期；持续追踪</t>
  </si>
  <si>
    <t>2015.1.21 - 股权投资 - N/A - 金茂/无锡嘉御
2016.9.28 - 股权投资 - N/A - 东湖
2020.12.24 - 股权投资 - N/A - 超兴/晨道
2021.12.30 - 股权投资 - N/A - 如石财富/宁德时代
2022.10.20 - 股权投资 - N/A - 源码/深创投/国晟/兴业国信/上海鸣空/国策/东合/鼎旭</t>
  </si>
  <si>
    <t>无锡东恒新能源科技有限公司是一家从事于高性能锂离子电池碳负极材料及碳纳米管导电剂、导电浆料的生产，产品应用于能源、汽车制造、电子产品等领域。</t>
  </si>
  <si>
    <t>Novabot</t>
  </si>
  <si>
    <t>智能割草机生产商</t>
  </si>
  <si>
    <t>Charles</t>
  </si>
  <si>
    <t>2020.9.6 - 种子轮 - 50万美元 - IMO
2023.1.5 - 天使轮 - 800万美元 - IMO/XVC/Hunter/极创/微光</t>
  </si>
  <si>
    <t>来飞智能是一家智能机器人初创企业，核心研发团队来自于全球前三的宾夕法尼亚大学GRASP机器人实验室。Novabot机器人是来飞智能核心产品是一款以人工智能和视觉感知技术为核心，以多传感器定位技术系统为支撑自动边界识别与建图无需手工布线，全自动路径规划的智能割草机器人，其应用场景包括私家草坪，小区绿地，高尔夫球场等。</t>
  </si>
  <si>
    <t>麦格雷博</t>
  </si>
  <si>
    <t>磁场应用全方位技术解决方案提供商</t>
  </si>
  <si>
    <t>2023年5月份开启融资</t>
  </si>
  <si>
    <t>2020.10.27 - 天使轮 - N/A - 赣州发展
2023.1.4 - A轮 - 数千万人民币 - 同创伟业</t>
  </si>
  <si>
    <t>麦格雷博公司立志成为全球磁技术领域的领导者，其主要产品是整体充磁自动化方案，相比于传统的前充磁工艺，整体充磁方案（又称后充磁）提高了电机生产效率、品质和寿命，受到新能源行业的高度认可，在佐佐木先生和彭林董事长为首的管理团队带领下，公司的整体充磁和检测自动化产品占据了国内新能源领域近九成的市场份额，成为了比亚迪、特斯拉、东风汽车、吉利汽车、上海电驱动等龙头企业客户的核心供应商，另外公司的整体充磁自动化方案还在风力发电机组、工业伺服电机、工程机械等领域有落地案例。</t>
  </si>
  <si>
    <t>易慕峰</t>
  </si>
  <si>
    <t>创新型肿瘤免疫技术产品研发商</t>
  </si>
  <si>
    <t>老靶点CART，竞争激烈，创始人是前复星凯特负责注册时事务的孙敏敏</t>
  </si>
  <si>
    <t>2021.4.29 - 天使轮 - N/A - 道远/薄荷天使/真格
2022.1.7 - A轮 - 1亿人民币 - 德联/元立方/珞珈方圆/道远/元亨祥
2022.3.8 - 股权投资 - N/A - 杭州简朴
2022.12.30 - A+轮 - 2亿人民币 - 国投创业/国生</t>
  </si>
  <si>
    <t>易慕峰是一家致力于突破实体瘤治疗，给患者带来长期生存获益的免疫细胞治疗药物开发企业。公司由科学家和产业精英合作组建，于2020年9月启动运营，核心成员成功推动了中国首个CAR-T药物的上市申请，具有丰富的细胞药物开发和产业化经验。公司从实体瘤治疗痛点和临床获益出发，构建了成体系的技术平台和研发管线。以降低CAR-T产品安全性风险为突破口，公司在全球范围内首次提出“化实体瘤为血液瘤”的临床策略，同时在此基础上开发了Peri Cruiser®技术平台，有效降低CAR-T产品的安全性风险。继而通过进一步武装CAR-T细胞或联合治疗，实现CAR-T产品的安全有效，有望真正突破实体瘤治疗。</t>
  </si>
  <si>
    <t>甄零一诺</t>
  </si>
  <si>
    <t>合同管理系统SaaS解决方案提供商</t>
  </si>
  <si>
    <t>红点/云启</t>
  </si>
  <si>
    <t>7000万人民币</t>
  </si>
  <si>
    <t>CMS领域值得关注，但公司股份结构有问题，上市公司分拆，汉得占大股份</t>
  </si>
  <si>
    <t>2021.4.22 - 天使轮 - 3000万人民币 - 蓝湖/梅花/汉得
2022.6.15 - A轮 - 5300万人民币 - 云启/蓝湖
2023.1.4 - A+轮 - 7000万人民币 - 红点/云启/蓝湖</t>
  </si>
  <si>
    <t>甄零科技将产品定位于 " 合同价值全生命周期管理 "，致力于为客户打造业财法一体的内控体系，通过链接企业业务系统，由合同驱动执行系统运转，旨在为企业带来规范化、精细化的合同管理体验，同时加强企业风险防范能力。甄零一诺业财法一体化合同管理平台，用数字化的方式赋能业务高效发展、企业合规经营。公司已为超过130家大型企业、多个国内细分领域头部企业提供服务，具备丰富的实施经验，是国内合同管理领域成熟的供应商。</t>
  </si>
  <si>
    <t>百趣生物</t>
  </si>
  <si>
    <t>大生命科学领域检测分析服务机构</t>
  </si>
  <si>
    <t>类似于质谱检测的诺禾，但市场规模比NGS还小，预计质谱科服市场10亿人民币，今年上半年收入3000万元人民币，全年收入1亿，预计今年盈亏平衡</t>
  </si>
  <si>
    <t>2019.5.7 - Pre-A轮 - 数千万人民币 - 国中
2022.7.15 - A轮 - 1亿人民币 - 启明
2023.1.3 - A+轮 - 数千万人民币 - 金域/科金/启明</t>
  </si>
  <si>
    <t>上海百趣生物医学科技有限公司于2013年4月成立，专注于创新质谱技术在生命科学与医学健康领域的应用，致力于成为质谱检测领域权威的代谢组学、蛋白质组学产品和服务提供者。公司目前已建立了完善的代谢组学平台，包括非靶标代谢组、高通量靶标代谢组、广泛靶标代谢组、脂质组学、代谢流检测，同时建立了蛋白质组学平台，提供靶向及非靶向蛋白组学、修饰蛋白质组学、多肽组学等业务。</t>
  </si>
  <si>
    <t>瑞吉生物</t>
  </si>
  <si>
    <t>创新型mRNA生物医药研发商</t>
  </si>
  <si>
    <t>深圳先进院PI胡勇的mRNA药物公司，FA华兴，本轮披露的是2022年中的融资，沃森和红杉作为老股东继续顶了一轮，投前估值25亿</t>
  </si>
  <si>
    <t>2021.8.6 - 天使轮 - N/A - 红杉/沃盈
2022.1.18 - A轮 - N/A - 成业联/智明浩金/沃盈
2022.12.23 - Pre-B轮 - 1亿人民币 - 沃盈/红杉/成业联/智明浩金/盛和创富/启银</t>
  </si>
  <si>
    <t>深圳市瑞吉生物科技有限公司是一家拥有全球领先mRNA技术的生物科技公司。公司总部位于深圳，并在上海、武汉设立了研发和生产中心。公司自主研发了mRNA的设计与合成、全球领先的非载体递送等核酸药物所需的平台型技术，并将该类技术运用于具有巨大市场前景和临床价值的创新药研发 领域。瑞吉生物致力于开发mRNA等核酸类生物医学产品及治疗方法，拥有mRNA技术领域全技术平台，以及独特的mRNA底层原创技术，积累了多项核心专利。可根据临床及成药性需求，“从底层、从源头”高效设计开发可及性强的mRNA药物，致力打造国内领先、国际一流，具备核心竞争力的创新型生物医药企业。</t>
  </si>
  <si>
    <t>乐驾能源</t>
  </si>
  <si>
    <t>储能及充电桩供应商</t>
  </si>
  <si>
    <t>工商业储能做的有进展</t>
  </si>
  <si>
    <t>2022.3.31 - A轮 - 数千万人民币 - 清新
2022.10.20 - 股权投资 - N/A - 世纪金源
2023.1.6 - B轮 - 数亿人民币 - 愉悦/清新/能链/比高</t>
  </si>
  <si>
    <t>上海乐驾智慧能源科技有限公司（简称“乐驾能源”）是专注于新能源电力、锂电池应用、储能技术物联网、人工智能的高科技企业，致力于用物联网和人工智能技术改变新能源电力和新能源出行行业。乐驾能源是国内唯一在实际工况下多次预测电池安全问题的用户侧储能公司，深耕用户侧微电网全场景，将算法、云平台、数据、系统集成、电力电子技术融合成标准体系产品，以“AI+储能”的先发优势处于行业前列。</t>
  </si>
  <si>
    <t>concern：用户侧起来很慢</t>
  </si>
  <si>
    <t>熹联光芯</t>
  </si>
  <si>
    <t>全集成化硅光芯片技术研发商</t>
  </si>
  <si>
    <t>德国硅光芯片公司被并购到国内的平台，估值30亿</t>
  </si>
  <si>
    <t>2022.6.29 - A轮 - N/A - 聚飞光电/高榕/芯动能/一村/建信华讯/芯鑫/哈勃/大唐电信/临芯
2023.1.5 - B轮 - 数亿人民币 - 招商局/昆仑/Hawksburn/疆亘/Copious Gain/武岳峰/芯动能/建信信托/芯鑫</t>
  </si>
  <si>
    <t>苏州熹联光芯微电子科技有限公司成立于2020年7月20日，由半导体、硅光及金融等领域多位资深专家领头，致力于打造硅光领先技术平台，努力推动全球5G、数据中心及数字化进程。公司在硅光领域有10多年的技术积累和储备，拥有硅光领域完整的自有设计器件IP组合，同时拥有光电一体全集成化的硅光芯片技术。拥有完善的专利体系，核心技术能够涵盖多种产品和应用领域，从无线通信、数据通信（光引擎&amp;光模块）、服务器网络、智能驾驶、激光雷达、生物传感等拥有多领域技术储备和商业合作。目前在全球范围拥有50多项硅光授权发明专利，同时还有50多项正在申请中。</t>
  </si>
  <si>
    <t>无双医疗</t>
  </si>
  <si>
    <t>心脏节律管理医疗器械开发商</t>
  </si>
  <si>
    <t>2018.1.1 - 天使轮 - N/A - 北极光
2019.1.11 - Pre-A轮 - N/A - 中科创星/衡卓/凯展/真格/远毅
2020.3.17 - A轮 - 1000万美元 - 启明/北极光/远毅/苏高新
2021.2.19 - B轮 - 数亿人民币 - 国投创合/启明/北极光/苏高新/远毅/鱼跃
2022.12.19 - B+轮 - 数亿人民币 - 品驰/康裕/荷塘/启明</t>
  </si>
  <si>
    <t>无双医疗是国内少有的具备自主知识产权的心脏节律与心衰治疗技术平台的高科技医疗器械公司。无双围绕心律失常与心衰领域，在筛查、诊断、治疗、监测的方向上，开发与正在开发从心脏病筛查、可穿戴心肺监测、心律监测、远程随访系统、无双云平台、心电记录仪、心脏起搏器、心脏除颤器、以及其它各类起搏/除颤导线等多个产品，覆盖了从植入、可穿戴、数字医疗、到AI等多个领域</t>
  </si>
  <si>
    <t>英赛斯</t>
  </si>
  <si>
    <t>生物分离技术服务提供商</t>
  </si>
  <si>
    <t>启明/毅达/经纬</t>
  </si>
  <si>
    <t>2021.4.1 - Pre-A轮 - N/A - 动平衡
2021.10.29 - A轮 - 1000万美元 - 经纬/毅达/动平衡
2022.2.25 - A+轮 - N/A - 益世
2022.11.18 - B轮/B+轮 - 1.5亿人民币 - 新加坡ESCO/鲁信/启明/前海基础/毅达/经纬/华信/致源/无锡金投</t>
  </si>
  <si>
    <t>苏州英赛斯智能科技有限公司是一家专注于生物分离技术的创新型高新技术企业。拥有数量众多的专利及计算机软件著作权。公司在中国苏州和美国洛杉矶分别建有营销、服务中心，致力于为全球客户提供高品质的生物分离设备及化学分析仪器，降低客户运营成本，为客户创造价值。</t>
  </si>
  <si>
    <t>知存科技</t>
  </si>
  <si>
    <t>存算一体AI芯片及系统解决方案提供商</t>
  </si>
  <si>
    <t>22年收入上百万，已经有两家客户完成联合产品开发并进入批量采购阶段，23年预计收入3-5000万，估值30亿</t>
  </si>
  <si>
    <t>2018.1.1 - 天使轮 - 1000万人民币 - 启迪之星/翼丰/讯飞
2018.6.1 - 战略投资 - 500万人民币 - 讯飞/启迪之星/翼丰
2019.8.6 - A轮 - 1亿人民币 - 聚源/普华/招商局/三峡鑫泰/讯飞/燕缘雄芯
2020.8.1 - A2轮 - 1亿人民币 - 国投/宁波集成电路/科讯
2021.5.6 - A3轮 - 1亿人民币 - 飞图/1MORE/仁馨/科宇盛达/科讯/聚源/普华/招商局
2021.9.15 - 战略投资 - N/A - 哈勃
2022.1.26 - B1轮 - 2亿人民币 - 领航新界/天堂硅谷/瑞芯/讯飞/招商局/普华/科宇盛达/北京元齐/安芯/青岛鑫芯
2022.9.23 - B1+轮 - 1亿人民币 - 深创投/国开科创
2023.1.6 - B2轮 - 2亿人民币 - 国投创业/水木春锦/领航新界</t>
  </si>
  <si>
    <t>知存科技成立于2017年，专注于存算一体芯片研发。知存科技已发布和量产了存算一体加速器WTM1001、存算一体SoC芯片WTM2101两代产品，其中WTM2101芯片与主流数字NPU、DSP相比，在同等功耗水平下，算力可提高数十倍，主要运用于智能语音、智能健康和轻量级视觉市场。</t>
  </si>
  <si>
    <t>值得catch up</t>
  </si>
  <si>
    <t>和隆优化</t>
  </si>
  <si>
    <t>流程工业智能优化解决方案服务商</t>
  </si>
  <si>
    <t>主要针对高炉煤粉炉提供节能优化方案，估值7亿，收入不到1亿</t>
  </si>
  <si>
    <t>2019.9.16 - B轮 - 5000万人民币 - 东华软件/千乘
2022.12.31 - C轮 - 1亿人民币 - 达晨/开源/国鼎</t>
  </si>
  <si>
    <t>和隆优化始终专注于流程工业先进控制（APC）与在线优化（RTO）技术的研发与推广，致力于将大数据挖掘、人工智能、数字孪生、机器学习、工业互联网等新一代信息技术应用于冶金、热电、化工等流程制造业，先后攻克了一系列流程工业生产过程中的控制难题，研发出一系列符合中国国情、具有中国特色的APC+RTO控制技术和产品。</t>
  </si>
  <si>
    <t>企查查</t>
  </si>
  <si>
    <t>一站式企业信息查询平台</t>
  </si>
  <si>
    <t>2015.5.5 - 天使轮 - 220万人民币 - 险峰
2015.7.16 - Pre-A轮 - 1000万人民币 - 创东方/燧石
2016.6.30 - A轮 - 5000万人民币 - 竑观/易合/力合清源/苏高新/数联铭品/涌金/鼎兴量子/苏大天宫
2017.7.4 - A+轮 - N/A - 苏州善登/重庆悉见
2018.7.26 - B轮 - N/A - 苏州高新/北文投/鹏元征信
2019.2.15 - 股权投资 - N/A - 文华海汇
2019.10.21 - C轮 - 数亿人民币 - wind/兴富
2022.12.30 - D轮 - N/A - 元禾控股/国方/兴富</t>
  </si>
  <si>
    <t>企查查是一站式企业信息查询平台，通过查询企业信息查看评价，帮助查询人获取相关信息。</t>
  </si>
  <si>
    <t>微核芯</t>
  </si>
  <si>
    <t>RISC-V开源高性能通用CPU芯片研发商</t>
  </si>
  <si>
    <t>龙芯团队，进展一般</t>
  </si>
  <si>
    <t>2021.7.14 - 天使轮 - N/A - 九合
2022.2.17 - A轮 - N/A - 图灵/斯道
2023.1.3 - 战略投资 - N/A - 百度</t>
  </si>
  <si>
    <t>北京微核芯科技有限公司主要从事RISC-V开源高性能通用CPU芯片的研发和销售，愿景是成为开源处理器的产业领导者。公司在设计销售RISC-V开源高性能通用CPU芯片的同时，通过开源高性能处理器平台，引导企业用户参与到处理器的定义、设计和优化中，深入挖掘行业的潜在需求，形成产业合力，与用户共建RISC-V高性能处理器领域的生态。公司的核心技术覆盖高性能通用CPU系统架构设计、物理设计、先进工艺、基础软件等主要领域，在芯片设计上拥有独到的架构优化与工艺演进协同能力。</t>
  </si>
  <si>
    <t>极目智控</t>
  </si>
  <si>
    <t>农用智能无人飞行器研发生产商</t>
  </si>
  <si>
    <t>2022.12.29 - 股权投资 - N/A - 中信农业/永鑫方舟/顺融/极目成长/崇山股权/元禾控股/BVC</t>
  </si>
  <si>
    <t>固芯能源</t>
  </si>
  <si>
    <t>锂离子电池研发生产商</t>
  </si>
  <si>
    <t>创始人之前有过在比亚迪的经历，技术团队有卫蓝和中科院物理所的。固液混合电池，军工领域</t>
  </si>
  <si>
    <t>2022.12.29 - 股权投资 - N/A - 新材智/众志诚材/中信建投/武岳峰/允泰/啟赋</t>
  </si>
  <si>
    <t>固芯能源是一家锂离子电池研发生产商，专注于混合固液电解质锂离子电池、全固态锂电池及模组研发与生产， 拥有系列核心专利与技术的新能源企业，是中国科学院固态锂电池核心技术在专属领域应用的集群平台。</t>
  </si>
  <si>
    <t>博睿鼎能</t>
  </si>
  <si>
    <t>二氧化碳储能技术研发商</t>
  </si>
  <si>
    <t>中科院理化所张振涛发起，天使轮1.5亿估值</t>
  </si>
  <si>
    <t>2022.12.29 - 股权投资 - N/A - 北京深泉/昆仲</t>
  </si>
  <si>
    <t>博睿鼎能是一家二氧化碳储能技术研发商，提供二氧化碳储能技术方案和装备，践行服务“双碳”的发展理念，致力于双碳背景下能源结构变革发展。</t>
  </si>
  <si>
    <t>星辰海医疗</t>
  </si>
  <si>
    <t>内窥镜介入诊疗解决方案提供商</t>
  </si>
  <si>
    <t>2022.5.11 - 天使轮 - 数千万人民币 - 知风之自
2022.12.29 - A轮 - 1亿人民币- 君联/道彤</t>
  </si>
  <si>
    <t>星辰海医疗成立于2020年10月，是一家专注于内窥镜介入诊疗业务的医疗科技公司，旨在向全球提供涵盖泌尿、呼吸、消化等科室的内窥镜介入诊疗整体解决方案，让疾病更早被发现，让患者更好被治疗。内窥镜诊疗是非血管微创介入的重要组成部分，广泛分布于消化科、泌尿科、呼吸、耳鼻喉科、普外科以及妇科等。</t>
  </si>
  <si>
    <t>聚力维度</t>
  </si>
  <si>
    <t>计算机视觉和人工智能技术研发商</t>
  </si>
  <si>
    <t>Cici/James</t>
  </si>
  <si>
    <t>抖音战投介绍聊过，能用低成本的RGB摄像头做微表情的驱动，有先发优势但技术门槛不算高，动捕这块没有太多优势。CEO人一般。商业化以项目制为主，比较难scale。抖音本来想投但最后决定pass自己做。</t>
  </si>
  <si>
    <t>2020.8.21 - 股权投资 - N/A - 东方富海
2022.12.28 - 股权投资 - N/A - 哈勃</t>
  </si>
  <si>
    <t>北京聚力维度科技有限公司前身为十二维度（北京）科技有限公司。公司从创立起就追求“科技改变世界”的梦想，是一家深耕计算机视觉和显示技术的高科技企业。公司多年从事3D技术研发，拥有多项自主知识产权，参与制作的3D影视作品包括《魔影寻踪》、《警察故事2013》、《机械战警》等，是国内最具竞争力的3D制作公司之一。凭借3D基础核心技术，强大科研创新能力，十二维度进一步深入攻坚人工智能算法，探索研发人工智能2D转3D和3DVR技术。目前，公司已成功开发出可应用级别人工智能2D 转3D技术，提出一整套成熟3DVR直播、录播解决方案，并与多个优秀导演工作室和一线互联网平台达成战略合作，进行电影级VR内容创制。</t>
  </si>
  <si>
    <t>海朴精材</t>
  </si>
  <si>
    <t>高纯金属靶坯材料研发生产商</t>
  </si>
  <si>
    <t>团队在半导体靶材领域经验丰富，技术独特性和领先性从逻辑上确实ok，但产品性能还需要下游客户验证和认可。公司定位市场为靶材中的部分金属材料，市场规模很有限，全球总规模不到50亿元人民币。</t>
  </si>
  <si>
    <t>2021.11.23 - 天使轮 - 数千万人民币 - 水木/姑苏人才
2022.12.30 - 股权投资 - N/A - 邦明/同创伟业/悠然星云/东方国资/勤合</t>
  </si>
  <si>
    <t>海朴精密材料（苏州）有限责任公司位于“长三角”核心区美丽的苏州汾湖，是一家专业从事集成电路制造等领域应用高纯金属材料研发、生产和技术服务的高科技企业。公司以服务集成电路芯片制造企业、溅射靶材制造企业和ALD前驱体生产企业等为己任，为信息产业、生物医用等高技术领域提供纯度最高、均匀性最好的各类金属材料。</t>
  </si>
  <si>
    <t>知其安</t>
  </si>
  <si>
    <t>安全验证服务提供商</t>
  </si>
  <si>
    <t>2021.8.30 - 股权投资 - N/A - 国君源泓
2022.2.18 - 股权投资 - N/A - 红杉
2022.12.29 - 股权投资 - N/A - 晨晖/中电智慧/红点</t>
  </si>
  <si>
    <t>北京知其安科技有限公司成立于2021年，核心团队技术过硬、创新务实，坚持通过自主创新，努力提升公司核心竞争力。作为国内安全有效性验证的开创者和领军者，知其安基于创始团队多年的攻防技术和安全运营积累，打造出公司的主打产品——离朱 安全验证平台。</t>
  </si>
  <si>
    <t>华熔科技</t>
  </si>
  <si>
    <t>石墨材料研发商</t>
  </si>
  <si>
    <t>2021.12.10 - 股权投资 - N/A - 长兴华宝丰添
2022.5.7 - 股权投资 - N/A - 如山/湖州市中小企业
2022.12.30 - 股权投资 - N/A - 海邦/深圳源瓴/闻勤/普华/海富/武汉聚华传新/中科创星/青锐/硅港</t>
  </si>
  <si>
    <t>浙江华熔科技有限公司有从碳石墨产品到碳纤维及碳碳复合材料在内的完整产品线，主要产品有PECVD石墨舟、燃料电池石墨双极板、 类石墨烯导热石墨膜、半导体领域石墨产品、石墨电极、石墨烧结模具、密封石墨件、铸锭热场、碳碳产品、石墨毡以及销售进口石墨原材料。</t>
  </si>
  <si>
    <t>先了解一下</t>
  </si>
  <si>
    <t>碳一新能源</t>
  </si>
  <si>
    <t>值得聊一下，估值80-90亿元</t>
  </si>
  <si>
    <t>2022.4.19 - 股权投资 - N/A - 睿德信
2022.7.21 - 股权投资 - N/A - 江山市国有
2022.11.1 - 股权投资 - N/A - 深圳投控/红杉/深创投
2023.1.4 - 股权投资 - N/A - 创启开盈/比亚迪/晨道/超兴</t>
  </si>
  <si>
    <t>碳一主营业务聚焦于锂电池负极材料业务，囊括了天然石墨负极、人造石墨负极、硅系负极、锂金属负极等全系负极业务。碳一目前下设七大生产基地(浙江江山、浙江湖州、山东青岛、云南水富、黑龙江双鸭山、安徽宣城、安徽怀宁),基地总占地面积超125万平方米,并将在浙江杭州设立碳一研究总院。 公司目前人员规模超1300人,拥有院士与行业大咖领衔的超级团队。公司基于对未来5-10年布局的产业化基地,持续颠覆创新的技术,“竞合、利他、共赢、共享:”的企业价值观,不断吸引志同道合之士的加入。 目前,碳一已获得知名资本深创投、红杉资本、深投控融资,并引入产业链下游巨头战略投资者。 以“引领负极材料发展方向，推动双碳战略实现”为使命，碳一通过聚焦、专注、颠覆、改变构建核心竞争优势,未来将实现跨越式发展,成为行业细分领域NO.1.</t>
  </si>
  <si>
    <t>联系不上</t>
  </si>
  <si>
    <t>英发睿能</t>
  </si>
  <si>
    <t>光伏电池片研发商</t>
  </si>
  <si>
    <t>晨道/毅达</t>
  </si>
  <si>
    <t>10.38亿人民币</t>
  </si>
  <si>
    <t>独立第三方电池片企业，产能规模17GW，落后于润阳和中润</t>
  </si>
  <si>
    <t>2022.6.27 - 股权投资 - 15.62亿人民币 - 国家绿色发展/宜宾英发睿能/东合/金雨茂物/千乘/朋哲/宇纳/中节能
2022.12.30 - Pre-IPO - 10.38亿人民币 - 宜宾高新投/建发新兴/晨道/华菱迪策/天府三江/毅达</t>
  </si>
  <si>
    <t>安徽英发睿能科技股份有限公司、主要经营太阳能光伏电站设备制造、太阳能光伏电站设备及系统装置安装；太阳能硅片、太阳能电池片、光伏组件的研发、加工、生产、销售；太阳能、光能技术开发；销售自产产品；从事多晶硅、机械设备、太阳能光伏电站设备及系统集成装置、储能及光伏应用系统的进出口和批发业务。</t>
  </si>
  <si>
    <t>昂纳集团</t>
  </si>
  <si>
    <t>光通信器件和模块供应商</t>
  </si>
  <si>
    <t>已过preIPO</t>
  </si>
  <si>
    <t>2021.6.11 - 股权投资 - N/A - 深科技/松禾/浙江中融正阳/正心谷
2022.4.29 - 股权投资 - N/A - 境成
2023.1.3 - Pre-IPO - N/A - 招银新动量/明智大方/合肥产投/聚源/华金/正心谷/境成/那庆林</t>
  </si>
  <si>
    <t>昂纳科技（集团）有限公司成立于2000年10月，是高科技外商独资企业，经过多年的努力，已经发展成一家在光通信、自动化和触摸屏三个领域内领先的高科技集团。</t>
  </si>
  <si>
    <t>凡得科技</t>
  </si>
  <si>
    <t>流程挖掘厂商</t>
  </si>
  <si>
    <t>2022.12.8 - 天使轮 - 数千万人民币 - 创新工场/启迪之星/信公小安</t>
  </si>
  <si>
    <t>凡得科技核心产品是一款搭建了VIA（Visualization-Insight-Action）架构，适配多个OA、EPR 及主流数据业务系统的流程挖掘平台ProcessX ，公司围绕企业业务为中心，依托流程挖掘算法，通过流程可视化及流程分析，助力企业决策及数字化转型。</t>
  </si>
  <si>
    <t>一九零八新能源</t>
  </si>
  <si>
    <t>联系上西安交大的教授，需要后续约时间线下拜访；有部分军品业务，需要绝对的人民币投资</t>
  </si>
  <si>
    <t>2022.12.27 - 天使轮 - 1000万人民币 - 英诺天使/西交一八九六</t>
  </si>
  <si>
    <t>中科海芯</t>
  </si>
  <si>
    <t>国产RISC-V芯片研发商</t>
  </si>
  <si>
    <t>2020.6.10 - 种子轮 - N/A - 海创汇/溪山天使会
2021.4.15 - 天使轮 - N/A - 真为
2022.12.30 - Pre-A轮 - 1亿人民币 - 临芯/建发/野草/君子兰/东芯通信</t>
  </si>
  <si>
    <t>中科海芯成立于2020年，核心聚焦智能控制、智能人机交互等应用方向，研发和销售RISC-V计算芯片及软硬件解决方案，以满足智能家居、智能制造、汽车电子和AIoT融合产业场景引发的新型计算需求。公司目前通过自研RISC-V芯片敏捷开发平台，成功开发了32位/64位MCU、MPU芯片等产品，获得相关知识产权十数项。</t>
  </si>
  <si>
    <t>礼达先导</t>
  </si>
  <si>
    <t>自动化化学蛋白组学药物发现平台提供商</t>
  </si>
  <si>
    <t>600万美元</t>
  </si>
  <si>
    <t>相对传统的CXO</t>
  </si>
  <si>
    <t>2018.11.5 - 天使轮 - N/A - 赛伯乐/宁波可行星
2021.4.14 - 股权投资 - N/A - 赛伯乐
2022.7.15 - Pre-A轮 - 600万美元 - 蓝驰/甬潮</t>
  </si>
  <si>
    <t>礼达先导于2017年成立，是中国首家和世界最早几家之一的掌握突破化学蛋白性组学的生物技术公司，同时拥有国内领先的生物技术自动化设备研发和产品化能力。礼达先导以引领新药发现的数字化变革为使命，致力于开拓广阔的人类未成药靶点空间，加速人类对生物学的认知，建立自动化和数字化驱动的创新药物发现平台。礼达先导核心团队具有中美科研和产业的丰富经验，带领化学、生物、工程技术团队，产生了60+项发明和实用专利，30+软件著作，并与国内外多家制药、医疗、科研机构建立合作。</t>
  </si>
  <si>
    <t>赛迈测控</t>
  </si>
  <si>
    <t>半导体射频测试设备制造商</t>
  </si>
  <si>
    <t>2022.12.27 - Pre-A轮 - 数千万人民币 - 毅达</t>
  </si>
  <si>
    <t>赛迈测控是一家致力于可重构测试测量模块、专用测试装备及相关产品研发、生产和销售一体化的高科技公司，当前公司的主要产品是基于PXI的模块化测试测量仪器和半导体专用测试系统。公司坚持走自研可控路线，聚焦于射频宽带信号收发、高速高精度数据采集、射频功率放大等核心技术与产品研发，致力于协同产业链伙伴共同解决电子测试测量应用领域的“卡脖子”难题，打破在一些应用领域中（如射频芯片测试）核心技术长期由国外设备商垄断的现状。</t>
  </si>
  <si>
    <t>宇称电子</t>
  </si>
  <si>
    <t>高性能单光子探测集成电路解决方案提供商</t>
  </si>
  <si>
    <t>灵明竞品</t>
  </si>
  <si>
    <t>2021.3.25 - 股权投资 - N/A - 拓朴/嘉兴正金原石
2022.3.10 - Pre-A轮 - 1亿人民币 - 俱成/前海鹏晨/元禾控股/考拉
2022.12.30 - Pre-A+轮 - 数千万人民币 - 武岳峰</t>
  </si>
  <si>
    <t>杭州宇称电子技术有限公司专注于单光子敏感(Single Photon Sensitive)器件及读出电路设计，具体涵盖SPAD、SiPM、高精度单光子信号处理芯片ASIC及相关系统方案，业务涉及消费类电子3D传感，激光雷达，医疗影像、工业检测等下游应用。</t>
  </si>
  <si>
    <t>脑虎科技</t>
  </si>
  <si>
    <t>侵入式脑机接口解决方案提供商</t>
  </si>
  <si>
    <t>2021.12.24 - 天使轮/Pre-A轮 - 9700万人民币 - 盛大/红杉/涌铧/联新/脑智创联
2022.12.28 - A轮 - 数亿人民币 - 中平/轻舟/国生/赛领/演化博弈/盛大/联新/红杉</t>
  </si>
  <si>
    <t>脑虎科技是一家国内领先的通过柔性脑机接口技术来保护及探索大脑的生命科技公司。公司成立于2021年11月，聚焦最具想象空间的侵入式脑机接口设备研发。公司自主研发微创侵入式高通量柔性脑机接口技术，打破国外技术垄断，并在柔性电极、生物材料、芯片设计、核心算法、数字脑库、植入方式、临床应用及生态建设等多环节全面领先。</t>
  </si>
  <si>
    <t>忽米网</t>
  </si>
  <si>
    <t>工业互联网服务平台</t>
  </si>
  <si>
    <t>2020.8.20 - 股权投资 - N/A - 达晨
2021.7.28 - 股权投资 - N/A - 联创永宣
2022.12.26 - A轮 - 数亿人民币 - 建信/达晨/联创</t>
  </si>
  <si>
    <t>忽米(重庆忽米网络科技有限公司)是中国领先的工业互联网平台，也是国家工信部发布的国家级跨行业跨领域工业互联网平台和首批国家级工业互联网平台试点示范项目，致力于为中国制造企业提供数字化平台及解决方案，以大数据智能化创新技术消除中国制造企业“数字鸿沟”，帮助企业实现转型升级。</t>
  </si>
  <si>
    <t>清研智束</t>
  </si>
  <si>
    <t>高能束金属3D打印解决方案提供商</t>
  </si>
  <si>
    <t>电子书金属3d打印，核心管理团队刚刚被替换</t>
  </si>
  <si>
    <t>2016.3.1 - 股权投资 - N/A - 清华
2022.12.23 - A轮 - 1亿人民币 - 云晖/无锡聚丰/水木/钟鼎/华德</t>
  </si>
  <si>
    <t>清研智束是中国电子束金属3D打印（EBSM®）首创单位和全球领先企业。在装备系列产品打印尺寸、打印效率、打印材料、多枪控制技术、在线监测技术等多方面引领全球发展，EBSM®综合效率高、成本低、可打印高端金属材料，在航天航空、医疗、能源、钻采、船舶、新能源汽车等领域展现出规模化应用潜力。清研智束拥有EBSM®技术完全自主知识产权，已经实现电子光学系统等核心技术自主可控，牵头或参与多项国家重大科技专项及重点研发计划，已授权核心专利30余项。公司拥有ISO9001:2015质量管理体系认证、CE欧洲安全认证体系认证，是国家高新技术企业、工信部中国增材制造产业联盟首批理事单位。</t>
  </si>
  <si>
    <t>技术不发展起来</t>
  </si>
  <si>
    <t>新郦璞</t>
  </si>
  <si>
    <t>SoC芯片设计研发商</t>
  </si>
  <si>
    <t>2021.4.8 - 天使轮 - N/A - 汇芯/澜起/安吉芯跃
2022.12.29 - A轮 - N/A - 沃衍</t>
  </si>
  <si>
    <t>新郦璞主要聚焦于RISC-V + DSP双核高速高精度数字控制SoC芯片的研发。其中，RISC-V作为一个基于精简开源指令集架构，其与DSP（数字信号处理）所构成的双核微处理器，可广泛应用于各类数字电源、光伏逆变器、直流电机控制、新能源汽车域控制和子系统控制、白色家电控制等诸多应用场景。</t>
  </si>
  <si>
    <t>皇家小虎</t>
  </si>
  <si>
    <t>预制半成品品牌</t>
  </si>
  <si>
    <t>火腿肠新品牌，主打高性价比，22年不到3亿收入，40%毛利</t>
  </si>
  <si>
    <t>2021.2.1 - A轮 - 数千万人民币 - 顺为
2022.12.28 - Pre-B轮 - 数千万人民币 - 彬复/顺为</t>
  </si>
  <si>
    <t>长沙虎家食品科技有限公司是一家致力于为大众提供高性价比的生鲜冷冻食材的食品企业，旗下品牌皇家小虎主要经营烤肠、牛排等肉类系列产品，蛋挞、淡奶油等烘焙系列产品和手抓饼、油条、烧麦等早餐系列产品。皇家小虎从线上天猫、拼多多、抖音、快手等平台再到线下社区团购、商超、餐饮供货等全渠道的布局，目前已成为全网家庭冻品订单量前列的品牌。</t>
  </si>
  <si>
    <t>科伦博泰</t>
  </si>
  <si>
    <t>创新药物研发商</t>
  </si>
  <si>
    <t>2亿美元</t>
  </si>
  <si>
    <t>本轮投后估值100亿，虽然与默沙东达成95亿美金deal（1.75亿首付款），但已把自己管线掏空，如果合作项目最终拿到20%-30%的现金，最终IPO时估值预计会在200-300亿人民币左右</t>
  </si>
  <si>
    <t>2021.3.23 - A轮 - 5.12亿人民币 - IDG/国投招商/LAV/高瓴/科伦药业
2022.12.30 - B轮 - 2亿美元 - 默沙东/IDG/国投招商/信达/Sherpa/上银杏苓/光华梧桐</t>
  </si>
  <si>
    <t>科伦博泰是一家创新药物研发商，专注于创新药业务的研发、生产和销售，备受市场关注的是其ADC药物（Antibody-drug Conjugate ，抗体偶联药物）管线。2017年，公司第一个ADC产品A166实现中美双报，该药品拟用于HER2阳性乳腺癌、胃癌等恶性肿瘤的治疗。</t>
  </si>
  <si>
    <t>鱼泡网</t>
  </si>
  <si>
    <t>工程建筑业互联网人力资源服务提供商</t>
  </si>
  <si>
    <t>顺为/钟鼎</t>
  </si>
  <si>
    <t>灵活用工招聘，收入停滞</t>
  </si>
  <si>
    <t>2018.8.27 - 战略投资 - 1000万人民币 - 天坤/优蓝
2021.10.20 - Pre-A轮 - 2亿人民币 - 钟鼎
2022.12.23 - B轮 - 数亿人民币 - 顺为/钟鼎</t>
  </si>
  <si>
    <t>鱼泡网是一家建筑招工平台，集聚了建筑业、互联网领域的专家人才，从建筑业招聘的痛点出发，通过细分，精准匹配建筑人才求职特点，精准分发建筑业人才供求资讯、机械租赁及交易信息，为招聘企业提供精准、便捷的专业服务，已经初步在用户规模、业务基础、技术创新、用户体验等方面的核心竞争力和壁垒。</t>
  </si>
  <si>
    <t>美思迪赛</t>
  </si>
  <si>
    <t>数模混合器件IC制造商</t>
  </si>
  <si>
    <t>团队一般，产品同质化</t>
  </si>
  <si>
    <t>2020.5.14 - A轮 - 数千万人民币 - 聚源
2022.12.29 - B轮 - 1亿人民币 - 沃衍/永鑫方舟/元禾控股/东微半导</t>
  </si>
  <si>
    <t>苏州美思迪赛半导体技术有限公司是一家技术领先的模拟和数字混合信号半导体设计企业。基于全球先进的半导体工艺制程和技术专注于功率半导体期间的研发、测试、销售等环节。公司的主要产品为高性能整合式AC-DC电源控制芯片及相关产品。</t>
  </si>
  <si>
    <t>博奥信</t>
  </si>
  <si>
    <t>创新抗体药物研发商</t>
  </si>
  <si>
    <t>老一代ADC偶联技术</t>
  </si>
  <si>
    <t>2017.9.30 - 天使轮 - 3000万人民币 - 人合
2020.12.18 - A轮 - 2亿人民币 - 龙磐/海松/中关村/建发新兴/浙商创新
2021.12.9 - Pre-B轮 - 2亿人民币 - 本草/南京呈益/上哲
2022.12.28 - B轮 - 1亿人民币 - 广发信德/芳晟/毅达/苏信</t>
  </si>
  <si>
    <t>博奥信是一家专注临床阶段的国际化生物技术公司，面向全球未满足的临床需求，聚焦疾病耐药、复发、残留三大难题，致力于开发新一代创新抗体药物，通过自主创新与合作开发两种模式加速推进其创新抗体药物管线。正在进行的Best in class、First in class抗体研发管线超过10条，包括双抗和新一代ADC（抗体偶连药物）等。</t>
  </si>
  <si>
    <t>恒远科技</t>
  </si>
  <si>
    <t>装备制造行业工业互联网服务商</t>
  </si>
  <si>
    <t>主要为重型装备企业开发定制化的生产管理系统，实现数字化转型，项目周期长2-3年，收入1亿多</t>
  </si>
  <si>
    <t>2019.7.1 - Pre-A轮 - N/A - 山东开创
2021.3.5 - A轮 - 数千万人民币 - 梅花
2021.11.3 - A+轮 - 数千万人民币 - 达晨/梅花
2022.6.28 - Pre-B轮 - 5000万人民币 - 达晨/源禾/华实
2022.12.30 - B轮 - 1亿人民币 - 毅达/烟台国丰/烟台业达</t>
  </si>
  <si>
    <t>恒远科技是一家创新驱动的工业互联网服务公司，主要聚焦于工业互联网前沿技术研究，从事基于工业数据采集的制造信息化、工业数字化系统研发，专注于工业企业数字化、网络化、智能化建设，应用边缘计算、云计算、大数据技术，结合数据采集、数据建模、数据仿真、数据分析等核心技术，为企业提供一站式的数字云工厂整体解决方案与服务。</t>
  </si>
  <si>
    <t>核心医疗</t>
  </si>
  <si>
    <t>超小型磁悬浮人工心脏研发商</t>
  </si>
  <si>
    <t>B轮5亿估值；C轮10亿估值</t>
  </si>
  <si>
    <t>2019.11.27 - 天使轮 - 数千万人民币 - 荷塘
2020.10.16 - A轮 - 1亿人民币 - 联新/普华/倚锋
2021.5.19 - B轮 - 2亿人民币 - 高瓴/联新/中金/普华
2022.12.30 - C轮 - 数亿人民币 - 元亨利贞/基石/信立泰/南山战新投/北航/联新/高瓴</t>
  </si>
  <si>
    <t>深圳核心医疗科技有限公司成立于2016年8月，总部位于深圳南山智园，是一家致力于开发人工心脏、机械循环辅助装置等高端创新医疗器械产品研发生产的国家级高新技术企业。公司现已研发出新一代超小型全磁悬浮人工心脏——Corheart 6植入式左心室辅助系统。Corheart 6血泵直径仅34毫米、厚度26毫米、重量约90克，较市场现有的磁悬浮人工心脏直径缩小40%，重量减轻50%。</t>
  </si>
  <si>
    <t>芯聚能</t>
  </si>
  <si>
    <t>车规级功率半导体元器件研发生产商</t>
  </si>
  <si>
    <t>瞻芯竞对，Amcor中国周晓阳为核心，绑定吉利合作，与吉利合资的芯粤能预计24年建成年产24万片6寸产能</t>
  </si>
  <si>
    <t>2019.7.30 - 天使轮 - N/A - 广州南沙航运
2021.4.23 - Pre-A轮 - N/A - 汇能
2021.6.24 - A轮 - N/A - 吉利控股/碧鸿/浙江星全
2021.11.18 - B轮 - N/A - 国投创业
2022.12.27 - C轮 - 数亿人民币 - 越秀产业/粤财/吉利控股/建信信托/复朴/美的/钟鼎/博原/大众聚鼎</t>
  </si>
  <si>
    <t>广东芯聚能是一家车规级功率半导体元器件研发、生产和销售的高新技术企业，我们的主营业务包括：面向新能源电动汽车（EV、HEV）主驱动器的核心功率半导体芯片设计、器件与模块产品的研发、生产、销售与服务支持。同时也提供工业、民用级功率半导体相关产品，可广泛应用于变频家电、工业变频器、光伏发电、智能电源装备等领域。</t>
  </si>
  <si>
    <t>开目信息</t>
  </si>
  <si>
    <t>智能制造解决方案提供商</t>
  </si>
  <si>
    <t>国投创业/汇川</t>
  </si>
  <si>
    <t>2015.12.23 - A轮 - N/A - 华工/航天科工/公牛/高晨/谦石高新
2021.10.29 - B轮 - N/A - 前海星河/致道/华工明德
2022.03.07 - C轮 - N/A - 树石
2022.12.30 - 战略融资 - 2亿人民币 - 国投创业/招银/汇川</t>
  </si>
  <si>
    <t>武汉开目信息技术股份有限公司成立于1996年,是中国面向智能制造一体化解决方案的专业软件服务商。开目坚持“软件创新制造”的品牌定位，以工业软件为载体，为企业提供产品创新数字化、工艺流程智能化、研发制造一体化、运营管理信息化的整体解决方案。致力于以自主可控的信息技术推动中国高端制造企业信息化建设，开创智能制造解决方案领域的高端民族品牌。</t>
  </si>
  <si>
    <t>优优绿能</t>
  </si>
  <si>
    <t>充电桩核心组件供应商</t>
  </si>
  <si>
    <t>1.15亿人民币</t>
  </si>
  <si>
    <t>联系过，报会中，不融资了</t>
  </si>
  <si>
    <t>2019.5.28 - 股权投资 - N/A - 万帮新能源
2020.8.5 - 股权投资 - N/A - 微禾/智数
2021.11.24 - 股权投资 - N/A - 深圳高新/中金/追远/国电投
2022.5.1 - 战略投资 - 1.15亿人民币 - 小米</t>
  </si>
  <si>
    <t>优优绿能是一家充电桩核心组件供应商，致力于直流电源领域充电模块的技术研发及应用。其主要产品包括充电桩监控模块、交直流双输入模块、恒功率充电模块等，并提供充电桩运营管理平台。</t>
  </si>
  <si>
    <t>跟踪一下</t>
  </si>
  <si>
    <t>鱼乐游</t>
  </si>
  <si>
    <t>直播技术服务提供商</t>
  </si>
  <si>
    <t>2022.12.27 - 股权投资 - N/A - 红杉</t>
  </si>
  <si>
    <t>朗境创新</t>
  </si>
  <si>
    <t>2020.7.10 - 股权投资 - N/A - 国鼎
2022.12.23 - 股权投资 - N/A - 国鼎/梅花/国科兴和</t>
  </si>
  <si>
    <t>生原微创</t>
  </si>
  <si>
    <t>微创外科医疗器械供应商</t>
  </si>
  <si>
    <t>同创伟业/毅达</t>
  </si>
  <si>
    <t>2017.11.14 - A轮 - 数千万人民币 - 毅达/运业源
2022.12.26 - 股权投资 - N/A - 同创伟业/西格玛/毅达/聚明</t>
  </si>
  <si>
    <t>生原微创医疗有限公司是中国领先的微创领域全业务公司，业务覆盖肿瘤微创、外科微创等领域，我们自主研发了各类不同的消融针、消融导管等微创手术器械。此外，我们也是美国AngioDynamics 和英国 EMcision 肿瘤射频微创手术器械产品的中国独家经销代理商，市场销售网络覆盖全国近300家各级医院，合作代理商逾100家。</t>
  </si>
  <si>
    <t>清荷科技</t>
  </si>
  <si>
    <t>LCD显示面板电子化学品材料研发商</t>
  </si>
  <si>
    <t>2022.5.23 - 股权投资 - N/A - 同学村/兰石
2022.12.27 - 股权投资 - N/A - 高榕</t>
  </si>
  <si>
    <t>深圳清荷科技有限公司成立致力开发的电镀厂ERP管理软件已逐步走向成熟，公司主要生产经营：高分子薄膜、聚酰亚胺及液晶高分子覆铜板、改性工程塑料等。以LCD显示面板电子化学品材料国产化为公司使命，解决进口材料的卡脖子问题。是一家专业研发、生产和销售LCD显示面板电子化学品材料的公司。</t>
  </si>
  <si>
    <t>芯镁信</t>
  </si>
  <si>
    <t>MEMS芯片及传感器研发生产商</t>
  </si>
  <si>
    <t>氢气传感器fabless公司，创始人中国科学院大学化学工程专业，去年200多万，23年预计1450多万，明年3950万。上轮估值1.5亿，下一轮预计3-4月拿到捷威定向包之后再谈。市场规模较为有限</t>
  </si>
  <si>
    <t>2020.7.16 - 股权投资 - N/A - 易津
2022.12.22 - 股权投资 - N/A - 融玥/泽禾/金浦/吴中金控/敦行/智盈启航</t>
  </si>
  <si>
    <t>钽氪电子（苏州芯镁信电子科技有限公司）由一群热爱MEMS，精通MEMS的年轻人组建，为广大高校、科研单位、无晶圆企业提供MEMS服务外包、MEMS咨询、MEMS工艺加工服务。</t>
  </si>
  <si>
    <t>极清慧视</t>
  </si>
  <si>
    <t>视觉影像设备研发商</t>
  </si>
  <si>
    <t>2016.2.3 - 种子轮 - N/A - 市北高新/聚能湾
2017.10.30 - 天使轮 - N/A - 要弘/上海科创/上海要熠/源星
2022.12.21 - 股权投资 - N/A - 聚源/盛世</t>
  </si>
  <si>
    <t>上海极清慧视科技有限公司成立于2016年，是一家专注于极清图像获取和应用的创新型高科技企业。+公司研发和制造极清4K无损图像专业摄影机，其核心技术获得国家发明专利。主要应用于工业高精密制造视觉检测、高铁列车及轨道视觉检测、机器人视觉行业，以及特定行业影像采集与分析、医疗影像采集与分析、无人机地理信息采集、刑侦取证等领域。</t>
  </si>
  <si>
    <t>中微电</t>
  </si>
  <si>
    <t>芯片研发及人工智能解决方案服务商</t>
  </si>
  <si>
    <t>创始团队有很早期在英伟达工作的人，顾问状态，发发邮件。中电科孵化，天使5亿估值。</t>
  </si>
  <si>
    <t>2020.11.18 - 股权投资 - N/A - 中电信息
2021.9.10 - 股权投资 - N/A - 力合英飞/俱成
2022.12.23 - 股权投资 - N/A - 容亿/鲲鹏一创/南山战新投</t>
  </si>
  <si>
    <t>深圳中微电科技有限公司使命是通过开发并行计算平台芯片系列，对半导体行业技术产生巨大的影响以外，也为消费电子市场创造显著的商业价值。 中微电是由来自美国硅谷享誉盛名的资深行业专家梅思行和周志德等有识之士于2009年4月共同创立，是一家拥有十多年历史的半导体设计公司。</t>
  </si>
  <si>
    <t>奕成科技</t>
  </si>
  <si>
    <t>高精度板级封装服务提供商</t>
  </si>
  <si>
    <t>奕斯伟关联企业，团队由京东方面板团队+先进封装团队构成，板级封装工厂投入55亿，23年Q4量产，24年收入2亿以上、25年10-20亿，毛利率30%。上轮估值16亿，本轮投前20-25亿，期望至少投资1亿，跟投期望3月下旬完成交割</t>
  </si>
  <si>
    <t>2022.5.19 - 股权投资 - N/A - 成都高投/成都先进制造产业
2022.8.12 - 股权投资 - N/A - 三行/博华/IDG/芯动能
2022.12.26 - 股权投资 - N/A - 天堂硅谷/毅达</t>
  </si>
  <si>
    <t>奕成科技是一家高精度板级封装服务提供商，专业从事先进封测事业的公司。</t>
  </si>
  <si>
    <t>想办法联系，Y</t>
  </si>
  <si>
    <t>昕感科技</t>
  </si>
  <si>
    <t>SiC功率半导体产品研发商</t>
  </si>
  <si>
    <t>耀途/金浦</t>
  </si>
  <si>
    <t>清华团队+年轻连续创业CEO</t>
  </si>
  <si>
    <t>2021.5.27 - 天使轮 - N/A - 经纬/无限/北汽产投/启迪之星
2022.3.23 - A轮 - 1亿人民币 - 蓝驰/博裕/水木清华/海南赢玺/北京锎澜
2022.5.31 - 股权投资 - N/A - 惠隆/北京安元天云
2022.12.23 - B轮/B+轮 - 数亿人民币 - 安芯/耀途/金浦/芯鑫/新潮/天元润丰/国仪</t>
  </si>
  <si>
    <t>昕感科技是一家SiC功率半导体产品研发商，主攻SiC功率器件芯片及模组产品研发。主要业务包括汽车电子设备技术开发、电子元器件生产等服务。SIC功率器件的主要应用包括光伏逆变器、电动汽车驱动电机和快速充电桩等。</t>
  </si>
  <si>
    <t>先地制像</t>
  </si>
  <si>
    <t>激光直接制版设备研发商</t>
  </si>
  <si>
    <t>2015.11.11 - 天使轮 - N/A - 德迅
2017.4.10 - A轮 - N/A - 德迅
2020.10.15 - A+轮 - N/A - 涌铧
2022.9.1 - 股权投资 - N/A - 德迅
2022.12.23 - 股权投资 - N/A - 涌铧</t>
  </si>
  <si>
    <t>先地制像是一家长期致力于印刷制版设备设计、生产、销售以及印刷制版服务的高科技企业，公司从事激光制版技术的开发研究工作已有二十余年，拥有多项自主专利技术，在光学、机械、电子、软件方面凝聚了一批经验丰富的专业人才。</t>
  </si>
  <si>
    <t>因时科技</t>
  </si>
  <si>
    <t>机器人零部件及整机解决方案提供商</t>
  </si>
  <si>
    <t>@wei</t>
  </si>
  <si>
    <t>2016.9.1 - 天使轮 - N/A - 磐谷
2017.9.26 - 股权投资 - N/A - 飞图
2019.6.12 - 股权投资 - N/A - 江苏中赛
2021.8.11 - 股权投资 - N/A - 峰瑞
2022.12.23 - 股权投资 - N/A - 顺为</t>
  </si>
  <si>
    <t>因时机器人是一家致力于为用户提供机器人核心零部件以及整机解决方案的智能机器人研发企业。现阶段公司已经推出的消费级的微型直线伺服驱动器、灵巧手两款产品，主要面向机器人、医疗假肢、工业机械臂抓手、航模等有关节需求的行业领域。隶属于北京因时机器人科技有限公司。</t>
  </si>
  <si>
    <t>芯进电子</t>
  </si>
  <si>
    <t>模拟和混合信号芯片设计研发商</t>
  </si>
  <si>
    <t>聚源/固德威</t>
  </si>
  <si>
    <t>是国内最全的磁传感器芯片企业之一，国产替代Allergo和Melexis等国外企业的产品</t>
  </si>
  <si>
    <t>2015.5.21 - 天使轮 - N/A - 树融/蜂巢天使
2018.12.20 - Pre-A轮 - N/A - 得彼/大一
2022.6.6 - A轮 - 1亿人民币 - 中车/汇川技术/尚颀/君桐/基石/深圳聚合/得彼/融元天津
2022.12.26 - 股权投资 - N/A - 仁发新能/聚源/固德威/成都高投/苏州钧德</t>
  </si>
  <si>
    <t>芯进电子成立于2013年，是模拟和混合信号芯片设计企业，总部位于天府之国四川成都，在深圳，上海等地设立有分支机构。公司已量产各种类型的霍尔效应和磁阻效应的磁传感器芯片、电流传感器芯片、电机驱动芯片、电源管理芯片等。公司在霍尔传感器领域已经成为头部客户供应商，产品广泛用于光伏逆变器和车规领域，已经进入华为、中车、比亚迪、上汽等客户及其供应链。公司电流传感器产品已全面进入工控、光伏、储能等行业，客户包括阳光电源、英威腾、欣旺达、安克等。芯进电子立志打破国外垄断，实现进口替代。</t>
  </si>
  <si>
    <t>储慧智能</t>
  </si>
  <si>
    <t>新能源电池行业数字化解决方案提供商</t>
  </si>
  <si>
    <t>锂电池研发的MES平台，市场偏小</t>
  </si>
  <si>
    <t>2022.4.7 - 天使轮 - 1000万人民币 - 武岳峰/创势/丛蓉/海松
2022.12.22 - Pre-A轮 - N/A - 中科创星/溧阳</t>
  </si>
  <si>
    <t>储慧智能是一家专注于新能源电池行业应用软件和行业平台研发的高科技公司，同时也是天目湖先进储能技术研究院的子公司。公司团队在中科院物理研究院、工信部和科技部的支持下，专注为新能源企业提供LIMS、MES、QMS、仿真等工业软件以及大数据平台解决方案，以数据驱动创新为主线，加速电池材料开发、电池研发与高质量制造，努力研发数字化和智能化整体解决方案，肩负着推动电池行业高质量发展的重任和期望。</t>
  </si>
  <si>
    <t>华创新材</t>
  </si>
  <si>
    <t>锂电铜箔研发与制造商</t>
  </si>
  <si>
    <t>毅达/晨道/宁德时代</t>
  </si>
  <si>
    <t>铜陵</t>
  </si>
  <si>
    <t>今年预计营收21亿元，利润1.57亿元；明年预计60亿元，利润5亿元；铜箔目前主要看能不能做的更薄，公司优势不太明显；华友钴业系扶持的公司</t>
  </si>
  <si>
    <t>2017.5.23 - 天使轮 - N/A - 保力新
2018.12.26 - Pre-A轮 - N/A - 华友
2022.12.20 - A轮 - 7亿人民币 - 毅达/宁德时代/亿纬锂能/国轩高科/欣旺达/冠宇科技/晨道/超兴/深圳三汇</t>
  </si>
  <si>
    <t>铜陵市华创新材料专注于新能源电池用锂电铜箔产业，以科技研发创新、商业理念创新和运营管理创新为支点，全力打造产品领先、成本领先、服务领先的核心竞争力，为客户提供更高品质的铜箔材料，为新能源动力电池产业发展做贡献，致力打造全球锂电铜箔行业一流企业。</t>
  </si>
  <si>
    <t>大衡天成</t>
  </si>
  <si>
    <t>复杂电磁环境解决方案和卫星通信导航产品供应商</t>
  </si>
  <si>
    <t>军事应用软件</t>
  </si>
  <si>
    <t>2018.1.12 - 天使轮 - N/A - 中科创星/西科天使
2020.3.27 - Pre-A轮 - 数千万人民币 - 嘉兴越凌
2020.12.2 - 股权投资 - N/A - 西安如衡
2022.12.16 - A轮 - N/A - 嘉睿/陕投成长/中科创星/青实</t>
  </si>
  <si>
    <t>大衡天成是一家提供仿真的战场电磁环境服务商，将工业部门所制造的装备以数据模型的形式放入仿真环境中，让其跟周边的环境要素结合起来，进而考察装备在战场的适应能力。公司已完成产品“复杂电磁环境仿真平台”（WaveDesk）的研发，该平台是一款多功能军事应用软件，通过简洁的图形化操作快速完成行动推演、战场复杂电磁环境仿真、电磁态势显示和装备电磁环境适应性评估等任务。</t>
  </si>
  <si>
    <t>中科昊芯</t>
  </si>
  <si>
    <t>数字信号处理器供应商</t>
  </si>
  <si>
    <t>红杉/九合</t>
  </si>
  <si>
    <t>Jia看过，对标TI的DSP芯片，偏体系内的团队创业，担心市场空间</t>
  </si>
  <si>
    <t>2019.2.1 - 天使轮 - 1000万人民币 - 耐威
2019.5.1 - 战略投资 - N/A - 中自
2020.4.5 - Pre-A轮 - 1500万人民币 - 九合/宿迁锐达
2021.3.26 - Pre-A+轮 - 数千万人民币 - 红杉/九合/立创商城
2022.4.11 - 股权投资 - N/A - 广东伟嘉恒德/红杉/海南达富
2022.6.30 - 战略投资 - N/A - 麦格米特/固德威/创启开盈/比亚迪
2022.12.23 - A+轮 - 1亿人民币 - 创维/红杉/九合/锦浪/华金</t>
  </si>
  <si>
    <t>“智由芯生 创享未来”，昊芯是数字信号处理器专业供应商。作为中国科学院科技成果转化企业，瞄准国际前沿芯片设计技术，依托多年积累的雄厚技术实力及对产业链的理解，以开放积极的心态，基于开源指令集架构RISC-V，打造多个系列数字信号处理器产品，并构建完善的处理器产品生态系统。产品具有广阔的市场前景，可广泛应用于工业控制及电机驱动、数字电源、光伏、储能、新能源汽车、消费电子、白色家电等领域。</t>
  </si>
  <si>
    <t>炎黄国芯</t>
  </si>
  <si>
    <t>电源管理芯片供应商</t>
  </si>
  <si>
    <t>2022.1.13 - 股权投资 - N/A - 德华
2022.6.15 - A轮 - N/A - 善达
2022.12.22 - A+轮 - 数千万人民币 - 梅花</t>
  </si>
  <si>
    <t>炎黄国芯成立于2016年，是国家高新技术企业。众所周知，电源管理芯片是所有电子系统的心脏，是使用量最大的一类芯片。公司致力于军工航天等特殊领域的集成电路器件研发，作为中国中高端芯片的供应商之一，炎黄国芯研发具有自主产权的中高端军工航天等特殊领域芯片，替代国外同级产品，填补中国市场的空白，推动中国IC产业的发展及国产化的进程。</t>
  </si>
  <si>
    <t>瑞龙诺赋</t>
  </si>
  <si>
    <t>腔镜手术机器人研发商</t>
  </si>
  <si>
    <t>经纬/GGV</t>
  </si>
  <si>
    <t>LAV孵化，产品和其他手术机器人相比的差异性未知</t>
  </si>
  <si>
    <t>2019.11.21 - 种子轮 - N/A - 礼来亚洲
2021.4.23 - A轮 - 数亿人民币 - 经纬/维梧/GGV/礼来亚洲
2022.12.21 - Pre-B轮 - 数千万美元 - LRI江远/礼来亚洲/维梧/经纬/GGV</t>
  </si>
  <si>
    <t>瑞龙诺赋（Ronovo Surgical）于2019年在上海创立，汇聚了来自海内外著名微创手术机器人专家和著名微创外科医生。基于国家大健康和医疗改革对于临床诊疗技术的不断提升的需求，瑞龙诺赋公司自研和全球合作双轮驱动，致力于构建一个围绕手术室的微创和数字化的技术平台和生态圈。</t>
  </si>
  <si>
    <t>大乐装</t>
  </si>
  <si>
    <t>装配式建筑一站式交付平台</t>
  </si>
  <si>
    <t>这一轮看过，建筑工业化的实际应用场景仍待开发</t>
  </si>
  <si>
    <t>2020.9.10 - 天使轮 - 数千万人民币 - 东方富海/险峰长青
2021.7.26 - Pre-A轮 - 1亿人民币 - BAI/腾讯/招商局/钟鼎/中小企业发展/众合瑞民
2022.12.21 - B轮 - 1亿人民币 - 神骐/钟鼎</t>
  </si>
  <si>
    <t>大乐装是一家致力于“以数字化驱动建筑产业工业化"的产业互联网公司，除了在大湾区布局数个构件协同生产工厂外，还通过云端协同的数字化产品矩阵打通装配式建筑设计到生产全链条，向客户提供装配式建筑一站式交付体验。大乐装首创装配式行业“成品电商”交易模式，以设计驱动标准化为切入点，打造产业PaaS系统串联“设计-报价-生产-交付”全过程，实现装配式建筑一站式交付体验。</t>
  </si>
  <si>
    <t>魅丽纬叶</t>
  </si>
  <si>
    <t>高血压介入类器械研发商</t>
  </si>
  <si>
    <t>产品仍在研发中，待商业化</t>
  </si>
  <si>
    <t>2013.8.20 - 天使轮 - N/A - 北极光
2016.11.24 - A轮 - N/A - 道彤/远毅/贝森/希通
2018.11.20 - A+轮 - N/A - 贝森医疗
2019.7.16 - B轮 - N/A - 博远/夏尔巴
2020.12.28 - B+轮 - 1亿人民币 - 宽平/恒旭/浦东科创/博迈
2021.4.13 - 股权投资 - N/A - 张江火炬/泰康保险
2022.12.22 - C轮 - 数亿人民币 - 建兴医疗/复星医药/新毅/亿尧/恒旭</t>
  </si>
  <si>
    <t>上海魅丽纬叶医疗科技有限公司坐落于上海聚科生物园区，是专业从事高血压介入诊疗、癌痛介入诊疗的高科技企业，拥有长期致力于心血管介入医疗器械研发的专业技术队伍，与全球知名医学专家，知名大学和医院有着紧密的合作关系。 魅丽纬叶成功布局慢病治疗管理领域，开发出独创的经血管神经消融技术平台，已在高血压微创治疗领域引领国内、超越国际，并在肿瘤镇痛、糖尿病、脉管炎、心衰等方面有长足进展。</t>
  </si>
  <si>
    <t>云圣智能</t>
  </si>
  <si>
    <t>工业级智能无人机研发商</t>
  </si>
  <si>
    <t>市场过于分散，壁垒不强</t>
  </si>
  <si>
    <t>2017.9.12 - 天使轮 - N/A - 创客总部
2018.1.23 - Pre-A轮 - N/A - 信创/集结号/博看新经济
2018.12.11 - 战略投资 - N/A - 智慧基石
2019.5.21 - A轮 - 数千万人民币 - 蓝驰/洪泰智造/洪泰
2020.6.1 - B轮 - 1.8亿人民币 - 中亿明源/东方富海/洪泰/蓝驰
2021.12.6 - B+轮 - 1亿人民币 - 方广/歌斐/东方富海/蓝驰
2022.12.22 - C轮 - 数亿人民币 - 中关村龙门/北京股权/方广/中亿明源</t>
  </si>
  <si>
    <t>云圣智能是一家以人工智能为核心，以四维实景地图、工业无人机、地面机器人、全自动机场、物联网云平台为载体，融合多元传感器，为行业级用户提供“机、网、云一体化”系统解决方案，为智慧电网、油气管网、应急管理、智慧城市等领域提供天地联动四维全息管控平台的国家高新技术企业。云圣智能的虎鲸虎穴全自主无人机巡检系统凭借创新的设计理念和优越的产品性能，2022年获得德国红点奖， “虎鲸虎穴全自主无人机巡检系统”获得了国际权威认证。</t>
  </si>
  <si>
    <t>北醒光子</t>
  </si>
  <si>
    <t>禾赛竞对，首款512线车规级激光雷达23年交付，目前定点车型总数18万台</t>
  </si>
  <si>
    <t>2016.3.1 - A轮 - 数千万人民币 - IDG
2016.11.29 - Pre-B轮 - N/A - 科沃斯/顺为
2018.2.28 - B轮 - N/A - 凯辉汽车/达泰
2019.1.9 - B+轮 - N/A - 达泰/凯思博/凯辉汽车/IDG/顺为
2021.10.25 - 股权投资 - N/A - 建信信托/顺为
2022.12.22 - C轮 - N/A - 国内某造车新势力/一汽富晟/顺为/建信/中电科/将门/国海创新/丰厚/天启</t>
  </si>
  <si>
    <t>北醒（北京）光子科技有限公司是一家专注于"机器人眼睛"的高科技公司，2016年获得"创新中国春季峰会"决赛冠军，得到DEMO God的荣誉（DEMO CHINA）。公司立志于将昂贵的激光雷达打造成满足消费级产品的核心部件，推动智能机器人走入千家万户。</t>
  </si>
  <si>
    <t>Gladly</t>
  </si>
  <si>
    <t>美国企业客服SaaS系统供应商</t>
  </si>
  <si>
    <t>E</t>
  </si>
  <si>
    <t>5500万美元</t>
  </si>
  <si>
    <t>2016.6.21 - A轮 - 1200万美元 - Greylock
2016.6.25 - B轮 - 2700万美元 - Greylock/恩颐
2017.4.26 - C轮 - 3600万美元 - GGV/Greylock/恩颐
2017.8.11 - 轮次未知 - N/A - JetBlue 
2019.1.29 - D轮 - 5000万美元 - Future/Glynn/Greylock/GGV/恩颐
2022.12.14 - E轮 - 5500万美元 - Riverwood/Greylock/GGV/NEA/Glynn</t>
  </si>
  <si>
    <t>Gladly发布了一款针对B2C企业的客服云软件。这一软件可以为企业客服代表们提供通讯渠道一体化平台。该平台跨越了语音、邮件、聊天、网站、短信服务及社交网络等多种通信方式，可以允许员工在任何设备的不同通讯流之间互相转换。</t>
  </si>
  <si>
    <t>山源科技</t>
  </si>
  <si>
    <t>矿山智慧化解决方案提供商</t>
  </si>
  <si>
    <t>市场的TAM不够大</t>
  </si>
  <si>
    <t>2021.12.13 - 战略投资 - 数千万人民币 - 天鹰资本，中国通信
2022.12.16 - 战略投资 - N/A - 金浦/弋盛/海创汇</t>
  </si>
  <si>
    <t>山源科技是一家集研发、生产、销售及服务于一体的国家级高新技术企业。山源科技一直致力于智能矿山的工业互联网端、管、云产品与系统的研发、生产、销售与服务，旨在为客户提供矿山智慧化解决方案，通过“一网两端”与三大产品体系推动煤炭行业智能转型，并战略携手三大运营商和华为、中兴等设备商，成为智慧矿山领域5G相关业务市占率第一的领军企业。</t>
  </si>
  <si>
    <t>嘉轩智能</t>
  </si>
  <si>
    <t>永磁驱动装备研发销售商</t>
  </si>
  <si>
    <t>工业生产中的物料配送</t>
  </si>
  <si>
    <t>2018.1.12 - 天使轮 - N/A - 中科创星/西科天使
2019.1.1 - A轮 - N/A - 中小企业发展
2021.4.20 - B轮 - 数千万人民币 - 方富/拓邦/中鼎
2022.12.16 - 股权投资 - 数亿人民币 - 沃衍/安信</t>
  </si>
  <si>
    <t>江苏嘉轩智能工业科技股份有限公司是一家中国常州“智造”企业，从事工业智能系统、散状物料输送系统的装备研发和制造。为客户提供节能提效的智能工业电机，预防性维护的特种配件，保障生产连续性的在线精修，降耗降成本的驻点库备，减员增效的专用工具，输送系统大倾角、水平拐弯、转载点耐磨防堵抑尘等特种工况的改造设计及施工。</t>
  </si>
  <si>
    <t>团队-优先级不高</t>
  </si>
  <si>
    <t>爱生生命</t>
  </si>
  <si>
    <t>长寿科学研究服务商</t>
  </si>
  <si>
    <t>南宁</t>
  </si>
  <si>
    <t>科学性存疑</t>
  </si>
  <si>
    <t>2020.4.27 - 股权投资 - N/A - 正轩/爱生之芯
2022.12.23 - 股权投资 - 数千万人民币 - 正轩/南宁产投</t>
  </si>
  <si>
    <t>爱生生命科技有限公司是一家基于长寿大数据的专注长寿科学研究、健康专业研发服务商。公司专注于长寿资源大数据、长寿肠道菌群研发，建设全国乃至全球最大的长寿多样性大数据中心及“长寿核心菌种库”，利用人工智能、大数据算法打造长寿健康的数据归因模型，通过研究长寿人群、肠道菌群与饮食、健康、疾病等关键作用机理，分离和培育国产主导“新一代健康功能菌株”，开发和生产长寿健康领域的新科技产品。在长寿医疗大数据、长寿抗衰老功能食品、保健品、生物医药、健康饮食、临床健康检测等领域的形成科技成果转化，打造涵盖生物医药、精准医疗、健康管理、现代食品、数字化建设为一体的大健康生态产业链，形成产业高附加值产品开发与产业化。</t>
  </si>
  <si>
    <t>北启生物</t>
  </si>
  <si>
    <t>药品生产商</t>
  </si>
  <si>
    <t>真格/红杉</t>
  </si>
  <si>
    <t>邓宏魁的iPSC公司</t>
  </si>
  <si>
    <t>2022.12.20 - 股权投资 - N/A - 博远/清控银杏/真格/昌发展/红杉</t>
  </si>
  <si>
    <t>创能惠通</t>
  </si>
  <si>
    <t>2022.12.19 - 股权投资 - N/A - 英诺</t>
  </si>
  <si>
    <t>海通机器人</t>
  </si>
  <si>
    <t>机器人系统研发制造商</t>
  </si>
  <si>
    <t>2022.12.16 - 股权投资 - N/A - 东吴/农银/乾融创禾/苏州爱言/海通澍致/宁波泷绣</t>
  </si>
  <si>
    <t>海通机器人是一家机器人系统研发制造商，公司推出了移动机器人技术的电控软件平台、导航及定位平台以及机械本体驱动单元，可以快速开发各种导航方式、不同负载能力、各种自由度运动的工业AGV产品、智能机器人产品。</t>
  </si>
  <si>
    <t>和光舒卷</t>
  </si>
  <si>
    <t>计划排产系统产品供应商</t>
  </si>
  <si>
    <t>2022.12.14 - 天使轮 - N/A - 云启</t>
  </si>
  <si>
    <t>和光舒卷是面向全球的智能制造运营的工业软件提供商，在工业制造领域，提供集产销计划、供应链计划、生产执行计划于一体的数字化制造运营解决方案，面对全球制造业数字化创新升级的当下，以计划驱动工业制造上下游的协同融合，不断提升订单交付能力和供应链整体运营效率，协助商业伙伴实现工业数字化转型升级。他们透过人工智能科技、自主产品研发、方案设计再造，项目咨询交付，为制造企业实现经营生产效能提升，促进资源的优化协同</t>
  </si>
  <si>
    <t>刻沃刻</t>
  </si>
  <si>
    <t>污水检测产品研发商</t>
  </si>
  <si>
    <t>2022.12.14 - 天使 - 1000万人民币 - 险峰</t>
  </si>
  <si>
    <t>刻沃刻科技成立于2019年，主攻隔膜技术。在进入新能源领域前，刻沃刻科技已在隔膜行业深耕15年。刻沃刻科技主要涉足碱性电解水制氢技术(ALK)，为氢能生产的关键技术之一，也是目前最成熟的电解水制氢技术。</t>
  </si>
  <si>
    <t>左旋星</t>
  </si>
  <si>
    <t>细胞及基因治疗临床产品及疗法检测服务提供商</t>
  </si>
  <si>
    <t>经纬Roger的案子，投前2.1亿人民币融资3000万，左旋星今年收入几百万，明年收入目标1500万，没有利润</t>
  </si>
  <si>
    <t>2022.4.11 - 种子轮 - 数千万人民币 - 济峰/薄荷天使
2022.12.19 - 股权投资 - N/A - 经纬</t>
  </si>
  <si>
    <t>苏州左旋星生物科技有限公司是一家聚焦基因治疗和核酸产品生产及检测的技术开发和应用的科技公司，旨在为基因治疗药物和核酸药物从研发、临床到产业化提供一站式服务。公司以大规模质粒生产工艺及质控和大规模mRNA生产工艺及质控两大核心技术平台为中心，为科研院校、医疗机构、医药企业提供从药物研发，到临床前、临床阶段及商业化阶段的基因与核酸药物全生命周期服务，满足客户在各个阶段的基因治疗与核酸药物载体制备及质量控制需求，加快基因治疗与核酸药物的发现、药学研究、临床及商业化申报进程。</t>
  </si>
  <si>
    <t>精医和生</t>
  </si>
  <si>
    <t>中医科医疗服务提供商</t>
  </si>
  <si>
    <t>已联系K2</t>
  </si>
  <si>
    <t>2021.2.25 - 股权投资 - N/A - 乾元联合/嘉道谷
2022.12.19 - 股权投资 - N/A - 险峰</t>
  </si>
  <si>
    <t>北京精医和生中医门诊部，背靠北京中医在线教育中心，有雄厚的中医专家资源团队，致力于挖掘真正能帮助老百姓看好病的宝贵经验与诊疗方案，通过现代科技的赋能，将有用的中医知识转化为可复制的标准化疗程方案。</t>
  </si>
  <si>
    <t>玛冀电子</t>
  </si>
  <si>
    <t>电感设计及磁性材料应用服务商</t>
  </si>
  <si>
    <t>全球市场50亿+，磁性材料，中低端业务产品，代工为主，22年收入3.2亿、23年预计4.7亿，毛利9%</t>
  </si>
  <si>
    <t>2021.4.1 - 股权投资 - N/A - 民和
2021.11.24 - 股权投资 - N/A - 显鋆/元禾华创/恒泽荣耀/古玉
2022.12.20 - 股权投资 - N/A - 聚源/清控金信/显鋆/兴业国信</t>
  </si>
  <si>
    <t>玛冀电子是一家电感设计及磁性材料应用服务商，可以这客户提供电感设计及磁性材料应用的解決方案。产品涵盖目前市面上主流的市场应用，客户可以依照需要的尺寸、感值选择MAZO现有的产品。</t>
  </si>
  <si>
    <t>了解</t>
  </si>
  <si>
    <t>科因生物</t>
  </si>
  <si>
    <t>AI创新药物研发商</t>
  </si>
  <si>
    <t>Francis/James</t>
  </si>
  <si>
    <t>2020.12.4 - 天使轮 - N/A - 峰瑞
2021.6.17 - A轮 - 数千万人民币 - 夏尔巴/峰瑞
2022.12.20 - 股权投资 - N/A - 峰瑞/函数/乾广旺利/宜信</t>
  </si>
  <si>
    <t>科因生物成立以来，迅速搭建了基于第一性原理的从头药物设计平台，可以对全化学空间进行系统性探索，增强了针对新靶点的虚拟发现能力。团队通过高效整合上下游合作伙伴，充分发挥内外研发协同效应，极大提升了DMTA循环效率，降低了试错成本和周期。基于该发现平台和迭代优化能力，用不到一年时间，公司在肿瘤代谢领域多个早期靶点上取得了重大进展。</t>
  </si>
  <si>
    <t>达博生物</t>
  </si>
  <si>
    <t>抗肿瘤基因治疗药物研发商</t>
  </si>
  <si>
    <t>国投</t>
  </si>
  <si>
    <t>基因治疗进度落后</t>
  </si>
  <si>
    <t>2019.12.12 - 股权投资 - N/A - 南粤
2020.10.26 - 股权投资 - N/A - 广州基金/国聚/科金
2021.9.22 - 股权投资 - N/A - 南粤/凯得
2022.12.15 - 股权投资 - N/A - 国投</t>
  </si>
  <si>
    <t>广州达博生物制品有限公司专注于抗肿瘤基因治疗药物的开发及转化。公司已建立国际领先的抗肿瘤药物开发和生产GMP平台，掌握的尖端核心技术使公司具备了持续开发新药的能力。</t>
  </si>
  <si>
    <t>或然生物</t>
  </si>
  <si>
    <t>生物创新药研发商</t>
  </si>
  <si>
    <t>1500万美元</t>
  </si>
  <si>
    <t>中国</t>
  </si>
  <si>
    <t>2022.12.15 - 种子轮 - 1500万美元 - 红杉/斯道/F-Prime</t>
  </si>
  <si>
    <t>或然生物是一家私人控股以还未获得领域足够重视的化学修饰加工酶类为靶标研发新型药物的生物科技公司。或然生物的使命是将蛋白质合成中的新调控节点的发现转化为首创精准药物，以治疗一些最具挑战性的癌症。公司的愿景是推动生物医药原始创新造福全球的癌症患者，奠定自身在该新兴研究空间的世界先驱地位。</t>
  </si>
  <si>
    <t>特看科技</t>
  </si>
  <si>
    <t>电商运营SaaS提供商</t>
  </si>
  <si>
    <t>2022.9.7 - 天使轮 - 数千万人民币 - 峰瑞/嘉程</t>
  </si>
  <si>
    <t>特看核心团队在生成式AI、B端视频直播工具领域有着多年的技术及产品落地经验，同时也在电商行业拥有丰富的认知。团队致力于打造服务全球电商商家的内容工具SaaS，目前已推出海外电商数据分析&amp;视频智能生成工具Tabcut.com，数字人直播工具“主播宝”。</t>
  </si>
  <si>
    <t>平峰科技</t>
  </si>
  <si>
    <t>工商业储能设备研发及储能系统方案提供商</t>
  </si>
  <si>
    <t>储能集成小型工商业场景，电芯、BMS、EMS、PCS买过来，现在是直销和渠道商。创始人原塔菲尔动力电池销售+市场+产品。3S二级控制放云端，省成本。挂壁式、双开门电冰箱，产品刚出来，今年2022无收入，明年2000万收入，后年上亿。已经跟地产商碧桂园、W酒店正在谈，上轮估值1000万美金，这轮估值还没定</t>
  </si>
  <si>
    <t>2022.12.12 - 天使轮 - 1000万人民币 - 梅花</t>
  </si>
  <si>
    <t>平峰科技成立于2021年，是一家聚焦于工商业储能设备研发、储能方案落地的科技企业。目前平峰科技已经推出了多款应用于商场、工厂等不同场景的储能设备及配套的运营管理服务平台，可有效帮助客户实现定制化用电，降低运营成本。</t>
  </si>
  <si>
    <t>优先级不高</t>
  </si>
  <si>
    <t>流数科技</t>
  </si>
  <si>
    <t>智能咖啡机设备研发商</t>
  </si>
  <si>
    <t>消费小组</t>
  </si>
  <si>
    <t>TAM有限</t>
  </si>
  <si>
    <t>2022.12.13 - 天使轮 - N/A - 高瓴</t>
  </si>
  <si>
    <t>流数科技是一家智能咖啡机设备研发商，他们的配套数字化测量的DiFluid Café App咖啡社区专注于咖啡数据的互联互通。通过自动保存用户的咖啡数据，DiFluid Café App提供了一个基于咖啡数字化的爱好者交流平台，通过已有的咖啡冲煮配方数据，资深爱好者所分享的咖啡冲煮器具，豆种，冲煮配方等信息，对普通爱好者而言，也是更可信，更易复现的参考。</t>
  </si>
  <si>
    <t>Fabrie文档</t>
  </si>
  <si>
    <t>在线设计协作工具研发商</t>
  </si>
  <si>
    <t>红杉/BAI</t>
  </si>
  <si>
    <t>已聊。还没太有PMF，值得track</t>
  </si>
  <si>
    <t>2021.11.10 - 天使轮 - N/A - INNOSPACE+/BAI/火山石/红杉
2022.3.24 - Pre-A轮 - 数千万人民币 - 火山石/红杉/BAI
2022.12.15 - Pre-A+轮 - 数千万人民币 - 鼎晖VGC/红杉/火山石/BAI</t>
  </si>
  <si>
    <t>Fabrie以“在线白板+多维表格”作为主要产品形态，是一家面向全球设计师市场的设计协作平台，致力于帮助全球超过1亿名来自各个细分行业的设计师、及其上下游协作者，在一个无边界的空间内更好地解决多元化需求。</t>
  </si>
  <si>
    <t>燃麦科技</t>
  </si>
  <si>
    <t>超写实数字人及数字资产运营商</t>
  </si>
  <si>
    <t>2021.6.25 - Pre-A轮 - 数百万人民币 - 万像文化
2022.1.21 - Pre-A+轮 - 数千万人民币 - SIG
2022.12.15 - A轮 - 1000万美元 - BAI/阿里</t>
  </si>
  <si>
    <t>燃麦科技成⽴于2020年10⽉，是一家元宇宙内容IP和数字资产运营管理商。从超写实数字⼈AYAYI开始，逐渐形成日趋完整的数字⼈IP矩阵，⽬前已开发并同步运营AYAYI、锘亚Noah、若⼀Ro1yi、阿曜Ayo等多个超写实数字⼈。燃⻨科技在积极布局数字⼈IP矩阵的同时，还在深度挖掘数字资产运营管理，以及原创品牌、数字艺术家孵化、数字艺术展、数字⼚牌RMLABS等。</t>
  </si>
  <si>
    <t>睿视健康</t>
  </si>
  <si>
    <t>儿童青少年视力健康管理服务提供商</t>
  </si>
  <si>
    <t>2020.1.1 - 天使轮 - N/A - N/A
2021.2.1 - Pre-A轮 - N/A - N/A
2022.12.14 - A轮 - 5000万人民币 - 蓝驰/国药中金</t>
  </si>
  <si>
    <t>睿视科技公司自成立以来一直深耕于儿童青少年近视防控领域。在公司首席科学家远像光屏共同发明人王宁利教授的带领下，睿视科技推出了核心产品近视防控远像光屏。睿视远像光屏，采用模拟远眺高清成像、数字化光谱结构、数字离焦&amp;模糊刺激三大核心技术，融合AR自由曲面专利技术，通过光学原理和科技赋能让孩子在屏幕上就能实现观看放大、投远后高清画质的图像和定制化数字化学习娱乐内容。从根源上避免长近距离用眼导致的短暂性近视，同时减少视疲劳和痉挛性近视，避免短暂性近视累积，从而降低近视发生发展的风险。远像光屏填补了青少年保护远视储备、控制儿童青少年近视发展市场的空白，是一款创新型高科技近视防控医疗器械产品。</t>
  </si>
  <si>
    <t>联固新材</t>
  </si>
  <si>
    <t>水性树脂材料研发及生产商</t>
  </si>
  <si>
    <t>2021.1.11 - 天使轮 - N/A - 凯风
2022.11.18 - A轮 - 数千万人民币 - 沃衍</t>
  </si>
  <si>
    <t>联固新材成立于2018年6月，总部位于广州，研发中心位于上海，生产基地位于安徽黄山，是一家专注于水性涂料用聚合物树脂和固化剂研发、生产、销售和服务的国家级高新技术企业。产品包括水性环氧乳液及水性环氧固化剂、羟丙分散体及异氰酸酯固化剂、水性聚氨酯及丙烯酸乳液等，为水性涂料和水墨等客户提供整体解决方案。</t>
  </si>
  <si>
    <t>微哲默理</t>
  </si>
  <si>
    <t>核酸药物研发商</t>
  </si>
  <si>
    <t>上一轮投前5000万投后7000万美金，本轮希望投前1亿美金，KRAS G12V和SOS1的ASO药物</t>
  </si>
  <si>
    <t>2021.9.1 - 天使轮 - 数百万美元 - N/A
2022.12.14 - A轮 - N/A - 东方富海/金浦健康/锐合</t>
  </si>
  <si>
    <t>Molecular Axiom（微哲默理）聚焦于核酸药物发现、临床开发和商业化，核心优势涵盖了RNA的多平台技术，包括ASO，RNAi，mRNA，以及LNP等药物递送技术，希望通过靶向高价值的生物靶标，为未满足的大型医疗需求创造有明显差异化的核酸药物。</t>
  </si>
  <si>
    <t>福贝生物</t>
  </si>
  <si>
    <t>神经系统疾病药物研发商</t>
  </si>
  <si>
    <t>达晨/高榕</t>
  </si>
  <si>
    <t>轮次靠后，BBB数据一般</t>
  </si>
  <si>
    <t>2019.6.30 - 天使轮 - N/A - 创新工场
2020.1.1 - A轮 - N/A - 华创/清源
2020.6.20 - A+轮 - N/A - 高榕
2021.2.10 - A++轮 - N/A - 高榕/富坤/丰川/华创/创新工场/力合清源
2022.12.12 - Pre-B轮 - 1亿人民币 - 达晨/华熙/芳晟/中关村协同/道远/高榕/清源</t>
  </si>
  <si>
    <t>福贝生物科技公司成立的宗旨是专注于治疗神经退行性疾病和神经损伤的新药物。凭借对神经科学和中枢神经系统药物发现的深刻见解，我们建立了一个战略框架，通过解决中枢神经系统药物发现和开发中面临的关键挑战，包括靶向策略、动物模型开发、基础到临床的转化、生物标记和临床试验设计等，提高成功的可能性。通过内部药物研发以及与学术和产业合作伙伴的战略联盟，福贝已经建立了一个独特并具有创新性的药物研发管线，推动多个项目进入临床试验以验证其治疗潜力。我们的抱负是成为为患者开发创新神经系统疾病药物的全球引领者。</t>
  </si>
  <si>
    <t>劢微机器人</t>
  </si>
  <si>
    <t>场内智能物流解决方案提供商</t>
  </si>
  <si>
    <t>2019.4.29 - 天使轮 - N/A - 深圳和创纪元
2020.5.12 - Pre-A轮 - N/A - 青锐
2020.12.25 - 战略投资 - N/A - 新势能
2021.1.28 - A轮 - 数千万人民币 - 梅花/Plug&amp;Play
2021.8.6 - A+轮 - 数千万人民币 - 信天/梅花/Plug&amp;Play
2022.2.24 - A2轮 - 1亿人民币 - 创世伙伴
2022.12.14 - B轮 - 2亿人民币 - 华业天成/金丰博润/信天</t>
  </si>
  <si>
    <t>劢微机器人（Multiway Robotics）是一家领先的场内智能物流解决方案提供商。总部位于中国深圳，在华东、华中、华北、西南、东北等地均设有办事处，并且成立了海外运营中心，业务销售、运营和服务覆盖国内外各地区。 劢微机器人专注于先进的机器人与人工智能技术，为客户提供完整的智能制造及智慧物流解决方案。硬件产品包括：各类型无人叉车、AMR、无人牵引车及四向穿梭车；软件系统包括：劢微云、WMS、WCS、现场管理系统及多种视觉解决方案，已在工厂、仓储、物流等领域交付了大量标杆项目，成为行业领先客户信赖的合作伙伴。</t>
  </si>
  <si>
    <t>协鑫光电</t>
  </si>
  <si>
    <t>钙钛矿太阳能组件供应商</t>
  </si>
  <si>
    <t>争取投资机会，公司不加班，文化比较slow</t>
  </si>
  <si>
    <t>2020.5.27 - 种子轮 - N/A - 昆高新
2020.7.15 - 天使轮 - N/A - 凯辉
2021.3.9 - A轮 - 1亿人民币 - 凯辉
2022.5.12 - B轮 - 数亿人民币 - 腾讯
2022.12.14 - B+轮 - 5亿人民币 - 淡马锡/红杉/IDG/川流/协鑫科技</t>
  </si>
  <si>
    <t>昆山协鑫光电材料有限公司成立于2019年12月24日，公司将专注于钙钛矿太阳能组件的研发、生产，为市场提供1m*2m尺寸的太阳能组件，并依托现有的10MW的中试产线，不断提高钙钛矿电池的光电转化效率，降低太阳能电池的成本。公司的经营目标是提供可实现光伏发电平价上网的太阳能电池板，使清洁能源成为能源市场的主流。</t>
  </si>
  <si>
    <t>博睿康科技</t>
  </si>
  <si>
    <t>脑机接口技术研发商</t>
  </si>
  <si>
    <t>博睿康的医用事件相关电位仪、高频高导联数字脑电图机等医疗设备已获NMPA批准拿证，收入不多；其它领域离拿证尚早</t>
  </si>
  <si>
    <t>2015.12.17 - 天使轮 - N/A - 熔拓
2018.4.28 - Pre-A轮 - N/A - 熔拓/凯风
2019.8.26 - A轮 - 6000万人民币 - 华控/中关村发展/百度/凯风
2021.3.19 - B轮 - 1亿人民币 - 红杉/凯风/熔拓
2022.12.15 - C轮 - 数亿人民币 - 松禾/红杉/华控/熔拓/凯风</t>
  </si>
  <si>
    <t>博睿康成立于2011年，是国内最早涉足脑机接口产业化的公司之一，经历了从非侵入式到侵入式、从科研到医疗场景的发展。据了解，当前博睿康共有三个重点产品矩阵：科研级脑电采集与刺激设备，应用于生物医学、心理学、神经科学等领域的科学研究；医疗级脑电设备，应用于癫痫、脑肿瘤、脑血管病等疾病的诊断与监护；微创植入脑机接口系统，应用于难治性癫痫治疗、神经系统疾病康复等临床场景。</t>
  </si>
  <si>
    <t>英迪芯微</t>
  </si>
  <si>
    <t>高集成度的SOC芯片研发商</t>
  </si>
  <si>
    <t>2019.1.1 - A轮 - N/A - 临芯/新投
2020.12.16 - A+轮 - 数千万人民币 - 和通/硕联/科宇盛达/前海鹏晨
2021.4.12 - 战略投资 - 1000万人民币 - 红马
2022.12.12 - 战略投资 - 3亿人民币 - 长安安和/交银/科博达/星宇/临芯/国联通宝/科宇盛达/前海鹏晨/正海</t>
  </si>
  <si>
    <t>英迪芯（indie Semicronductor）专注于生产用于汽车智能化、电动化的各类芯片，具有集成度高的领先优势。主要应用场景有：ADAS（高级驾驶辅助系统）及自动驾驶、无线充电、车联网、车载操作系统及车载娱乐、车载照明等相关芯片；正在研发包括汽车充电控制器、充电诊断解决方案等相关芯片。产品类型包括各类车载MCU、高集成度专用芯片SoC、系统级封装芯片SiP 等。</t>
  </si>
  <si>
    <t>先衍生物</t>
  </si>
  <si>
    <t>医学研究和试验发展服务商</t>
  </si>
  <si>
    <t>siRNA进度落后</t>
  </si>
  <si>
    <t>2022.12.12 - 战略投资 - 6500万人民币 - 云九/鼎晖/钧天/曹家铭/Delightful Kindness/SUPER SKY</t>
  </si>
  <si>
    <t>先衍生物是一家医学研究和试验发展服务商，专注于核酸药物的项目开发及相关技术研发，致力于满足用户需求。</t>
  </si>
  <si>
    <t>龙图光罩</t>
  </si>
  <si>
    <t>高精度半导体掩模版生产商</t>
  </si>
  <si>
    <t>上市前战略融资，于11月初完成IPO辅导备案</t>
  </si>
  <si>
    <t>2022.7.21 - 股权投资 - N/A - 同创伟业/惠友
2022.12.12 - 战略投资 - N/A - 国方/士兰微/仙鹤/景宁壹号</t>
  </si>
  <si>
    <t>深圳市龙图光电有限公司是中国大陆地区专业制作高精度掩模版的高新技术企业。其集高精度掩模版的设计、研发、制作与服务为一体，以国际一流光掩模企业为标杆，在软硬件方面积极开展创新研发，目前综合实力已经位居大陆光掩模企业的前列。</t>
  </si>
  <si>
    <t>track</t>
  </si>
  <si>
    <t>开元通信</t>
  </si>
  <si>
    <t>无线半导体射频前端芯片解决方案提供商</t>
  </si>
  <si>
    <t>惠友/顺为</t>
  </si>
  <si>
    <t>比较后期且贵了</t>
  </si>
  <si>
    <t>2018.4.26 - 天使轮 - 1亿人民币 - 厦门半导体
2020.4.1 - Pre-A轮 - N/A - 华业天成/顺络电子
2021.3.11 - A轮 - 3亿人民币 - IDG/顺为/勤合/CSVI/朝闻天下/天珑/清控金信
2022.4.24 - A+轮 - 数亿人民币 - 深创投/工业富联/广思达/东方富海/高瓴/红杉/KIP/元禾璞华/IDG/顺为/勤合/华业天成
2022.12.15 - 股权投资 - 数亿人民币 - 华诚/惠友/顺为/厦门创投/华业天成/深创投/东方富海</t>
  </si>
  <si>
    <t>开元通信技术（厦门）有限公司，是一家新兴的、专注于射频前端解决方案的本土芯片公司。公司产品针对射频前端芯片，定位于移动终端、物联网等平台，以5G通信的先进射频滤波器、模组芯片市场作为黄金切入点，充分把握国内外射频产业整体发展态势，将会在我国未来5G通信射频领域的应用发挥至关重要的作用。</t>
  </si>
  <si>
    <t>匠芯科技</t>
  </si>
  <si>
    <t>计算机系统服务提供商</t>
  </si>
  <si>
    <t>赣州</t>
  </si>
  <si>
    <t>2022.12.12 - 股权投资 - N/A - 梅花</t>
  </si>
  <si>
    <t>瑞隆科技</t>
  </si>
  <si>
    <t>废弃资源综合利用服务提供商</t>
  </si>
  <si>
    <t>2022年4-5月聊过；21年营收6亿元，利润0.9亿元；2022年预计15亿元，2亿元净利润，投前估值要30亿元；公司前端收废旧电池，回收之后销售给前驱体公司；但是不能做到电池级碳酸锂，没有拿到白名单</t>
  </si>
  <si>
    <t>2022.12.11 - A轮 - 数亿人民币 - 瀚晖/美的/宏升/蔚来</t>
  </si>
  <si>
    <t>全南县瑞隆科技有限公司主要从事废旧锂电池综合回收循环利用。项目建成投产后可年产出电池级碳酸锂2000吨/年、硫酸钴10000吨/年、硫酸镍5500吨/年、正磷酸铁8000吨/年及电积铜1000吨/年，产品广泛应用于新能源锂电池材料。</t>
  </si>
  <si>
    <t>为恒智能</t>
  </si>
  <si>
    <t>数字能源服务商</t>
  </si>
  <si>
    <t>汇川技术/晨道</t>
  </si>
  <si>
    <t>正在联系，公司产品是家用储能系统</t>
  </si>
  <si>
    <t>2022.12.13 - 股权投资 - N/A - 汇川技术/晨道/金盘</t>
  </si>
  <si>
    <t>江苏为恒智能科技有限公司是由一家专注于太阳能、新能源汽车、锂电池、生物质、分布式燃气等清洁能源设备和系统自主研发、生产、销售和服务的高新技术企业、软件企业。</t>
  </si>
  <si>
    <t>觉华医疗</t>
  </si>
  <si>
    <t>视觉健康管理服务商</t>
  </si>
  <si>
    <t>泰州</t>
  </si>
  <si>
    <t>2022.12.8 - 天使轮 - 数千万人民币 - 线性</t>
  </si>
  <si>
    <t>觉华医疗是一家视觉健康管理服务商，致力于视觉功能检测、视觉损伤修复等技术及相关医疗设备的研发,生产, 销售和服务。</t>
  </si>
  <si>
    <t>百林科</t>
  </si>
  <si>
    <t>生命科学产品生产工艺解决方案提供商</t>
  </si>
  <si>
    <t>2022.8.4 - 股权投资 - N/A - 夏尔巴/清松
2022.12.12 - 股权投资 - N/A - 启明</t>
  </si>
  <si>
    <t>百林科是一家为生命科学领域提供工艺解决方案的高新科技集团化企业，专注于疫苗、抗体药物、细胞治疗、基因治疗及其它生物制品关键工艺设备与耗材的研发和制造，产品涵盖生物工艺上游细胞培养、一次性配储液和下游层析、超滤、过滤等工艺单元和工艺开发服务。</t>
  </si>
  <si>
    <t>图谱光电</t>
  </si>
  <si>
    <t>光谱仪研发生产商</t>
  </si>
  <si>
    <t>主要做相机，不做光谱。2023年初股改、2023年报会，不会再融资</t>
  </si>
  <si>
    <t>2022.12.15 - 股权投资 - N/A - 浙商/达晨/西湖科创</t>
  </si>
  <si>
    <t>图谱光电是一家光谱仪研发生产商，专注于工业成像相机、显微成像相机、天文成像相机、显微数码产品、微型光谱仪的研制与销售。</t>
  </si>
  <si>
    <t>震兑工业智能</t>
  </si>
  <si>
    <t>涉海领域智能技术及产品服务提供商</t>
  </si>
  <si>
    <t>2022.12.15 - 股权投资 - N/A - 联想/深圳高新投</t>
  </si>
  <si>
    <t>震兑工业智能科技有限公司原生于中船集团中国船舶工业系统工程研究院海洋智能技术创新中心，是我国智能船舶及智慧航运的先行者与引领者。 作为涉海领域智能技术及产品服务领先的企业，公司 立足“海洋、绿色、智能” ，致力于成为用户信赖的船舶智能系统提供商和涉海企业数据服务商，并面向海上运输、海上防务、海上资源开采和海上资源利用四大海洋场景，已发展成为国内首家可面向所有船型提供全谱系智能产品的涉海智能公司，在全球涉海领域智能系统供应商市场占有率处于领先水平。</t>
  </si>
  <si>
    <t>聆思半导体</t>
  </si>
  <si>
    <t>可重构数模混合芯片供应商</t>
  </si>
  <si>
    <t>2022.3.8 - 天使轮 - 数千万人民币 - 深圳聚合/前海鹏晨
2022.12.13 - 股权投资 - N/A - 苏高新创投/君联</t>
  </si>
  <si>
    <t>聆思半导体是一个数模混合信号芯片生产商，以模拟为核心，数字为辅助，聚焦数模信号的高性能处理。「聆思」初期的CMIC产品以信号链IP为主，集成了高性能的数模转换、精密运算放大器、高精度基准源、比较器、逻辑等多品类的模拟和数字IP。这些产品具有帮助客户缩短系统研发周期，根据客户需求精准定制器件功能，在线修改调整、安全性强、低成本、低功耗等特点。</t>
  </si>
  <si>
    <t>紫光同创</t>
  </si>
  <si>
    <t>FPGA可编器件研发商</t>
  </si>
  <si>
    <t>2021.12.20 - 股权投资 - N/A - 拓盈/芯鑫/闻名/重投/沃富金信/深创投/启元致德/瑞宏/岭南恒智/华清新源/岭南聚鑫/岭南恒盈/岭南恒豪/金泰华光
2022.12.8 - 股权投资 - N/A - 深创投/高瓴</t>
  </si>
  <si>
    <t>深圳市紫光同创电子有限公司作为典型的无生产线半导体设计（FABLESS）企业，公司紧跟国际设计技术前沿，立足国内市场需求，进行半导体芯片及EDA设计工具的开发。公司主要产品为高性能可重构系统芯片，产品主要应用于各类通信设备、终端设备、工业控制设备。</t>
  </si>
  <si>
    <t>奇瑞控股</t>
  </si>
  <si>
    <t>汽车制造商</t>
  </si>
  <si>
    <t>2018.3.13 - 股权投资 - N/A - 华泰/瑞创/芜湖建设
2019.12.4 - 战略投资 - N/A - 青岛五道口
2022.12.9 - 股权投资 - N/A - 宁德时代</t>
  </si>
  <si>
    <t>奇瑞控股集团有限公司成立于2010年10月20日，坐落于芜湖市经济技术开发区。奇瑞控股以汽车产业为基础，充分利用体制优势与品牌效应，整合多种社会资源，稳步推进多元化发展。现旗下投资产业有汽车、汽车零部件生产与研发、造船、金融投资、服务贸易等业务板块，业务范围遍布海外80余个国际和地区。</t>
  </si>
  <si>
    <t>汇充电</t>
  </si>
  <si>
    <t>电动车充电桩运营商</t>
  </si>
  <si>
    <t>主要在商圈、住宅、写字楼等“目的地”停车场投建和运营充电桩,为车主提供充电服务。 目前,汇充电在全国签约有12万根充电桩,已经铺设3万根，排名前10</t>
  </si>
  <si>
    <t>2016.12.30 - 天使轮 -2000万人民币 - 中航物业/Aid
2017.6.26 - 股权投资 - N/A - 投控东海/青橙
2022.3.2 - 战略投资 - 数千万人民币 - 海尔
2022.12.14 - 股权投资 - N/A - 商汤智数/海尔/江苏银行/兴业银行</t>
  </si>
  <si>
    <t>汇充电，成立于2016年，致力于为新能源车主提供有车生活服务，并以目的地充电与运营为切入口，进入新能源车主视野。目的地充电与运营场景主要集中在专用的居住地停车场和工作地停车场、公共的商业性停车场。现阶段，汇充电专注于目的地充电与运营硬软件一体化解决方案的研发、建设、与运营。根据中国充电联盟数据显示，汇充电位现居中国公共充电基础建设规模民企第四名。在目的地充电运营细分市场，汇充电位居头部。</t>
  </si>
  <si>
    <t>前拓电子</t>
  </si>
  <si>
    <t>电控系统研发商</t>
  </si>
  <si>
    <t>2021.11.22 - 股权投资 - N/A - 京北/聿远/腾股
2022.3.29 - 股权投资 - N/A - 济南信合/元禾原点/石湖
2022.7.5 - 股权投资 - N/A - 元禾原点
2022.12.12 - 股权投资 - N/A - 达晨财智</t>
  </si>
  <si>
    <t>西安前拓电子科技有限公司成立于2011年，是位于西安市东高新技术开发区的一家高新技术企业，致力于电动车辆电机控制、工业自动化系统解决方案和基于DSP、ARM、FPGA单板控制器的综合性服务供应商。 西安前拓电子科技有限公司，创建于2011年，专注于低压电机控制器的研发，拥有低压大电流电机驱动及伺服控制核心技术和自主知识产权。西安前拓致力于为工业车辆生产商和自动化物流制造商提供一流的产品和技术服务。</t>
  </si>
  <si>
    <t>傲彩网</t>
  </si>
  <si>
    <t>小批量包装印刷供应链B2B电商平台</t>
  </si>
  <si>
    <t>2018.8.20 - 天使轮 - 1000万人民币 - 鼎聚
2020.11.12 - Pre-A轮 - N/A - 险峰/正轩
2021.10.28 - A轮 - 6000万人民币 - 泰亚鼎富
2022.12.14 - 股权投资 - N/A - 啟赋/险峰</t>
  </si>
  <si>
    <t>傲彩网（原小彩印）是中国首家一站式包装解决方案服务平台，是深圳市七彩祥云信息技术有限公司基于包装印刷行业转型升级思考、利用工业4.0智能制造、互联网信息化技术、人工智能技术创立的创新型产业互联网平台。傲彩（原小彩印）是智能协同的柔性包装产业链平台，重新定义包装小订单，致力于为各行业的中高端客户，提供一站式包装采购服务。</t>
  </si>
  <si>
    <t>拉普拉斯能源</t>
  </si>
  <si>
    <t>国产高端制造装备与解决方案提供商</t>
  </si>
  <si>
    <t>本轮估值70亿元，今年预计10亿元营收，利润1亿元；光伏设备公司，做的LPCVD；产品质量不错，估值略贵；准备申报材料</t>
  </si>
  <si>
    <t>2018.11.30 - 股权投资 - N/A - 易津
2020.10.9 - 股权投资 - N/A - 深圳和怡兆恒/连城数控
2021.10.22 - 股权投资 - N/A - 青岛旭健/腾午/朱雀/兴银成长/深圳高新/秋石/斐君/投控
2022.5.20 - 股权投资 - N/A - 云林/秋石
2022.8.19 - 股权投资 - N/A - 共青城行远/国寿/斐君永平/盈峰
2022.12.12 - 股权投资 - N/A - 国寿/鋆昊</t>
  </si>
  <si>
    <t>深圳市拉普拉斯能源技术有限公司公司致力于新能源，光伏，半导体，航空航天等领域所需高端制造装备，先进工具及复合材料的研发，生产，销售和技术应用推广。团队成员曾研发出世界首台低压水平扩散氧化炉，等离子体增强化学气相沉积水平镀膜系统（PECVD）和低压化学气相沉积水平镀膜系统（LPCVD）等设备。</t>
  </si>
  <si>
    <t>track一下</t>
  </si>
  <si>
    <t>凯瑞斯德</t>
  </si>
  <si>
    <t>药物中间体研发商</t>
  </si>
  <si>
    <t>毅达/IDG</t>
  </si>
  <si>
    <t>2007.1.1 - A轮 - N/A - KPCB凯鹏华盈/元禾控股/崇德/JAIC日本亚洲
2008.10.1 - B轮 - 1300万美元 - 崇德/JAIC日本亚洲/KPCB凯鹏华盈
2013.5.14 - C轮 - 2300万美元 - 崇德/元禾控股/KPCB凯鹏华盈/英菲尼迪
2016.12.28 - D轮 - 数千万人民币 - 元禾控股/元生
2021.2.1 - 股权投资 - N/A - 晶云药物
2021.11.9 - 股权投资 - N/A - 嘉睿/华泰紫金/泽晖/广东君诚/南京汇丰源
2022.5.9 - 股权投资 - N/A - 嘉睿
2022.12.9 - 股权投资 - N/A - 毅达/IDG/苏州生物医药产业园/鼎晖</t>
  </si>
  <si>
    <t>凯瑞斯德成立于2000年，拥有国际领先的不对称氢化技术，致力于为创新药提供中间体定制生产服务，包括研发、中试到商业化大生产。同时，为全球仿制药行业提供优质药物中间体。</t>
  </si>
  <si>
    <t>奥礼生物</t>
  </si>
  <si>
    <t>生物药口服递送技术研发商</t>
  </si>
  <si>
    <t>口服GLP，竞争激烈，已联系同创伟业蒋海</t>
  </si>
  <si>
    <t>2022.12.6 - 天使轮 - 1000万人民币 - 同创伟业/中鼎科技/力合/广东小分子创新药</t>
  </si>
  <si>
    <t>奥礼生物专注生物药口服递送技术和产业工艺研究，创始团队曾深度参与全球生物药口服递送技术从研究到产业的进程，是中国首家拥有自主知识产权的生物药口服递送技术公司。自成立以来，奥礼生物实现快速发展，建设完成300m²实验办公空间，初步完成口服递送技术平台搭建，布局数个口服多肽药物管线，储备丰富的信息库及完善的机制探究体系，更有多个管线正在与国内头部药企进行合作推动。此外，奥礼生物研发团队分别与深圳清华大学研究院，广东省小分子创新药中心建立研究合作，共同成立研发中心，进一步加强研究实力和技术壁垒。</t>
  </si>
  <si>
    <t>跳悦智能</t>
  </si>
  <si>
    <t>Generative AI营销数字人研发服务商</t>
  </si>
  <si>
    <t>上轮pass</t>
  </si>
  <si>
    <t>2022.6.21 - 天使轮 - N/A - 真格
2022.12.8 - 天使+轮 - 数千万人民币 - 汉能</t>
  </si>
  <si>
    <t>跳悦智能是一家具备全栈核心技术能力的AI数字人初创公司，凭借创始团队多年的行业积淀，深耕并打通了用AI进行视频合成、唇形肢体动作合成、情感语音合成、对话引擎和知识图谱五大技术，已经具备跳悦AI代播、跳悦数字人视频合成平台、跳悦达人克隆、跳悦数字人API等多条成熟的产品线。跳悦智能专注于打造AI数字人的营销方案，为品牌电商、本地商家、微商以及来自金融、政务、会展等领域的客户解决售前触达、售中和售后服务等具体问题。</t>
  </si>
  <si>
    <t>NeuReality</t>
  </si>
  <si>
    <t>以色列智能芯片研发商</t>
  </si>
  <si>
    <t>2020.12.4 - 种子轮 - N/A - Varana/OurCrowd/Cardumen/Alumni
2021.2.10 - 天使轮 - 800万美元 - OurCrowd/Varana/Cardumen
2022.6.21 - A轮 - 3500万美元 - XT Hi-Tech/Varana/Samsung/ OurCrowd/Cardumen/Stonebridge/SK Hynix/Korean Investment/耀途/Cleveland</t>
  </si>
  <si>
    <t>NeuReality是一家以色列智能芯片研发商，通过为客户提供AI-as-a-service infrastructure，帮助简化和加速AI部署，同时降低成本、能耗以及对CPU、网卡和PCI交换机的依赖，解决方案将广泛应用于公共安全、电子商务、社交网络、医疗保健等领域。</t>
  </si>
  <si>
    <t>新芽基因</t>
  </si>
  <si>
    <t>基因编辑药物研发商</t>
  </si>
  <si>
    <t>百度/红杉/元禾控股</t>
  </si>
  <si>
    <t>用两个AAV递送碱基编辑工具到肌肉治疗DMD难度太大，偏科学家思维</t>
  </si>
  <si>
    <t>2020.12.22 - 天使轮 - 数千万人民币 - 丹麓
2021.7.9 - Pre-A轮 - 数千万人民币 - 红杉/西湖大学/中新/王加权/丹麓
2022.12.8 - A轮 - 数千万美元 - 阿斯利康中金/百度/红杉/元禾控股</t>
  </si>
  <si>
    <t>新芽基因是一家全球领先的基因编辑药物研发公司。公司拥有自主知识产权碱基编辑器TAM全球权利，也是全球极少数利用碱基编辑技术进行全身性给药的基因治疗公司之一。公司坐落于苏州园区独墅湖畔，由优秀的海归科学家和产业界精英组建而成。 公司致力于开发针对基因相关疾病的基因编辑药物，目前聚焦尚无有效治疗手段的神经肌肉类疾病。通过原位精确修复致病基因，基因编辑工具有望给多种人类疾病带来永久性治愈的机会。</t>
  </si>
  <si>
    <t>新素食</t>
  </si>
  <si>
    <t>植物蛋白研发商</t>
  </si>
  <si>
    <t>2019.8.15 - 天使轮 - N/A - 盛美启明/御势
2020.9.17 - Pre-A轮 - 数千万人民币 - 经纬/盛美启明
2022.12.8 - A轮 - 数千万人民币 - 海尔/盛塘宝</t>
  </si>
  <si>
    <t>新素食是一家植物蛋白领域品牌提供商，新素食致力于以植物蛋白来改善人类健康，促进地球可持续发展。公司以植物肉为切入点，在ToB和ToC端以用户为中心打造更好的植物肉产品，力求为消费者提供更健康、更美味、更高性价比的植物肉产品。</t>
  </si>
  <si>
    <t>亿格云科技</t>
  </si>
  <si>
    <t>零信任企业网络安全解决方案提供商</t>
  </si>
  <si>
    <t>靖亚</t>
  </si>
  <si>
    <t>2021.12.29 - Pre-A轮 - 1亿人民币 - 红杉
2022.10.31 - A轮 - 1亿人民币 - 元璟/红杉
2022.11.28 - A+轮 - 数千万人民币 - 靖亚/未来启创</t>
  </si>
  <si>
    <t>亿格云成立于2021年，秉持“让企业安全极致简单”的服务理念，在企业数字化转型过程中，帮助企业以更低成本、更高效率建设更加安全、更好体验的办公安全体系。为此，亿格云提供了All in One的办公安全解决方案——亿格云枢，解决企业移动和远程办公安全、数据安全、终端安全等问题，用一个客户端即可提供零信任安全访问（ZTNA）、数据防泄漏（XDLP）、防病毒、威胁检测响应（XDR）、上网行为管理和桌面管理功能。</t>
  </si>
  <si>
    <t>望里科技</t>
  </si>
  <si>
    <t>精神疾病数字疗法科技平台</t>
  </si>
  <si>
    <t>晨兴</t>
  </si>
  <si>
    <t>已联系博远投资人</t>
  </si>
  <si>
    <t>2017.9.25 - 天使轮 - N/A - 泰有
2018.4.1 - Pre-A轮 - N/A - 长岭
2020.10.1 - Pre-A+轮 - N/A - 海创汇
2021.2.1 - A轮 - N/A - SIG
2021.8.30 - A+轮 - 1000万美元 - 博远/康宁医院/SIG/长岭
2022.12.5 - B轮 - 1亿人民币 - 晨兴/中新/长岭/博远</t>
  </si>
  <si>
    <t>望里科技致力于用技术手段探索和理解人类大脑，帮助人们改善精神健康。目前已拥有国内精神疾病数字疗法领域最齐备团队，核心团队兼具科研、研发及临床经验，并且与精神疾病领域核心专家深度绑定。经过多年的深耕，望里科技在精神疾病的各个管线均有不同程度的产品布局，现在已积累上万名患者的临床级干预和评估数据，显著提升了产品模型的准确度，在行业内绝对领先。</t>
  </si>
  <si>
    <t>奕斯伟材料</t>
  </si>
  <si>
    <t>硅片等半导体材料研发商</t>
  </si>
  <si>
    <t>源码/恒旭</t>
  </si>
  <si>
    <t>40亿人民币</t>
  </si>
  <si>
    <t>22年10亿收入，毛利为负，亏损3.3亿；预计2025年40亿收入，扭亏达到1.5亿利润；200亿估值，按3X PB或10X PS，均只有1.7x回报</t>
  </si>
  <si>
    <t>2019.1.4 - 天使轮 - N/A - 西高投
2019.11.30 - A轮 - N/A - 博华/IDG/三行/芯动能
2021.7.30 - B轮 - 35亿人民币 - 中信/金石/博池/保利/兴业/毅达/中冀/中网投/陕西基金/众为/国寿/芯动能/三行/建银国际/天堂硅谷/东方三峡/宏兆/华亮/道禾长期/越秀产业/普耀九州/兴业国信
2022.12.9 - C轮 - 40亿人民币 - 中建材新/渝富/金融街/长安汇通/尚颀/国投创合/综改试验/源码/国开科创/广投/泓生/国寿/中冀/普耀/恒旭</t>
  </si>
  <si>
    <t>奕斯伟材料是目前国内极少数能量产12英寸大硅片的半导体材料企业。针对集成电路先进微纳制程对硅片的需求，奕斯伟材料优选先进设备和工艺，结合最高等级洁净间设计和生产管控，制造无位错、无原生缺陷、超平坦和优良纳米形貌的12英寸硅片。奕斯伟材料西安第一工厂设计产能为50万片/月。产品为抛光片和外延片，主要用于逻辑芯片（Logic）、闪存芯片（3D NAND &amp; Nor Flash）、动态随机存储芯片（DRAM）、图像传感器（CIS）、显示驱动芯片（Display Driver IC）等。</t>
  </si>
  <si>
    <t>阜时科技</t>
  </si>
  <si>
    <t>AI感知芯片设计商</t>
  </si>
  <si>
    <t>C1</t>
  </si>
  <si>
    <t>2018.11.26 - A轮 - N/A - 和聚百川
2019.9.3 - B轮 - N/A - 中国银宏/新恒利达/元康
2020.4.13 - 股权投资 - N/A - 柳州金控明德/永兴
2020.12.17 - 股权投资 - N/A - 深圳力合英飞/深圳晟大精诚/深圳鼎信
2021.7.27 - 股权投资 - N/A - 前海扬子江
2022.12.8 - C1轮 - 数亿人民币 - 成都科创/北汽产投/惠友/深重投/玖菲特/珠海高科/苏州智能车联网/上海国际</t>
  </si>
  <si>
    <t>阜时科技总部位于中国深圳，集成电路设计企业，国家高新技术企业，广东省人机交互传感器工程技术研究中心，专注于智能传感器、处理器芯片的研发设计及配套算法开发，致力于推动人机交互技术的智能化升级。团队依靠深耕集成电路行业的敏锐市场判断力、行业顶尖芯片设计及研发能力，一边自主开发有广阔市场前景的、可实现商业价值的芯片，一边为一线品牌厂商定制芯片，且从调试、测试、算法验证到售后配套，均提供高品质的一条龙服务。具有完整的芯片设计、软硬件支持、核心算法开发等能力，已成功量产应用于一线厂商。</t>
  </si>
  <si>
    <t>汇禾医疗</t>
  </si>
  <si>
    <t>结构性心脏病介入医疗器械研发商</t>
  </si>
  <si>
    <t>IDG/国方</t>
  </si>
  <si>
    <t>医疗器械领域不在主要关注赛道，Pass</t>
  </si>
  <si>
    <t>2020.4.20 - 天使轮 - 数千万人民币 - 元禾原点/博远/国方
2020.11.12 - A轮 - 1亿人民币 - 博远/国投/国方/元禾原点
2021.3.10 - A+轮 - N/A - 国方/博远/联想之星
2021.7.2 - B轮 - 数亿人民币 - IDG/国方/联想之星/上海科创/诺庾/香塘/衍盈
2021.9.15 - B+轮 - N/A - 夏尔巴
2022.11.23 - 股权投资 - N/A - 国泰君安
2022.12.7 - C2轮 - 数亿人民币 - 上海科创/G60科创/松江国投/IDG/夏尔巴/国方</t>
  </si>
  <si>
    <t>汇禾医疗自2018年进入结构性心脏病领域，首个产品K-Clip™（经导管三尖瓣环修复系统）已成功完成首个人道主义临床试验，进入了确证性多中心临床试验阶段。在不断夯实研发能力的过程中，构建了心脏、血管介入器械从研发到临床，从小试到量产的全产业平台。</t>
  </si>
  <si>
    <t>凯乐士科技</t>
  </si>
  <si>
    <t>物流机器人与智能装备供应商</t>
  </si>
  <si>
    <t>看过pass，2022年约10亿收入，毛利~20%；估值约40亿</t>
  </si>
  <si>
    <t>2017.4.27 - A轮 - N/A - 马力/达泰/策正/盖勒/九麦/武岳峰
2018.2.6 - A+轮 - N/A - 九州通/瑞璜
2018.5.10 - B轮 - N/A - 达泰/武岳峰
2018.10.15 - C轮 - 数亿人民币 - 元禾控股/华盖/方广/顺丰/万林国际/一村
2020.5.25 - D轮 - 数亿人民币 - 中金/兴业/元禾重元/兴业国信/一村/华盖/苏民投/清控金信
2020.10.30 - 股权投资 - N/A - 厦门钧石/达泰/九麦/古玉
2022.12.8 - E轮 - 数亿人民币 - 基石/招商局/扬子江药业/海尔/清控金信/南湖金控/嘉兴科技城/海南兴链</t>
  </si>
  <si>
    <t>凯乐士科技是一家物流机器人研发商，专注于自动机器人平台、工业化机器人以及智能穿梭车等高端物流设备的研发与设计，主要产品包括FLASH智能穿梭车、LIFT高速提升机、FRAME“冲刺”穿梭车、AGV智能引导车等。</t>
  </si>
  <si>
    <t>睿芯微电子</t>
  </si>
  <si>
    <t>混合模拟集成电路制造商</t>
  </si>
  <si>
    <t>F</t>
  </si>
  <si>
    <t>硬科技团队决策</t>
  </si>
  <si>
    <t>2014.10.20 - 天使轮 - N/A - 源道隆/西科天使
2015.7.31 - A轮 - N/A - 中科创星
2020.9.8 - B轮 - N/A - YY/长江小米/高榕/亦联
2021.3.15 - C轮 - N/A - YY
2021.9.14 - D轮 - N/A - 耐必信
2022.8.5 - E轮 - N/A - 哈勃
2022.12.5 - F轮 - 数亿人民币 - 国投</t>
  </si>
  <si>
    <t>西安睿芯微电子有限公司由硅谷集成电路行业资深专家归国创办，专注于高性能、高品质模拟/混合信号集成电路研发、生产和销售。公司在硅谷设有研发中心，拥有全球领先的超低相位噪声技术和音频解码技术，致力于成为移动通讯领域时钟芯片和音频解决方案领导者。西安睿芯微电子有限公司产品广泛应用于HIFI智能手机，HIFI音响，数字音乐调音台，笔记本电脑，VR/AR等领域，凭借其优异的产品性能，在和魅族、乐视、联想等智能手机生产企业的合做中广受好评。</t>
  </si>
  <si>
    <t>新施诺</t>
  </si>
  <si>
    <t>半导体AMHS提供商</t>
  </si>
  <si>
    <t>10.73亿人民币</t>
  </si>
  <si>
    <t>2022.12.4 - 战略投资 - 10.73亿人民币 - 聚源/中芯熙诚/诺华/华泰紫金/创领/润璋/啟赋/苏高新/德宁/胜悦/恒顺泰/东南建邺</t>
  </si>
  <si>
    <t>新施诺是一家半导体AMHS提供商，依托旗下子公司，主要以面板产业为基础，提供自动化物料搬运系统，广泛应用于面板、太阳能等泛半导体行业以及半导体制造工厂。</t>
  </si>
  <si>
    <t>上海宜特</t>
  </si>
  <si>
    <t>集成电路供应链验证与分析服务提供商</t>
  </si>
  <si>
    <t>3.8亿人民币</t>
  </si>
  <si>
    <t>@</t>
  </si>
  <si>
    <t>2022.12.8 - 战略投资 - 3.8亿人民币 - 盛石/苏崖巽风/毅达/镒源</t>
  </si>
  <si>
    <t>上海宜特是一家集成电路供应链验证与分析服务提供商，为用户提供故障分析、可靠度验证、先进工艺材料分析、化学分析、高速传输讯号测试等服务，旗下拥有车用芯片验证平台。</t>
  </si>
  <si>
    <t>Liquid Factory</t>
  </si>
  <si>
    <t>原生加密跨链沟通平台</t>
  </si>
  <si>
    <t>125万美元</t>
  </si>
  <si>
    <t>意大利</t>
  </si>
  <si>
    <t>团队经验足，还没有PMF</t>
  </si>
  <si>
    <t>2022.12.7 - 战略投资 - 125万美元 - KuCoin/Republic/IDG/鼎辉/Ascensive /Lapin/Acheron</t>
  </si>
  <si>
    <t>LiquidFactory是一个原生加密跨链沟通平台，旨在释放DeFi、GameF和NFT的全部生态潜能，解锁更多落地场景，其首个产品BIDSHOP已上线测试网，将于明年1月上线主网。</t>
  </si>
  <si>
    <t>美高厨具</t>
  </si>
  <si>
    <t>智能厨房用品制造商</t>
  </si>
  <si>
    <t>小米/顺为</t>
  </si>
  <si>
    <t>2022.12.6 - 战略投资 - 数千万人民币 - 小米/顺为/中珈/中哲</t>
  </si>
  <si>
    <t>宁波美高厨具有限公司是一家专注中高端厨电，致力于为千万家庭打造智能化、自由组合化的未来厨房的企业。产品线核心聚焦在厨房清洗领域，为消费者解决在洗菜——切菜——沥干——炒菜——洗碗——垃圾处理——除菌——日常净饮水这一系列过程中遇到的清洗、除菌、存储等难点。其中集成洗碗机系列、果蔬净洗机系列、集成灶系列等产品以在线上线下多渠道销售，与众多品牌参与了国内外厨电产品竞争，最终因为在集成厨房清洗中心领域的卓越表现，成为小米生态链企业之一，通过米家生态商业模式，快速积淀用户，成为厨电创新型企业前沿品牌，用优质、创新、个性化、智能化的产品，让厨房现代化迈向更为丰富的价值时代。</t>
  </si>
  <si>
    <t>SK On</t>
  </si>
  <si>
    <t>电动汽车电池研发生产商</t>
  </si>
  <si>
    <t>5亿美元</t>
  </si>
  <si>
    <t>全球第5，6%市占率，当前核心是在北美市场加大投产力度</t>
  </si>
  <si>
    <t>2022.12.3 - 股权投资 - 5亿美元 - 卡塔尔投资/高瓴</t>
  </si>
  <si>
    <t>SK On是韩国公司SK Innovation在2021年10月初分拆出来的电池子公司。SK on紧随电动汽车的市场发展和技术变化趋势，持续开展革新性电池技术的研发工作作为全球高镍技术的领头羊企业，SK on成功研发了高能源密度电动汽车电池，并实现了NCM622（2014年）,NCM811（2018年）和NCM9½½(2022年）电池量产。</t>
  </si>
  <si>
    <t>苏瑞膜</t>
  </si>
  <si>
    <t>复合反渗透膜与纳滤膜研发商</t>
  </si>
  <si>
    <t>22年1亿收入，毛利30+%，盈亏平衡，Pre 10亿</t>
  </si>
  <si>
    <t>2019.8.9 - 股权投资 - N/A - 力合清源/苏州吴中科技
2020.1.7 - 股权投资 - N/A - 北极光
2020.7.13 - 股权投资 - N/A - 元禾原点/苏州石湖
2021.7.7 - 股权投资 - N/A - 石湖/聚源/力合清源
2022.12.8 - 股权投资 - 1亿人民币 - 硅港/黑橡树/聚源/云锦/吴中融玥/苏大天宫</t>
  </si>
  <si>
    <t>苏瑞膜总部位于苏州，在基础工业的膜分离材料领域深耕近十年，聚焦液体和气体分子级别分离纯化，具备全系列工业级反渗透膜片及膜元件生产制造能力，是目前国内该领域唯一设备、工艺和配方全自研的生产商。公司反渗透膜与纳滤膜产品在直饮水、食品饮料、医疗制药、市政污水处理、工业废水处理、工业高纯水、海水淡化等行业均有广泛的应用。公司通过自主创新，研制生产设备与工艺，掌握核心技术，实现规模化量产，产品达到国内领先水平。</t>
  </si>
  <si>
    <t>森木磊石</t>
  </si>
  <si>
    <t>数字电源研发商</t>
  </si>
  <si>
    <t>英诺对接/公司目前不融资，暂时先不见，2季度公司订单800万</t>
  </si>
  <si>
    <t>2020.12.29 - 天使轮 - 600万人民币 - 英诺天使
2021.7.8 - 股权投资 - N/A - 达益能
2022.6.13 - 股权投资 - 数千万人民币 - 源码/达益能/一维/光新
2022.12.5 - 股权投资 - 数千万人民币 - 甬商实业/源码/达益能/一维/永昌盛</t>
  </si>
  <si>
    <t>武汉森木磊石科技有限公司主营数字电源、电力电子设备及系统，半实物仿真系统业务，是一家集研发、制造和销售为一体的国家级高新技术企业。公司立足于自主创新，不断开拓研制了全球首创的PPEC数字化电源智能核芯，EasyGo电力电子半实物仿真产品，以及数字电源整体解决方案；可广泛应用于电力、新能源、军工、环保、医疗、高校、科研院所等行业及领域。</t>
  </si>
  <si>
    <t>苏勃检测</t>
  </si>
  <si>
    <t>民营第三方检测机构</t>
  </si>
  <si>
    <t>2022.12.6 - 股权投资 - N/A - 苏州脩正/元禾控股/接力</t>
  </si>
  <si>
    <t>苏州苏勃检测技术服务有限公司是集塑料、金属、橡胶等原材料测试，环境力学耐久等可靠性测试，电学EMC测试，技术服务等为一体的综合性第三方检测机构，服务领域涉及汽车部件，电子电器，轨道交通等。</t>
  </si>
  <si>
    <t>尧乐科技</t>
  </si>
  <si>
    <t>智能织物床垫套研发商</t>
  </si>
  <si>
    <t>2022.11.30 - 股权投资 - N/A - 小米</t>
  </si>
  <si>
    <t>尧乐科技是一家智能织物床垫套研发商，专注于智能健康硬件的研发与设计，其产品为生命体征智能床垫监测系统，该系统由智能床垫、安装于智能终端设备上的硬件、以及提供多种服务的服务云组成，可用于婴幼儿、老人和特殊病患的生命体征监测。</t>
  </si>
  <si>
    <t>湾测</t>
  </si>
  <si>
    <t>智能传感器产品研发生产商</t>
  </si>
  <si>
    <t>Lynn已经帮忙对接创始人</t>
  </si>
  <si>
    <t>2022.12.5 - 股权投资 - N/A - 线性</t>
  </si>
  <si>
    <t>湾测技术是一家集智能传感器产品的研发、销售和技术服务于一体的科技创新型企业，专注自动化精密检测技术提供整套专业的检测解决方案。公司专注于提供智能检测传感器，产品基于芯片技术、精密光学技术、嵌入式系统、图像处理及AI技术等，提供专业品质的智能传感器产品及解决方案。</t>
  </si>
  <si>
    <t>京宇集团</t>
  </si>
  <si>
    <t>医药化学品研发商</t>
  </si>
  <si>
    <t>2022.12.6 - 股权投资 - N/A - 元禾金谷/元禾控股/中信建投/建信金圆/本草/宁波钛铭</t>
  </si>
  <si>
    <t>北京京宇复瑞科技集团有限责任公司主要从事与医药化学品及功能化学品相关的研发与生产工作。主要研发产品有医药中间体、医药品API、精细化工品。</t>
  </si>
  <si>
    <t>唯乐高科技</t>
  </si>
  <si>
    <t>电动车研发生产商</t>
  </si>
  <si>
    <t>投资urtopia之前见过几次，团队供应链出身</t>
  </si>
  <si>
    <t>2022.12.6 - 股权投资 - N/A - 红点/复星锐正/上海锐璨/明道未来/浩方/Velofriends/IMO</t>
  </si>
  <si>
    <t>Velotric于2021年创立，CEO是欧美共享电单车出行第一大平台Lime的硬件联合创始人，创始团队为前Lime和Didi电单车核心产品和供应链团队，打造过近千万台电动两轮车。 Velotric围绕欧美用户的日常出行需求，打造多个Ebike产品线，从城市通勤、户外冒险到日常娱乐。自主设计电机、控制器、电池管理系统，从软件底层真正提升EBike的性能，极大提升用户出行体验。</t>
  </si>
  <si>
    <t>奇点临近</t>
  </si>
  <si>
    <t>全天候智能眼镜研发商</t>
  </si>
  <si>
    <t>聊过，CEO做过华为、乐视、黑鲨手机；AR眼镜先做2B再做2C；预计10月底出来demo，monitor</t>
  </si>
  <si>
    <t>2022.8.26 - 天使轮 - 1亿人民币 - 愉悦/经纬/华映
2022.12.5 - 股权投资 - N/A - 火眼/海尔</t>
  </si>
  <si>
    <t>奇点临近成立于2021年12月，是一家以全天候智能眼镜为方向的创新企业，致力于以纵向一体化的模式，从硬件、软件、算法等全链路底层技术入手，打造一体化智能眼镜产品。</t>
  </si>
  <si>
    <t>芯带科技</t>
  </si>
  <si>
    <t>基带芯片研发商</t>
  </si>
  <si>
    <t>主要从团队和产品方向判断</t>
  </si>
  <si>
    <t>2022.8.26 - 天使轮 - 1.5亿人民币 - 扬子江/中汇金/国宏嘉信
2022.12.6 - 股权投资 - N/A - 新投/中科创星</t>
  </si>
  <si>
    <t>芯带科技是一家通讯芯片研发商，成立于2021年，总部位于无锡高新区，始于美国硅谷通讯，公司致力于开发全球第一块Wi-Fi和5G双标基带SoC，提供通讯、智能、边缘计算一体化的芯片平台。</t>
  </si>
  <si>
    <t>至盛半导体</t>
  </si>
  <si>
    <t>高性能数模混合电路和功率芯片研发商</t>
  </si>
  <si>
    <t>主要了解产品侧的进展</t>
  </si>
  <si>
    <t>2022.1.26 - 股权投资 - N/A - 小米
2022.12.2 - 股权投资 - N/A - 聚源/木澜/澜起</t>
  </si>
  <si>
    <t>苏州至盛半导体科技有限公司成立于2021年2月，公司人员分布在加州，苏州，上海，深圳，是中国音响协会会员单位。公司专注于高性能数模混合电路和功率器件的芯片设计和销售。</t>
  </si>
  <si>
    <t>纳力新材料</t>
  </si>
  <si>
    <t>扬州</t>
  </si>
  <si>
    <t>请红杉朋友介绍中</t>
  </si>
  <si>
    <t>2022.9.9 - 股权投资 - N/A - 红杉
2022.12.2 - 股权投资 - N/A - 华兴/耀途/瀚晖/中金</t>
  </si>
  <si>
    <t>扬州纳力新材料科技有限公司专注于锂电池新型复合集流体材料研发、制造。公司总裁李学法介绍，新项目产品对于提升新能源电池的安全性、能量密度以及大幅节约铜铝资源、降低成本等方面具有重要的战略意义。</t>
  </si>
  <si>
    <t>牧野微电子</t>
  </si>
  <si>
    <t>4D高精度成像雷达研发商</t>
  </si>
  <si>
    <t>红点/五源</t>
  </si>
  <si>
    <t>核心团队5G毫米波/4D成像毫米波芯片背景，主营为乘用车4D成像毫米波芯片，2022年12月第一次流片，预计2023年底量产，2024年收入3000万，2025年1亿，毛利率60%。上轮投后6亿，下一轮预计明年中开</t>
  </si>
  <si>
    <t>2022.4.8 - 股权投资 - N/A - 华业天成/高榕/经纬恒润
2022.12.1 - Pre-A轮 - 1亿人民币 - 红点/五源/凯风/无锡毅岭</t>
  </si>
  <si>
    <t>2021年12月成立于深圳，是一家致力于研发4D高精度成像雷达，集设计开发，市场销售于一体的高科技企业。公司专注于帮助汽车产业自动化驾驶提升4D成像感知能力，是一家专业的具有算法能力的集成电路设计公司。公司天使轮投资方为华业天成、高榕资本以及经纬恒润。</t>
  </si>
  <si>
    <t>烁科中科信</t>
  </si>
  <si>
    <t>集成电路领域注入机供应商</t>
  </si>
  <si>
    <t>SiC外延设备领先企业，中电48所整合而成，但因为国企成分核心团队陆续离开</t>
  </si>
  <si>
    <t>2020.5.9 - 股权投资 - N/A - 电科投资
2022.11.30 - 股权投资 - N/A - 弘颐/聚源/博时/中芯熙诚/国家集成电路/临芯/北京中科图灵/中信建投/石溪/上海科创/宇舟/青岛金玉浑璞</t>
  </si>
  <si>
    <t>北京烁科中科信电子装备有限公司成立于2019年6月，是国内唯一一家产品门类齐全，集研发、制造、服务于一体化的集成电路领域注入机供应商。以中国电子科技集团公司第四十八研究所（成立于1964年）和北京中科信电子装备有限公司（成立于2003年）离子注入机业务战略整合而成，是国内集成电路高端工艺装备的领先企业。公司总部位于北京市通州区光机电一体化产业基地，在长沙设有分公司。</t>
  </si>
  <si>
    <t>宁庆数控</t>
  </si>
  <si>
    <t>数控机床及专用机床研发生产商</t>
  </si>
  <si>
    <t>2020.12.29 - 股权投资 - N/A - 巨石
2022.5.19 - 股权投资 - N/A - 镇江高新/青岛大榕
2022.12.2 - 股权投资 - N/A - 涌铧</t>
  </si>
  <si>
    <t>宁庆数控是一家数控机床制造商，拥有数控五面体龙门加工中心、数控立式加工中心、镗床、数控车床及各种精加工设备百余台。</t>
  </si>
  <si>
    <t>奥伦德</t>
  </si>
  <si>
    <t>光电耦合器研发商</t>
  </si>
  <si>
    <t>华登/聚源</t>
  </si>
  <si>
    <t>2020.4.17 - A轮 - N/A - 同威/投控东海/丰年
2020.9.23 - B轮 - N/A - 丰年/惠友/得彼/华强
2022.12.6 - C轮 - 数亿人民币 - 国风投/聚源/华登/中电投融和/深投控赛格/同威</t>
  </si>
  <si>
    <t>深圳市奥伦德科技股份有限公司致力于为通讯设备终端、机电、家电和消费电子行业提供智能、节能、高效、环保、安全的LED产品。公司为客户提供从基于蓝宝石LED外延片生产、LED芯片制造、LED封装工艺设计到LED器件封装产品及光感应系统综合解决方案。</t>
  </si>
  <si>
    <t>华旋传感</t>
  </si>
  <si>
    <t>旋转变压器及其解码电路研发商</t>
  </si>
  <si>
    <t>2021.3.22 - 股权投资 - N/A - 苏奥传感
2022.10.25 - 股权投资 - N/A - 深圳聚合/黑马/沃富金信/金浦/安睿/智融/涌鸿
2022.12.2 - 股权投资 - N/A - 哈勃</t>
  </si>
  <si>
    <t>常州华旋传感技术有限公司是一家专业致力于旋转变压器及其解码电路研发、生产和销售的高新技术企业。目前是苏奥传感（股票代码：300507）的控股子公司，产品成熟应用于新能源主驱电机、EPS无刷电机、永磁高铁牵引电机等领域。</t>
  </si>
  <si>
    <t>好望角健康</t>
  </si>
  <si>
    <t>健康管理咨询服务提供商</t>
  </si>
  <si>
    <t>2020.3.23 - 股权投资 - N/A - 飞马旅
2021.1.28 - 股权投资 - N/A - 慈毅
2022.6.15 - 股权投资 - N/A - 弘盛君浩
2022.11.28 - 股权投资 - N/A - 元禾控股</t>
  </si>
  <si>
    <t>上海好望角健康咨询有限公司主要经营：健康管理咨询，医院管理，停车场库经营，智能科技、网络科技、电子商务，会务服务，展览展示服务，商务信息咨询，企业管理咨询。</t>
  </si>
  <si>
    <t>芯瑞微电子</t>
  </si>
  <si>
    <t>EDA物理场仿真软件开发商</t>
  </si>
  <si>
    <t>达晨/同创伟业</t>
  </si>
  <si>
    <t>2022年2000万收入，本轮投后估值6亿</t>
  </si>
  <si>
    <t>2020.8.26 - 天使轮 - N/A - 华登
2021.11.1 - Pre-A轮 - N/A - 深圳聚合
2022.6.30 - A轮 - N/A - 国仪
2022.9.13 - A+轮 - 数千万人民币 - 中科创星
2022.12.6 - 股权投资 - N/A - 达晨/同创伟业</t>
  </si>
  <si>
    <t>芯瑞微（上海）电子科技有限公司系一家战略性新兴产业公司，拥有EDA/CAE自主知识产权和软件产品，致力于打造数字时代的电子设计系统仿真EDA软件以及多物理仿真CAE软件。公司作为专注于电子设计系统仿真领域的EDA公司，经过两年的技术研发和积累，已形成电磁仿真工具、电热仿真工具、应力仿真工具、磁损耗仿真工具和流体仿真工具以及多个验证辅助平台软硬件等主要产品，为国内外芯片及系统设计公司提供以多物理场仿真为核心的系统仿真验证软件平台。同时芯瑞微拥有国产化EDA核心算法架构，完全自主的（非开源方案）标准、数据格式、基础算法、架构、前后处理和流程，运用数字化建模、分析手段帮助客户实现在3DIC和Chiplet领域的技术突破。</t>
  </si>
  <si>
    <t>中科银河芯</t>
  </si>
  <si>
    <t>2019.1.25 - 天使轮 - 数百万人民币 - 中科创星
2019.8.6 - Pre-A轮 - 数千万人民币 - 中科院/南京动平衡/三峡鑫泰/北京科微
2021.1.5 - A轮- 数千万人民币 - 金浦新潮/新潮集团/得彼/中科创星
2022.9.26 - 股权投资 - N/A - 昌发展管理/玲珑金山/中域
2022.12.3 - 股权投资 - N/A - 小米</t>
  </si>
  <si>
    <t>中科银河公司是专业从事集成电路设计的高科技企业，以具有自主知识产权的核心技术研发为公司核心竞争力。公司目前从事三方面业务，芯片设计、软件开发和设计服务。在芯片设计方面公司致力于感器芯片、汽车电子芯片及电子标签芯片的设计、开发、销售并提供相关技术咨询和技术服务；软件开发方面，公司主要从事工业过程控制软件、自动化测试控制软件的开发；设计服务方面，公司为客户提供芯片开发、方案开发、软件开发等个性化定制服务。</t>
  </si>
  <si>
    <t>易弗明</t>
  </si>
  <si>
    <t>创新金属材料研产销平台</t>
  </si>
  <si>
    <t>做超高强度钢和车身一体化，还没有开始生产，等一套进口的机床到扬州，预计要明年3月份能到，估值12亿，这轮比较倾向拿车企的钱</t>
  </si>
  <si>
    <t>2018.11.19 - 天使轮 - N/A - 英诺/广州中楷
2021.4.6 - Pre-A轮 - N/A - 元禾创投
2022.2.7 - A轮 - 数千万人民币 - 红杉/前海/Hong Kong X/元禾控股
2022.6.30 - 股权投资 - N/A - 伶玑洋
2022.12.2 - A+轮 - 数千万人民币 - 红杉/易方达/前海母基金/创科香港基金会</t>
  </si>
  <si>
    <t>易弗明（苏州）材料科技有限公司成立于2017年，是一家汽车用新型材料研发商，主要从事金属材料、汽车零部件的研发、销售。易弗明拥有大量高价值国际专利，而专利许可本来就是公司实现商业价值的一部分手段。他们在1000-2000MPa这个强度范围的几款材料和全球独一无二的镀层技术，都对国内和海外进行了专利许可。易弗明的业务继续往汽车端延伸，基于新材料特性的一体式车身制造技术也在落地中，因为从材料、工艺和设计三位一体的为汽车降低成本和碳排放才是最大的价值贡献。</t>
  </si>
  <si>
    <t>TensorChord</t>
  </si>
  <si>
    <t>MLOps研发应用服务商</t>
  </si>
  <si>
    <t>高瓴/云九</t>
  </si>
  <si>
    <t>2022.11.28 - 种子轮 - 数百万美元 - 高瓴/云九</t>
  </si>
  <si>
    <t>TensorChord成立于2022年6月，主打Machine Learning Ops领域（下文简称「MLOps」）。MLOps的主要作用是连接算法工程师团队和AI基础设施团队，建立起简单易用的模型开发、部署与运维流程，从而帮助企业提升AI落地的效率和效果。MLOps的目标是帮助AI更好地落地，所以只有当企业的AI应用越来越多的时候，MLOps才有用武之地。过去几年里，AI技术应用的爆发，海外几家MLOps公司的发展，以及高策和团队对AI在公有云中落地程度的观察，都让他们更加确信MLOps的发展前景，TensorChord也就此成立。</t>
  </si>
  <si>
    <t>钧天航宇</t>
  </si>
  <si>
    <t>商业卫星开发应用服务商</t>
  </si>
  <si>
    <t>2022.8.5 - 天使轮 - 数千万人民币 - 银杏谷/航动空天</t>
  </si>
  <si>
    <t>北京钧天航宇技术有限公司是新一代商业卫星公司。钧天航宇通过采用一体化设计的体系架构，让卫星拥有一个强大的大脑。由卫星主板叠加将卫星的分系统部件逐步转变成的多功能结构件，然后再加电源和有效载荷，构成整星。这有赖于通过先进的电子网络信息技术，对卫星力流、热流、信息流和能源流等维度进行系统梳理与整合，减少设备数量降低成本。</t>
  </si>
  <si>
    <t>扬奇智能</t>
  </si>
  <si>
    <t>医疗设备智能化解决方案提供商</t>
  </si>
  <si>
    <t>2022.1.13 - 天使轮 - 数百万美元 - 红杉
2022.11.15 - 股权投资 - N/A - 元生/红杉</t>
  </si>
  <si>
    <t>扬奇医芯围绕精准核医疗，以软硬件一体方式，打造全球第一家核医疗设备雷达和计算大脑（iSiPM）的公司。通过AI、高性能分布式控制系统、多模态感知等技术赋能医疗设备，采用软硬一体方案实现放疗中位置与剂量的实时监测和控制，致力于成为医疗设备领域自动驾驶的先行者，用创新科技的力量让每位患者都能享受精准个性化的诊疗。现已搭建起奇芯系列产品（奇视相机、奇剂相机）和奇策系列产品（影像建模平台、放射剂量模拟平台），面向医院放疗及放射科室、放疗放射类设备厂商。</t>
  </si>
  <si>
    <t>拓元智慧</t>
  </si>
  <si>
    <t>虚拟数智人技术提供商</t>
  </si>
  <si>
    <t>pass, PMF不清晰</t>
  </si>
  <si>
    <t>2022.7.20 - 天使轮 - N/A - 卓源/汉仁/银杏谷/源数
2022.8.29 - Pre-A轮 - N/A - 银杏谷/卓源/汉仁</t>
  </si>
  <si>
    <t>拓元智慧(X-EraAI) 由认知AI领域顶尖团队创立，致力于运用多模态AI生成引擎、自研大模型、因果推理等前沿技术，为用户提供可控内容生成及虚实交互解决方案。通过创建全新的用户交互范式，成为未来元宇宙的重要基础设施。</t>
  </si>
  <si>
    <t>中科天塔</t>
  </si>
  <si>
    <t>商业航天综合解决方案提供商</t>
  </si>
  <si>
    <t>中科院西光所控股公司</t>
  </si>
  <si>
    <t>2018.5.22 - 股权投资 - N/A - 西科控股
2022.11.29 - Pre-A轮 - 1亿人民币 - 常青/中科创星/唯尔</t>
  </si>
  <si>
    <t>西安中科天塔科技股份有限公司于2017年成立，是集航天器测控管理服务、空间信息管理与应用服务为一体的商业航天平台公司。作为国内最早从事商业卫星管理相关产品研发与产业化的企业，中科天塔将云计算、大数据和人工智能等新一代信息技术与航天产业深度融合，自主研发建设“航天云立方”平台，通过互联网为用户提供航天器托管、测控站资源管理、航天器控制计算、航天器数据处理与分析以及航天资源访问等服务，在国内商业卫星管理和应用行业具有领先地位。公司面向政府、企业及行业用户，提供卫星管理服务和相关软硬件产品，以及航天工程系统集成解决方案。</t>
  </si>
  <si>
    <t>SUD忽然科技</t>
  </si>
  <si>
    <t>游戏化互动全球云服务商</t>
  </si>
  <si>
    <t>Pass.聊过，针对社交产品做游戏集成SDK输出</t>
  </si>
  <si>
    <t>2022.11.28 - Pre-A轮 - 数千万人民币 - 金沙江</t>
  </si>
  <si>
    <t>SUD忽然科技是首个游戏化互动全球云服务商。开发者基于SUD的技术+内容的一整套服务，可以极速构建元宇宙应用，或极速将既有应用升级至元宇宙互动形态。 SUD的业务主要分成两部分：其一是面向下游客户的互动平台，服务形式是SDK 加云服务；其二是面向上游内容创作者的开放平台，主要作用是让开发者和设计师生产的游戏化内容入驻到开放平台，再通过互动平台服务下游的泛娱乐客户。SUD作为标准化的“技术+内容”的PaaS，是社交和游戏场景融合的中枢，与上游游戏创作者和下游泛娱乐应用共同打通元宇宙应用生态的闭环。</t>
  </si>
  <si>
    <t>Table Space</t>
  </si>
  <si>
    <t>办公空间运营商</t>
  </si>
  <si>
    <t>印度头部的办公空间提供商，提供类似wework的租赁服务，与Innov8，Wework India，Awfis等竞争</t>
  </si>
  <si>
    <t>2022.11.28 - A轮 - 3亿美元 - 高瓴</t>
  </si>
  <si>
    <t>Table Space成立于2017年，目标是为印度的大企业提供工作空间。通过提供智能a级工作空间即服务，正在改变印度商业房地产(CRE)市场。Table Space的愿景是成为印度最大的办公空间运营商，满足大中型市场租户长期占用甲级空间的需求。</t>
  </si>
  <si>
    <t>忱芯科技</t>
  </si>
  <si>
    <t>碳化硅功率半导体模块及应用解决方案提供商</t>
  </si>
  <si>
    <t>值得track，due by 1/6</t>
  </si>
  <si>
    <t>2020.8.4 - 天使轮 - 数千万人民币 - 原子
2021.9.1 - Pre-A轮 - 1亿人民币 - 东方嘉富/原子
2022.11.24 - A轮 - 1亿人民币 - 武岳峰/东方嘉富</t>
  </si>
  <si>
    <t>忱芯科技以构建“模块+”新业态为战略方针，以半导体产业中下游作为起点，将高性能碳化硅功率半导体模块作为核心支点，以系统级解决方案的思维，为终端客户提供“模块+”驱动、应用、智能、数字等一站式解决方案。</t>
  </si>
  <si>
    <t>凌禹科技</t>
  </si>
  <si>
    <t>金融数字化智能解决方案服务商</t>
  </si>
  <si>
    <t>2022.11.28 - A轮 - 数千万人民币 - 金浦</t>
  </si>
  <si>
    <t>凌禹科技是一家金融数字化智能解决方案服务商，为金融机构提供人工智能驱动的数字化解决方案，提炼出使用ABCD融合金融科创算法技术（A—人工智能Artificial Intelligence，B—区块链Block Chain，C—云计算Cloud，D—大数据Big Data），为政府、金融机构、企业等需求方提供数字化风控、营销、运营全流程解决方案及专业咨询服务。</t>
  </si>
  <si>
    <t>乾宇微纳</t>
  </si>
  <si>
    <t>无源集成技术整体方案提供商</t>
  </si>
  <si>
    <t>上一轮投后2.7亿，2022年营收3000万；</t>
  </si>
  <si>
    <t>2017.12.26 - 股权投资 - N/A - 中航联创
2020.3.12 - 天使轮 - N/A - 同威/力合
2021.9.28 - Pre-A轮 - 数千万人民币 - 国华三新/合创
2022.11.25 - A轮 - 数千万人民币 - 磐斯达/英飞尼迪/新势能/梅花</t>
  </si>
  <si>
    <t>乾宇微纳是一家无源集成技术整体方案提供商，以专用于无源元器件的光刻厚膜技术为核心，通过配套的成熟光刻工艺和系统集成能力为客户提供元器件的微纳制造解决方案。作为业内最早在相应材料及光刻制造领域实现量产化的公司，其核心的新型光刻工艺制造技术（“Thick Flim Lithography”or“Photoimageable Thick-film Technology”）在精度、可靠性、灵活性以及成本等各方面能够很好的解决低投入实现亚微米电路结构量产化的问题，填补无源器件及无源集成系统在0.1-25um级的微纳制造技术空白。</t>
  </si>
  <si>
    <t>Dat Bike</t>
  </si>
  <si>
    <t>越南电动摩托车制造商</t>
  </si>
  <si>
    <t>越南</t>
  </si>
  <si>
    <t>2021.4.13 - 种子轮 - 260万美元 - iSeed/Jungle/Wavemaker/Hustle
2022.4.28 - A轮 - 530万美元 - Jungle/Wavemaker
2022.11.25 - A+轮 - 800万美元 - Jungle/金沙江/Delivery Hero/ Wavemaker/InnoVen</t>
  </si>
  <si>
    <t>Dat Bike是一家越南电动摩托车创业公司，生产电动摩托车。</t>
  </si>
  <si>
    <t>FreeTech</t>
  </si>
  <si>
    <t>智能驾驶解决方案服务商</t>
  </si>
  <si>
    <t>恒旭/惠友</t>
  </si>
  <si>
    <t>2016.11.1 - 天使轮 - N/A - 金沙江联合/飞马旅/兴业国信
2017.1.1 - Pre-A轮 - N/A - 高鹏
2020.7.28 - 股权投资 - N/A - 厚同瑞吉
2021.7.5 - A轮 - 1亿美元 - 中国互联网/惠友/东风交银/云享乌镇/恒信华业/湖南五矿高创/卓毅/淳信宏图/湖南高新/高鑫
2022.6.6 - B轮 - 1亿美元 - 混沌/恒旭/北汽产投/TCL/陕汽/光大永明/桐乡金桐/翱鹏</t>
  </si>
  <si>
    <t>福瑞泰克智能系统有限公司作为全球领先的智能驾驶解决方案服务商和产品供应商，Freetech公司拥有高级驾驶辅助系统（ADAS）领域核心的知识产权与解决方案，是一家具备国际智能驾驶领域技术领导力的高科技创新型企业。公司致力于为相关企业提供动态物体辨识、路况侦查与车辆追踪、地图数据分析等辅助驾驶相关技术解决方案，公司研发的产品包括行车记录仪、微波车载雷达、影像后视镜等。</t>
  </si>
  <si>
    <t>阳生管家</t>
  </si>
  <si>
    <t>在线医疗服务平台</t>
  </si>
  <si>
    <t>医院信息系统开发和院外</t>
  </si>
  <si>
    <t>2021.6.1 - A轮 - 3500万人民币 - 深创投/台商/善吉秀
2022.11.28 - B轮 - 数亿人民币 - 台商/腾讯/深创投/厦门创投/善吉秀</t>
  </si>
  <si>
    <t>厦门必硕信息科技有限公司成立于2006年，是由留美人士及国内科技服务业人士共同出资建立。公司致力于国内外医疗IT项目的开发和运营，与国际数家IT公司合作，是一个多学科、多专业、综合性的技术研究和系统设备开发研究机构，集科研、开发、销售为一体, 具有丰富的系统运维和开发项目管理经验，具有很强的互联网产品、移动互联网客户端、业务系统产品开发和系统集成能力。自有品牌“阳生管家"。</t>
  </si>
  <si>
    <t>微电新能源</t>
  </si>
  <si>
    <t>锂离子电池制造商</t>
  </si>
  <si>
    <t>惠州</t>
  </si>
  <si>
    <t>2021.12.27 - 天使轮 - N/A - 万联顺泽/博佳/深圳茗晖/梅花
2022.7.13 - A轮 - N/A - 清控金信
2022.11.18 - B轮 - N/A - 中信金石/梅花/博佳/茗晖/西安一桥</t>
  </si>
  <si>
    <t>广东微电新能源有限公司主要从事锂离子钢壳圆柱电池设计、生产、销售，应用于蓝牙耳机、头戴耳机。</t>
  </si>
  <si>
    <t>芯驰科技</t>
  </si>
  <si>
    <t>汽车智能驾驶芯片研发商</t>
  </si>
  <si>
    <t>本轮估值较高，留下的回报空间较小；虽然成功进入100多个定点项目，但从定点到规模化出货形成收入仍需时间；上市预期在2025年，存在不确定性</t>
  </si>
  <si>
    <t>2018.9.30 - 天使轮 - 1亿人民币 - 香港塞纳/华登/合创/蔚峰/宜平/车融通/红杉/联想
2019.4.18 - Pre-A轮 - 数亿人民币 - 经纬/祥峰/联想/兰璞
2019.9.19 - 股权投资 - N/A - 创徒丛林/晨道
2020.9.28 - A轮 - 5亿人民币 - 和利/经纬/中电华登/联想/祥峰/红杉/精确力升/天壹
2021.6.25 - B轮 - 10亿人民币 - 国开装备/云晖/中银/浩珩/上海科创/晨道/经纬/和利/祥峰/基石/普罗
2021.10.30 - 战略投资 - N/A - 华泰国际
2022.4.27 - B+轮 - 10亿人民币 - 上汽/中信/金石/国中/华泰/前海赛睿/上海科创/张江高科/云晖/合创</t>
  </si>
  <si>
    <t>南京芯驰半导体科技有限公司成立于2018年，总部位于南京市江北新区，在上海，北京拥有设计、研发中心，深圳设有办公室。芯驰科技专注汽车智能化，为“软件定义汽车”提供坚实的车规级硬件基础，旨在以高性能、高可靠的“中国芯”服务全球汽车产业。目前已针对智能座舱，自动驾驶，中央网关发布9系列高性能SoC，并同期架构完成了更高功能安全级别的车辆底层域控制芯片。为了助终端客户快速完成原型开发，压缩开发成本，芯驰已与70余家合作伙伴构建了丰富的产业生态。</t>
  </si>
  <si>
    <t>赛赋医药</t>
  </si>
  <si>
    <t>一站式创新药CRO平台</t>
  </si>
  <si>
    <t>临床前CRO，将更多聚焦在细胞和基因治疗（CGT）的创新药物和疗法；本轮估值45亿</t>
  </si>
  <si>
    <t>2016.11.1 - 天使轮 - N/A - 启赋
2017.7.20 - Pre-A轮 - N/A - 同华/颖泰/新余华惠丽
2018.12.12 - A轮 - N/A - 君联/宁波展旭
2019.9.4 - A+轮 - N/A - 幂方
2020.10.11 - B轮 - 2亿人民币 - 国寿/君联/幂方/探针/上海诺瑾
2020.12.29 - B+轮 - 1亿人民币 - 国投/昌发展/君联/探针
2021.3.2 - 股权投资 - N/A - 勤智
2021.8.19 - C轮 - 3亿人民币 - 中金启德/广发乾和/华控/宝太生物
2021.10.15 - 股权投资 - N/A - 厦门望宸/广发/中金/宁波展旭
2022.3.21 - 股权投资 - N/A - 华晨美景/冠亚
2022.12.2 - D轮 - 5亿人民币 - 国投/国风投/中国太平/建兴医疗/中金启德/方富</t>
  </si>
  <si>
    <t>赛赋医药于2016年依托中国科学院药物创新研究院等国家级药物研发单位成立，致力于打造国际一流一站式创新药CRO服务平台。公司拥有固安药物安评中心、北京药理药效中心、深圳新药非临床评价中心、成都模型动物中心、北京药学及临床研究中心、沈阳生物样本检测中心及负责FDA注册申报的美国赛赋办公室，并自建四家三甲医院GCP临床试验基地。赛赋医药一站式服务整合了药物研发的不同环节，可有效提高研发效率、降低研发成本、缩短研发周期。下设成药性评价、模型动物、药理药效、临床前安评、药代分析、研发咨询与注册申报、临床 I 期及生物样本分析、药学制剂、RCT临床及药物警戒等多个技术部门，能够提供一站式创新药研发解决方案。</t>
  </si>
  <si>
    <t>飞锃半导体</t>
  </si>
  <si>
    <t>碳化硅器件研发生产商</t>
  </si>
  <si>
    <t>小米/晨道</t>
  </si>
  <si>
    <t>瞻芯对手</t>
  </si>
  <si>
    <t>2018.12.18 - 股权投资 - N/A - 北汽产投/投控东海
2020.5.8 - 股权投资 - N/A - 华大半导体
2021.3.10 - 天使轮 - N/A - 北汽产业/投控东海/俱成/华登
2022.10.25 - 战略投资 - N/A - 上海自贸区/三花/小米/晨道/华胥/哇牛/投控东海</t>
  </si>
  <si>
    <t>飞锃半导体是中国领先的第三代半导体供应商，专业从事碳化硅器件的研发、生产及销售。飞锃已与多个外延片供应商及晶圆代工厂建立了长期合作关系，其核心团队拥有丰富的晶圆大规模生产及制造经验，具备打通从设计到制造的能力及拥有丰富的产业资源。</t>
  </si>
  <si>
    <t>Lilium Aviation</t>
  </si>
  <si>
    <t>德国电动垂直起降飞机研发商</t>
  </si>
  <si>
    <t>1.19亿美元</t>
  </si>
  <si>
    <t>德国</t>
  </si>
  <si>
    <t>概念机完成了无人起降试飞，原型机仍在设计开发中</t>
  </si>
  <si>
    <t>2015.12.1 - 种子轮 - N/A - Freigeist
2016.3.5 - 天使轮 - N/A - Frank Thelen
2016.12.6 - A轮 - 1000万欧元 - Skype创始人Niklas Zennströms Atomico
2017.9.5 - B轮 - 9000万美元 - 腾讯/LGT/Atomico/Obvious
2020.3.23 - 战略投资 - 2.4亿美元 - 腾讯/ Atomico/Freigeist/LGT
2020.6.9 - 战略投资 - 3500万美元 - Baillie Gifford
2022.11.27 - 股权投资 - 1.19亿美元 - Honeywell/Aciturri/LGT/ Lightrock/腾讯/B. Riley</t>
  </si>
  <si>
    <t>Lilium是一家飞行汽车研发商，专注于研发飞行汽车Lilium jet，Lilium Jet是一种全电动的垂直起降喷气式飞机。2019年5月，Lilium Jet在慕尼黑附近的Oberpfaffenhofen机场进行了首飞测试。2019 年10月，经过 100 次飞行后，它可以从垂直飞行过渡到水平飞行模式。Lilium Jet具有大容量、低噪音、高性能和零排放的特点，目前飞行速度最高可达300公里/小时。Lilium Jet 可以适应各种场景和用途，既能够服务于私人航班，也可以配置6座用于客运航班，或通过无座设计应用于零排放物流市场。Lilium Jet还将为城市交通提供空中出租车服务。</t>
  </si>
  <si>
    <t>固纳科技</t>
  </si>
  <si>
    <t>电池隔膜技术研发商</t>
  </si>
  <si>
    <t>投后2亿。上轮我们考虑过，隔膜属于安全件，客户比较谨慎，属于重资产。本轮估值3亿</t>
  </si>
  <si>
    <t>2022.11.22 - 股权投资 - N/A - 真格</t>
  </si>
  <si>
    <t>广东固纳科技有限公司主要经营新能源原动设备销售;电池制造;电池销售;新型膜材料销售;国内贸易代理;互联网销售;新兴能源技术研发;能量回收系统研发;新材料技术研发;工程技术服务;技术服务、技术开发、技术转让、技术推广;新能源原动设备制造;新能源汽车电附件销售;新能源汽车换电设施销售;资源再生利用技术研发。</t>
  </si>
  <si>
    <t>中海储能</t>
  </si>
  <si>
    <t>铁铬液流电池储能技术研发商</t>
  </si>
  <si>
    <t>源码/红杉/经纬</t>
  </si>
  <si>
    <t>值得，due by 1/6</t>
  </si>
  <si>
    <t>2022.11.29 - Pre-A+轮 - 数亿人民币 - 源码/清流/红杉/经纬</t>
  </si>
  <si>
    <t>中海储能是一家专业从事新能源储能技术开发、储能设备生产和销售的公司，当前核心产品为铁铬液流电池。铁铬液流电池具有本征安全、低成本等多个特点，被认为是最适合应用于大规模长时储能场景的电池系统之一，未来将在电源侧、电网侧以及大工业用户侧储能市场发挥关键作用。</t>
  </si>
  <si>
    <t>工学云</t>
  </si>
  <si>
    <t>实习管理服务平台提供商</t>
  </si>
  <si>
    <t>2019.6.17 - 股权投资 - N/A - 宜春市汇道
2022.11.24 - Pre-A轮 - 1000万人民币 - 峰瑞</t>
  </si>
  <si>
    <t>由掌淘科技开发运营的「工学云·蘑菇丁」平台，是国内领先的职业院校学生实习管理及就业服务一体化平台。“工学云”为全国高(中)职院校提供高效便捷的实习管理与就业服务云平台；“蘑菇丁”搭建高效的校企对接平台，为企业提供从实习到校招的招聘解决方案，解决招工难题。通过一体化双平台齐发力，促进校企合作、产教融合。截止2022年底，平台已覆盖31个省份，服务超过700所职业院校、500万师生、10万家企业。</t>
  </si>
  <si>
    <t>半影光学</t>
  </si>
  <si>
    <t>集成电路芯片及产品销售商</t>
  </si>
  <si>
    <t>2021.6.1 - 股权投资 - N/A - 恒贯
2022.11.23 - 股权投资 - N/A - 毅达</t>
  </si>
  <si>
    <t>半影光学（苏州）有限公司成立于2020年，公司主要经营许可项目：货物进出口；技术进出口；进出口代理。一般项目：技术服务、技术开发、技术咨询、技术交流、技术转让、技术推广；光电子器件销售；集成电路芯片及产品销售；电子测量仪器销售；光通信设备销售；合成材料销售；半导体器件专用设备销售；半导体分立器件销售；集成电路销售；绘图、计算及测量仪器销售；功能玻璃和新型光学材料销售；光学仪器销售；实验分析仪器销售；第二类医疗器械销售；第一类医疗器械销售；通讯设备销售；电子产品销售；电子专用材料销售；电子专用材料研发；新材料技术研发；物联网技术研发；计算机软硬件及辅助设备批发；集成电路设计；电子元器件批发；软件开发；物联网技术服务；新材料技术推广服务；技术推广服务；集成电路芯片设计及服务；工程和技术研究和试验发展。</t>
  </si>
  <si>
    <t>金凯循环</t>
  </si>
  <si>
    <t>废旧消费类锂离子电池回收处理服务商</t>
  </si>
  <si>
    <t>恒旭/达晨</t>
  </si>
  <si>
    <t>衡阳</t>
  </si>
  <si>
    <t>2022.5.26 - 股权投资 - N/A - 国富创新/中信新未来/英飞尼迪/银鞍/即德
2022.11.29 - 股权投资 - N/A - 恒旭/达晨/湖南出版/国铸/上汽/银鞍/万向一二三</t>
  </si>
  <si>
    <t>湖南金凯循环科技有限公司由金凯集团和国内新能源领域知名专家团队共同组建，专注于新能源材料及相关技术的研发，通过对废旧锂电池、动力电池及含锂废料的回收及循环利用，为中国乃至世界锂电新能源车的发展提供强有力的后盾。</t>
  </si>
  <si>
    <t>合肥御微</t>
  </si>
  <si>
    <t>集成电路检测技术及产品研发商</t>
  </si>
  <si>
    <t>2021.7.1 - 股权投资 - N/A - 易科汇/海望
2022.4.7 - 股权投资 - N/A - 合肥创投/上海科创/红杉/中科创星/合肥高投/易科汇/海望
2022.11.25 - 股权投资 - N/A - 海望/元禾璞华/元禾控股/聚源/石溪</t>
  </si>
  <si>
    <t>合肥御微是一家集成电路检测技术及产品研发商，为集成电路制造提供先进装备的科创企业。公司面向集成电路制造、先进封装、化合物半导体、新型显示等领域，为客户提供具有竞争力的产品及技术解决方案。公司聚焦于集成电路光学量检测系统设计与系统集成，围绕集成电路装备自主化，已经形成了掩模版检测、晶圆检测、泛半导体检测、晶圆测量等4大领域6大类量检测产品。</t>
  </si>
  <si>
    <t>硅山技术</t>
  </si>
  <si>
    <t>商用车电控解决方案提供商</t>
  </si>
  <si>
    <t>云启/正轩</t>
  </si>
  <si>
    <t>纯电驱的3合一/5合一/6合一，相比特百佳大约省出来15-20%；而且驱控系统里做了油泵气泵控制器，所以他们在工业里，拿车规品质的产品，切一些Vertical的液压控制的市场；4亿估值，预计1亿元的营收；云启年后帮忙对接，现在公司不想出来。</t>
  </si>
  <si>
    <t>2018.10.25 - Pre-A轮 - 数千万人民币 - 金沙江联合/基石
2020.11.9 - A轮 - 数千万人民币 - 三一
2022.11.28 - 股权投资 - N/A - 仁智/云启/正轩</t>
  </si>
  <si>
    <t>硅山技术是一家为新能源汽车提供核心电控部件和动力系统的技术创新型企业，专注于新一代“汽车级”电源变换和电机控制模块的研发、制造、销售和服务，为纯电动大巴、物流车、专用车、特种车等各种新能源商用车提供全套动力总成控制方案，也为新能源乘用车、A00微型电动车等提供电源变换模块。</t>
  </si>
  <si>
    <t>擎科生物</t>
  </si>
  <si>
    <t>合成生物学技术及产品研发商</t>
  </si>
  <si>
    <t>30亿投前，只能拿人民币，主营业务是引物合成与核酸单体，科研端客户为主</t>
  </si>
  <si>
    <t>2021.5.6 - 天使轮 - N/A - 亦庄国投/源起/瑞夏/财昆/同创伟业
2022.1.20 - A轮 - 2亿人民币 - 投控/约印/张家港产业/软银欣创/盛宇
2022.4.6 - 股权投资 - N/A - 源起/同创伟业/深圳财昆/瑞夏/珠海诚晟
2022.11.28 - B轮 - 4亿人民币 - 青松/河南投资/达晨/协同仕富/金雨茂物/深圳市佳银/乾道/凯联/中原/上海合银/郑州高新引导</t>
  </si>
  <si>
    <t>北京擎科生物科技有限公司（Tsingke Biotechnology Co., Ltd.）是一家合成生物学国家高新技术企业，从事合成基因组学与生物合成产品的研究及开发。业务范围涵盖合成基因组学产品及服务、生命科学研究设备及原料、生物制造CRO/CDMO三大方向。公司总部位于北京，运营实体和实验室遍布全国，业务覆盖中国并延伸至美国、德国等多个海外国家，为全球约16万用户提供服务与产品。</t>
  </si>
  <si>
    <t>硅基仿生</t>
  </si>
  <si>
    <t>有源植入式医疗器械研发商</t>
  </si>
  <si>
    <t>连续血糖监测仪，2022 估计收入在5000万-1亿，估值60亿，只拿人民币的钱</t>
  </si>
  <si>
    <t>2015.4.29 - 股权投资 - N/A - 品驰医疗
2016.5.25 - 股权投资 - N/A - 华信/天亿
2021.1.4 - C轮 - N/A - 阳光融汇/沄柏
2021.5.7 - C+轮 - 3亿人民币 - 源码/北京翰合/鲁信/华信/旷沄/达晨
2022.1.14 - C++轮 - 5亿人民币 - 源峰/国寿/前海/京铭/兼固/建发/鲁信
2022.11.22 - 股权投资 - N/A - 达晨/前海上海生物医药/兴证/前海基础</t>
  </si>
  <si>
    <t>深圳硅基仿生科技有限公司是一家致力于医用有源植入和医疗人工智能研发与产业化的公司。硅基在研的项目包括植入式视网膜电刺激器、持续葡萄糖监测、糖网筛查和胃癌筛查。项目范围覆盖了健康管理、慢病管理、疾病筛查、疾病诊断和疾病治疗等。</t>
  </si>
  <si>
    <t>BreezeML</t>
  </si>
  <si>
    <t>美国工作流程简化解决方案提供商</t>
  </si>
  <si>
    <t>2022.6.21 - Pre-seed轮 - 1万美元 - Rymian Inc./Junfeng Yang
2022.11.5 - 种子轮 - 400万美元 - 蓝驰/UpHonest/Embark/Hat Trick</t>
  </si>
  <si>
    <t>BreezeML于2022年4月成立于美国洛杉矶，由共同创始人加州大学洛杉矶分校（UCLA）的徐国庆教授以及普林斯顿大学的Ravi Netravali教授创办，其带领研发团队将多年积累的软件系统及云计算研发经验融入BreezeML的产品当中，通过对软件栈底层的资源优化管理，极大程度地提高数据中心资源利用率，从而降低人工智能产品化的成本和技术门槛。</t>
  </si>
  <si>
    <t>壁虎新能源</t>
  </si>
  <si>
    <t>滑板底盘技术研发商</t>
  </si>
  <si>
    <t>1.64亿人民币</t>
  </si>
  <si>
    <t>市场化路径不清晰，主机厂接受度存疑</t>
  </si>
  <si>
    <t>2022.11.20 - 天使轮 - 1.64亿人民币 - 宁德时代/阿尔特/Response Pte/蓝藤/昊辰/地上铁/Particle Future/钟鼎/优博生活/隐领/Gecko</t>
  </si>
  <si>
    <t>深圳壁虎新能源汽车科技有限公司成立于2022-02-21，将主要以汽车滑板底盘技术和产品为基础，服务于城市物流、商务、家庭、共享出行等领域。滑板式底盘具有高集成度、高通用率、高拓展性等优势，是汽车电动化、智能化趋势下重要的发展方向，在降低产品开发周期、降低研发成本、丰富智能生态、提升空间利用等方面具有竞争力。</t>
  </si>
  <si>
    <t>泓科晟睿</t>
  </si>
  <si>
    <t>国产通用CAD软件开发商</t>
  </si>
  <si>
    <t>pass，Autocad中国去总经理创业项目，团队技术能力缺乏独特性</t>
  </si>
  <si>
    <t>2022.11.21 - 天使轮 - 数千万人民币 - 红杉/红杉宽带</t>
  </si>
  <si>
    <t>泓科晟睿是一家工业软件及解决方案提供商，致力于研发具备自主知识产权的以CAD软件为核心的系列专业设计及工业软件，并为中大型企业提供降本增效的技术解决方案。泓科通过自主研发，基于成熟二维及三维CAD核心技术，推出完全自主可控的通用CAD平台软件，满足通用CAD软件的国产替代需求，同时推出包括 BIM、机械设计、智慧钢构(iSteel)等针对不同行业需求的专业CAD 解决方案。泓科还与客户和国内专业应用的生态伙伴进行广泛合作，实现CSCAD系列软件与专业应用的无缝兼容和数据互通。</t>
  </si>
  <si>
    <t>领声科技</t>
  </si>
  <si>
    <t>电池超声无损检测与监测服务商</t>
  </si>
  <si>
    <t>通过中科创星对接
by 12/25</t>
  </si>
  <si>
    <t>2022.11.25 - 天使轮 - 数千万人民币 - 中科创星/旭化成/聚华传新</t>
  </si>
  <si>
    <t>领声科技成立于2022年，主要研究电池无损检测与监测技术，希望用超声技术解决锂离子电池研发、生产、使用、回收等过程中所面临的问题。领声科技基于声学传感的电池内状态无损提取技术，通过超声波作为信息载体，实现对电池状态的分析、检测与实时监控。</t>
  </si>
  <si>
    <t>跨越星空</t>
  </si>
  <si>
    <t>智能用户引导工具开发商</t>
  </si>
  <si>
    <t>盈动/GGV</t>
  </si>
  <si>
    <t>2021.12.3 - 种子轮 - N/A - 奇绩创坛
2022.11.25 - 天使轮 - 数千万人民币 - 盈动/GGV/奇绩创坛</t>
  </si>
  <si>
    <t>跨越星空是一家致力于让 AI 替代人使用软件的公司。跨越星空希望通过技术手段让 AI “代替人使用软件”。具体来说，就是用户无需再学习复杂的软件操作，只需用描述性的语言把自己的需求讲出来，然后用 AI 实时替代人类操作软件的方式解决所有非创造性的工作。</t>
  </si>
  <si>
    <t>华渔新材</t>
  </si>
  <si>
    <t>碳纤维复合材料产品研发商</t>
  </si>
  <si>
    <t>2022年3月沟通，碳纤维传动轴生产厂商，产品在整车厂测试阶段-上汽，长城和红旗，预计2022年营收为1000万，技术来源于东华大学余木火，CEO是余许多是多伦多大学企业管理本硕，是余木火儿子。估值pre2亿，融3500万元。</t>
  </si>
  <si>
    <t>2019.5.31 - 股权投资 - N/A - 峰瑞/浦东科投
2022.5.9 - 天使轮 - 1000万人民币 - 峰瑞/浦东科投
2022.11.2 - Pre-A轮 - 数千万人民币 - 中科创星/峰瑞</t>
  </si>
  <si>
    <t>华渔新材料成立于2012年5月，是一家新材料科技创新产品供应商，目前聚焦于碳纤维材料在汽车领域的应用，其核心产品包括碳纤维传动轴、碳纤维电驱转子主轴&amp;护套等，碳纤维材料在新能源车电驱的研发与应用，以及作为流动资金的补充。</t>
  </si>
  <si>
    <t>AMFG</t>
  </si>
  <si>
    <t>3D打印自动化软件提供商</t>
  </si>
  <si>
    <t>2014.06.01 - 种子轮 - N/A - SFC
2022.11.20 - A轮 - 850万美元 - 英特尔</t>
  </si>
  <si>
    <t>AMFG为工业3D打印提供自动化软件。他们的软件自动化和简化了整个增材制造过程，帮助公司实现高度自动化和连接的生产工作流程。</t>
  </si>
  <si>
    <t>普祺医药</t>
  </si>
  <si>
    <t>各类Jak抑制剂针对自身免疫疾病的fast follow，价值不大</t>
  </si>
  <si>
    <t>2021.5.20 - A轮 - N/A - 险峰旗云，中关村/龙磐
2022.11.24 - A+轮 - 1亿人民币 - 险峰/龙磐/山蓝/通玺/西藏智梵</t>
  </si>
  <si>
    <t>公司成立于2016年9月，坐落于中关村科技园丰台园区，是一家立足中国，面向世界的国家高新科技企业，专注于创新药物的研发和产业化。</t>
  </si>
  <si>
    <t>圣德医疗</t>
  </si>
  <si>
    <t>创新型心血管器械研发及产业化平台</t>
  </si>
  <si>
    <t>心脏瓣膜植入类传统创新医疗器械，启明、沛嘉和微创心通已上市，均破发，目前50亿港币左右，原因之一是市场不大商业化进展不好收入只有上市前预期的50%，三家公司2021年收入1.5-4亿左右，亏损1.5-5亿</t>
  </si>
  <si>
    <t>2019.9.4 - 天使轮 - N/A - 建元天华/瑞兴富泉/金证互通/南京鹰盟
2021.6.21 - 天使+轮 - 1000万人民币 - 鹰盟/凯泰
2022.1.31 - A1轮 - N/A - 鹰盟/深圳高新投/建元天华
2022.5.31 - A2轮 - 1亿人民币 - 紫金科创/南京产业发展/凯泰/南京创新/江北新区科技
2022.11.22 - Pre-B轮 - 数千万人民币 - 金浦/无锡金投</t>
  </si>
  <si>
    <t>圣德医疗成立于2019年，位于南京江北新区药谷，是一家心脏瓣膜植入治疗技术研发商，主要从事与心脏瓣膜植入或者修复系统有关的研发、生产、经营、销售以及圣德心脏瓣膜植入修复医院的运营等。圣德医疗的核心产品创新的结构贴合经导管主动脉瓣膜系统（Xcor），以及圣德医疗旗下拓微摹心数据科技研发的结构性心脏病辅助决策系统（Tavigator CDSS）已先后进入临床阶段，正在动物实验和产品测试阶段的还包括免缝合可扩展生物瓣系统（Alive）、经导管二/三尖瓣置换系统（Neocor）、自动释放球扩式介入瓣膜系统（Infinicor）等。上述所有产品均为中国和德国两地研发团队自主开发，与传统中外合作的License-in模式不同，圣德医疗以及拓微摹心公司拥有所有产品在全球范围内完整的知识产权。</t>
  </si>
  <si>
    <t>卓镭激光</t>
  </si>
  <si>
    <t>国产综合性激光器供应商</t>
  </si>
  <si>
    <t>2015.8.19 - 天使轮 - N/A - 西科天使
2016.6.12 - 股权投资 - N/A - 西科天使/中科创星
2017.11.15 - A轮 - N/A - 西科天使/丰毅
2019.2.1 - B轮 - 1亿人民币 - 君联/建发/朗玛峰/人合/宁波天雍/建鑫
2020.1.2 - B+轮 - N/A - 致信/积广/陕西鸿创
2022.11.21 - C轮 - 2亿人民币 - 国开制造业/国投创业</t>
  </si>
  <si>
    <t>卓镭激光成立于2014年8月，专注于以超快激光器、高能量激光器为代表的大型复杂激光系统的设计、研发及制造，产品广泛应用于消费电子、半导体、新能源、科学研究及医疗等领域，已远销至韩国、日本、新加坡、以色列、中国香港、中国台湾等发达国家及地区。</t>
  </si>
  <si>
    <t>云至深</t>
  </si>
  <si>
    <t>零信任SDP平台</t>
  </si>
  <si>
    <t>达晨/五源/IDG</t>
  </si>
  <si>
    <t>2022.11.16 - 股权投资 - 数亿人民币 - 贝信/乾泽/虎童/方道/风投侠/达晨/五源/IDG</t>
  </si>
  <si>
    <t>苏州云至深技术有限公司通过新一代SDP(软件定义边界)网络隐身技术，使企业数据“隐身”于互联网之中，只对授权用户可见，让黑客无从发起攻击，从而有效保护企业数据资产，让每一家企业数据安全上云并高效地互联互通。</t>
  </si>
  <si>
    <t>轻蜓光电</t>
  </si>
  <si>
    <t>光通信设备制造商</t>
  </si>
  <si>
    <t>2022.11.16 - 股权投资 - N/A - 腾讯/捷创</t>
  </si>
  <si>
    <t>碳际</t>
  </si>
  <si>
    <t>高性能碳材料研发生产供应商</t>
  </si>
  <si>
    <t>正在通过中科创星对接</t>
  </si>
  <si>
    <t>2022.11.14 - 股权投资 - N/A - 水木易德/中科创星/科源</t>
  </si>
  <si>
    <t>碳际是一家高性能碳材料研发生产供应商，定位做氢能与燃料电池上游关键材料—气体扩散层和高性能碳材料的硬科技企业。公司已形成“2+4”的产品格局，其中，LF系列定位在长寿命燃料电池堆的使用情景，HP系列定位高性能燃料电池堆的使用场景。以LF18产品为例，其具有中等厚度、适宜装配的压缩率和硬挺度，可同时满足优异的电池性能和运行耐久性。</t>
  </si>
  <si>
    <t>中科晶益</t>
  </si>
  <si>
    <t>铜箔研发生产商</t>
  </si>
  <si>
    <t>2022.11.18 - 股权投资 - N/A - 中科创星</t>
  </si>
  <si>
    <t>中科晶益（东莞）材料科技有限责任公司主要经营研发、生产、销售：复合材料、金属材料、纳米材料、封装材料、光电材料、声学器件、电子元器件、电子产品、板材、线材、金属管、金属线、金属箔、治具、半导体材料、石英制品、真空设备、五金交电、机电设备；真空冶金技术咨询及设备安装、调试。</t>
  </si>
  <si>
    <t>新宸新材料</t>
  </si>
  <si>
    <t>电池电解液用电解质锂盐生产商</t>
  </si>
  <si>
    <t>长江小米</t>
  </si>
  <si>
    <t>LiFSI，之前沟通对于我们投了梁博比较介意</t>
  </si>
  <si>
    <t>2022.2.18 - 股权投资 - N/A - 力合载物
2022.11.17 - 股权投资 - N/A - 东方富海/小米长江</t>
  </si>
  <si>
    <t>安徽新宸新材料有限公司是一家科技型创新企业，由多名在锂电池行业持续耕耘十余年的专业人士发起。公司致力成为全球新一代电解质领先供应者，公司在滁州市定远县炉桥镇盐化工产业园（地理位置靠近淮南）投资10亿元，兴建占地120亩、总产能为6000吨/年的双氟磺酰亚胺锂（简称LiFSI）项目。 随着我国环保政策愈加严格以及国家能源战略的需要，中国新能源汽车行业、储能行业发展迅速。公司即将量产的产品为下一代电解质锂盐LiFSI，具有更为优异的性能，可实现锂离子电池高安全性、长寿命、耐候性，成为新一代动力电池电解液用电解质锂盐，未来市场前景广阔。</t>
  </si>
  <si>
    <t>芯必达</t>
  </si>
  <si>
    <t>天使+宁德，账上有1亿多，明年9张流片、8张卖，正在Pre-A，需要绑定A，春节前签合同、年后打款，正在跟高榕、经纬、元禾交流，团队是杰发科技出来的人。明年收入8000-1亿收入，后年7-8亿，毛利40-45%，数模混合芯片dcdc、mcu、ldc，ldo、sbc（sbc和mcu数模代表类）。Pre-A 融5000万，A轮融2亿，12亿估值，20亿估值。需要合伙人直接聊，国内主机厂还没过车规</t>
  </si>
  <si>
    <t>2022.7.15 - 股权投资 - N/A - 和高
2022.11.18 - 股权投资 - N/A - 晨道</t>
  </si>
  <si>
    <t>武汉芯必达微电子有限公司聚焦汽车芯片产业，以车用电源管理类芯片、模拟芯片、系统基础芯片SBC、域控制器、汽车无线连接芯片等为核心业务方向。主营业务有集成电路芯片设计及服务；集成电路芯片及产品销售；集成电路销售等。</t>
  </si>
  <si>
    <t>吉呗思</t>
  </si>
  <si>
    <t>2022.11.18 - 股权投资 - N/A - 中海创投/光荣/森阳鑫瑞/大唐电信/银信/东华/拓尔思/荣之联/阳光凯讯/歌斐/天创/合创/君度/达晨</t>
  </si>
  <si>
    <t>苏州吉呗思数据技术有限公司主要经营一般项目：数据处理服务；信息技术咨询服务；计算机软硬件及辅助设备批发；信息系统集成服务；软件开发；工业互联网数据服务；互联网销售；软件销售。</t>
  </si>
  <si>
    <t>迪视</t>
  </si>
  <si>
    <t>显微外科手术机器人研发商</t>
  </si>
  <si>
    <t>线性/高瓴</t>
  </si>
  <si>
    <t>之前见过，公司产品较早期未验证，会再找时间了解进展</t>
  </si>
  <si>
    <t>2022.11.16 - Pre-A轮 - 数千万人民币 - 线性/高瓴/海南楠海</t>
  </si>
  <si>
    <t>迪视是一家显微外科手术机器人，专注于研发、生产以眼科手术为切入点的，超显微外科相关的生物医学与实施器械相结合的手术系统。</t>
  </si>
  <si>
    <t>慧维智能</t>
  </si>
  <si>
    <t>AI医疗健康服务商</t>
  </si>
  <si>
    <t>2020.9.21 - 天使轮 - N/A - 苏州领军
2021.8.4 - Pre-A轮 - 数千万人民币 - 元禾控股/国发/轻舟/世旅/新天
2022.11.17 - A轮 - 1000万人民币 - 元禾新烁/轻舟/湖州永宽</t>
  </si>
  <si>
    <t>苏州慧维智能医疗科技有限公司以在“边缘计算”和“人工智能“领域的自主知识产权作为核心竞争力，致力于为医疗机构提供“高水准、好体验”的智能诊疗产品。</t>
  </si>
  <si>
    <t>宏基炭素</t>
  </si>
  <si>
    <t>炭素石墨材料制造商</t>
  </si>
  <si>
    <t>市场竞争格局不太好，建议优先级不高，联系一下看看；</t>
  </si>
  <si>
    <t>2014.3.10 - 股权投资 - 5948万人民币 - 盛商共赢
2021.10.28 - 股权投资 - N/A - 海通开元/涌铧/毅达/汇毅/同创伟业
2022.11.23 - 股权投资 - N/A - 毅达</t>
  </si>
  <si>
    <t>宏基高新专注于等静压石墨材料的研发、生产与销售，产品目前主要面向于光伏行业单晶炉热场，并致力于拓展在半导体、核材料等领域的研发与应用。在光伏领域，宏基高新产品主要用于制成长晶炉热场部件，终端产品应用于隆基、中环、晶科、上机、美科等知名硅片企业。未来，公司还将围绕半导体级石墨、核石墨、超细颗粒等静压石墨进行产业布局，向国外公司垄断的高端市场进军，逐步实现国产替代。</t>
  </si>
  <si>
    <t>云印</t>
  </si>
  <si>
    <t>互联网印刷和设计服务平台</t>
  </si>
  <si>
    <t>产业互联网项目，专注包材行业产能协同，提升分散厂家的设备利用率，2022年预期营收1亿</t>
  </si>
  <si>
    <t>2013.11.12 - 天使轮 - 1000万人民币 - 旦恩
2015.7.22 - A轮 - 5000万人民币 - 明道
2017.3.14 - A+轮 - 数千万人民币 - 普思
2019.5.6 - 被收购 - 1.5亿人民币 - 山鹰控股
2022.11.18 - 股权投资 - N/A - 德屹/农银凤凰/腾讯/东方精工/嘉兴悟开</t>
  </si>
  <si>
    <t>云印技术（深圳）有限公司成立于2013年8月，深圳十大O2O互联网公司之一，是新一代互联网印刷品牌。云印将以互联网的方式重构传统商务印刷领域，致力于打造中国最大的互联网印刷和设计服务平台。</t>
  </si>
  <si>
    <t>微芯新材</t>
  </si>
  <si>
    <t>光刻胶树脂生产商</t>
  </si>
  <si>
    <t>2019.4.1 - 天使轮 - N/A - 深圳天择
2019.7.29 - 股权投资 - N/A - 宁波天使引导
2020.10.1 - 战略投资 -2000万人民币 - 久日新材
2020.12.31 - 股权投资 - N/A - 北京大择/博正/天津市达武
2022.7.4 - B轮 - N/A - 博正/通商/博硕/鼎晖百孚/龙芯
2022.11.14 - 股权投资 - N/A - 涌铧</t>
  </si>
  <si>
    <t>微芯新材成立于2018年，创始团队在原料药、有机光电材料合成领域具备深厚经验，且建立了与海外厂商的合作关系，进一步夯实技术基础与产业化能力。公司产品涵盖KrF/ArF光刻胶树脂与单体，公司采用创始人姚志艺博士自主开发的工艺技术生产单体产品，具有高纯度、低成本、绿色环保的优势，旨在利用独特的工艺技术带来纯度和成本优势。目前，公司产品已获得国际大厂认证，并已实现商业化出货。公司股东包括久日新材，久日新材是光刻胶原料光引发剂的龙头企业，与微芯新材将形成深度协同发展。</t>
  </si>
  <si>
    <t>瑞派医疗</t>
  </si>
  <si>
    <t>一次性电子内窥镜研发生产商</t>
  </si>
  <si>
    <t>内窥镜行业竞争红海</t>
  </si>
  <si>
    <t>2018.5.20 - 天使轮 - N/A - 元禾原点
2019.4.11 - Pre-A轮 - N/A - 广州基金/同创伟业
2020.11.4 - A轮 - 1亿人民币 - 斯道/元禾原点
2021.7.28 - 战略投资 - N/A - 腾讯/衍盈
2021.9.28 - B轮 - 数亿人民币 - 红杉/国方/香塘/斯道/元禾原点/同创伟业
2022.11.17 - C轮 - 1亿人民币 - 越秀产业/财鑫金控/国聚/斯道/腾讯</t>
  </si>
  <si>
    <t>瑞派医疗创立于2015年，是以提供一次性内窥镜微创手术整体解决方案为主的全球供应商，产品发展规划覆盖泌尿外科、妇科、耳鼻喉科、呼吸科、普外科等。作为一次性内窥镜领域的新锐力量，瑞派医疗是全国首个取得一次性使用电子膀胱内窥镜第三类注册证的企业，也是目前在一次性内窥镜领域持有三类注册证最多的企业。</t>
  </si>
  <si>
    <t>晶湛半导体</t>
  </si>
  <si>
    <t>氮化镓外延材料研发生产商</t>
  </si>
  <si>
    <t>GaN外延公司，行业龙头，30多亿估值</t>
  </si>
  <si>
    <t>2016.04 - 天使轮 - N/A - 苏州科技创投
2018.01 - Pre-A轮 - N/A - 广东联景
2019.04 - A轮 - N/A - 元禾/天合智慧/深圳市恒信华业/湖州诚意
2020.06 - B轮 - N/A - 湖杉/安徽和壮/方正和生/高瓴
2021.10 - Pre-B轮 - N/A - 恒信华业
2022.03 - B+轮 - 数亿人民币 - 歌尔微电子/高瓴/惠友/创新工场/共青城军合/无限/三七互娱/中信证券/元禾控股/湖杉/启宸/广东联景/安吉聚耀
2022.11 - 股权投资 - N/A - 浩数/欣柯/华兴新经济/蔚来/美团龙珠</t>
  </si>
  <si>
    <t>苏州晶湛半导体有限公司致力于为微波射频和电力电子器件应用领域提供高品质氮化镓外延材料。公司成立于2012年3月，坐落于江苏省苏州工业园区纳米城。2013年8月，晶湛开始在苏州纳米城建设国际先进的GaN外延材料生产线，可年产150mm氮化镓外延片2万片。</t>
  </si>
  <si>
    <t>峥研软件</t>
  </si>
  <si>
    <t>通用工程科研效率平台开发商</t>
  </si>
  <si>
    <t>源码/金沙江</t>
  </si>
  <si>
    <t>2022.10.19 - 种子轮 - N/A - 源码/字节/金沙江/水木清华/华控电科/石溪懿德</t>
  </si>
  <si>
    <t>峥研软件是一家创新型软件企业，创始团队在EDA、互联网领域有多次成功创业经历。核心技术团队均来自清华、北大等高校的电子和计算机专业。峥研的使命是通过架构创新推动工程科研效率升级，致力于实现首款全球大规模应用的通用工程科研效率平台。</t>
  </si>
  <si>
    <t>启脉科技</t>
  </si>
  <si>
    <t>穿戴医疗健康算法及解决方案提供商</t>
  </si>
  <si>
    <t>2022.11.16 - 天使轮 - 数千万人民币 - 聚源/临芯/智深/湾兴</t>
  </si>
  <si>
    <t>启脉科技是国内第一家专注医疗健康算法的高科技企业。启脉科技面向全球老年人群、慢性病患者及健康人士对院外医疗健康服务的需求，依托复合交叉的团队和多年的研发积累，打破了国外穿戴算法的垄断，聚焦于研发自主知识产权的医疗级穿戴体征监测算法、软硬件协同医学芯片、医疗级院外管理平台及系统，致力于为可穿戴设备商、行业客户和医院等提供专业的医疗健康算法和数据服务，为实现疾病的“早预防”、“早诊断”和“早治疗”的健康中国行动贡献民族科技力量。</t>
  </si>
  <si>
    <t>极麋生物</t>
  </si>
  <si>
    <t>细胞培育肉研发商</t>
  </si>
  <si>
    <t>Pass，团队一般</t>
  </si>
  <si>
    <t>2021.8.17 - 种子轮 - N/A - 陈琪
2022.10.9 - 天使轮 -2000万人民币 - 梅花/番茄/绿色创业汇/大河佳沃/融科鼎盛/穆棉</t>
  </si>
  <si>
    <t>极麋生物致力于牛肉细胞肉食品研发。极麋生物团队由细胞生物学、食品工程学及航天航空专业等多个交叉学科背景成员组成，拥有丰富的建立无限扩增动物细胞的经验以及无血清培养基开发经验。极麋生物希望通过新生物技术手段来推动肉品进入新形态，减少现有牲畜养殖肉所带来的公共卫生、食品安全 、环境污染及动物福利问题，推动人类向无屠宰的蛋白质生产链发展。</t>
  </si>
  <si>
    <t>GONEX</t>
  </si>
  <si>
    <t>全球人力资源解决方案提供商</t>
  </si>
  <si>
    <t>暂时pass，原来梦想家CEO，对团队有一些concern</t>
  </si>
  <si>
    <t>2022.11.16 - 天使轮 - 1000万人民币 - 险峰/程浩/杨永智</t>
  </si>
  <si>
    <t>GONEX 以技术平台和专业服务为企业提供一站式的全球人力资源解决方案。公司产品服务包括名义雇主（Employer of Record，EOR）、全球薪资服务（Payroll Service）、灵活用工（Contractor）、国际派遣（Mobility）等，覆盖超过100个国家和地区。</t>
  </si>
  <si>
    <t>芯源新材</t>
  </si>
  <si>
    <t>2022.8.22 - 天使轮 - N/A - 中南
2022.11.14 - Pre-A轮 - 数千万人民币 - 诺延/元禾璞华/中南</t>
  </si>
  <si>
    <t>芯源新材料成立于2022年4月，位于广东省深圳市宝安区，专注于以烧结银产品为代表的高端半导体用封装材料的研发、生产、销售和技术服务，为功率半导体封装、先进集成电路封装提供高散热、高可靠的解决方案。产品技术源于创始团队在博士期间对纳米银烧结的基础科学研究，基于银烧结技术搭建材料研发平台，实现多种材料产品孵化。</t>
  </si>
  <si>
    <t>尊湃通讯</t>
  </si>
  <si>
    <t>高端芯片设计服务商</t>
  </si>
  <si>
    <t>WiFi6芯片，从路由器做起</t>
  </si>
  <si>
    <t>2021.4.27 - 天使轮 - 1亿人民币 - 高榕/恩然
2022.4.7 - Pre-A轮 - 数亿人民币 - 小米/湖杉/天际/嘉御/海望/平治/高榕/风投侠
2022.11.11 - Pre-A+轮 - N/A - 湖杉/天际</t>
  </si>
  <si>
    <t>尊湃通讯科技（南京）有限公司 （以下简称“尊湃通讯”），成立于2021年3月，是一家以高端芯片设计为主的高科技公司。公司总部位于南京，全球研发中心设立在上海张江，北京和深圳也设有办公室。尊湃通讯致力于提供家庭及企业高性能、全生态智慧场景芯片组及解决方案，目前正全速开发国内首颗WiFi 6 AP量产芯片及完整解决方案。 公司已经获得近亿元天使轮投资，投资方包括高榕资本等半导体的头部资本。 公司创始团队来自于海思，高通，Marvel，展锐等顶级芯片大厂， 包括具有20年以上无线通信芯片行业经验的资深专家队伍。核心团队成员毕业于国内外著名高校，包括清华大学、北京大学、上海交通大学、复旦大学、东南大学等985、211院校；其中80%拥有博士或硕士学位。 研发团队具备10年以上Wi-Fi SoC量产开发经验，累计交付数亿颗Wi-Fi 4~6系列芯片，并成功商用；具有完备的WiFi AP SoC研发体系，包括模拟射频、软件算法，数字基带以及量产导入。其中射频团队是国内目前唯一支拥有Wi-Fi 6产品开发经验以及Pre Wi-Fi 7研发能力的队伍。</t>
  </si>
  <si>
    <t>微崇半导体</t>
  </si>
  <si>
    <t>半导体检测设备研发生产商</t>
  </si>
  <si>
    <t>临芯/云启</t>
  </si>
  <si>
    <t>Pre-A++</t>
  </si>
  <si>
    <t>新一轮已经启动，已经获得长鑫一台设备订单（2000万元），预计本轮估值7-8亿，这周还会约创始人见面聊一下</t>
  </si>
  <si>
    <t>2021.9.13 - 天使轮 - 数千万人民币 - 武岳峰/云启
2022.2.11 - Pre-A轮 - 数千万人民币 - 云启
2022.9.1 - Pre-A+轮 - N/A - 聚源
2022.11.14 - Pre-A++轮 - 数千万人民币 - 临芯/云启</t>
  </si>
  <si>
    <t>微崇半导体总部位于上海，由领先的海归半导体技术团队发起，与国内资深科学家和工程师共同创立，致力于成为世界先进的半导体检测设备研发生产商。立足于前沿创新的晶圆检测技术，微崇半导体可实现对晶圆的非接触、无损伤、在线、快速、内部检测，精准判别与定位晶圆缺陷，在研发、爬坡、量产各个阶段为客户带来巨大价值，也为半导体前道检测产业的巨大革新提供了新的动力。</t>
  </si>
  <si>
    <t>亚太医疗</t>
  </si>
  <si>
    <t>神经和肿瘤治疗方案提供商</t>
  </si>
  <si>
    <t>2022.11.16 - A轮 - 数亿人民币 - IDG/人保/德福</t>
  </si>
  <si>
    <t>亚太医疗集团（Asia Pacific Medical Group, 简称APMG）成立于1992年，由一批早期旅美华裔医生自主创业设立，是较早进入中国医疗服务领域的外资医疗机构。经过20多年的发展，APMG在神经外科，肿瘤治疗以及高端全科服务领域取得令人瞩目的发展，同时和众多国内优秀大型公立医院形成长期战略合作关系。目前亚太医院在国内运营9家医院，包括北京天坛普华医院、北京南郊肿瘤医院、北京新起点中西医结合医院、郑州天坛普华医院、上海伽玛医院、上海协华脑科医院、上海新起点康复医院 、浙江慈林医院、江苏镇江瑞康医院等。</t>
  </si>
  <si>
    <t>Egatee</t>
  </si>
  <si>
    <t>全链路B2B电商平台</t>
  </si>
  <si>
    <t>2022.2.1 - 天使轮 - N/A - 高榕
2022.11.14 - A轮 - 数千万人民币 - 小商品城/高榕</t>
  </si>
  <si>
    <t>Egatee 成立于2022年1月，致力于打造跨境 B2B 电商平台，为非洲等新兴市场零售终端和全球品牌商提供在线交易、品牌运营、本土城配、支付结算等服务。 目前，Egatee 已开通尼日利亚、乌干达、坦桑尼亚、津巴布韦等国家站和城市云仓，累计服务海外超10万家商户，涵盖快消、3C、时尚百货、汽车配件、医药等多个领域。</t>
  </si>
  <si>
    <t>维发科技</t>
  </si>
  <si>
    <t>新能源高压直流接触器产品研发商</t>
  </si>
  <si>
    <t>CEO尤海飞、COO伊晨晖分别是东南大学和清华本硕，现在在读清华博士；
公司主要做新能源汽车、充电桩直流继电器（150-800V）；
值得跟踪，联系到COO，表示现在不交流，年后再约时间；</t>
  </si>
  <si>
    <t>2022.7.15 - Pre-A轮 - 数千万人民币 - 毅达/东大金山
2022.11.14 - A轮 - 数千万人民币 - 小米长江/华登/弘辉/和诺</t>
  </si>
  <si>
    <t>维发科技成立于2020年，公司致力于研发和生产高可靠性高压直流保护器件和模组，实现国产替代及新产品创新。高压直流保护器产品可广泛应用于光伏、储能、充电桩、换电站、电动车等新能源场景，市场规模及成长性可期。维发科技产品聚焦充换光伏、储能等市场，已获得星星充电、蔚来换电等龙头企业认可，市场份额稳步增长。公司开发的大功率充电高压直流产品，是国内首批集成主动和被动保护功能的产品之一，通过提供高性价比智能模块，解决了大功率充电安全问题。</t>
  </si>
  <si>
    <t>瑞玛思特</t>
  </si>
  <si>
    <t>无线测试综合解决方案提供商</t>
  </si>
  <si>
    <t>2021.8.6 - 天使轮 - N/A - 同创伟业
2022.11.17 - A轮 - 数千万人民币 - 同创伟业/新潮/睿兴</t>
  </si>
  <si>
    <t>瑞玛思特面向于5G、无线通信、物联网、车联网及工业互联网等行业，专注于为客户提供创新性的测试测量设备和高性能的测试测量解决方案，满足未来极限性能和无限应用的企业测试需求，为企业客户实现智能制造保驾护航。 瑞玛思特独有的云端一体化和测控一体化测试测量理念可以为企业提供量身定制的高精度测试设备以及多样化的测试测量解决方案。</t>
  </si>
  <si>
    <t>元素驱动</t>
  </si>
  <si>
    <t>智造生物分子和材料研发商</t>
  </si>
  <si>
    <t>见过，老师主导，方向分散，无有经验CEO，再找时间catch up</t>
  </si>
  <si>
    <t>2022.1.20 - A轮 - N/A - 云九/高瓴/银杏谷
2022.11.11 - A+轮 - N/A - 国香/银杏谷</t>
  </si>
  <si>
    <t>元素驱动（杭州）生物科技有限公司(Mint BioTech Ltd.)创办于2021年8月，是一家专业从事生物材料、未来食品、绿色化工制造、健康医疗、碳中和以及可持续农业发展的新技术研发企业，总部位于浙江杭州。</t>
  </si>
  <si>
    <t>孔辉科技</t>
  </si>
  <si>
    <t>乘用车电控悬架系统主机供应商</t>
  </si>
  <si>
    <t>源码/涌铧</t>
  </si>
  <si>
    <t>5.1亿人民币</t>
  </si>
  <si>
    <t>定位在空悬集成Tier1，自研自产空簧及控制软件，外购气泵和减震器进行组装；2022年预计2亿收入，毛利10%左右，估值20亿；市场规模当前较为有限30-40亿，未来发展主要看是否能在中端车型（~20万）得到广泛使用</t>
  </si>
  <si>
    <t>2019.7.23 - 股权投资 - N/A - 南都电源
2020.7.24 - 股权投资 - N/A - 博池/吉林中科
2021.2.5 - Pre-A轮 - 1亿人民币 - 联想之星/中关村发展
2021.3.1 - 股权投资 - N/A - 吉林中科/博池/华策教投/中关村发展启航/联想之星/海邦/上海弘莲
2021.8.30 - A1轮 - N/A - 长江小米
2022.8.26 - B轮 - 5.1亿人民币 - 国风投/中国中车/源码/深创投/杉杉/境成/德宁智成/火眼/涌铧</t>
  </si>
  <si>
    <t>孔辉科技的前身是中国工程院首批院士郭孔辉源于2007年6月创办的长春孔辉，从事整车动态力学性能技术服务业务十余年。电控悬架有着系统结构总成和空气弹簧、空气单元、控制器、传感器等关键子部件。孔辉科技主要提供总成系统开发和空气弹簧、控制器产品，是乘用车空气悬架系统前装配套供应商。</t>
  </si>
  <si>
    <t>Subtle Medical</t>
  </si>
  <si>
    <t>AI医疗成像解决方案提供商</t>
  </si>
  <si>
    <t>见过，Pass，市场规模潜力偏小</t>
  </si>
  <si>
    <t>2017.9.1 - 天使轮 - 110万美元 - 真格/Wisemont/清源/Data Collective/百度
2018.5.28 - Pre-A轮 - 500万美元 - Bessemer/Data Collective/清源/Breyer/Fusion /真格/Wisemont/百度
2020.11.19 - A轮 - 1220万美元 - 本草/Fusion/Data Collective/Delta/清源/百度
2022.1.26 - Pre-B轮 - N/A - National Institutes
2022.11.17 - B轮 - 数千万美元 - 钟鼎/春华/Fusion/本草/榕泉/达泰/Crista Galli/Catchlight</t>
  </si>
  <si>
    <t>深透医疗Subtle Medical是一家知名AI医疗影像公司，打造了数款应用于不同领域、主打不同功能的医学影像，完善产品矩阵，逐步覆盖AI+医学影像全域。这些产品可以应用于核磁共振（MRI）、CT、核医学、X光等不同模态的医学影像学检查中，并可应用到临床影像质检、工作流优化、医药临床试验等新场景。</t>
  </si>
  <si>
    <t>有人物联</t>
  </si>
  <si>
    <t>工业物联网软硬件解决方案服务商</t>
  </si>
  <si>
    <t>Pass，项目制收入为主，收款面临较多问题，营收大几千万</t>
  </si>
  <si>
    <t>2017.8.1 - 天使轮 - 数百万人民币 - 格物
2018.3.22 - A轮 - 数千万人民币 - 红桥/深创投
2020.7.10 - B轮 - 数千万人民币 - 达晨/深创投/红桥
2022.11.11 - C轮 - N/A - 山东新旧动能/毅达/历下</t>
  </si>
  <si>
    <t>有人物联专注于工业联网通讯领域的设备、软件及云平台的研发、生产及销售，提供物联网通信网关、联网模组、云平台及物联网解决方案，拥有自建工厂，也提供物联网产品的OEM/ODM服务。其中，云平台已服务客户超10万家，连接设备超40万台。旗下包含5家全资子公司，设立多个分支机构，拥有员工500余人、研发人员近200人，获得授权专利61项。有人物联已获评国家高新技术企业、国家专精特新“小巨人”、工信部服务型制造示范平台企业、山东省民营行业领军10强企业、山东省新一代信息技术行业领军十强、山东省瞪羚企业、山东省专精特新中小企业，拥有省级一企一技术、市级企业技术中心、市级工程研究中心等高水平研发平台。</t>
  </si>
  <si>
    <t>正泰安能</t>
  </si>
  <si>
    <t>智慧能源解决方案提供商</t>
  </si>
  <si>
    <t>户用光伏运营服务龙头，持有户用光伏电站超11GW；正泰（601877）控股子公司，已启动拆分上市；2021年收入57亿，利润8.3亿；22年至Q3收入71亿，利润12亿，但应收占款巨大，资产负债率高达86%；本轮估值280亿</t>
  </si>
  <si>
    <t>2021.2.5 - 股权投资 - N/A - 正泰
2021.7.19 - 战略投资 - 10亿人民币 - 鋆昊/工银/红杉/IDG/三峡绿色/季子投/天雅/丝路产业
2022.11.14 - 战略投资 - 15亿人民币 - IDG/华金/珠海通沛/杭州金投/天雅/晋研企业</t>
  </si>
  <si>
    <t>正泰安能数字能源（浙江）股份有限公司是正泰旗下户用光伏产业公司，注册资本21.6亿。在国家“2060碳中和”与“乡村振兴”两大战略的指引下，正泰安能积极开拓下沉市场，专注于为广大农村用户提供屋顶光伏系统的合作开发、销售、勘测设计、安装及售后运维的全解决方案。截至目前，正泰安能累计用户数突破70万户，市占率超30%，每四户建站家庭就有一户选择正泰安能。</t>
  </si>
  <si>
    <t>尼卡光学</t>
  </si>
  <si>
    <t>新型光学材料制造销售商</t>
  </si>
  <si>
    <t>2022.11.14 - 战略投资 - N/A - 小米/顺为</t>
  </si>
  <si>
    <t>尼卡光学是一家光学仪器生产商，公司主要从事光学玻璃制造；光学仪器制造；光电子器件制造；可穿戴智能设备制造；智能车载设备制造；显示器件制造等。</t>
  </si>
  <si>
    <t>细胞壁</t>
  </si>
  <si>
    <t>不确定，需要进一步了解</t>
  </si>
  <si>
    <t>2022.11.15 - 股权投资 - N/A - 真格</t>
  </si>
  <si>
    <t>睿智环保</t>
  </si>
  <si>
    <t>粉末涂料研发产销商</t>
  </si>
  <si>
    <t>2022.11.16 - 股权投资 - N/A - 毅达/南海产业</t>
  </si>
  <si>
    <t>广东睿智环保科技有限责任公司中国领先的新型环保涂料供应商，位居全国粉末涂料行业前四强，业务遍布全国及东南亚各地，产品范围涉及门窗、建筑、汽车、家电、工程机械、IT等多个领域，主要生产和供应各类粉末涂料和转印纸。</t>
  </si>
  <si>
    <t>宸宇富基</t>
  </si>
  <si>
    <t>锂电富基材料生产商</t>
  </si>
  <si>
    <t>常德</t>
  </si>
  <si>
    <t>2019.8.9 - 股权投资 - N/A - 沅澧产业/兴湘新兴
2022.9.23 - 股权投资 - N/A - 达晨/上海合银</t>
  </si>
  <si>
    <t>宸宇富基是一家锂电富基材料生产商，年产13kt锂离子电池高性能碳负极材料和7kt锂离子电池高容量硅碳负极材料项目，专业从事锂离子电池材料的研发、生产、销售。产品与工艺处于国内先进水平。</t>
  </si>
  <si>
    <t>华芯智能装备</t>
  </si>
  <si>
    <t>智能基础制造装备研发生产商</t>
  </si>
  <si>
    <t>公司做半导体天车（国内市场规模5-10亿美元），创始人之前是公司运营负责人，产品已经导入封装厂华天，正在给长存做demo。本轮估值投前20亿，今年收入预计5000万，明年1.2亿，毛利30%</t>
  </si>
  <si>
    <t>2021.10.26 - 股权投资 - N/A - 浙江华睿/聚源/华登/海望/德联
2022.11.10 - 股权投资 - N/A - 华登</t>
  </si>
  <si>
    <t>华芯（嘉兴）智能装备有限公司主要经营一般项目：智能基础制造装备制造；智能基础制造装备销售；工业机器人制造；智能物料搬运装备销售；物料搬运装备销售；物料搬运装备制造。</t>
  </si>
  <si>
    <t>嘉树医疗</t>
  </si>
  <si>
    <t>医药制造商</t>
  </si>
  <si>
    <t>2022.3.29 - 股权投资 - N/A - 前海富荣/华科财富/勤智
2022.11.16 - A轮 - N/A - 夏尔巴/InnoPinnacle/毅达</t>
  </si>
  <si>
    <t>嘉树医疗成立于2018年，致力于提供“自我给药装置”整体解决方案。公司聚焦自我给药行业的多元化需求，涉及高粘度药液自我给药解决方案、自免类自我给药解决方案、应急管理给药解决方案及慢性病自我给药解决方案等多场景服务。2022年公司启动美国研发中心，聚集行业顶尖人才，将产业链延伸至多类别自我给药装置的研发量产、便捷式医疗器械、制药工艺外包材自动化产线的设计、研发及智能制造，为客户提供符合自身要求的定制化产品与专业解决方案。公司研发的自我给药装置作为外包材已经与客户的创新药产品共同进入上市申报阶段。</t>
  </si>
  <si>
    <t>大佑电子</t>
  </si>
  <si>
    <t>计算机软硬件制造商</t>
  </si>
  <si>
    <t>2022.7.25 - 股权投资 - N/A - 邦盛
2022.11.14 - 天使轮 - 数千万人民币 - 国中</t>
  </si>
  <si>
    <t>南京大佑电子科技有限公司是一家专注蒸汽全屋清洁的公司，并在2022年推出模块化无线蒸汽清洁机，且已上线kickstarter众筹平台，还将陆续上线日本、韩国等众筹平台。大佑将产品分为两个模块，其一是有线的基座，其特点在于既是传统有线蒸汽清洁机也是无线端的充电基座，可用于厨房、客厅、卧室等场景；二是无线的移动端，其特点在于既是无线清洗机也是蒸汽拖把、蒸汽洗地机，可用于汽车、地面、卫浴等场景。</t>
  </si>
  <si>
    <t>圆周率半导体</t>
  </si>
  <si>
    <t>高端半导体测试板研发商</t>
  </si>
  <si>
    <t>南通</t>
  </si>
  <si>
    <t>2021.8.13 - 股权投资 - N/A - 元禾原点
2022.4.24 - 股权投资 - N/A - 凯腾/国发
2022.7.19 - 股权投资 - N/A - 元禾
2022.11.17 - 股权投资 - 数千万人民币 - 毅达</t>
  </si>
  <si>
    <t>圆周率半导体（南通）有限公司是一家集研发，设计，制造和组装一体化的高科技型企业，专业从事晶圆芯片探针卡基板，是探针卡供应链重要载体，公司目标是打造集成电路高阶基板领域龙头企业。</t>
  </si>
  <si>
    <t>墨影科技</t>
  </si>
  <si>
    <t>移动协作机器人及智能制造解决方案提供商</t>
  </si>
  <si>
    <t>梅花/九合/真格</t>
  </si>
  <si>
    <t>斯坦德竞品</t>
  </si>
  <si>
    <t>2019.7.18 - 天使轮 - N/A - 九合
2020.9.11 - Pre-A轮 - 数千万人民币 - 梅花/九合/真格/深圳宝星依力/新势能
2021.6.21 - A轮 - 数千万人民币 - 天奇/前海长城
2022.11.8 - 股权投资 - N/A - 安达智能</t>
  </si>
  <si>
    <t>深圳墨影科技有限公司，致力于移动协作机器人及智能制造解决方案的研发和推广，深耕机器人运动控制规划和人机协作等核心算法，同时着力于共享自治系统的开发和 应用。产品主要针对物流、先进制造等领域，为制造企业提供更灵活、安全、高效和 智能的解决方案。</t>
  </si>
  <si>
    <t>Wooshpay</t>
  </si>
  <si>
    <t>支付解决方案服务商</t>
  </si>
  <si>
    <t>2022.8.8 - 种子轮 - N/A - 红杉/险峰
2022.11.8 - 天使轮 - 1000万美元 - 顺为/红杉/蓝湖</t>
  </si>
  <si>
    <t>WooshPay是一家总部在英国伦敦的支付解决方案服务商，为开发者或商家提供支付API接口或代码，即可让商家的网站、移动APP支持信用卡付款等。</t>
  </si>
  <si>
    <t>迦进生物</t>
  </si>
  <si>
    <t>小核酸偶联药物开发商</t>
  </si>
  <si>
    <t>峰瑞/经纬</t>
  </si>
  <si>
    <t>4500万人民币</t>
  </si>
  <si>
    <t>pass，以follower管线为主，科研能力一般，公布的是2022年初的融资信息为启动本轮融资，天使轮投后1.7亿</t>
  </si>
  <si>
    <t>2022.11.9 - 天使轮 - 4500万人民币 - 峰瑞/经纬</t>
  </si>
  <si>
    <t>迦进生物医药（上海）有限公司成立于上海张江，是公开领域内国内首批从事小核酸偶联药物（X-oligo conjugate，XOC）研发的生物科技公司，专注于以偶联方式实现小核酸的肝外递送。公司自建标准化研发实验室，拥有国内外领先的偶联技术平台，首个产品目前临床前候选化合物（PCC）筛选，预计于2023年启动新药临床研究审批（IND）的相关工作。此外，公司还与多个知名企业及高校实验室建立了合作伙伴关系。</t>
  </si>
  <si>
    <t>时夕生物</t>
  </si>
  <si>
    <t>RNA编辑创新药物研发商</t>
  </si>
  <si>
    <t>公司公布的是2022年初融资信息，投后1.4亿；deal team还在等待公司最新的in-vivo数据</t>
  </si>
  <si>
    <t>2022.5.23 - 天使轮 - 数千万人民币 - 中关村发展/银杏谷/晓池</t>
  </si>
  <si>
    <t>时夕生物位于广州市黄埔区国际生物岛，是首批入驻百济神州生物岛创新中心的企业之一。目前，时夕生物已建立拥有自主知识产权的RNA编辑平台。其正致力于罕见遗传病、神经系统疾病、慢性病等未被满足的临床疾病治疗领域的药物研发。时夕生物试图通过开发和提供高品质的创新药物，解决未被满足的患者需求，成为全球领先的RNA编辑创新药物研发公司。其专注于通过靶向RNA编辑前沿技术，开发新型创新药物，聚焦于尚无有效常规治疗手段（小分子、大分子）的疾病领域，力争获得国内乃至全球首个RNA编辑创新药物IND。</t>
  </si>
  <si>
    <t>嘉泰新能</t>
  </si>
  <si>
    <t>压缩气体储能技术研发商</t>
  </si>
  <si>
    <t>公司预计2023年年初开启新一轮融资，压缩气体储能项目，华北电力大学何青教授团队发起成立的项目，ceo迟金波是辽宁工业大学本科，电力行业的区域销售，电力行业销售经验超过十年，目前正在落地10MW，40MWh的储能项目</t>
  </si>
  <si>
    <t>2022.11.7 - 天使轮 - 数千万人民币 - 中科光荣/联想/云上产业</t>
  </si>
  <si>
    <t>北京嘉泰新能科技有限公司是一家压缩气体储能系统研发商，在储能系统的储能/释能环节，嘉泰新能创新性的通过优化压缩、膨胀和换热设备，通过对高压、中压、低压等多级段的压缩和膨胀环节全过程优化，使系统效率达到更佳。值得一提的是，嘉泰新能也在进行等温压缩系统的工程化，该技术可以最大限度的减小压缩和膨胀环节的功率损失，极大的提高系统效率，减少耗能。</t>
  </si>
  <si>
    <t>宝晟能源</t>
  </si>
  <si>
    <t>负极储能材料和电池极片制造商</t>
  </si>
  <si>
    <t>已经联系上，正在约时间</t>
  </si>
  <si>
    <t>2022.11.11 - 天使轮 - N/A - 中科创星</t>
  </si>
  <si>
    <t>宝晟（苏州）能源科技有限公司创建于2019年6月，位于苏州纳米城，是一家正在不断发展壮大的新能源企业，主要经营新能源科技、电力技术、节能技术等。公司致力于高端新能源材料、新型干法电极工艺在超级电容器和锂离子电池中的产业化应用。业务主要涉及负极储能材料的和电池极片制造工艺的研发及生产。目标产品为锂电池正负极电极片以及电极生产加工设备的智能制造。</t>
  </si>
  <si>
    <t>心识宇宙</t>
  </si>
  <si>
    <t>数字心识智能系统研发商</t>
  </si>
  <si>
    <t>银杏谷/线性/红杉</t>
  </si>
  <si>
    <t>之前聊过，这个领域里有Minimax，微软小冰是竞争对手，在天使轮没太看到竞争优势在哪里。Monitor进展</t>
  </si>
  <si>
    <t>2022.6.8 - 天使轮 - N/A - 红杉/线性/险峰
2022.11.10 - 天使+轮 - 1亿人民币 - 银杏谷/璞跃/线性/红杉</t>
  </si>
  <si>
    <t>心识宇宙是一家数字心识智能系统研发商，从脑科学和人工智能的融合技术出发，原创性地构建起具有自主意识和思考能力的数字心识，拓展下一代人工智能范式。提出的心识框架，结合了感知、认知等能力，能提升用户整体体验，尤其是逻辑思维和记忆能力，不但能大幅提升用戶与应用之间的交流甚至情感，而且是最有可能实现新交互体验的技术。旗下产品MindOS，是一个可以定制虚拟人心识的操作系统。</t>
  </si>
  <si>
    <t>艾名医学</t>
  </si>
  <si>
    <t>肿瘤精准治疗解决方案研发商</t>
  </si>
  <si>
    <t>暂时hold类器官赛道，CRO替代动物模型市场规模偏小，药敏测试商业模式类似NGS可能跑不通</t>
  </si>
  <si>
    <t>2021.10.21 - 天使轮 - 数千万人民币 - 元璟
2022.10.28 - Pre-A轮 - 数千万人民币 - 万轮尚德/紫牛/元璟</t>
  </si>
  <si>
    <t>杭州艾名医学科技有限公司是一家以肿瘤类器官技术为核心的研发型医疗科技企业，围绕肿瘤的精准治疗提供药物筛选等一系列解决方案。创始团队由新加坡国立大学和耶鲁大学海归科学家，以及国内资深医疗专家组成，既有丰富的学术研发背景，也有成熟的产业转化落地能力。艾名医学致力于肿瘤类器官技术和产品的研发，独创的MasterAim™技术体系实现了对常见高发肿瘤类器官的高效构建。通过自研的无创实时类器官成像与分析设备OSCAR获得类器官生长及药敏数据，解决了肿瘤精准治疗的痛点，让临床医生能够根据实验室客观检测数据和人工智能推荐结果为患者准确选择治疗方案，实现肿瘤患者的个体化精准治疗，同时也为药企、研究机构提供体外药物评估模型构建或科研服务，降低临床风险及研发成本，加速新药研发进程。</t>
  </si>
  <si>
    <t>诺视科技</t>
  </si>
  <si>
    <t>Micro-LED显示芯片解决方案提供商</t>
  </si>
  <si>
    <t>2019.9.25 - 天使轮 - N/A - 安芙兰
2022.10.25 - Pre-A轮 - N/A - 盛景嘉成/百纳千成/安芙兰
2022.11.8 - Pre-A+轮 - 数千万人民币 - 九合</t>
  </si>
  <si>
    <t>诺视科技是一家聚焦Micro-LED微显示芯片解决方案的初创企业，以VSP（Vertically Stacked Pixels, 垂直堆叠像素）技术突破微显示领域像素难以小型化的物理限制，打造极高性能的微显示屏芯片。</t>
  </si>
  <si>
    <t>净妍生物</t>
  </si>
  <si>
    <t>医疗美容领域和皮肤领域产业平台</t>
  </si>
  <si>
    <t>2022.11.4 - A轮 - N/A - 同创伟业</t>
  </si>
  <si>
    <t>净妍生物是一家医美行业服务提供商，致力于打造全球领先的集研发、生产、销售和服务于一体的医疗美容领域和皮肤领域的产业平台。 目前公司拥有美国QUILL快翎线医疗美容业务中国区独家代理权，以色列VERTICE ®旖缇丝®品牌动能素、纤盈素、玻尿酸、养发生发等系列产品的中国独家代理权，不久将有更多国际顶尖品牌的医美产品陆续上市。</t>
  </si>
  <si>
    <t>十方运动</t>
  </si>
  <si>
    <t>电助力自行车经销商</t>
  </si>
  <si>
    <t>钟鼎/腾讯/高瓴</t>
  </si>
  <si>
    <t>2021.12.29 - 天使轮 - N/A - 高瓴
2022.11.4 - A轮 - N/A - 高鹄/钟鼎/腾讯/高瓴/华映</t>
  </si>
  <si>
    <t>深圳市十方运动科技有限公司是由中国自行车行业龙头千里达集团投资设立。主要业务是 EBIKE 的研发、生产、销售与服务。通过众筹、独立站、第三方平台以及线下渠道，实现品牌的全球销售。TENWAYS 是深圳十方运动科技有限公司于2021 年创立的 EBIKE 品牌。TENWAYS 开发了第一代的城市通勤产品 CGO600 ，产品采用了具有革命性技术的传感器与电机方案，大大减轻了产品重量与续航里程，给骑行者带来无与伦比的愉悦骑行体验。产品融合了美国与意大利的顶尖设计、通过全球布局极富效率的供应链体系(包含在立陶宛、菲律宾以及中国进行生产加工)为消费者提供了质感超群、超高性价比的 EBIKE 产品。</t>
  </si>
  <si>
    <t>士泽生物</t>
  </si>
  <si>
    <t>干细胞治疗解决方案提供商</t>
  </si>
  <si>
    <t>启明/元禾控股/峰瑞/红杉/嘉程</t>
  </si>
  <si>
    <t>干细胞治疗领域，仍处于早期研发阶段</t>
  </si>
  <si>
    <t>2021.6.22 - 天使轮 - 数千万人民币 - 峰瑞/泰达/元生/苏河汇
2021.9.8 - Pre-A轮 - 1亿人民币 - 启明/礼来/道远/嘉程/峰瑞/元生/泰达/苏州领军
2022.1.10 - Pre-A+轮 - 1亿人民币 - 红杉/礼来/启明
2022.11.8 - A1轮 - 2亿人民币 - 启明/礼来/金圆展鸿/中新/元禾控股/方正和生/钧山/峰瑞/红杉/嘉程</t>
  </si>
  <si>
    <t>士泽生物致力于为帕金森病等一系列尚无临床解决方案的重大疾病提供规模化、低成本的干细胞治疗方案。士泽生物现了严格的临床级细胞质量检测体系与关键多能干细胞重编程平台、细胞工艺平台、体外药效平台的搭建，可以用于治疗一系列的重大退行性疾病。</t>
  </si>
  <si>
    <t>柯泰亚生物</t>
  </si>
  <si>
    <t>高附加值生物基产品研发生产商</t>
  </si>
  <si>
    <t>红杉/源码</t>
  </si>
  <si>
    <t>已联系食芯介绍</t>
  </si>
  <si>
    <t>2021.9.28 - 天使轮 - 数千万人民币 - N/A
2022.5.9 - A轮 - 1亿人民币 - 源码/食芯/夏尔巴
2022.11.7 - A+轮 - 1亿人民币 - 红杉/斯道/源码/食芯</t>
  </si>
  <si>
    <t>柯泰亚生物是一家高附加值生物基产品研发生产商，是致力于研发、生产和销售高附加值生物基产品的合成生物学公司。公司应用前沿的合成生物学技术，通过高端生物制造为个护、营养、医药等市场提供天然、绿色、可持续的创新原料产品，进而帮助当前社会摆脱对石油的依赖，解决包括环境污染、碳排放和气候变化等诸多全球性问题。</t>
  </si>
  <si>
    <t>百炼智能</t>
  </si>
  <si>
    <t>B2B智能营销服务提供商</t>
  </si>
  <si>
    <t>见过，pass，方向不看好，规模做大上市不易</t>
  </si>
  <si>
    <t>2018.5.4 - 天使轮 - 1000万人民币 - 新美互通/明略/霞光成长
2019.7.9 - Pre-A轮 - 5000万人民币 - 东方嘉富/任子行/元投/雷鸣/顺景九合
2020.12.29 - A轮 - 1亿人民币 - 字节/云启/光远数科/JUE/善金/东方嘉富
2022.11.7 - Pre-B轮 - 1亿人民币 - 明裕/光远/德同/东方嘉富/云启</t>
  </si>
  <si>
    <t>百炼智能(bailian.ai)是一家专注于B2B营销自动化的人工智能技术公司，致力于通过AI技术帮助企业提升从市场洞察、渠道拓展、潜客挖掘到精细化运营的营销全流程效率，实现数字化、智能化转型。百炼智能坚持在自然语言处理、图像识别和知识图谱等AI技术基础上做业务延伸，深入B2B营销业务场景，构建亿级企业数据库及行业知识库，打造渠道宝、潜客宝、店店通等多款Saas产品，逐步形成从营销决策、销售拓客到渠道运营的B2B营销自动化服务闭环，帮助企业市场、销售、运营等核心业务部门提升效率。</t>
  </si>
  <si>
    <t>格创东智</t>
  </si>
  <si>
    <t>工业互联网解决方案提供商</t>
  </si>
  <si>
    <t>TCL孵化的工业互联网平台，主要是借助TCL工研院的研发成果，对新能源和半导体CIM产品进行自主研发和国产替代，21年销售收入7.4亿，年增长40%</t>
  </si>
  <si>
    <t>2018.10.31 - 天使轮 - N/A - TCL/华星光电
2020.5.31 - A轮 - 1亿人民币 - 云锋
2022.10.20 - B轮 - 数亿人民币 - 恒旭/粤财</t>
  </si>
  <si>
    <t>格创东智基于深厚的工业制造基础和互联网技术实力，开发具有自主IP的智能制造和工业互联网系统，以大数据驱动泛在数据和业务智能，帮助制造业建设领先的智能工厂，提供包括预测性维护、数据采集和大数据分析平台；基于AI技术的工厂智能化应用；供应链管理、能源管理、制造执行系统等业内领先智能制造IT解决方案，满足一线生产需求，推动产业数字化进程。</t>
  </si>
  <si>
    <t>大毛牛</t>
  </si>
  <si>
    <t>超低密高分子物理发泡新材料研发商</t>
  </si>
  <si>
    <t>本轮估值11亿，今年预计收入1000万；处于小批量产的阶段，正在进行产能投建，预计明后年放量；主要瞄准英国ZOTE Foams的产品进行国产替代</t>
  </si>
  <si>
    <t>2019.11.8 - Pre-A轮 - N/A - 逐鹿/谷仓学院
2021.1.12 - 股权投资 - N/A - 广润/坤泰/徽瑾
2021.12.14 - A轮 - 数千万人民币 - 东方汇富/广润/逐鹿
2022.10.18 - B轮 - 1.2亿人民币 - 毅达/坤泰/国晟/方道</t>
  </si>
  <si>
    <t>大毛牛是一家聚焦超低密高分子物理发泡技术的新材料公司，现拥有保温隔热、缓冲减震、隔音降噪、吸能、可降解等五大类系列产品，基材覆盖几乎全部的高分子材料，包括但不限于PP、PE、EVA、TPEE、PEBAX、OBC、SEBS、EPDM、硅橡胶、氟橡胶等。同时，其DMN系列物理发泡材料的应用场景及其广泛，覆盖鞋服、运动器材、冷链物流、军工、建筑、汽车、轨道交通、高值医用耗材等领域，具有万亿级目标市场。</t>
  </si>
  <si>
    <t>埃泰克</t>
  </si>
  <si>
    <t>汽车电子产品研发生产商</t>
  </si>
  <si>
    <t>小米/同创伟业/闻泰/兆易</t>
  </si>
  <si>
    <t>2011.11.18 - 天使轮 - N/A - 瑞创
2017.12.26 - Pre-A轮 - N/A - 国富基金
2021.12.8 - A轮 - N/A - 复星创富/华业天成/小米/长江小米
2022.8.2 - B轮 - N/A - 复星创富/交银/中信/华业天成/同创伟业/十月/基石/国泰君安
2022.10.27 - C轮 - 5亿人民币 - 小米/联通中金/中芯熙诚/安振阳明/人保/闻泰/兆易/中金/同创伟业/方正和生/名川/九格/苏州国芯/景蕴/国联/云岫/十月/隆华汇/金通/安徽高新投新材料</t>
  </si>
  <si>
    <t>埃泰克汽车电子（芜湖）有限公司主要致力于设计、开发、制造和销售各类汽车电子产品，主要产品包括车身控制器（BCM）、新能源汽车电子产品(ISG\BMS)、车载音响产品（前装/后装）、车载信息服务产品、PEPS、车载空气净化器、遥控钥匙、空调控制器、汽车传感器、空挡开关等高技术含量的汽车电子产品，用以提升驾驶者的乘驾体验和主机厂的整车品质。公司产品目前配套的客户包括奇瑞、长安、北汽、众泰、长城、力帆等国内各大主机厂，产品市场广阔，取得了良好的经济效益和社会效益。</t>
  </si>
  <si>
    <t>祥邦科技</t>
  </si>
  <si>
    <t>封装胶膜研发生产商</t>
  </si>
  <si>
    <t>源码/GGV</t>
  </si>
  <si>
    <t>没有投资机会</t>
  </si>
  <si>
    <t>2006.7.5 - A轮 - N/A - 安徽志道
2021.3.31 - B轮 - N/A - 海南天智/毅达/湖北产融/创钰/东方汇嘉
2022.3.2 - C轮 - N/A - 弘础/涌铧/星涌/温氏/中金/众诚资产/萧远私募/普华/恒邦/弘信/仁发新能/广州丰盛
2022.6.20 - 股权投资 - N/A - 金能私募
2022.11.7 - D轮 - N/A - 国电投/中金/国调战新/源码/GGV/浦江国投</t>
  </si>
  <si>
    <t>祥邦科技是国内封装胶膜领域的领导型企业之一，是从事特种高分子薄膜研发、生产和销售的技术实力雄厚的国家高新技术企业，是3M品牌光伏胶膜全球唯一授权生产和经销商。光伏胶膜主要用于光伏组件封装，可以对太阳能电池片起到保护作用，其中POE胶膜具备低水汽透过率、高体积电阻率和非常好的耐候性等特点，使组件能够长效使用。</t>
  </si>
  <si>
    <t>皮皮熊</t>
  </si>
  <si>
    <t>皮皮熊是一家生活机器人及健康产品研发商，聚焦于服务老年人生活的机器人和健康产品。</t>
  </si>
  <si>
    <t>源码/顺为</t>
  </si>
  <si>
    <t>2022.11.4 - 股权投资 - N/A - 源码/顺为/Sunglow Wealth/云沐/嘉程</t>
  </si>
  <si>
    <t>悦燃Ufit</t>
  </si>
  <si>
    <t>VR健身应用研发商</t>
  </si>
  <si>
    <t>源码这轮聊过，后续看进展</t>
  </si>
  <si>
    <t>2022.11.2 - 股权投资 - N/A - 源码</t>
  </si>
  <si>
    <t>誉葆科技</t>
  </si>
  <si>
    <t>雷达微波组件研发商</t>
  </si>
  <si>
    <t>涉军</t>
  </si>
  <si>
    <t>2022.11.9 - 股权投资 - N/A - 毅达</t>
  </si>
  <si>
    <t>南京誉葆科技有限公司主要从事微波组件、子系统等微波混合集成电路产品的研制、生产及相关技术服务，公司产品专业应用于精确制导与控制、探测与识别、电子对抗、数据链通信、卫星应用等领域。</t>
  </si>
  <si>
    <t>恩碧技</t>
  </si>
  <si>
    <t>精密电气设备研发生产商</t>
  </si>
  <si>
    <t>老股东达晨接触，企业这轮还在交割中，不见投资人，明年上半年开下一轮，有军工业务</t>
  </si>
  <si>
    <t>2022.11.7 - 股权投资 - N/A - 达晨</t>
  </si>
  <si>
    <t>科芯微流</t>
  </si>
  <si>
    <t>工艺开发服务和反应设备研发商</t>
  </si>
  <si>
    <t>2022.11.3 - 股权投资 - N/A - 合肥创投/线性</t>
  </si>
  <si>
    <t>华兴宇</t>
  </si>
  <si>
    <t>印制电路板研发生产商</t>
  </si>
  <si>
    <t>德阳</t>
  </si>
  <si>
    <t>2022.11.2 - 股权投资 - N/A - 前海睿兴/涌铧</t>
  </si>
  <si>
    <t>四川省华兴宇电子科技有限公司是一家创立于2011年7月的高科技民营企业，致力于从事印制电路板（包括高端多层、双面PCB、FPC等）设计、生产和销售。</t>
  </si>
  <si>
    <t>管芯微</t>
  </si>
  <si>
    <t>半导体设备及芯片研发商</t>
  </si>
  <si>
    <t>老股东反馈公司不在融资期，不见投资人</t>
  </si>
  <si>
    <t>2022.10.28 - 股权投资 - N/A - 元禾璞华</t>
  </si>
  <si>
    <t>管芯微技术（上海）有限公司主要经营许可项目：技术进出口；货物进出口。半导体技术领域内的；半导体器件专用设备、集成电路芯片及产品、安防设备、电子产品、监控设备、通讯设备、智能无人飞行器、智能车载设备研发、生产、加工、销售。</t>
  </si>
  <si>
    <t>INTO YOU</t>
  </si>
  <si>
    <t>彩妆品牌运营服务商</t>
  </si>
  <si>
    <t>聊过，做唇泥大单品做的很好。但太窄了，其他彩妆品类太卷</t>
  </si>
  <si>
    <t>2021.6.30 - 天使轮 - 3000万人民币 - 复星锐正/金沙江
2022.11.3 - 股权投资 - N/A - 金沙江/宝捷会/光银国际/新瞳/上海锐璨</t>
  </si>
  <si>
    <t>Into you是一家彩妆品牌运营服务商，专注于彩妆产品销售业务领域，主要提供眼影、睫毛膏、腮红等彩妆产品。</t>
  </si>
  <si>
    <t>徕芬科技</t>
  </si>
  <si>
    <t>高速无刷吹风机生产商</t>
  </si>
  <si>
    <t>聊过。没太多原创技术，品牌sense一般</t>
  </si>
  <si>
    <t>2022.1.25 - 股权投资 - N/A - XVC/梅花/以太创服
2022.11.7 - 股权投资 - N/A - 梅花/阿里/坚果</t>
  </si>
  <si>
    <t>徕芬科技是一家集研发设计、制造和销售为一体的硬件科技公司。公司在高速无刷马达，拥有一系列发明技术并处于全球领先地位。徕芬科技从传统吹风机的三大弊端（噪声大、易损伤发质、风量小）入手，分析、提取用户在家居生活中的各方面需求，通过不断革新技术和产品，于2020年推出全球超高性价比的11万转高速无刷吹风机。</t>
  </si>
  <si>
    <t>Theia Studios</t>
  </si>
  <si>
    <t>美国免费回合制策略游戏研发商</t>
  </si>
  <si>
    <t xml:space="preserve">2022.3.29 - 种子轮 - N/A - Hashed/Mythical Games/Sandbox/Immutable/Gods Unchained/MakerDAO/Decentraland/Cosmos
2022.11.10 - 股权投资 - 240万美元 - Hashed/Snackclub/IVC/Mint/Taureon/Arcanum/Big Brain/Lancer/Ignite/Andover/Plum </t>
  </si>
  <si>
    <t>Icons of Theia是 Polygon 上即将推出的战术回合制策略游戏，旨在为区块链游戏带来新的视角，并引入创新的“创造和赚取”概念，将奖励与游戏的核心传统方面相结合。 Icons of Theia是一款免费的 1v1 战术策略游戏，可以说是英雄联盟、火焰之纹章和国际象棋的完美结合。</t>
  </si>
  <si>
    <t>百宁盈创</t>
  </si>
  <si>
    <t>外科高端医疗器械研发商</t>
  </si>
  <si>
    <t>传统医疗器械，二级市场不认可</t>
  </si>
  <si>
    <t>2020.11.13 - 股权投资 - N/A - 健康元
2022.11.4 - 股权投资 - N/A - 毅达</t>
  </si>
  <si>
    <t>江苏百宁盈创医疗科技有限公司（简称百宁盈创）是一家集高端医疗器械研发、生产、销售于一体的国家级高新技术企业、江苏省专精特新小巨人企业、江苏省潜在独角兽企业、泰州市瞪羚企业。公司总部位于江苏泰州，厂房面积15000多平方米，配备十万级洁净车间、万级检验检测中心、动物试验中心，自动化加工中心，拥有国内外先进的全自动生产与检测设备。销售运营中心位于上海，以上海为中心辐射全球。在南京和上海，建有集电子、光学、声学、机械为一体的研发中心。产品研发采取自主研发与临床转化医学相结合的方式，将电子、机械、生物技术和临床医学紧密结合，研发团队与临床专家团队深入协作，共同推动项目开发。公司产品主要涉及外科能量器械系列、术中神经监测系列、肿瘤治疗系列、活检旋切系列等领域。</t>
  </si>
  <si>
    <t>汇北川</t>
  </si>
  <si>
    <t>新能源汽车电驱动及电安全核心零部件研发生产商</t>
  </si>
  <si>
    <t>2022年4月聊的，2021年收入8500万，730万净利，当时预计2022收入2亿元，毛利35%，净利率13%，当时那一轮估值投后20亿元。可以再track一下</t>
  </si>
  <si>
    <t>2016.12.19 - 战略投资 - N/A - 正轩/力合
2021.10.18 - A轮 - 1亿人民币 - 和利
2022.11.3 - 股权投资 - N/A - 聚源/博华</t>
  </si>
  <si>
    <t>深圳市汇北川电子技术有限公司成立于1998年, 从2008年开始进入中国新能源汽车行业， 是国内较早一批关键零部件供应商。经过8年精耕市场与技术创新，企业取得了较好成绩，旗下产品温度传感器及功率薄膜电容器在新能源汽车电机、电机控制器、电池管理系统领域处于国内领先水平。</t>
  </si>
  <si>
    <t>迈联医疗</t>
  </si>
  <si>
    <t>脑电接口医疗产品研发商</t>
  </si>
  <si>
    <t>2018.3.16 - 股权投资 - N/A - 国辰机器人
2018.11.27 - 股权投资 - N/A - 盈实
2022.11.8 - 股权投资 - N/A - 金沙江联合</t>
  </si>
  <si>
    <t>迈联医疗是一家脑电接口医疗产品研发商，主打“迈联脑控”品牌，以人机融合智能脑机接口为核心，集研发、生产、销售运营为一体。公司为国家级高新技术企业、省科技型企业，其中脑电采集康复训练设备对于偏瘫、截瘫患者运动康复具有重大临床价值。</t>
  </si>
  <si>
    <t>西湖未来智造</t>
  </si>
  <si>
    <t>超高精度电子增材技术方案提供商</t>
  </si>
  <si>
    <t>英诺/红杉/华登/中科创星</t>
  </si>
  <si>
    <t>2020.11.9 - 天使轮 - 数千万人民币 - 英诺天使/中科创星
2021.8.2 - 股权投资 - N/A - 矽力杰
2021.10.20 - Pre-A轮 - 数亿人民币 - 红杉/华登/指数/青岛华芯焦点
2022.11.3 - A轮 - 1亿人民币 - 中电海康/矽芯/宁波蓝郡/红杉/华登</t>
  </si>
  <si>
    <t>西湖未来智造于2020年在中国杭州成立，以精密增材制造技术为核心，基于先进功能材料和三维集成技术方面的优势，提供为客户量身定制的量产级打印技术方案，包括全套精密电子3D打印设备、材料与加工服务等；打印最小特征尺寸可达1微米，可打印材料包括数十种金属、功能聚合物、陶瓷等材料。</t>
  </si>
  <si>
    <t>中科国生</t>
  </si>
  <si>
    <t>呋喃类生物基材料设计开发商</t>
  </si>
  <si>
    <t>见过，这一轮建议pass，待量产成本验证。上一轮老股东增资投后8亿，本轮希望15亿左右估值融资</t>
  </si>
  <si>
    <t>2021.7.30 - 种子轮 - N/A - 中科优势
2021.11.17 - 天使轮 - 数千万人民币 - 经纬/五源/雅亿
2022.2.28 - 天使+轮 - 数千万人民币 - 君盛/君联/碧桂园/盈睿
2022.12.5 - Pre-A - 1亿人民币 - 君联/君盛/钟鼎</t>
  </si>
  <si>
    <t>中科国生成立于2021年7月，其生物质催化研究主要围绕生物基化合物5-羟甲基糠醛HMF。以HMF为平台化合物，通过氧化、加氢、酯化等反应生成系列HMF衍生物，可以得到聚酯、油品、香料等终端产品。</t>
  </si>
  <si>
    <t>本诺电子</t>
  </si>
  <si>
    <t>电子级粘合剂产品和解决方案提供商</t>
  </si>
  <si>
    <t>2010.10.1 - 天使轮 - 数百万人民币 - 接力
2016.12.20 - A轮 - N/A - 博信
2018.3.14 - B轮 - 数千万人民币 - 聚芯/接力
2021.2.22 - 战略投资 - 数千万人民币 - 哈勃
2022.2.16 - B+轮 - 数千万人民币 - 新潮科技/苏民投
2022.11.2 - 股权投资 - N/A - 金浦</t>
  </si>
  <si>
    <t>本诺电子是一家电子级粘合剂产品和解决方案提供商，产品广泛应用于电子组装和半导体封装领域，本诺电子相继开发了新系列产品：ExSilica 硅胶系列，ExSeal 密封胶系列。本诺公司还将继续和上下游厂商广泛合作，致力于应用于各种先进封装形式的平台研发。 未来，本诺将持续致力于平台开发，产品优化，工艺控制，质量控制，技术服务，解决方案的创新与改进。向不同的生产行业提供先进的产品和系统解决方案。</t>
  </si>
  <si>
    <t>阿丘科技</t>
  </si>
  <si>
    <t>工业机器人视觉技术平台</t>
  </si>
  <si>
    <t>DCM/百度</t>
  </si>
  <si>
    <t>2017.5.19 - 天使轮 - 1000万人民币 - 英诺天使/臻云/水木清华
2018.1.18 - A轮 - 800万美元 - DCM/百度/长石/英诺/臻云
2019.2.28 - A+轮 - 1000万美元 - 君联/DCM/百度
2020.11.12 - B轮 -2000万美元 - 襄禾/DCM/君联
2021.4.9 - B+轮 - N/A - 嘉御/襄禾
2022.11.7 - 股权投资 - N/A - 嘉御/DCM/尚珹/襄禾/百度</t>
  </si>
  <si>
    <t>阿丘科技是一家工业检测及分拣机器人开发商。旗下有SmartPicker和AQ-Insight两款产品，解决了工业机器人分拣领域的无序抓取难题和质检领域的复杂缺陷检测问题。隶属于北京阿丘科技有限公司。</t>
  </si>
  <si>
    <t>HORWIN</t>
  </si>
  <si>
    <t>智能电动摩托车生产商</t>
  </si>
  <si>
    <t>在找XVC介绍</t>
  </si>
  <si>
    <t>2022.11.1 - 天使轮 - 1亿人民币 - XVC</t>
  </si>
  <si>
    <t>常州浩万新能源科技有限公司发布了旗下全新品牌号外（Horwin），并首次面向全球发布两轮首家一体化智能底盘平台。致力于用新的AI生产力去重塑人类便捷移动的社会意义。基于智能化科技发展，浩万发布的两轮一体化智能底盘平台将成为打造纯电动新车产品的温床，平台具有高度集成的三电系统、智能控制的域控系统、模块化设计等优点。可根据用户使用场景的不同，开发打造符合用户需求的产品。</t>
  </si>
  <si>
    <t>观妙科技</t>
  </si>
  <si>
    <t>生鲜一站式SaaS服务商</t>
  </si>
  <si>
    <t>2022.1.14 - 天使轮 - 数千万人民币 - 蓝湖/深涧/元璟</t>
  </si>
  <si>
    <t>观妙科技致力于为全球商家提供智能化的SaaS解决方案。观妙科技推出了“鲜大师”生鲜农产品一站式SaaS平台，希望为农产品全流通环节（批发，仓储，加工，运输等）提供数字化产品和服务。</t>
  </si>
  <si>
    <t>三垣航天</t>
  </si>
  <si>
    <t>航天航空服务提供商</t>
  </si>
  <si>
    <t>卫星在轨服务</t>
  </si>
  <si>
    <t>2022.11.1 - 天使轮 - 数千万人民币 - 元航/银杏谷</t>
  </si>
  <si>
    <t>三垣航天成立于2022年6月，是一家以空间操作技术研发、空间操作相关装备研制、空间在轨服务业务运营为核心业务的初创企业。</t>
  </si>
  <si>
    <t>UDS</t>
  </si>
  <si>
    <t>制造业信息化解决方案提供商</t>
  </si>
  <si>
    <t>红杉/达晨</t>
  </si>
  <si>
    <t>不值得，没有核心技术</t>
  </si>
  <si>
    <t>2021.6.10 - 股权投资 - N/A - 达晨/红杉
2021.8.24 - 股权投资 - N/A - 上汽
2021.10.21 - 股权投资 - N/A - 深圳哲灵
2022.10.31 - A轮 - 2.5亿人民币 - 红杉/达晨/尚颀/乾成哲灵</t>
  </si>
  <si>
    <t>上海优集工业软件有限公司(UDS)，专注于为高端研发制造型企业提供行业化的数字化转型和智能制造创新服务解决方案以及配套的应用技术和实施服务，是国家认定的高新技术企业和软件企业。UDS服务过的客户遍布汽车及交通运输、模具及通用机械、电气和装备制造、高科技电子、快速消费品（日化和乳品饮料制造）等行业。公司遵循和实践工业4.0理念和愿景，依托专业咨询和25年服务制造业的行业专业实践，为客户提供基于行业细分的数字化企业、智能制造以及数字化车间管理整体解决方案，帮助企业掌控数字化创新，加速转换新动能。</t>
  </si>
  <si>
    <t>链安科技</t>
  </si>
  <si>
    <t>区块链安全服务提供商</t>
  </si>
  <si>
    <t>Pass 团队integrity 有问题，多次负面新闻</t>
  </si>
  <si>
    <t>2018.5.1 - 种子轮 - N/A - 分布式
2018.5.11 - 股权投资 - N/A - 上海始创
2018.11.7 - 天使轮 - 数百万美元 - 界石/盘古创富
2019.11.29 - 战略投资 - 1000万人民币 - 任子行
2020.1.13 - 战略投资 - 数千万人民币 - 复星/联想/成都创投/分布式/界石/盘古创富
2020.2.25 - 战略投资 - N/A - 前海
2022.11.3 - A轮 -2000万美元 - 蚂蚁/成都创投/复星/联想</t>
  </si>
  <si>
    <t>成都链安科技有限公司是全球领先的区块链安全公司，致力于区块链安全生态建设。基于网络安全、形式化验证、人工智能和大数据分析等四大技术打造的“链必安一站式区块链安全服务平台”，囊括“六大核心安全产品”和“六大明星安全服务”，实现区块链系统“研发→运行→监管”全生命周期的安全解决方案。</t>
  </si>
  <si>
    <t>江行智能</t>
  </si>
  <si>
    <t>物联网边缘计算产品与服务提供商</t>
  </si>
  <si>
    <t>这一轮看过，公司主要提供的是偏远地区电网电厂智能维护和巡检服务，目前订单按照单个项目的模式收费，比较依赖客户需求持续的增购，去年6000万订单，今年2亿订单，确认收入1.2亿元；但是concern在于长期做大有压力；本轮计划融资3亿元，估值16亿元以上（上一轮投后16亿元）；估值较高，回报有压力</t>
  </si>
  <si>
    <t>2018.7.1 - 天使轮 - 数千万人民币 - 红杉
2019.7.8 - A轮 - 3000万人民币 - 松禾/红杉/百度
2020.11.26 - A+轮 - 1亿人民币 - 保利/联想/临港科创/水木/红杉/奥牛
2021.6.24 - A++轮 - 数千万人民币 - 中关村发展启航/复奇/卓源/红杉/保利
2022.8.25 - Pre-B轮 - 1.5亿人民币 - 朗玛峰/联想/卓源/光跃/厚丰行愿一号</t>
  </si>
  <si>
    <t>江行智能成立于2018年，致力于融合边缘计算与AI技术，打造新一代云边协同的智能物联网产品与服务。公司在运营两年的时间内，完成多个物联网软硬件产品与解决方案的落地并实现批量化规模复制。公司目前聚焦于能源、环保、政务行业中的边缘计算产品落地，并与行业中的头部企业达成战略合作与持续的订单合作。典型客户包括国家电网、南方电网、中国石油、北控水务、华电集团、京能集团等行业龙头企业。随着“新基建”和企业数字化智能化转型逐渐推进到深水区，对边缘计算的需求会在更多的行业中显现出来。</t>
  </si>
  <si>
    <t>贝海生物</t>
  </si>
  <si>
    <t>肿瘤创新药物研发商</t>
  </si>
  <si>
    <t>国中/元禾</t>
  </si>
  <si>
    <t>创新药领域，尚未完成临床，缺乏评估能力</t>
  </si>
  <si>
    <t>2014.6.12 - 天使轮 - N/A - 国中
2021.7.1 - A轮 - 1亿人民币 - 国中/亦尚汇成/金地/珠海科创
2022.1.6 - A+轮 - N/A - 羿凯/国中
2022.10.31 - B轮 - 2亿人民币 - 羿凯/国中/元禾辰坤/金航</t>
  </si>
  <si>
    <t>贝海生物是一家开发差异化肿瘤创新产品的生物医药企业，致力于开发以患者为中心临床需求未满足的肿瘤创新药。公司通过多个全球首创的新药技术平台，完成了10余项创新药物研发管线布局，且已有数个新药项目进入到NDA申报和关键性临床试验阶段。在中国、美国已累计获得7个临床试验许可（IND）。BH009是贝海生物自主开发的具有明显临床优势的多西他赛创新产品。目前全球尚无同类产品上市。</t>
  </si>
  <si>
    <t>作为科技</t>
  </si>
  <si>
    <t>大小便智能护理机器人研发商</t>
  </si>
  <si>
    <t>做老年和失能失智人群大小便智能护理，未来考虑做综合性的智能护理，2C+2B的模式，目前销售小几千万，PMF仍不明晰</t>
  </si>
  <si>
    <t>2020.10.29 - 股权投资 - 数千万人民币 - 麦哲伦
2021.8.12 - 战略投资 - 1000万人民币 - 恒洲信
2022.10.28 - B轮 - N/A - 达晨财智/麦客财智/武汉世均银创</t>
  </si>
  <si>
    <t>作为科技成立于2019年，联合创始人是由一批来自世界五百强企业的高管与研发团队的成员组成，在人工智能、医疗器械、临床医学转化领域的工作经验都已超过10年。公司开始围绕人口老龄化的转型升级需求，专注于失能失智人群护理领域，倾力打造机器人护理+智能护理平台+智慧医疗护理体系，致力于成为医疗健康领域内智能护理辅具设备的优质服务商。</t>
  </si>
  <si>
    <t>中科本原</t>
  </si>
  <si>
    <t>高端DSP芯片及解决方案提供商</t>
  </si>
  <si>
    <t>2022年预计收入3000万，估值post 8.6亿。DSP领域暂时不是重点方向</t>
  </si>
  <si>
    <t>2018.8.14 - 种子轮 - N/A - 青岛即航
2020.1.16 - 天使轮 - N/A - 长风智清/中科创星/中自
2021.9.6 - A轮 - 1亿人民币 - 同创伟业/普华/深创投/高创澳海
2022.10.31 - B轮 - N/A - 毅达/中国互联网基金/国新科创/智慧互联/深创投/高创澳海</t>
  </si>
  <si>
    <t>中科本原成立于2018年，为数字信号处理器DSP芯片及解决方案专业供应商。公司采用自主创新架构，面向工业控制、新能源、电动汽车、轨道交通和视音频处理等领域，提供具有竞争力的产品和解决方案。公司采用自主创新架构，面向工业控制、新能源、电动汽车、轨道交通和视音频处理等领域，为客户提供具有国际竞争力的DSP产品和解决方案，目前已成功实现多款DSP芯片量产和规模化应用。</t>
  </si>
  <si>
    <t>金晟新能源</t>
  </si>
  <si>
    <t>锂电回收利用解决方案提供商</t>
  </si>
  <si>
    <t>达晨/国中</t>
  </si>
  <si>
    <t>肇庆</t>
  </si>
  <si>
    <t>去年营收11亿元，今年预计30亿元，明年60-70亿元；去年利润9000万，今年3.5亿元左右，明年利润6亿元；估值120亿元；今年盈利能力高可能是碳酸锂价格高，明年如果锂价格低下来盈利能力可能不一定这么高；</t>
  </si>
  <si>
    <t>2020.12.28 - 股权投资 - N/A - 广州盈涛/万载长盛
2021.7.27 - A轮 - N/A - 国民/中电中金/广东若补/高泰云天
2022.8.12 - B轮 - 数亿人民币 - 复星锐正/国调/广汽/中金/国民
2022.11.2 - B+轮 - 数亿人民币 - 达晨/基石/博世/陕汽/国调战新/广东省产业/国中/博时</t>
  </si>
  <si>
    <t>广东金晟新能源股份有限公司是中国领先的锂电回收利用解决方案提供商，公司聚焦退役锂电综合回收利用，公司主要产品有电池级硫酸钴、硫酸镍、硫酸锰、碳酸锂等锂电池材料，向电池产品延伸，已成功跻身全球主流电池厂商供应链体系。</t>
  </si>
  <si>
    <t>瑶芯微</t>
  </si>
  <si>
    <t>MEMS传感器芯片提供商</t>
  </si>
  <si>
    <t>同创伟业/中科创星</t>
  </si>
  <si>
    <t>正在与中芯绍兴考虑合并，做成IDM模式；打算合并后直接申报上市，暂不考虑继续融资</t>
  </si>
  <si>
    <t>2020.8.6 - 天使轮 - N/A - 中科创星/新疆云泽
2021.2.3 - A轮 - N/A - 张江科投
2021.11.16 - B轮 - N/A - 朗玛峰/北汽产业/盈峰/南京大美众成
2022.11.3 - C轮 - 数亿人民币 - 盛石/同创伟业/基石/美的/中科创星/朗玛峰/张江集团</t>
  </si>
  <si>
    <t>瑶芯微电子科技（上海）有限公司主要致力于智能传感器芯片的设计、研发和销售，主营产品为MEMS传感器芯片以及匹配的信号处理芯片。主要应用领域为： 消费类电子市场、医疗与工控领域，主要产品针对市场上手机以及以智能家居（比如智能音箱，智能TV遥控器）、可穿戴设备（比如TWS耳机）车联网等AIoT、以及家居医疗器械方面的应用；提供了自有知识产权的可国产替代的高可靠性和高性价比的MEMS传感器产品，作为各种交互入口的提供商，最终实现高中低端产品国产化全覆盖。</t>
  </si>
  <si>
    <t>知象光电</t>
  </si>
  <si>
    <t>高精度3D扫描仪研发商</t>
  </si>
  <si>
    <t>当时我们给了8亿口头offer来推进, GGV给了12亿pre的offer, 公司坚持15亿估值，最后安信15亿投了，值得继续track下业务进展</t>
  </si>
  <si>
    <t>2015.6.4 - 天使轮 - N/A - 西科天使
2017.3.14 - Pre-A轮 - N/A - 软银
2019.1.10 - A轮 - 1000万人民币 - 深创投/国家中小企业/国中
2021.2.25 - A+轮 - 数千万人民币 - 深圳开源
2021.8.30 - B轮 - 数千万人民币 - 长江国弘
2021.11.25 - B+轮 - 数千万人民币 - 钟鼎
2022.11.3 - C轮 - 1亿人民币 - 安信/钟鼎/国彤创丰</t>
  </si>
  <si>
    <t>知象光电 Revopoint 是一家专注于高精度 3D 视觉技术创新的硬科技企业。知象光电所研发的 3D扫描仪性能出色、便携易用，销量领先，终端用户遍及全球 150 多个国家或地区，在智能硬件、医疗成像、元宇宙、3D打印、VR/AR等领域实现了落地应用；工业 3D视觉产品与解决方案性能精湛，已成功服务全球 100 余家企业，被广泛应用于自动化焊接、工业检测、机器人视觉引导等领域。</t>
  </si>
  <si>
    <t>袋鼠云</t>
  </si>
  <si>
    <t>全链路数字化技术与服务提供商</t>
  </si>
  <si>
    <t>见过，建议pass，数据中台要做到上市规模和获利不容易，估值已经较高</t>
  </si>
  <si>
    <t>2016.7.1 - Pre-A轮 - 3000万人民币 - 元璟/盈动
2017.7.24 - A轮 - 6000万人民币 - 戈壁/元璟
2019.12.30 - B轮 - 数亿人民币 - 国投/深创投/宁波工投/杭州金投/泰恒
2020.1.8 - C轮 - N/A - 和丰/国投/中信/亿联凯泰
2021.6.24 - C+轮 - 1亿人民币 - 凯泰/中信/亿联凯泰/东方富海/盈动
2021.11.18 - 股权投资 - N/A - 恒励
2022.11.1 - C+轮 - 1亿人民币 - 源星昱瀚/国中/深创投</t>
  </si>
  <si>
    <t>袋鼠云是全链路数字化技术与服务提供商，运用云原生、大数据、数字孪生等技术，为企业及开发者提供数据开发及治理、数据分析与洞察、数字孪生等数字产品及解决方案支持，致力于为客户提供有价值的数据服务。截至目前，超5000家金融、政府、制造、教育等行业客户通过袋鼠云实现降本增效、快捷转型以及创新力提升。袋鼠云依托顶尖技术团队和丰富的业务场景，自主研发出多个高效数据方案，包括极速湖仓引擎“数驹DTengine”、一站式大数据开发及治理平台“数栈DTinsight”、数据智能分析与洞察“数雁EasyDigit”、数字孪生可视化平台EasyV等。袋鼠云的使命是以数字化赋能行业高效协同、联动解决数据应用问题，让数据产生价值，让“好用”“管用”的数字化产品惠及数字经济社会的每一个角落。</t>
  </si>
  <si>
    <t>格兰菲</t>
  </si>
  <si>
    <t>GPU图形图像解决方案提供商</t>
  </si>
  <si>
    <t>通过君联了解公司情况</t>
  </si>
  <si>
    <t>2020.12.29 - 天使轮 - N/A - 云锋
2021.9.30 - Pre-A轮 - N/A - 君联/昆桥/云锋/信熹/建鑫
2022.10.11 - 战略投资 - N/A - 君联</t>
  </si>
  <si>
    <t>格兰菲智能科技有限公司（Glenfly Tech Co., Ltd.），致力于通过提供软硬件集成的GPU图形图像解决方案和AMOLED显示解决方案，帮助客户在计算机软硬件、自动驾驶、网络游戏、智能办公等领域，解决各种潜在挑战，满足多样化需求。</t>
  </si>
  <si>
    <t>尚阳通科技</t>
  </si>
  <si>
    <t>功率半导体产品研发生产商</t>
  </si>
  <si>
    <t>恒泰柯直接竞争对手</t>
  </si>
  <si>
    <t>2014.11.25 - 天使轮 - N/A - 同创伟业
2018.3.27 - 战略投资 - 275万人民币 - 创维/鼎青
2020.6.4 - 股权投资 - N/A - 石溪清流
2021.10.26 - 股权投资 - N/A - 上海华虹
2022.10.28 - 战略投资 - N/A - 中国中车/深圳聚合/重投/基石/同创伟业/国方/联新/创维/石溪/青岛融源/上汽/山东高速/北京国谦/海南鸿山众芯/深圳重仁聚力</t>
  </si>
  <si>
    <t>深圳尚阳通科技有限公司是一家致力于高端半导体功率器件设计、开发、制造及销售的集成电路设计公司，公司的产品包括IGBT、超结MOSFET、SGT MOSFET等。</t>
  </si>
  <si>
    <t>英韧科技</t>
  </si>
  <si>
    <t>半导体芯片及存储技术研发商</t>
  </si>
  <si>
    <t>Pre估值45亿（flat round），对应2022年预计收入2亿，毛利35%，亏损3亿；2023年预计收入6.8亿，但实现起来难度较大：1）消费市场趋冷，2）主要靠模组产品拉动（3.5亿），毛利可能进一步降低，3）企业级产品仍待送样验证结果</t>
  </si>
  <si>
    <t>2017.12.24 - A轮 - N/A - 武岳峰/亦合/追远/丰元/zPark
2019.8.12 - 股权投资 - N/A - 大榭鹏创/嘉远/创徒丛林/鑫安
2020.6.5 - 股权投资 - N/A - 招商局/嘉御/衡盈/阳光融汇/龙马/七匹狼/深圳腾晋
2020.12.9 - 股权投资 - N/A - 爱诺/尚融/诸暨同君
2021.6.25 - 股权投资 - N/A - 中金资本/中金公司/中电坤润/张江火炬/迦明/中信产业/朗玛峰/联新/云岫/海望
2021.12.15 - 股权投资 - N/A - 国泰君安/联通中金/中信建投/上海集成电路
2022.10.12 - 股权投资 - N/A - 七匹狼/亦合
2022.10.12 - 战略投资 - N/A - 武岳峰</t>
  </si>
  <si>
    <t>英韧科技（上海）有限公司为半导体芯片设计公司，专注创新下一代全球存储技术和数据处理系统，大幅度提高数据存储和传输的效率，极大降低海量数据造成的网络堵塞，显著减少过多协议转化造成的浪费。在数据大爆炸的时代，英韧产品将广泛应用在云计算，人工智能，数据中心，以及无人驾驶汽车等领域。</t>
  </si>
  <si>
    <t>帕母医疗</t>
  </si>
  <si>
    <t>肺动脉高压技术开发平台</t>
  </si>
  <si>
    <t>已联系千骥老股东，反馈PAH市场较小，认为公司技术能力较强所以参与跟投</t>
  </si>
  <si>
    <t>2021.8.4 - 股权投资 - 1亿人民币 - 奥博/千骥/礼来/高榕
2022.11.4 - 股权投资 - 数千万美元 - 元生/OrbiMed/千骥/礼来/高榕/惠合/GC&amp;H</t>
  </si>
  <si>
    <t>无锡帕母医疗技术有限公司（帕母医疗）成立于2013年，依托肺动脉高压领域的原创技术，打造全球创新器械开发平台。目前所研发的核心产品均为国际首创，同时斩获国内外超四十项发明专利，并成功进入CFDA创新医疗器械绿色通道，获得CE质量体系认证。2021年2月，帕母医疗原创的射频消融导管荣获美国FDA突破性器械资质。作为中国首家获得FDA BREAKTHROUGH认证的肺高压企业，帕母医疗以黑马姿态领衔肺高压领域，以世界级原创技术缔造全球创新器械开发平台。</t>
  </si>
  <si>
    <t>芯路半导体</t>
  </si>
  <si>
    <t>集成电路芯片及产品制造商</t>
  </si>
  <si>
    <t>2022.10.24 - 股权投资 - N/A - 元禾控股</t>
  </si>
  <si>
    <t>科乐新材料</t>
  </si>
  <si>
    <t>阻燃剂市场相对成熟，待了解公司差异化的地方，</t>
  </si>
  <si>
    <t>2022.10.27 - 股权投资 - N/A - 合肥高投/硅谷真石/IDG/合肥创投</t>
  </si>
  <si>
    <t>合肥中科科乐新材料有限责任公司主要业务阻燃剂, 氢氧化铝, 氢氧化镁, 沥青阻燃剂，公司产品广泛应用于氢氧化铝; 氢氧化镁; 阻燃剂;其他合成材料助剂、精细化学品。</t>
  </si>
  <si>
    <t>豫北转向系统</t>
  </si>
  <si>
    <t>汽车转向及传动系统研发生产商</t>
  </si>
  <si>
    <t>新乡</t>
  </si>
  <si>
    <t>投资现在暂时没有窗口，已经在股改，明年报会，等待下轮机会</t>
  </si>
  <si>
    <t>2022.10.27 - 股权投资 - N/A - 合肥市产投/华登</t>
  </si>
  <si>
    <t>豫北转向系统股份有限公司，生产汽车动力转向系统，产品包括循环球式动力转向器（RCB）、齿轮齿条液压式转向器（HRP）、电动助力转向系统（EPS &amp;EMSG）。目前已拥有40大系列，600多个品种，产品覆盖微车、轿车、越野车、SUV、皮卡、轻卡、中重卡、客车。</t>
  </si>
  <si>
    <t>易唯科</t>
  </si>
  <si>
    <t>新能源汽车扁线电机研发商</t>
  </si>
  <si>
    <t>盐城</t>
  </si>
  <si>
    <t>通过一汽力合反馈</t>
  </si>
  <si>
    <t>2022.11.1 - 股权投资 - N/A - 一旗力合/联想</t>
  </si>
  <si>
    <t>上海易唯科电机技术有限公司，坐落于上海自由贸易试验区临港新片区内，公司成立于2021 年，是一家以研发设计、生产制造、销售服务为一体的新能源汽车扁线电机企业。产品适用于电动摩托、A00 级纯电汽车、飞行汽车、军工特种电机、A~C 级纯电汽车，混合动力车，商用车及工程机械等应用场合。</t>
  </si>
  <si>
    <t>力及热</t>
  </si>
  <si>
    <t>2022.10.27 - 股权投资 - N/A - 中科创星</t>
  </si>
  <si>
    <t>广州力及热管理科技有限公司主要经营电子工程设计服务;电子产品检测;电子产品设计服务;信息电子技术服务;新材料技术推广服务;电子专用材料开发与制造;新型电子元器件制造：片式元器件、敏感元器件及传感器、频率控制与选择元件、混合集成电路、电力电子器件、光电子器件、新型机电元件、高分子固体电容器、超级电容器、无源集成元件、高密度互连积层板、多层挠性板、刚挠印刷电路板及封装载板;电子元件及组件制造;电子专用设备、测试仪器、工模具制造;专用设备销售;电子元器件批发;电子产品批发;电子元器件零售;电子产品零售;电工机械专用设备制造;电子工业专用设备制造;</t>
  </si>
  <si>
    <t>德力佳</t>
  </si>
  <si>
    <t>传动系统研发生产商</t>
  </si>
  <si>
    <t>高瓴/毅达/高瓴</t>
  </si>
  <si>
    <t>2022.10.26 - 股权投资 - N/A - 无锡金投/高瓴/毅达/建信信托/金风投控/东方三峡/源融/亿宸/高瓴</t>
  </si>
  <si>
    <t>德力佳传动科技（江苏）有限公司设计研发各类高速、重载、精密齿轮传动设备，主营风力发电设备核心部件齿轮箱及配套零部件。为风机传动链提供高可靠性齿轮箱，并提供全套产品技术解决方案；为运维服务市场提供一流的技术和高品质升级服务：技术培训、现场运行诊断、产品维护和技术改造升级。</t>
  </si>
  <si>
    <t>辛米尔视觉</t>
  </si>
  <si>
    <t>边缘端视频理解技术研发商</t>
  </si>
  <si>
    <t>正在通过险峰对接</t>
  </si>
  <si>
    <t>2021.11.16 - 天使轮 - 1000万人民币 - 原子创投
2022.10.27 - 股权投资 - N/A - 险峰</t>
  </si>
  <si>
    <t>辛米尔视觉成立于2019年，定位边缘端视频理解的软硬件平台，主要基于视频理解底层技术，通过自研的超精简网络算子和高能效压缩技术，以及芯片级视频时空处理技术，为客户提供“高效+轻量”的行业解决方案，覆盖人员存在性检测、过程一致性检测、异常检测等工业场景。</t>
  </si>
  <si>
    <t>悦孚斯</t>
  </si>
  <si>
    <t>智能家居研发生产商</t>
  </si>
  <si>
    <t>10亿元销售额，乐歌第二名，20年红杉IDG的投资
今年业绩掉的很厉害</t>
  </si>
  <si>
    <t>2021.7.30 - 股权投资 - N/A - 宁波悦迩
2022.10.31 - 股权投资 - N/A - 红杉/IDG</t>
  </si>
  <si>
    <t>悦孚斯是一家智能家居研发生产商，目前公司以「办公家具、运动器械、生活家居」为3大主营产品类别，旗下有9条产品线。</t>
  </si>
  <si>
    <t>智程半导体</t>
  </si>
  <si>
    <t>半导体湿制程设备研发生产商</t>
  </si>
  <si>
    <t>明年报材料，大概率不会融资，但保持跟进</t>
  </si>
  <si>
    <t>2022.1.26 - 股权投资 - N/A - 毅达/聚源/东合
2022.10.26 - 股权投资 - N/A - 达晨/东合</t>
  </si>
  <si>
    <t>智程半导体是一家半导体湿制程设备研发生产商，主要从事半导体领域湿制程设备的研发、生产与销售；产品广泛应用于半导体前道制程、先进封装、MEMS、化合物半导体、LED、平板显示等领域；致力于为客户提供柔性定制、性能领先、服务高效的一站式技术供应方案。</t>
  </si>
  <si>
    <t>美慕科技</t>
  </si>
  <si>
    <t>化妆品及日货产品销售商</t>
  </si>
  <si>
    <t>准备聊下</t>
  </si>
  <si>
    <t>2021.3.29 - 股权投资 - N/A - 峰瑞
2022.10.31 - 股权投资 - N/A - 西南/峰瑞/内蒙古东方</t>
  </si>
  <si>
    <t>空间矩阵</t>
  </si>
  <si>
    <t>电子元器件生产商</t>
  </si>
  <si>
    <t>2019.1.23 - 股权投资 - N/A - 中科创星
2020.7.22 - 股权投资 - N/A - 中信聚信
2022.10.24 - 股权投资 - N/A - 中科创星/中信聚信</t>
  </si>
  <si>
    <t>空间矩阵是一家电子元器件生产商，主要从事电子技术开发，通讯设备、计算机软硬件、电子产品、电子元器件销售、技术咨询等。</t>
  </si>
  <si>
    <t>速境</t>
  </si>
  <si>
    <t>2021.4.9 - 天使轮 - 数千万人民币 - 平潭创想未来CVC
2022.2.23 - Pre-A轮 - 1000万人民币 - 峰瑞/东莞融大/惟一
2022.10.31 - 股权投资 - N/A - 元禾原点</t>
  </si>
  <si>
    <t>脉得智能</t>
  </si>
  <si>
    <t>医疗一体化数据精准协同平台</t>
  </si>
  <si>
    <t>AI识别影像辅助诊断的收费模式不明朗</t>
  </si>
  <si>
    <t>2019.9.3 - 股权投资 - N/A - 无锡金源
2021.7.22 - 股权投资 - N/A - 鼎祥
2022.11.3 - 股权投资 - N/A - 达晨</t>
  </si>
  <si>
    <t>脉得智能是一家专注人工智能影像算法研究、服务集成、产品设计的创新型科技企业，团队拥有全球最先进的人工智能影像处理核心技术与核心算法，通过建立医学影像认知与医学数据人工智能分析的创新研发中心，实现整合精准医疗协同生态圈的建设。</t>
  </si>
  <si>
    <t>谱创医疗</t>
  </si>
  <si>
    <t>高端有源心脏与血管介入技术平台开发商</t>
  </si>
  <si>
    <t>有源价值低，集采风险</t>
  </si>
  <si>
    <t>2020.4.17 - 天使轮 - N/A - 珠池鋆鼎/旸谷昀和
2021.2.7 - Pre-A轮 - N/A - 三捷/旸谷昀和
2022.5.7 - A轮 - 1亿人民币 - 君联/拔萃/怀德/旸昀
2022.11.1 - 股权投资 - N/A - 涌铧</t>
  </si>
  <si>
    <t>谱创医疗成立于2019年3月，总部位于上海，是一家专注于打造高端有源心脏与血管介入技术平台的医疗科技公司。其首个推出的产品是公司自主研发并获得专利授权的血管内冲击波球囊导管系统Sonico。该系统主要针对动脉血管钙化的治疗。</t>
  </si>
  <si>
    <t>盛吉盛</t>
  </si>
  <si>
    <t>半导体设备研发服务平台</t>
  </si>
  <si>
    <t>2018.3.22 - 股权投资 - N/A - 芯鑫租赁/芯空间/中芯国际/Triplecores
2020.5.22 - 股权投资 - N/A - 聚源/上海新阳
2021.4.13 - 股权投资 - N/A - 聚源
2022.10.31 - 股权投资 - N/A - 聚源/鸿鹄芯瑞/轻舟/中芯科技/中芯熙诚/江苏融晗</t>
  </si>
  <si>
    <t>盛吉盛是一家半导体设备研发服务平台，主要经营半导体设备的升级优化、新机台研发、维修和服务等三大板块业务。</t>
  </si>
  <si>
    <t>玩点旅行</t>
  </si>
  <si>
    <t>去中心化旅行生态解决方案提供商</t>
  </si>
  <si>
    <t>2021.12.3 - 天使轮 - 1000万美元 - 天图/趣链/藕舫</t>
  </si>
  <si>
    <t>玩点旅行是一家去中心化的旅行生态解决方案提供商，希望能够顺应当下互联网流量去中心化和内容化的趋势，通过业务和技术解决方案帮助行业商家获得更高效的转化和增长。目前，玩点旅行拥有超过50个旅游行业头部客户，包含头部高星品牌酒店和知名景区；打通并建立了对接超过4000家旅行社和上万名司机导游的开放生态；在去中心化流量生态中实现了过千万元级别的月度销售规模。</t>
  </si>
  <si>
    <t>日观芯设</t>
  </si>
  <si>
    <t>EDA软件与芯片研发商</t>
  </si>
  <si>
    <t>公司未在融资窗口期，和华义交流，做数字芯片signoff工具，擅长点是在时序，团队是90年代清华毕业生，后去UCLA读PhD，曾经在Sysnosys工作，离职创业，现在客户有海思和华大九天，2022年收入百万级别。</t>
  </si>
  <si>
    <t>2022.10.26 - 天使轮 - 数千万人民币 - 元禾璞华/华义</t>
  </si>
  <si>
    <t>上海日观芯设自动化有限公司成立于2021年4月，公司已获得国内顶级半导体基金的投资，自成立以来即深耕于集成电路领域电子设计自动化（EDA）领域，旨在打造集成电路设计国产自主EDA数字签核全流程与全芯片优化系统。经过一年的高速发展，日观芯设已经成为国内EDA新兴企业，核心产品可达国际领先水平，并获得行业内知名IC设计企业的广泛认可。</t>
  </si>
  <si>
    <t>畅德医疗</t>
  </si>
  <si>
    <t>外周血管介入器械产品研发商</t>
  </si>
  <si>
    <t>2022.10.24 - 天使轮 - 数千万人民币 - 君联/心悦久朋</t>
  </si>
  <si>
    <t>畅德医疗成立于2021年11月，公司致力于在外周介入器械领域高效打造一整套完整的解决方案，针对外周动静脉疾病，研发药物球囊、导管、支架、血栓清除设备等产品。</t>
  </si>
  <si>
    <t>艾迪晶生物</t>
  </si>
  <si>
    <t>数字化精准育种技术及服务提供商</t>
  </si>
  <si>
    <t>投前1.1亿人民币融资3000万，之前做CRO现在开始水稻育种，院士代持</t>
  </si>
  <si>
    <t>2022.10.19 - 天使轮 - 数千万人民币 - 济峰/涌铧</t>
  </si>
  <si>
    <t>武汉艾迪晶生物科技有限公司是一家植物基因编辑技术和遗传转化技术的研发及其相关工具的开发商。艾迪晶生物目前拥有基因库+检测分析平台、基因编辑平台、分子生物学平台、高通量遗传转化平台和田间试验基地。据介绍，艾迪晶生物2021年入选国家高新技术企业，目前申请及授权发明专利、实用新型专利及软件著作权等25项。</t>
  </si>
  <si>
    <t>奕行智能</t>
  </si>
  <si>
    <t>自动驾驶芯片设计研发商</t>
  </si>
  <si>
    <t>和利/临芯</t>
  </si>
  <si>
    <t>光源为FA</t>
  </si>
  <si>
    <t>2022.2.28 - 天使轮 - 2亿人民币 - 和利/临芯/广汽/翼朴/火山石/武汉海微
2022.10.24 - Pre-A轮 - 3亿人民币 - 广汽/东方富海/越秀产业/国创中鼎/和利/临芯/火山石/武汉海微</t>
  </si>
  <si>
    <t>奕行智能是一个自动驾驶芯片研发商，奕行智能拥有整建制的芯片软硬件团队，核心团队成员平均具有近15年深耕大算力SoC领域的实战经验，产业链又一起共事多年。完全具备了前瞻的商用的全球顶尖自动驾驶芯片公司需要的潜力。</t>
  </si>
  <si>
    <t>浙达能源</t>
  </si>
  <si>
    <t>能源数字化服务运营商</t>
  </si>
  <si>
    <t>高瓴/源码</t>
  </si>
  <si>
    <t>2021.8.18 - 股权投资 - N/A - 安吉浙嘉
2022.10.27 - A轮 - 1亿人民币 - 高瓴/源码/六脉</t>
  </si>
  <si>
    <t>浙达能源（ZD·POWER）是一家引领中国电力能源智慧变革和低碳演进的创新型国家级高新技术企业，国内先进的智慧能源、智能电网、电力交易、能源互联、节碳降碳技术产品服务提供商和集成运营商，研发能力和技术水平处于国内领先水平，持续为浙江、江苏、上海等地数十个地方政府和数千家企业提供能源和节能降碳领域的数智化服务。</t>
  </si>
  <si>
    <t>哈工龙延</t>
  </si>
  <si>
    <t>智能装备研发商</t>
  </si>
  <si>
    <t>和斯坦德竞争</t>
  </si>
  <si>
    <t>2022.8.22 - A轮 - 5000万人民币 - 火眼/华熙/涌铧</t>
  </si>
  <si>
    <t>合肥哈工龙延智能装备有限公司是哈工大机器人集团（HRG）“创新-创业-产业生态圈”内以智能制造技术为核心、拥有自主知识产权的高科技企业。依托哈工大机器人集团强大技术平台，致力于“智慧工厂”解决方案、机器人物料搬运系统集成应用、后道包装自动化及各类非标自动化设备的设计与创新。 公司服务项目涉及工业机器人及配套应用工程，涵盖医药、食品、日化、粮油、化工、饲料等多个行业。公司坚持以创新为基础，科技为生产力，产品和服务为导向，旨在为客户提供完美的智慧工厂解决方案。产品畅销国内外市场，被多家国际知名机器人公司授权为专业配套集成商及价值合作伙伴。目前已成功服务于辉瑞制药、拜耳医药、阿斯利康、第一三共、赛诺菲、扬子江集团、联合利华等国内外知名企业，并成为指定供应商列入全球采购供应商名录。</t>
  </si>
  <si>
    <t>德图科技</t>
  </si>
  <si>
    <t>高频高速后端EDA软件开发商</t>
  </si>
  <si>
    <t>华芯是FA，正通过华芯对接</t>
  </si>
  <si>
    <t>2021.7.9 - 天使轮 - N/A - 联想创投/宁波天使引导
2022.2.17 - 股权投资 - N/A - 前海睿兴/宁波科兆/宁波锦弘玺
2022.10.21 - A轮 - 数千万人民币 - 国投</t>
  </si>
  <si>
    <t>宁波德图科技有限公司成立于2021年3月，公司专注于后端国产EDA软件的开发，致力于解决后摩尔时代由于电路系统工作频率上升带来的电磁兼容性和信号完整性问题，以及应对材料革新所带来的新型物理问题，如功率完整性和热稳定性问题。</t>
  </si>
  <si>
    <t>一本集市</t>
  </si>
  <si>
    <t>社交电商TOB SaaS平台</t>
  </si>
  <si>
    <t xml:space="preserve">2022.10.27 - A轮 -200万美元 - GGV </t>
  </si>
  <si>
    <t>一本集市（山东）数字科技有限公司，针对数码家电、快消品、美妆、母婴、零售、教育、餐饮、食品等行业。推出PaaS服务平台“一本云”，全面支持商家为开发者定制各类个性化解决方案。通过数智化办公+PaaS，以更深度的合作共同推进政企市场开拓。</t>
  </si>
  <si>
    <t>HRTPS</t>
  </si>
  <si>
    <t>人力资本数智化厂商</t>
  </si>
  <si>
    <t>Pass，早期前程无忧战略诉求会影响企业发展</t>
  </si>
  <si>
    <t>2019.6.5 - 天使轮 - N/A - 前程无忧
2022.10.27 - A轮 - N/A - 君联/前程无忧</t>
  </si>
  <si>
    <t>上海才历网络有限公司是AI技术落地HCM行业的先行者和头部公司，致力于通过最新的AI技术和场景专家知识，帮助各大企业实现人力资本的数智化升级。HRTPS致力于打造企业人才数智化中台及应用产品，创新打造AI面试、AI陪练、智能评鉴中心、人岗智能匹配等高效能的SaaS产品，推动AI技术全面进入人力资本管理领域，最终实现对人力资本管理数智化改造的愿景。</t>
  </si>
  <si>
    <t>尚辰</t>
  </si>
  <si>
    <t>复合材料研发生产商</t>
  </si>
  <si>
    <t>军工航天业务为主，新的增长是船用部件。
今年估计大几千万收入，明年预计1亿+。本轮投后4.9亿，</t>
  </si>
  <si>
    <t>2021.7.14 - 股权投资 - N/A - 武岳峰
2022.10.21 - A轮 - N/A - 武岳峰</t>
  </si>
  <si>
    <t>本公司主要从事树脂基复合材料的设计、研发、生产和加工。主导产品有全碳纤维复合材料叶片、碳纤维机械臂、碳纤维板材、杆件和玻璃纤维复合材料天线罩、管件、板材和航空领域复合材料零部件。</t>
  </si>
  <si>
    <t>艾瑞迈迪</t>
  </si>
  <si>
    <t>医械行业精准导航解决方案提供商</t>
  </si>
  <si>
    <t>普华老股东反应项目进展不顺，因为手术导航无法收费</t>
  </si>
  <si>
    <t>2018.6.13 - Pre-A轮 - 数千万人民币 - 普华/锐银
2022.9.14 - A轮 - N/A - 联储证券
2022.10.24 - A+轮 - 数亿人民币 - 海尔/海睿</t>
  </si>
  <si>
    <t>艾瑞迈迪医疗科技（北京）有限公司创立于2016年，总部位于北京市中关村。艾瑞迈迪是专业从事增强现实手术导航、手术机器人、虚拟手术仿真等系列化智能医疗器械研发、生产和销售的国家高新技术企业，致力于为临床微创手术诊疗提供精准手术导航机器人产品与多层次解决方案。</t>
  </si>
  <si>
    <t>思澈科技</t>
  </si>
  <si>
    <t>MCU芯片设计服务商</t>
  </si>
  <si>
    <t>天使轮看过，做手表MPU，优势不明显</t>
  </si>
  <si>
    <t>2019.7.25 - 天使轮 - N/A - 复星锐正
2020.10.23 - Pre-A轮 - N/A - 联想之星/聚源
2021.8.18 - A轮 - N/A - 拉萨继联/远翼/君联
2022.10.24 - A+轮 - 1亿人民币 - 兰璞/沄柏/未然/君联</t>
  </si>
  <si>
    <t>思澈科技是一家专注于创新型高性能、超低功耗物联网MCU的芯片设计公司。产品研发主要聚焦超低功耗物联网的数据采集、处理，以及边缘人工智能推断等领域，以满足AIoT场景下边缘计算对算力、能效比、成本和实时性的综合要求，具体应用涵盖智能穿戴、健康设备、智能家居、智能终端、工业仪器仪表、智能楼宇等。</t>
  </si>
  <si>
    <t>创芯国际</t>
  </si>
  <si>
    <t>肿瘤类器官全产业链技术平台</t>
  </si>
  <si>
    <t>pass，类器官市场规模小</t>
  </si>
  <si>
    <t>2019.7.1 - 战略投资 - N/A - 滨海金控
2021.3.12 - A轮 - 1亿人民币 - 趣道资管/隆门
2021.12.16 - 股权投资 - N/A - 深圳高创溪健康
2022.7.19 - Pre-B轮 - 1亿人民币 - 达晨财智/广州金控/广州开发区/万联/中合/趣道/广东博济</t>
  </si>
  <si>
    <t>创芯国际总部位于广州，是一家以类器官技术为核心的创新型生物医疗企业，下设中欧类器官研究院、第三方医学检验所与类器官研发技术平台。创芯国际致力于临床个体化治疗、新药研发及再生医学三个方向，拥有完整的类器官产业链，在北京、广州、上海、澳门和意大利米兰分别设立了研发中心，同时与全国超过60家核心医院开展了临床及科研合作，在10个核心城市建立实验室。</t>
  </si>
  <si>
    <t>清航紫荆</t>
  </si>
  <si>
    <t>交叉双旋翼无人直升机研发商</t>
  </si>
  <si>
    <t>无人机装备不是优先级</t>
  </si>
  <si>
    <t>2018.2.13 - Pre-A轮 - N/A - 武岳峰
2018.9.20 - A轮 - 9500万人民币 - 福建三明政府
2021.5.24 - A+轮 - 1亿人民币 - 方正和生，唐兴
2021.8.24 - Pre-B轮 - N/A - 屹唐
2022.10.26 - B轮 - 2亿人民币 - 中国航发/临云/九智/泓石/鹤冠/钇曦/武岳峰</t>
  </si>
  <si>
    <t>北京清航紫荆装备科技是一家交叉双旋翼无人直升机研发公司，旗下有交叉双旋翼武装无人直升机、系留无人直升机、仿生人工智能飞行器等多款产品。产品在应急救援、森林消防、水域救援、高层灭火、物资运送、侦查监测等领域具有广泛应用。</t>
  </si>
  <si>
    <t>云深处科技</t>
  </si>
  <si>
    <t>四足机器人研发应用服务商</t>
  </si>
  <si>
    <t>商业化还需要进一步观察</t>
  </si>
  <si>
    <t>2018.7.3 - 天使轮 - N/A - 银杏谷/道生
2020.5.22 - A轮 - N/A - 英诺天使
2021.6.21 - A+轮 - N/A - 赛伯乐/元禾原点
2022.6.17 - B轮 - N/A - 方广/赛伯乐/西湖科创</t>
  </si>
  <si>
    <t>杭州云深处科技有限公司（DeepRobotics）是一家致力于智能四足机器人产品研发的创新型科技公司。创始团队根源于浙江大学，拥有超过10年的腿足机器人研发背景。目前云深处掌握了四足机器人运动控制及智能感知等关键核心技术，具有多项自主可控知识产权，相关型号产品已经在电力、隧道、消防、安防等领域投入使用。</t>
  </si>
  <si>
    <t>高视科技</t>
  </si>
  <si>
    <t>工业AI智能机器视觉应用系统解决方案商</t>
  </si>
  <si>
    <t>比较老的公司，机器人视觉，阶段偏后</t>
  </si>
  <si>
    <t>2017.11.16 - A轮 - 5000万人民币 - 同创伟业/勤道/华青/惠南/利元亨
2018.7.3 - A+轮 - 5000万人民币 - 顺为/前海鹏晨/惠友
2019.5.1 - B轮 - N/A - 弘信/顺为/小米/昆仑万维/人合/联科创盈
2019.12.23 - B+轮 - N/A - 长江小米
2022.9.29 - C轮 - 数亿人民币 - 国开金融/聚源/上汽/中信证券/精确/大有/苏高新/山东高速/磐尚</t>
  </si>
  <si>
    <t>高视科技（苏州）有限公司是一家专业从事工业AI智能机器视觉应用系统解决方案研发的国家级高新技术企业，是行业领先的商用显示模组（OLED\MINILED\MICRO-LED\LCD等）、锂电池及新能源制程设备、半导体等领域全自动化AOI检测以及工业机器视觉应用系统与标准化开发平台供应商。截至目前，公司已形成较为完善的工业AI智能机器视觉应用技术与产品体系，为工业行业提供AOI智能检测整体解决方案、标准化AI机器视觉深度学习开发平台、工业缺陷标准化数据库服务、嵌入式机器视觉模块化产品及终端自动化设备。</t>
  </si>
  <si>
    <t>必示科技</t>
  </si>
  <si>
    <t>智能运维产品研发及提供商</t>
  </si>
  <si>
    <t>2017.7.3 - 天使轮 - 数百万人民币 - 明势/梅花/水木清华
2018.11.23 - Pre-A轮 - N/A - Astrend III
2019.2.15 - A轮 - 数千万人民币 - 顺为/明势
2019.6.4 - A+轮 - 数千万人民币 - 高榕/众合瑞民/东方富海/顺为/明势
2020.10.28 - B轮 - 1.5亿人民币 - 红杉/高榕/顺为/明势/东方富海
2022.10.26 - C轮 - 2亿人民币 - 晨壹/三奕/交银/国泰/顺为/红杉</t>
  </si>
  <si>
    <t>必示科技专注智能运维产品的研发与商业落地，打造智能运维引擎——必示智能运维平台，帮助大型企业数据中心在海量监控数据中提前发现异常、定位故障、预测风险，降低人工干预，提高企业IT系统可用性和运营管理效率，助力企业数字化转型。必示智能运维平台利用人工智能技术助力企业数字化转型，面对不断升级的系统规模与复杂关系，解决传统运维手段不足、效率低下等瓶颈问题；通过高效的自研场景化算法，帮助企业数据中心自动发现IT系统潜在风险，并推荐根因，降低人工干预的同时提高企业IT系统可用性和运营管理效率。结合多年与商业客户基于实际运维场景的AIOps学术研究与工业落地探索，必示科技定义了智能运维“预警+定位”的工业实践；经过反复打磨与沉淀，产品简单易用、稳定性高，工程化解决方案成熟可靠。</t>
  </si>
  <si>
    <t>柯林布瑞</t>
  </si>
  <si>
    <t>医疗大数据服务商</t>
  </si>
  <si>
    <t>pass，落地困难</t>
  </si>
  <si>
    <t>2017.12.5 - Pre-A轮 - N/A - 京颐
2018.9.3 - A轮 - 6800万人民币 - 正海/瑞健/京颐/广润/华方
2020.9.21 - B轮 - 1亿人民币 - 至临/前海/幂方/朗程/广润/达晨
2022.10.25 - C轮 - 2亿人民币 - 君联/国和</t>
  </si>
  <si>
    <t>柯林布瑞是一家医疗大数据服务提供商，主要产品包括临床数据中心、医院信息集成平台HSB以及医院运营管理系统、大数据搜索引擎系统等，并以此为基础面向医疗管理人员、临床人员、科研人员等用户，提供智能化的数据分析等服务。</t>
  </si>
  <si>
    <t>社交</t>
  </si>
  <si>
    <t>站酷</t>
  </si>
  <si>
    <t>设计创意生态平台</t>
  </si>
  <si>
    <t>垂直创意社区，商业化规模有限</t>
  </si>
  <si>
    <t>2014.7.1 - A轮 - 数百万美元 - IDG/时尚集团
2016.9.12 - B轮 - 数千万美元 - EMC/赫斯特
2018.2.24 - B+轮 - 1500万美元 - Shutterstock
2022.10.28 - C1轮 - 数千万人民币 - 高瓴</t>
  </si>
  <si>
    <t>站酷（ZCOOL）创立于北京，聚集了1500万设计师、摄影师、插画师、艺术家、创意人，在设计创意群体中具有一定的影响力与号召力。目前站酷旗下除拥有主站设计师互动平台站酷网之外，还重点打磨了一站式正版视觉内容交易平台——站酷海洛、艺术设计在线教育平台——站酷学习、知识产权服务平台——站酷知产。站酷的这一系列生态布局，为设计创意从业者在学习、展示、交流、就业、交易、创业各个环节提供了优质的专业服务，为设计师和企业的成长之路提供了高效的版权解决方案和立体的视觉服务。</t>
  </si>
  <si>
    <t>新迪数字</t>
  </si>
  <si>
    <t>工业云软件提供商</t>
  </si>
  <si>
    <t>国投/惠友/英诺</t>
  </si>
  <si>
    <t>之前见过pass，值得再了解一下近况</t>
  </si>
  <si>
    <t>2021.5.24 - A轮 - 数千万人民币 - 正轩/深圳高新/凯风/英诺天使
2021.10.14 - 战略投资 - N/A - 比亚迪/创启开盈
2022.8.30 - 股权投资 - 7亿人民币 - 国投/富恩德/祥峰/渤海/惠友/软银/立丰/比亚迪/凯风/英诺/深圳高新</t>
  </si>
  <si>
    <t>杭州新迪数字工程系统有限公司成立于2003年，由国际工业软件领域知名专家、原达索SolidWorks首席科学家叶修梓博士创立，是国内罕有的具有国际领先三维CAD/CAE核心技术和产品研发能力的本土公司。公司深耕工业制造研发设计领域，为广大制造企业提供买得起、用得好的国产高端三维CAD软件。以新迪3D设计软件、3D云盘、企业资源云库等软件构成的企业级研发设计协同解决方案，可帮助制造业快速构建完整的数字化产品研发设计体系，现已广泛应用于通用与智能装备、轨道交通、工程机械与重型装备、汽车及零部件、高科技电子等行业。</t>
  </si>
  <si>
    <t>南大通用</t>
  </si>
  <si>
    <t>数据库产品和解决方案供应商</t>
  </si>
  <si>
    <t>君联/耀途</t>
  </si>
  <si>
    <t>信创受益标的，但实际产品和服务能力仍有差距</t>
  </si>
  <si>
    <t>2012.1.1 - A轮 - 数千万人民币 - 中兴合创
2014.8.1 - B轮 - 数千万人民币 - 天创/达晨
2019.1.1 - 股权投资 - N/A - 大唐电信/国投创新/合创/荣之联/森阳鑫瑞，君度
2020.9.30 - C轮 - N/A - 君度
2022.10.22 - 股权投资 - 数亿人民币 - 君联/国投创合/狮城/宇信/耀途/信一创/苏国发/相城金控</t>
  </si>
  <si>
    <t>天津南大通用数据技术股份有限公司专注于数据库软件产品和服务，为数据分析、数据安全等细分市场提供专用数据库产品，旗下有GBase系列产品等。GBASE南大通用自创立以来，一直专注于数据库基础软件研发，坚持自主创新，产品的核心技术及底层代码自主可控，产品已在金融、电信等行业核心系统实现规模化成熟应用。经过近二十年发展，南大通用已构建了覆盖数据管理全生命周期、全技术栈的数据产品体系，以“场景化解决方案”为客户提供量身定制的数据库产品与服务。公司自主研发的GBase数据库满足各行业商用OLAP和OLTP的应用需求，产品和服务范围覆盖全国，并远销美国、巴西、墨西哥等三十余个国家及地区，为金融、电信、政务、能源、交通、国防军工等百余个行业、上万家用户提供优质产品和服务，部署节点超过30000个，管理数据总量超过300PB。</t>
  </si>
  <si>
    <t>老虎ESOP</t>
  </si>
  <si>
    <t>一站式股权激励解决方案服务商</t>
  </si>
  <si>
    <t>创新工场/小米</t>
  </si>
  <si>
    <t>Pass 内部孵化项目</t>
  </si>
  <si>
    <t>2022.10.21 - 天使轮 - 数千万人民币 - 创新工场/中关村科学城/小米</t>
  </si>
  <si>
    <t>北京一心向上科技有限公司是优秀的数字化股权管理解决方案服务商。聚焦客户实际应用场景，依托行业领先的方法论和数字化技术应用，串联企业全生命周期股权管理，遵循“咨询+SaaS”的服务模式，赋能企业股权管理效能提升。</t>
  </si>
  <si>
    <t>国科星联</t>
  </si>
  <si>
    <t>红杉/中科创星</t>
  </si>
  <si>
    <t>2022.10.21 - 股权投资 - N/A - 红杉/中科创星</t>
  </si>
  <si>
    <t>臻智达</t>
  </si>
  <si>
    <t>启明/英诺</t>
  </si>
  <si>
    <t>IVD赛道拥挤</t>
  </si>
  <si>
    <t>2022.10.19 - 股权投资 - N/A - 薄荷天使/启明/英诺天使</t>
  </si>
  <si>
    <t>臻智达生物科技（上海）有限公司是一家由上海交通大学教授团队领衔，院士、资深教授作为首席科学家，专注于分子诊断试剂开发的创新型体外诊断（IVD）公司，公司结合人工智能与核酸分析技术，自主开发了基于核酸计算的疾病诊断技术，目标是打造快速、精准、自动化的诊断恶性肿瘤与感染类疾病的平台。公司目前已完成数千万的天使轮融资，正开足马力实现在肿瘤及感染性疾病诊断领域的布局，完成相关管线的落地生产。</t>
  </si>
  <si>
    <t>紫明低温</t>
  </si>
  <si>
    <t>通用设备制造服务商</t>
  </si>
  <si>
    <t>盈动</t>
  </si>
  <si>
    <t>2022.10.21 - 股权投资 - N/A - 盈动/立元/老鹰</t>
  </si>
  <si>
    <t>三和新材料</t>
  </si>
  <si>
    <t>电子材料研发生产商</t>
  </si>
  <si>
    <t>梧州</t>
  </si>
  <si>
    <t>正在通过同创伟业对接</t>
  </si>
  <si>
    <t>2022.10.18 - 股权投资 - N/A - 同创伟业</t>
  </si>
  <si>
    <t>梧州三和新材料科技有限公司主要在电池制造领域进行经营。公司专注于高新电子产品用电磁屏蔽、绝缘保护材料，镍氢、镍锌、锂电池用电极材料，过滤散热用多孔金属材料，水解制氢电极材料，5G通讯设备散热材料等领域的研究。</t>
  </si>
  <si>
    <t>倍德睿</t>
  </si>
  <si>
    <t>新型膜材料生产销售商</t>
  </si>
  <si>
    <t>湘潭</t>
  </si>
  <si>
    <t>2022.10.25 - 股权投资 - N/A - 惠友/长石</t>
  </si>
  <si>
    <t>小白机器人/逐际动力</t>
  </si>
  <si>
    <t>智能机器人研发商</t>
  </si>
  <si>
    <t>明势/昆仲/峰瑞</t>
  </si>
  <si>
    <t>四足机器人，目前使用场景还不明朗。</t>
  </si>
  <si>
    <t>2022.10.24 - 股权投资 - N/A - 明势/昆仲/峰瑞</t>
  </si>
  <si>
    <t>“小白”机器人可以变成专家的替身。专家通过手机、PAD或者电脑登录AirFace机器人程序，远程控制机器人前后、左右移动，控制头部摄像头抬头，低头，旋转移动。专家医护人员可在任何时间、地点，通过“小白”，对病房内医护人员和患者进行指导。AirFace医护服务机器人包含了机器视觉、基于激光的空间位置信息等各种高精尖前沿技术，以及基于微软Azure平台、根据医疗场景定制的综合管理等软件。</t>
  </si>
  <si>
    <t>墨光新能</t>
  </si>
  <si>
    <t>中科创星/腾讯</t>
  </si>
  <si>
    <t>2022.10.17 - 股权投资 - N/A - 中科创星/腾讯</t>
  </si>
  <si>
    <t>傲芯科技</t>
  </si>
  <si>
    <t>Jia聊过，团队一般，想做BMS AFE和Serdes</t>
  </si>
  <si>
    <t>2021.12.28 - 股权投资 - N/A - 临芯/英诺天使/华登/藕舫天使
2022.10.20 - 股权投资 - N/A - 小米</t>
  </si>
  <si>
    <t>杭州傲芯科技是一家高可靠性汽车芯片设计开发、生产销售一体半导体技术企业，公司聚焦高可靠性数模混合接口芯片（CAN/LIN/SBC/Ethernet PHY等）。核心团队主要来自欧美知名半导体企业，包括在车载芯片领域资深设计专家以及多位海归技术专家。</t>
  </si>
  <si>
    <t>百泉河</t>
  </si>
  <si>
    <t>静电防护材料研发商</t>
  </si>
  <si>
    <t>短期内没有新的计划，本轮估值~6个亿</t>
  </si>
  <si>
    <t>2017.12.8 - 战略投资 - N/A - 毅达
2020.9.25 - 股权投资 - N/A - 深圳高新投
2022.10.19 - 股权投资 - N/A - 时代伯乐/同创伟业</t>
  </si>
  <si>
    <t>百泉河以涂布、复合技术和高分子材料为依托，专注于静电防护材料及制品、锂电池铝塑膜的研发、生产、销售，其技术在中国静电防护材料行业处于领先地位。公司拥有自主研发的永久防静电剂、导电高分子材料、碳纳米管三大系列静电防护材料，并已成功运用于各类塑料、电子包装材料及制品的大规模生产。尤其是新研制的本征耗散性导电聚合物突破了国外的技术枷锁，可以满足电子、半导体、光电、汽车、食品、医疗、军工航天等行业的高品质要求。2016年被认定为“国家高新技术企业”。</t>
  </si>
  <si>
    <t>天目先导</t>
  </si>
  <si>
    <t>锂离子电池新型硅负极材料研发商</t>
  </si>
  <si>
    <t>硅碳负极和预镁硅氧有特点</t>
  </si>
  <si>
    <t>2018.4.11 - 天使轮 - N/A - 江苏中关村
2019.11.19 - A轮 - N/A - 中科院科技/转化/三峡建信
2022.10.27 - 股权投资 - N/A - 海松/建元/智树/吉富/光大/小米长江</t>
  </si>
  <si>
    <t>溧阳天目先导电池材料科技有限公司是一家专注于锂离子电池新型硅负极材料研发、生产和销售的高新科技企业。企业拥有多项硅基负极材料组成、结构、制造和应用的核心专利。其材料核心技术源于中国科学院物理研究所，其产业化制造技术源于江西紫宸科技有限公司。物理所在锂离子电池硅负极材料方面拥有21年的研发积累和开发经验，紫宸科技在锂离子电池负极材料产业化方面具有丰富的经验。</t>
  </si>
  <si>
    <t>最成半导体</t>
  </si>
  <si>
    <t>高纯靶材研发生产商</t>
  </si>
  <si>
    <t>正在通过聚源联系</t>
  </si>
  <si>
    <t>2020.6.22 - 股权投资 - N/A - 川流/华义
2021.12.28 - 股权投资 - N/A - 盛世/建伟创业/EAST VENTURE/Alan Anlan Song/SBCVC AI 
2022.10.24 - 股权投资 - N/A - 聚源</t>
  </si>
  <si>
    <t>浙江最成半导体科技有限公司是一家专业从事半导体级别超高纯度材料及精密结构件的企业，公司成立于2016年11月，公司坐落在浙江省绍兴市越城区绍兴集成电路设计产业园（东园），产业集群优势明显、交通便利、环境优美。绍兴地处沪杭甬大湾区中心位置，具有2500年建城史，文化底蕴深厚。</t>
  </si>
  <si>
    <t>恒瑞源正</t>
  </si>
  <si>
    <t>免疫细胞治疗技术研发商</t>
  </si>
  <si>
    <t>细胞治疗进度偏慢</t>
  </si>
  <si>
    <t>2018.10.26 - 股权投资 - N/A - 深圳恒源众晟/宁波梅山投缘/松禾
2020.12.28 - 股权投资 - N/A - 恒泰华盛/中金/北京华恒晟宇/中科招商/信熹/零壹金服
2022.10.24 - 股权投资 - N/A - 湾区资管/北京恒盛融通/紫金港/红杉</t>
  </si>
  <si>
    <t>恒瑞源正（上海）生物科技有限公司是江苏恒瑞医药集团和深圳源正细胞合资创办的一家专注于免疫细胞治疗的高新技术企业，恒瑞源正（深圳）生物科技有限公司是恒瑞源正（上海）生物科技有限公司的全资子公司。恒瑞源正一直致力于生物医药领域中免疫细胞治疗技术服务的研发和临床应用推广。</t>
  </si>
  <si>
    <t>安益谱</t>
  </si>
  <si>
    <t>高性能质谱分析仪器研发制造商</t>
  </si>
  <si>
    <t>2021.3.5 - 股权投资 - N/A - 创客总部
2021.6.17 - 股权投资 - N/A - 峰瑞/元生
2022.6.7 - 股权投资 - N/A - 禾信仪器
2022.10.18 - A轮 - 1亿人民币 - 绿河/峰瑞/宜信/敦行/钧山/元生</t>
  </si>
  <si>
    <t>苏州安益谱精密仪器有限公司于2016年3月注册成立，苏州市高新区领军人才企业。公司由国家科技进步二等奖获奖人张小华和“青千”徐伟教授共同创建。公司旨在面向广大消费者市场提供多种应用场景下快捷、易用、高鲁棒性的专用便携式质谱仪和常规实验室质谱仪。 公司目前已有常规气相色谱质谱联用仪（GCMS）和便携式连续大气压接口质谱仪。</t>
  </si>
  <si>
    <t>拜尔洛克</t>
  </si>
  <si>
    <t>辅助生殖自动化设备提供商</t>
  </si>
  <si>
    <t>2019.12.20 - 股权投资 - N/A - 力合
2021.8.3 - Pre-A轮 - 数千万人民币 - 澳银/深圳高新
2022.1.7 - Pre-A+轮 - 数千万人民币 - 新浩/清科/清汇
2022.10.24 - 股权投资 - N/A - 联想/深圳担保</t>
  </si>
  <si>
    <t>深圳拜尔洛克生物技术有限公司成立于2017年，主要从事自动化辅助生殖卵细胞/胚胎玻璃化冷冻芯片医疗器械研发、生产销售。拜尔洛克已获得2020年深圳市科创委创业资助，2019年香港创新科技署(ITF) 大学科技初创企业资助计划(TSSSU) 大力资助等。其研发的项目：CryoChip是世界先进的冷冻卵子（胚胎）技术，由清华大学，香港科技大学的博士历经两年时间自主研发完成。CryoChip致力革新已经沿用超过20年的卵子（胚胎）冷冻步骤，利用全新的的微流控技术，取代冷冻过程中的所有繁琐，低效，高成本的人工操作步骤。提供稳定，可靠，标准化和自动化的冷冻方案大大提升了冷冻卵子和胚胎的成功率，让不育病人有更大的机会怀上宝宝，享受幸福的家庭生活。</t>
  </si>
  <si>
    <t>Clique</t>
  </si>
  <si>
    <t>身份预言机开发商</t>
  </si>
  <si>
    <t>GGV/启明/云九</t>
  </si>
  <si>
    <t>Pass 做线下数据搬到链上的服务，需求不刚</t>
  </si>
  <si>
    <t>2022.10.18 - 种子轮 - 300万美元 - GGV/Qiming/Alliance DAO/SevenX /Formless/SNZ/Sky9/Smrti Lab/Mirana/Dweb3/Redline DAO/Mask Network/Puzzle</t>
  </si>
  <si>
    <t>Thin Red Line</t>
  </si>
  <si>
    <t>AR智能产品研发商</t>
  </si>
  <si>
    <t>经纬/蓝驰</t>
  </si>
  <si>
    <t>2022.10.21 - 天使轮 - 5000万美元 - 美团龙珠/蓝驰/联想/经纬/大疆/ATM/黎万强/吴泳铭</t>
  </si>
  <si>
    <t>Thin Red Line是一家AR智能产品研发商，专注于AR领域，主要从事AR智能产品设计、开发、生产及销售业务，致力于为用户提供下一代智能产品。</t>
  </si>
  <si>
    <t>奇异摩尔</t>
  </si>
  <si>
    <t>芯粒方案及服务提供商</t>
  </si>
  <si>
    <t>商业模式还是IP供应商模式，不容易做大</t>
  </si>
  <si>
    <t>2022.10.17 - 天使轮 - 1亿人民币 - 中科创星/复星/创业接力/复星创富/君盛/华秋电子</t>
  </si>
  <si>
    <t>奇异摩尔（KiwiMoore）是一家芯粒（Chiplet）产品及服务提供商。基于通用异构平台Chiplet Go，为高性能计算、自动驾驶、5G移动通信、AIoT等行业，提供独具特色的智能SoC硅基板Kiwi Fabric，行业专用芯粒Kiwi Topup和专用设计工具等核心软硬件产品，以及包括芯粒组合方案，打样测试，量产封测在内的一站式服务。助力Fabless，OEM和互联网厂商等客户完成从SoC到chiplet的技术升级，大幅降低复杂芯片设计难度及量产成本、提升系统性能；针对海量应用可基于现有芯粒灵活组合，实现敏捷设计柔性交付。</t>
  </si>
  <si>
    <t>成章数据</t>
  </si>
  <si>
    <t>企业级数据库及数据管理解决方案提供商</t>
  </si>
  <si>
    <t>pass，不看好赛道</t>
  </si>
  <si>
    <t>2022.10.18 - 天使轮 - 数千万人民币 - 线性</t>
  </si>
  <si>
    <t>成章数据（MonographDB）的目标是做一个立足中国，领先世界的数据管理软件公司。 成章数据的创始团队来自于微软亚洲研究院、Pivotal中国研发中心，毕业于清华，北大，美国普林斯顿大学，美国加州大学圣迭戈分校等国内外顶尖名校，拥有十多年数据库研究和开发的经验，并曾在数据库顶级会议上发表多篇相关学术论文。 成章数据已获得顶级技术专家和风投投资基金的投资。 成章数据致力于打造具有自主产权、业界领先的新一代企业级数据库和数据管理解决方案。 成章数据拥有全球独创的模块化架构，使得数据库可以动态地水平或垂直扩展。 通过模块的组装，可灵活、高效的支持多种模型数据。 其产品既可以支持高性能事务，亦可以和分析型数据库无缝衔接，实现实时业务决策。</t>
  </si>
  <si>
    <t>行同伦</t>
  </si>
  <si>
    <t>汽配供应链数据智能服务提供商</t>
  </si>
  <si>
    <t>明势</t>
  </si>
  <si>
    <t>2021.4.29 - 天使轮 - N/A - 明势</t>
  </si>
  <si>
    <t>行同伦聚焦汽车后市场汽配供应链数字化服务，打造汽配商业协同平台，自研 汽配数据引擎+数字员工+易搭平台 连接不同的供需方，修理厂、经销商、制造商群体之间形成“碎片化、网状”交易结构特征的供应链体系，客户可以自己构建应用，参与到紧密合作/竞争的数字生态中。行同伦依靠数智化产品打通上下游，通过汽配数据引擎+智能应用+产业SaaS，以数据智能应用为核心，解决汽配供应链复杂场景，构建一体化汽车零部件产业数据中心，使供应链柔性化，打造STW数据管理平台等，使车配供应链可视化、业务节点动态化监控、智能化决策，连接制造、汽配、零售、保险及车主。</t>
  </si>
  <si>
    <t>如磐科技</t>
  </si>
  <si>
    <t>工业互联网安全解决方案提供商</t>
  </si>
  <si>
    <t>2022.4.28 - 天使轮 - 1000万人民币 - 梅花/野草
2022.10.18 - 天使+轮 - N/A - 红杉</t>
  </si>
  <si>
    <t>如磐科技成立于2021年12月，核心团队均出自国内知名业务安全公司顶象技术，团队以“未知攻焉知防”为核心理念，基于对工控系统漏洞的研究和对各种实战攻防对抗技术的理解，结合顶象技术在人工智能领域的长期积累，推出具有“实战攻防能力”的智能化工控安全产品。</t>
  </si>
  <si>
    <t>晟朗微电子</t>
  </si>
  <si>
    <t>高性能模拟与混合信号芯片设计商</t>
  </si>
  <si>
    <t>创始人代尔夫特理工phd毕业，美国ADI staff，6年ADC、MEMS芯片研发经验，现任浙江大学博导，上轮估值2.5-3亿元，下轮2022年圣诞开</t>
  </si>
  <si>
    <t>2022.6.9 - Pre-A轮 - 数千万人民币 - 聚源/国联</t>
  </si>
  <si>
    <t>无锡晟朗微电子有限公司致力于成为全球领先的模拟与混合信号芯片的设计者和高端传感器解决方案的提供商。公司主要提供信号链产品的整体解决方案，包括智能传感器，和分立式信号链模块化芯片产品。公司核心技术集中在高精度模拟、混合信号电路设计技术、磁场传感器设计技术以及电容传感器设计技术。 公司产品面向工业自动化、物联网、汽车电子以及高端消费类电子等应用。</t>
  </si>
  <si>
    <t>享开店</t>
  </si>
  <si>
    <t>加盟协作SaaS服务商</t>
  </si>
  <si>
    <t>SIG/顺为</t>
  </si>
  <si>
    <t>2017.06 - 种子轮 - 数百万人民币 - SeedVC
2021.09 - 天使轮 - 数千万人民币 - 顺为/盈动/挑战者
2022.03 - Pre-A轮 - 数千万人民币 - SIG/顺为</t>
  </si>
  <si>
    <t>享开店作为一家加盟协作SaaS 服务商，其前身是为品牌与加盟商提供直聊模式的招商加盟对接平台。2020年，享开店SaaS 产品正式上线，通过新店筹建、采购订货、营运督导、营销活动、学习培训、客服工单等6大模块的产品，消除品牌与加盟商之间的信息差。据了解，2021年，享开店SaaS 服务正式实现商业化。目前，享开店已服务超过200余家连锁品牌，上线门店数量超过30000家，主要客户代表为热卤食光、子固路拌粉、沙野轻食、酷食塔等餐饮品牌。此外，该SaaS 产品也为零售、生活服务、休闲娱乐等泛加盟品牌提供服务。</t>
  </si>
  <si>
    <t>广汽埃安</t>
  </si>
  <si>
    <t>智联新能源汽车研发商</t>
  </si>
  <si>
    <t>182.94亿人民币</t>
  </si>
  <si>
    <t>1300亿pre，主要是为从广汽剥离单独上市做准备，本轮投资以国资安排，走的是国资招拍挂程序</t>
  </si>
  <si>
    <t>2022.3.17 - A轮 - 182.94亿人民币 - 中国诚通/人保/南网建鑫/国调/深创投/金石/广州产投/建信/南京混改/国投创益/番禺产投/湾区产融/粤科金融/广州基金/工控资本/越秀产业/恒健/国网英大/赣锋锂业/寒锐钴业/瀚晖/科达洁能/聚源/粤芯/中交</t>
  </si>
  <si>
    <t>广汽埃安新能源汽车股份有限公司是广汽集团秉承自主创新的体系优势，面向未来发展成立的一家创新科技公司，是广汽埃安新能源汽车股份有限公司事业的发展载体。广汽埃安新能源汽车股份有限公司致力于提供世界级的移动智能新能源产品和服务，成为世界领先和社会信赖的绿色智慧移动价值创造者。</t>
  </si>
  <si>
    <t>天科新能源</t>
  </si>
  <si>
    <t>枣庄</t>
  </si>
  <si>
    <t>上轮投后10亿，2022净利润5000-6000万明年1亿利润；高性能电芯，毛利较高，小动力占80%，海外家储20%；产能当前0.67gwh，明年1gwh、后年1gwh，后年总共2.9gwh；；明年底-后年报材料，中信建投。约了后边去枣庄拜访</t>
  </si>
  <si>
    <t>2022.10.17 - A轮 - 数亿人民币 - 同创伟业/中信建投/莞民投/德道厚生/天禄</t>
  </si>
  <si>
    <t>天科新能源成立于2018年12月，是一家专注于锂电池电芯和新能源汽车(船)动力电池系统和储能系统的研发、生产和销售的公司，涵盖AGV、机器人、医疗设备、游艇、叉车，高尔夫车等市场。</t>
  </si>
  <si>
    <t>未名拾光</t>
  </si>
  <si>
    <t>美妆个护领域生物活性材料创新研发商</t>
  </si>
  <si>
    <t>2021.5.21 - 天使轮 - N/A - 嘉程/真格
2021.11.8 - Pre-A轮 - 5000万人民币 - 弘毅/嘉程/真格
2022.10.10 - A轮 - 1亿人民币 - 信宸/扬子江冶金/真格/嘉程/弘毅/星瀚佳和</t>
  </si>
  <si>
    <t>未名拾光是一家将合成生物学用于医美护肤领域应用的公司，致力于研发新的医美护肤原材料等。</t>
  </si>
  <si>
    <t>imBee</t>
  </si>
  <si>
    <t>即时通讯管理平台</t>
  </si>
  <si>
    <t>2022.10.17 - A轮 - 500万美元 - DCM</t>
  </si>
  <si>
    <t>imBee致力于以领先业界的跨平台同步通讯方案，为客户提供无可比拟的一站式对话体验(One-chat Experience)。目前，imbee的产品已覆盖众多设立在香港的顶尖的银行、证券公司、保险公司和房地产开发商等国际金融和专业服务公司，通过imBee的一站式对话体验即时通讯管理平台，即可在一个界面上同时实现内部团队协作和对外客户沟通，达成更有利的商业成果，同时提高营运效率。</t>
  </si>
  <si>
    <t>博萃循环</t>
  </si>
  <si>
    <t>动力电池回收解决方案提供商</t>
  </si>
  <si>
    <t>需要track进展</t>
  </si>
  <si>
    <t>2019.9.24 - 种子轮 - N/A - 奇绩创坛
2019.11.22 - 天使轮 - N/A - 中科创星/极星
2021.5.19 - Pre-A轮 - 数千万人民币 - 蓝驰
2022.10.20 - A轮 - 数千万人民币 - 致道/中科创星/奇绩/吴中金控</t>
  </si>
  <si>
    <t>博萃循环致力于电池金属及稀贵金属资源材料循环利用的全套解决方案。通过开发新型分离体系、智能化装备制造,赋能国内外回收企业、车企、电池制造商、电池运营商等回收责任主体实现电池材料的短程闭环,推动新能源的关键资源可持续发展。在电池材料、关键金属分离纯化、萃取剂合成、碳足迹等领域长期研发的基础上,实现了从拆解、分选、萃取到材料再生的全流程装备工业化、规模化,开发了氢燃料电池、固态电池的回收工艺及红土镍矿等矿产资源短流程分离工艺研发,搭建了符合国际标准的锂电池全生命周期碳足迹核算体系。</t>
  </si>
  <si>
    <t>Brix</t>
  </si>
  <si>
    <t>远程雇佣平台开发商</t>
  </si>
  <si>
    <t>2022.10.21 - A轮 - N/A - 峰瑞</t>
  </si>
  <si>
    <t>Brix Labs是一家位于美国南加州高科技软件开发公司。通过智能化的SaaS+Marketplace（交易平台），Brix为美国企业提供本土和跨境混合团队的一站式解决方案，并提供雇佣工程师、团队组建和远程管理等服务。当前Brix平台里的工程师资源以中国人为主。Brix在为雇主匹配工程师时，除了必备技能之外，Brix还会重点关注候选人是否有美国公司比较关注的特质，比如解决问题、主动沟通、团队协作等方面的能力。招聘之外，Brix还通过全链路数据采集和AI自动化，帮助公司形成管理决策，比如团队架构、雇佣匹配、人员管理以及晋升考核等等。</t>
  </si>
  <si>
    <t>阳晓电子</t>
  </si>
  <si>
    <t>集成电路IC设计解决方案提供商</t>
  </si>
  <si>
    <t>可以快速了解下</t>
  </si>
  <si>
    <t>2015.9.21 - 天使轮 - N/A - 中科创星/西科
2017.7.5 - 股权投资 - N/A - 陕西科技创业
2019.10.22 - 股权投资 - N/A - 创钰
2022.10.14 - A轮 - N/A - 毅达/苏州纳川/石溪/高新明鑫</t>
  </si>
  <si>
    <t>阳晓电子科技有限公司是一家高科技集成电路IC设计公司。主要产品为工业， 医疗， 电源管理，和红外传感器芯片，可广泛应用于爆破采矿， 热敏打印， 医疗设备，和手机/穿戴式等产品上，市场空间广阔。该类芯片工艺复杂，性能和可靠性要求高，具有较高的技术门槛。</t>
  </si>
  <si>
    <t>鸿基创能</t>
  </si>
  <si>
    <t>燃料电池膜电极研发商</t>
  </si>
  <si>
    <t>国中/涌铧</t>
  </si>
  <si>
    <t>唐锋竞品</t>
  </si>
  <si>
    <t>2021.7.21 - A轮 - N/A - 鱼大水大/涌铧/普拓/纳米/趵朴
2022.9.15 - B轮 - 3亿人民币 - 国中/汇垠城投/易方达/广州基金/广发乾和/广州城投/金能/昇创/涌铧</t>
  </si>
  <si>
    <t>鸿基创能科技（广州）有限公司是一家燃料电池膜电极研发商，专注于为用户提供膜电极表征、电堆测试、膜电极自动化设备的设计和开发、浆料配方和制备工程化等服务，致力于解决膜电极等核心产品需要国外采购以及产量较小的现状。</t>
  </si>
  <si>
    <t>泰豪软件</t>
  </si>
  <si>
    <t>电网及能源行业软件信息化产品研发商</t>
  </si>
  <si>
    <t>君联/毅达</t>
  </si>
  <si>
    <t>2014.5.20 - 股权投资 - N/A - 泰豪/赣能
2020.12.18 - A轮 - N/A - 君联/远致瑞信/陕投/北创投/毅达/苏民投/信福汇/浙民投
2022.10.16 - B轮 - 数亿人民币 - 中金/国方/申银/瑞奕/千曦/君联/毅达</t>
  </si>
  <si>
    <t>泰豪软件成立于1998年，公司是国家高新技术企业、国家级专精特新小巨人企业，国内领先的能源互联网行业解决方案服务商。公司自主研发的产品覆盖国家电网、南方电网、三峡集团、国家能源、华能集团、国家电投等大型能源集团，是电网调度管理领域、设备运检领域细分市场领先者，典型产品与解决方案已在电网31个省级公司及其下属单位得到大量推广应用，多项相关产品成功应用于保障包括冬奥会等国家重大活动期间电力安全、高效、智能运行。</t>
  </si>
  <si>
    <t>Metalenz</t>
  </si>
  <si>
    <t>美国光学元件开发商</t>
  </si>
  <si>
    <t>Intel Capital/ Baidu</t>
  </si>
  <si>
    <t>核心产品是超薄摄像机，读取偏振光捕捉深度、材料等信息，有可能替代手机中前置3D传感器，仍处于测试尖端，尚未批量供货，创始人是RobertDevlin</t>
  </si>
  <si>
    <t>2017.7.15 - 种子轮 - N/A - 清谷/Prelude/应用
2020.5.19 - 战略投资 - 740万美元 - N/A
2021.2.4 - A轮 - 1000万美元 - 英特尔/Braemar Energy/应用/M Ventures/清源
2022.10.13 - B轮 - 3000万美元 - NeoTribe/Foothill/M Ventures/Intel Capital/Osage University/TDK/3M/Global Brains/SG Innovate/Baidu/Hegemon /Braemar</t>
  </si>
  <si>
    <t>Metalenz是用于新镜片的元光学技术开发商。Metalenz开发了新颖的光学元件，这些光学元件利用结构化的惠更斯表面（超材料结构）来控制波前，偏振和其他光特性。它提供超薄平面光学器件，用于高分辨率全彩色成像，并制造用于手机，计算机和其他电子设备的镜头较小的产品使使用光学镜片的企业能够获得既定镜片的小型，轻便的替代品。</t>
  </si>
  <si>
    <t>正孚软件</t>
  </si>
  <si>
    <t>产业数智化服务提供商</t>
  </si>
  <si>
    <t>2021.8.24 - A轮 - 数千万人民币 - 毅达
2022.10.15 - B轮 - 1亿人民币 - 福建创新投/福州创投/毅达</t>
  </si>
  <si>
    <t>福建正孚软件有限公司是一家以数据驱动产业数智化的创新型科技企业。以“变革文件应用、创新监管方式，助推国家治理体系现代化”为使命，坚持“监管+科技”战略，致力成为智慧监管领域卓越者、领导者。聚焦数字政府(疫情防控、营商环境、数字机关)、智慧国资(国资国企在线监管、企业治理、境外监管)、智慧康养和数据安全四大业务板块。以电子文件为载体，动态采集风控数据，构建行业数字化监管模型，重塑及再定义数字化管理，赋能国资国企转型升级、构建养老服务体系、助力提高数字政府服务水平。打造“正孚云”品牌，致力推动企业业务上云。旗下业务包括孚盾疫情防控管理云平台、优签云链电子签约云平台、孚云办公一体化协同云平台、“三重一大”决策和运行监管系统、企业组织机构基本信息管理系统、IT业务实时运行监控系统等SAAS服务，也包括防疫健康数据、上市企业声誉数据、企业信用数据等云服务。依托大数据、云计算、人工智能算法及国产密码技术，全面兼容信创生态。秉承“数据治理+AI赋能”理念，自主研发“正智”数据智能平台、“慧视”可视化平台；基于“模块化、组件化”原则，打磨ZFOS低代码平台。实现跨产品、跨项目的灵活组合和高度复用，助力“ 业务+架构 + 组件”的产品开发模式，有效推动产品研发的可持续化发展。</t>
  </si>
  <si>
    <t>普瑞纯证</t>
  </si>
  <si>
    <t>全球化SaaS+Data生命科学服务商</t>
  </si>
  <si>
    <t>Pass, 聊过，团队不错，但医疗器械CRO门槛较低，且专注做海外注册市场有限</t>
  </si>
  <si>
    <t>2020.11.23 - 股权投资 - N/A - 启东纯正
2021.3.6 - 天使轮 - 1000万人民币 - N/A
2022.1.28 - A轮 - 数千万人民币 - 康君/探针新医疗/正旭
2022.10.18 - B轮 - 1亿人民币 - 君联/康君</t>
  </si>
  <si>
    <t>普瑞纯证成立于2020年6月，是国内首家互联网+全球医疗器械合规资质一站式服务商、全球领先的基于SaaS+Data智能化海外医疗器械CRO平台。作为一家诞生于新冠疫情期间的医疗科技公司，普瑞纯证立足于打通全球市场的医疗器械出海全流程，助力产业信息化和数字化转型，帮助医疗器械、体外诊断、医疗软件AI等类型的企业，实现全流程合规出海。</t>
  </si>
  <si>
    <t>威兆半导体</t>
  </si>
  <si>
    <t>功率器件及集成电路产品研发商</t>
  </si>
  <si>
    <t>2017.12.7 - 股权投资 - N/A - 长江小米
2020.6.29 - 天使轮 - N/A - 锋润/动平衡
2021.3.5 - A轮 - N/A - OPPO/华勤通讯/清控金信
2021.8.13 - 战略投资 - N/A - 长江小米
2021.9.24 - B轮 - N/A - 元禾璞华/华勤通讯/动平衡
2022.3.30 - 战略投资 - N/A - 英特
2022.10.17 - C轮 - 数亿人民币 - 北汽/ATL/深重投/昆桥/中金浦成/南山战新投/高易/英特尔</t>
  </si>
  <si>
    <t>威兆半导体系一家专业从事功率器件和集成电路产品研发、销售及应用技术服务的高新技术企业，成立至今始终聚焦功率MOSFET、IGBT产品和应用研究，拥有丰富的功率器件工艺和芯片设计量产经验，且是国内少数于12寸晶圆成功开发功率分立器件的公司之一，多款产品综合性能达到国际一线厂商水平，产品广泛应用于消费电子、通讯、算力、工业控制、新能源汽车等领域。</t>
  </si>
  <si>
    <t>悠桦林</t>
  </si>
  <si>
    <t>商业智能决策解决方案提供商</t>
  </si>
  <si>
    <t>上汽恒旭/五源</t>
  </si>
  <si>
    <t>2017.2.28 - 天使轮 - N/A - 正轩
2018.4.16 - A轮 - N/A - 曦域/前海
2021.1.28 - A+轮 - N/A - 中南弘远/中海
2021.3.2 - B轮 - 1亿人民币 - 五源/上汽恒旭/彬复/中南弘远
2022.10.17 - C轮 - 1亿人民币 - 云晖/博润/华鼎/海南嵘涯/上汽恒旭/五源</t>
  </si>
  <si>
    <t>悠桦林是一家以运筹学、强化学习、大数据分析等智能决策技术为核心驱动，聚焦制造业和大交通行业的场景需求，为企业提供“行业+AI+OR” 的智能决策整体解决方案的科技公司。作为国内AI智能决策技术的领航者，悠桦林专注于推进基于海量数据的AI智能决策技术在中国的落地推广。悠桦林智能供应链计划与排程系统，聚焦制造业场景需求，通过宏观到微观的多层级计划产品体系，切实解决企业在供应链计划层面遇到的问题，并布局全国，为用户提供立体的服务网络。从而提升企业决策水平，助力企业实现决策环节的快速、明智和可量化。</t>
  </si>
  <si>
    <t>杉岩数据</t>
  </si>
  <si>
    <t>大数据智能存储产品和解决方案提供商</t>
  </si>
  <si>
    <t>达晨财智/顺为</t>
  </si>
  <si>
    <t>2015.12.31 - 天使轮 - 1000万人民币 - 天玑
2017.11.7 - A轮 - 数千万人民币 - 顺为/上海天玑
2019.4.22 - B轮 - N/A - 广发乾和/深圳人才三号/擎石
2020.7.8 - B+轮 - 1.5亿人民币 - 中远海运/襄禾/无锡金投
2021.12.20 - C轮 - 1亿人民币 - 达晨财智/智慧城市产投/顺为/深圳龙华</t>
  </si>
  <si>
    <t>杉岩数据成立于2014年，是中国领先的大数据智能存储企业，以新一代智能分布式存储技术为核心，致力于打造云计算、人工智能、物联网等领域的新型信息基础设施建设。自创立至今，杉岩数据一直坚定聚焦于软件定义存储（SDS）的自主研发投入和产品创新驱动，在产品技术、销售市场、生态合作等方面表现优异，深受资本市场的青睐。</t>
  </si>
  <si>
    <t>世禹精密</t>
  </si>
  <si>
    <t>半导体自动化设备研发生产商</t>
  </si>
  <si>
    <t>跟创始人交流过，明年报材料，也许年底会定向开一轮，只针对给订单的客户。IDG这轮是去年谈好的，放到今年进行交割</t>
  </si>
  <si>
    <t>2021.11.29 - 股权投资 - N/A - 石溪/金浦/松江
2022.9.15 - 战略投资 - 数亿人民币 - IDG/复容/接力/水木梧桐/高信/共正/小橡/福翌/东证/日出</t>
  </si>
  <si>
    <t>公司位于上海市松江区，是一家专业从事半导体自动化设备研发和制造的高新技术企业。公司主要产品包括植球类设备，芯片外观检查分选机，精密芯片贴装机，激光打标机，基板传送类设备，AGV+Robot自动化系统，客户定制各类自动化系统等。公司立足于自主研发，为国内外客户提供优质产品，助力半导体产业发展。
 公司作为高新技术企业，拥有20多人的技术研发团队，已取得专利20余项，主要客户有：Sandisk，NXP，Amkor，AT&amp;S，通富微电，长电科技，星科金朋等。</t>
  </si>
  <si>
    <t>Polymaker</t>
  </si>
  <si>
    <t>3D打印材料研发生产商</t>
  </si>
  <si>
    <t>2014.1.14 - 天使轮 - N/A - 创业基金会
2015.1.30 - A轮 - 1800万人民币 - 联想之星/协立
2017.2.23 - B轮 - 3000万人民币 - 协立
2018.1.7 - C轮 - N/A - 赛天/协立
2021.7.5 - D轮 - 1亿人民币 - IDG/协立/赛天/智朗
2022.10.17 - 股权投资 - 1亿人民币 - 赛天/协立/IDG/蓝湖/常熟国发</t>
  </si>
  <si>
    <t>Polymaker是一家专注于3D打印材料的高新技术企业，致力于推动3D打印技术在各个行业的深入应用，目前已成为世界一流的挤出式3D打印材料的创新者和供应者，产品远销世界各大洲，被广泛应用在汽车、航空航天、工业制造、医疗、消费等多个领域。</t>
  </si>
  <si>
    <t>Otonomi</t>
  </si>
  <si>
    <t>Web3货运保险科技公司</t>
  </si>
  <si>
    <t>340万美元</t>
  </si>
  <si>
    <t>2022.10.15 - 股权投资 - 340万美元 - ATX/GSR/Greenlight ReInnovations/Punja.VC/Altari/Soundboard/Blackhorn/Bering Waters/REFASHIOND</t>
  </si>
  <si>
    <t>Otonomi是一家Web3货运保险科技公司，Otonomi正在通过构建复杂的模型推出参数化货物延误保险，并已与Chainlink达成了技术合作伙伴关系，将利用行业领先的预言机智能合约以及高级风险数据分析构建一个参数保险平台，目前其业务主要覆盖金融、保险、区块链、Web/UX设计、营销和安全6大领域。</t>
  </si>
  <si>
    <t>笔特科技</t>
  </si>
  <si>
    <t>集成电路芯片设计及服务商</t>
  </si>
  <si>
    <t>相干DSP</t>
  </si>
  <si>
    <t>2022.10.13 - 股权投资 - N/A - 启明</t>
  </si>
  <si>
    <t>之乐生活</t>
  </si>
  <si>
    <t>家用电器研发商</t>
  </si>
  <si>
    <t>2022.10.18 - 股权投资 - N/A - 小米/顺为</t>
  </si>
  <si>
    <t>滁州之乐生活科技有限公司成立于2022年4月，法定代表人为范劲松，经营范围含软件开发；五金产品研发、制造；家用电器研发；日用杂品制造；塑料制品制造等。</t>
  </si>
  <si>
    <t>百聆科技</t>
  </si>
  <si>
    <t>数智化营销平台</t>
  </si>
  <si>
    <t>2021.10.13 - 种子轮 - 数千万人民币 - 红杉
2022.10.11 - 股权投资 - N/A - 靖亚</t>
  </si>
  <si>
    <t>杭州百聆科技有限公司是一家专注于人工智能、大数据、云计算等技术领域的科技型企业，主导研发神经网络对话系统、高度拟人模型、触达策略引擎等AI前瞻技术，服务于汽车、医美正畸、教育培训、金融保险、珠宝奢品、新零售及其他领域，旗下拥有白鲸、大黄蜂、百聆数创、卖货宝等热门产品，目前已获红杉中国数千万的天使轮投资。</t>
  </si>
  <si>
    <t>鹰谷</t>
  </si>
  <si>
    <t>药物研发大数据平台</t>
  </si>
  <si>
    <t>Pass，聊过，从实验室数据记录切入，市场空间较小，第二曲线不确定</t>
  </si>
  <si>
    <t>2015.7.21 - A轮 - 1000万人民币 - 中国健康
2016.10.18 - 股权投资 - N/A - 胜辉/越秀产业/青罗
2022.10.11 - 股权投资 - N/A - SIG</t>
  </si>
  <si>
    <t>鹰谷科技成立于2013年，于2016年7月入驻上海浦东软件园郭守敬园，致力于生物医药科研领域的电子实验记录本、实验室信息化、大数据和人工智能应用软件开发。公司定位为新药研发全产业链服务平台，核心产品包括：结构式编辑器、结构式搜索引擎、供应链采购管理系统、库存安全管理系统、电子实验记录本、化合物管理系统、EDC临床数据电子采集系统等。</t>
  </si>
  <si>
    <t>德智新材</t>
  </si>
  <si>
    <t>碳化硅纳米镜面涂层及陶瓷基复合材料研发商</t>
  </si>
  <si>
    <t>主要做SiC涂层的石墨盘等产品，去年收入大几千万，盈亏平衡，今年预计2-3亿元，净利润为正；这轮融资4亿元</t>
  </si>
  <si>
    <t>2019.7.18 - 股权投资 - N/A - 株洲高科
2021.2.7 - 股权投资 - N/A - 东方富海
2021.9.13 - 战略投资 - N/A - 哈勃
2022.10.20 - 股权投资 - N/A - 毅达/壹同创业/湖南风夷</t>
  </si>
  <si>
    <t>德智新材是一家专业从事碳化硅纳米镜面涂层及陶瓷基复合材料研发、生产和销售的高新技术企业。公司致力于高制程半导体生产关键耗材的生产，拥有国内领先的技术、设备和高水平研发团队，是国内头部的SiC（学名:碳化硅）涂层石墨基座、SiC蚀刻环供应商。</t>
  </si>
  <si>
    <t>国科仪器</t>
  </si>
  <si>
    <t>X射线类结构分析设备研发商</t>
  </si>
  <si>
    <t>2022.9.29 - 天使轮 - 数千万人民币 - 毅达</t>
  </si>
  <si>
    <t>国科仪器是一家专业从事X射线衍射仪、纳米结构分析仪等高端X射线结构分析设备研发、生产与销售的创新型企业。公司已成功研发出多款X射线检测分析类仪器及相关核心零部件，向客户提供全集成、高附加值全方位解决方案，突破了一系列核心关键技术，填补了国内相关领域的空白。</t>
  </si>
  <si>
    <t>数字栩生</t>
  </si>
  <si>
    <t>数字人底层技术基础设施服务商</t>
  </si>
  <si>
    <t>2021.9.2 - 种子轮 - N/A - 中科汇联
2022.9.5 - 天使轮 - 数千万人民币 - 联想创投/蔚领/蓝图</t>
  </si>
  <si>
    <t>数字栩生（北京）科技有限公司以北京理工大学为依托，是一家以“智能数字人服务制造和运营”为服务核心，以形象银行、数字内容生产制造与运营及数字人云平台打造系列服务矩阵。致力于在超写实数字人领域提供优质的全栈式解决方案，为用户提供高逼真可实时交互的情感数字人。公司秉承造物者的坚持，不断迭代技术流程与工艺，为孪生数字人行业提供最优质的技术解决方案，凭借先进的自研光场采集技术、智能表情捕捉系统、智能重建绑定系统以及“AI小脑”，构建虚拟世界的核心资产及平台级产品线，为各行各业再度赋能，开创数字人领域崭新时代。 公司总部坐落于北京，服务企业包括腾讯、芒果卫视、字节跳动、爱奇艺、等头部影视、互联网公司。</t>
  </si>
  <si>
    <t>北极雄芯</t>
  </si>
  <si>
    <t>集成电路芯片研发商</t>
  </si>
  <si>
    <t>可以用低成本做SiP有些特色，有待验证</t>
  </si>
  <si>
    <t>2021.7.9 - 种子轮 - N/A - 清华控股
2021.9.29 - 天使轮 - N/A - 西安交叉核心院
2022.5.11 - 战略投资 - N/A - 图灵科技/红杉/无限/清华控股
2022.10.12 - 天使+轮 - 1.5亿人民币 - 青岛润扬/韦豪创芯/中芯熙诚/讯飞/丛伟</t>
  </si>
  <si>
    <t>北极雄芯信息科技（西安）有限公司创始于清华大学交叉信息研究院，由西安交叉信息核心院孵化，致力于通过芯粒技术，降低大规模、高性能芯片的设计周期与NRE成本，并快速实现产品的迭代升级与功能增添，旨在为客户提供从算法到服务器集群的低成本、高灵活性解决方案。</t>
  </si>
  <si>
    <t>芯视佳</t>
  </si>
  <si>
    <t>OLED微显示屏研发商</t>
  </si>
  <si>
    <t>2021.10.19 - 战略投资 - 5亿人民币 - 上海梧升
2022.6.13 - 天使轮 - N/A - 中微半导体
2022.10.9 - 天使+轮 - 1亿人民币 - 国中/桉树</t>
  </si>
  <si>
    <t>深圳市芯视佳半导体科技有限公司，是一家专注于硅基OLED IC设计及硅基OLED微显示屏研发制造的创新型科技企业，致力于为全球客户提供高分辨率、高对比度、超轻薄、低功耗、高可靠的硅基OLED微显示器件，其广泛应用于VR/AR、电子取景器、微型投影仪、头盔显示、枪瞄等领域；同时芯视佳科技为客户提供各种尺寸的LCD显示屏、OLED显示屏、微显示屏、盖板等显示相关产品，以及定制化的IC设计、驱动技术服务和一站式显示解决方案。</t>
  </si>
  <si>
    <t>云鹿智能门</t>
  </si>
  <si>
    <t>智能门品牌</t>
  </si>
  <si>
    <t>天使/Pre-A</t>
  </si>
  <si>
    <t>已经联系到创始人，公司产品是智能门锁，创始人10月开始融资，届时会约视频交流</t>
  </si>
  <si>
    <t>2022.10.12 - 天使轮/Pre-A轮 - 1亿人民币 - 小米/顺为/鹿客/重庆铜梁/前海仁智
2022.7.25 - 战略投资 - N/A - 小米/百度/顺为/云丁</t>
  </si>
  <si>
    <t>云鹿是重庆甲智甲创科技有限公司旗下的智能门品牌，致力于为家庭用户提供全新科技体验和安全服务的高品质入户门。云鹿在重庆、深圳、北京、永康等地设有研发、运营和生产分支机构。云鹿聚焦“智慧入户”需求，用全新人工智能和物联网技术升级传统入户防盗门，在智能安防的基础上，融入科技美学，实现家居互联、智慧生活等功能。</t>
  </si>
  <si>
    <t>OTM中数旅科技</t>
  </si>
  <si>
    <t>酒旅私域营销平台</t>
  </si>
  <si>
    <t>创世伙伴/高榕</t>
  </si>
  <si>
    <t>2021.3.15 - 天使轮 - 4000万人民币 - 创世伙伴/高榕
2022.10.13 - Pre-A轮 - 数百万美元 - 仁智/创世伙伴/高榕</t>
  </si>
  <si>
    <t>中数旅科技（OTM）是一家酒旅会员体系运营服务商，专注于为酒店、旅行社、民宿等提供以会员为中心的一站式全渠道、数字化营销解决方案和服务。公司OTM会员数字直销SaaS系统功能丰富、支持扩展，从会员体系、价格体系、营销体系、激励体系等多维度为企业搭建数字化营销方案，致力于为商家打造自己的官方会员直销平台，提升商家品牌形象。平台支持海量第三方权益定制，广开引流渠道，沉淀私域流量，实现官方直销渠道收益的大幅提升。</t>
  </si>
  <si>
    <t>慧夜科技</t>
  </si>
  <si>
    <t>虚拟生命AI驱动技术服务商</t>
  </si>
  <si>
    <t>高瓴/顺为</t>
  </si>
  <si>
    <t>2020.8.4 - 天使轮 - N/A - 青山
2022.1.20 - Pre-A轮 - 数百万美元 - 顺为
2022.10.10 - Pre-A+轮 - 数千万人民币 - 高瓴/顺为</t>
  </si>
  <si>
    <t>北京慧夜科技有限公司致力于推动虚拟人进入可交互、个性化的新时代，构建虚拟世界的基础设施——虚拟生命 AI 驱动技术，丰富人类体验。目前已有若干前沿研究发表于AI顶级会议，同时已经向百丽、宝马、蚂蚁金服、Starmaker等客户推出AI being as a service的产品服务。</t>
  </si>
  <si>
    <t>Alkymi</t>
  </si>
  <si>
    <t>美国数据处理和工作流程自动化平台服务商</t>
  </si>
  <si>
    <t>Intel Capital</t>
  </si>
  <si>
    <t>2100万美元</t>
  </si>
  <si>
    <t>纯海外企业服务项目</t>
  </si>
  <si>
    <t>2020.2.26 - 种子轮 - 500万美元 - Canaan/SimCorp/Work-Bench
2022.10.10 - A轮 - 2100万美元 - Intel Capital/Canaan/Work-Bench/SimCorp</t>
  </si>
  <si>
    <t>Alkymi是一家数据处理和工作流程自动化平台，正在构建数据行动层,将机器学习和自动化技术引入商业用户,转换企业工作流程。 其核心产品Data Inbox和Patterns Studio使企业能够提取、分析和处理电子邮件和文档中的关键业务数据，并加快决策、提高客户满意度并增强员工专注于更高价值、更有回报的工作。</t>
  </si>
  <si>
    <t>艾里奥斯</t>
  </si>
  <si>
    <t>制药配套技术及产品提供商</t>
  </si>
  <si>
    <t>经纬/君联</t>
  </si>
  <si>
    <t>2022.10.14 - A轮 - 1亿人民币 - 经纬/君联/上海羿水流山</t>
  </si>
  <si>
    <t>艾里奥斯生物科技(上海)有限公司2021年诞生于上海，专注于制药过程工艺配套技术产品的开发和应用，致力于为制药企业提供符合国内外法规要求的高质量的分离、纯化解决方案， 助力中国医药企业的创新发展。正如“艾里奥斯”名字的寓意，旨在成为中国制药工程工艺供应链最闪耀的一颗星。</t>
  </si>
  <si>
    <t>本末科技</t>
  </si>
  <si>
    <t>机器人动力模组研发及生产商</t>
  </si>
  <si>
    <t>商业化和估值暂时不匹配</t>
  </si>
  <si>
    <t>2020.3.17 - 种子轮 - N/A - 李泽湘
2020.12.10 - 天使轮 - N/A - 奇绩创坛，大米
2021.5.18 - Pre-A轮 - 数千万人民币 - 五源/奇绩/XBOTPARK/大米
2022.10.14 - A轮 - 1亿人民币 - 松禾/联想/毅峰</t>
  </si>
  <si>
    <t>本末科技专注于提供无减速器的直驱型动力解决方案，主要服务家用机器人、健身器材等行业客户，其解决方案在多个行业市占率第一，客户包括追觅、科沃斯等头部厂商。本末科技主要产品为系列电机M06及M15，在保证力矩密度的同时，实现低转速，并将控制器集成到电机里，完美取代原来“电机+减速器+伺服系统”的繁冗方案。</t>
  </si>
  <si>
    <t>迪道微电子</t>
  </si>
  <si>
    <t>光刻胶及配套材料提供商</t>
  </si>
  <si>
    <t>已约投资人沟通</t>
  </si>
  <si>
    <t>2021.6.1 - 天使轮 - N/A - 方信/紫金港/启迪之星
2022.7.6 - Pre-A轮 - 数千万人民币 - 水木梧桐
2022.9.30 - A轮 - 数千万人民币 - 经纬</t>
  </si>
  <si>
    <t>迪道微电子是一家光刻胶及配套材料提供商，公司专注于电子专用材料光刻胶的研发，致力于集成电路和平板显示领域高端制程光刻胶，以及半导体产业链上下游配套试剂的研发制备工作。公司产品聚焦在半导体和平板显示光刻制程领域，主要有半导体清洗剂、平板显示光刻胶以及半导体光刻胶。</t>
  </si>
  <si>
    <t>络绎科学</t>
  </si>
  <si>
    <t>新兴科研工作者社区</t>
  </si>
  <si>
    <t>看了产品以媒体内容分发为主，学术影响力一般</t>
  </si>
  <si>
    <t>2022.8.12 - 天使轮 - N/A - 合力
2022.10.14 - A轮 - 1000万人民币 - 中科创星/合力/张勇</t>
  </si>
  <si>
    <t>络绎科学成立于2021 年，由头部科技创新服务平台 DeepTech 旗下数据业务独立孵化而来。络绎科学以科研工作者的需求为核心，在多年数据积累的基础上，以多种工具产品为主要手段，助力开放科学，以推动数据和相关学术资源公开共享、促进产学研用的交流融合、为科研成果的价值放大提供帮助。是科研工作者获取信息、学术互动、资源合作的首选平台，截止目前，络绎科学拥有 10 万多注册用户，其中科研工作者占比超过20%。络绎科学APP围绕视频会议、语音会议、文献及热门内容推送、人脉查找、分享、知识和资料管理等一系列功能展开，满足用户在不同科研工作场景下的使用需求，全链条服务科研工作者、高校和科研机构以及从事成果转化、产业投资和服务等等的相关群体。</t>
  </si>
  <si>
    <t>翎慧材料</t>
  </si>
  <si>
    <t>胶粘剂及功能性界面材料研发商</t>
  </si>
  <si>
    <t>胶黏剂，今年收入500-1000万，股指暂不透露，暂时不会融资，持续沟通，未来6个月加轮希望老投资人认购，B轮两年之后才开</t>
  </si>
  <si>
    <t>2022.9.25 - A轮 - N/A - 临芯/元素/鸿泰/石川</t>
  </si>
  <si>
    <t>翎慧材料成立于苏州，是国内领先的胶带、胶粘剂及功能性界面材料方案平台解决商，在苏州、盱眙设有研发及生产中心，在深圳以及日本、美国设有办事处。公司以分子与功能性设计为基础，产品广泛应用于AR/VR、汽车电子、新能源汽车电池、充电桩、半导体和消费电子领域。目前，翎慧材料的合作客户已覆盖全球各个相关行业的龙头企业。</t>
  </si>
  <si>
    <t>春外百货</t>
  </si>
  <si>
    <t>同城社区零售品牌</t>
  </si>
  <si>
    <t>线下模式很难</t>
  </si>
  <si>
    <t>2020.9.14 - 天使轮 - 1000万人民币 - 惟一
2021.8.13 - Pre-A轮 - N/A - 惟一
2021.12.30 - A轮 - N/A - 梅花
2022.10.12 - A1轮 - 数千万人民币 - 智胜/零以/梅花</t>
  </si>
  <si>
    <t>春外百货创立于2019年，瞄准家庭成员的细分采购需求，致力于打造扎根社区、覆盖同城的全品类百货店，提升目标用户的采购体验。春外百货拥有覆盖家庭高频刚需的1000个三级类目。凭借供应链优势和差异化定价策略，可为消费者提供高品质低价格的优选商品。</t>
  </si>
  <si>
    <t>致瞻科技</t>
  </si>
  <si>
    <t>碳化硅器件和先进电驱系统研发商</t>
  </si>
  <si>
    <t>千乘/毅达</t>
  </si>
  <si>
    <t>可以持续跟进</t>
  </si>
  <si>
    <t>2020.11.20 - Pre-A轮 - N/A - 毅达
2021.10.27 - A轮 - N/A - 毅达/启高
2022.9.28 - A+轮 - 1亿人民币 - 启高/千乘/毅达</t>
  </si>
  <si>
    <t>致瞻科技（上海）有限公司，是一家聚焦于碳化硅器件和先进电驱系统的高科技公司。依托10余年的碳化硅功率半导体设计和驱动系统研发经验，致瞻科技推出了SiCTeX系列碳化硅先进电驱系统，和ZiPACK高性能碳化硅功率模块，成功应用于燃料电池汽车、微型燃气轮机、离心式鼓风机等高速透平装备，以及航空/船舶电力推进、特种电气化动力系统。</t>
  </si>
  <si>
    <t>苇创微电子</t>
  </si>
  <si>
    <t>新型显示驱动芯片设计研发商</t>
  </si>
  <si>
    <t>华登/湖杉/正轩/临芯</t>
  </si>
  <si>
    <t>2021.2.7 - 股权投资 - N/A - 上海苇晔半导体/深圳市海硅
2021.9.30 - A轮 - N/A - 海望/华登/湖杉/正轩/临芯/特歆/湾创志合
2022.10.12 - A+轮 - 1亿人民币 - 国方/浦东科创/华登/湖杉/正轩/临芯</t>
  </si>
  <si>
    <t>苇创微电子是一家新型显示驱动芯片设计研发商，专注于新型显示驱动芯片的研发设计，以快速国产化的OLED手机屏驱动芯片为切入点，主要产品方向包括AMOLED、Micro-LED、Si-OLED等。产品广泛应用于手机、穿戴式手表、以及车载、AR眼镜等场景。</t>
  </si>
  <si>
    <t>博顿光电</t>
  </si>
  <si>
    <t>射频离子源部件及耗材生产商</t>
  </si>
  <si>
    <t>2018.7.17 - 天使轮 - N/A - 点亮
2019.11.20 - A轮 - 数千万人民币 - 国民/粤科风投
2021.11.8 - A+轮 - 数千万人民币 - 建信信托
2022.10.14 - Pre-B轮 - 数千万人民币 - 聚源</t>
  </si>
  <si>
    <t>博顿光电以完全自主研发的射频离子源核心技术为基础，开发形成填补国内空白的射频离子源关键装置及高价值部件与耗材，利用射频离子源的高精度、无耗材、发热小、高可靠、寿命长等典型特点，面向光通信、激光科学、高精度传统光学、光学光栅、空间探索、生物医疗、高温超导、国防军事、航天导航、显示技术、工程玻璃、半导体、太阳能等行业领域。</t>
  </si>
  <si>
    <t>泰芯半导体</t>
  </si>
  <si>
    <t>AIoT领域芯片设计研发商</t>
  </si>
  <si>
    <t>受目前消费电子领域的周期影响较大</t>
  </si>
  <si>
    <t>2016.11.17 - A轮 - N/A - 珠海高科/力合/珠海紫杏共盈
2020.3.10 - 股权投资 - N/A - 珠海如智
2022.10.11 - B轮 - 1亿人民币 - 方广/格力/瑞江/嘉兴宝来/横琴领先</t>
  </si>
  <si>
    <t>珠海泰芯半导体有限公司是一家专注于AIoT领域芯片设计的高新技术企业，拥有无线通信芯片、微控制器芯片、无线微控制器芯片的核心技术能力。先后研发并大规模量产了远距离低功耗WiFi HaLowTM(802.11ah)芯片、高性能电机控制器芯片、通用MCU芯片、高性能低成本WiFi-4芯片等产品。公司的无线通信芯片、微控制器芯片已经成功导入众多头部客户并获得客户认可，广泛应用于安防监控、智能家居、物联网、家电、小家电、电动工具、玩具、电源管理等领域。公司将无线芯片产品和微控制器芯片产品深度融合，为客户提供高性能、稳定可靠、高性价比的AIoT一站式芯片及解决方案。</t>
  </si>
  <si>
    <t>含光微纳</t>
  </si>
  <si>
    <t>微流控解决方案供应商</t>
  </si>
  <si>
    <t>2017.2.15 - 天使轮 - N/A - 理成/人福
2020.5.9 - A轮 - N/A - 杭州煜韬/中科院成果转化/盛鼎
2021.1.29 - B轮 - N/A - 华泰紫金/高瓴
2022.9.19 - B+轮 - 1亿人民币 - 顺为/中芯</t>
  </si>
  <si>
    <t>苏州含光微纳科技有限公司成立于2014年,面向全球市场提供微流控(Labonachip)产品的定制研发制造(CDMO) 及医疗耗材精密加工与注塑服务。公司掌握多项具备国际竞争力的微流控核心技术，拥有中国原创的多材料微纳制造等数十项专利，在POCT、基因测序、液态活检、器官芯片、药物递送、生命科学研究、动物诊断、环境保护、食品安全、生物安全等应用领域，为全球数百家细分市场龙头企业提供有核心竞争力的芯片、耗材与产品，成为生命科学一站式解决方案技术平台。</t>
  </si>
  <si>
    <t>云舟生物</t>
  </si>
  <si>
    <t>基因递送技术开发应用服务商</t>
  </si>
  <si>
    <t>4.1亿人民币</t>
  </si>
  <si>
    <t>垂直类CDMO/CRO，不是我们主要方向</t>
  </si>
  <si>
    <t>2021.9.26 - 股权投资 - N/A - 广州和合穗开/广州穗开/高远安吉
2022.10.8 - C轮 - 4.1亿人民币 - 君联/穗开/越秀/广州产投/万联/建发新兴/敬亭山</t>
  </si>
  <si>
    <t>云舟生物是引领全球基因递送技术的创新型企业，提供包括基因递送方案的设计研发与优化、科研用载体定制和临床用载体制备等全产业链服务，并凭借强大的原研能力，致力于系统性攻克基因递送行业的关键技术瓶颈，赋能基础科研，加速基因药物的临床应用，提升人类健康水平。云舟生物是目前全球知名的科研定制载体供应商，可提供病毒及非病毒基因载体个性化定制服务。云舟生物除了提供个性化载体及病毒包装的服务之外，还提供广泛的CRO服务，涵盖基础科研和药物开发领域中许多基因递送技术的应用。云舟生物可提供全方位的基因递送CDMO服务，在cGMP载体生产中经验丰富。我们运用先进的场地和仪器设备为许多客户提供支持，贯穿其药物研发的全部管线，从早期的研究级别载体，到GMP-like临床前测试载体，再到GMP级别的临床载体。同时也将IND载体输送到全球范围的临床基地，比如美国、欧洲、日本、中国和韩国等。云舟生物的CDMO服务涵盖工艺开发、分析方法开发、种子库建立以及法规事务服务等。凭借强大的原研能力，云舟生物已建立了一系列具有IP价值的基因递送技术，其中部分技术可通过产权输出的模式授权给客户，如新型AAV衣壳、新型病毒膜蛋白、新型组织特异性启动子、高效转染细胞系等。</t>
  </si>
  <si>
    <t>Airwallex</t>
  </si>
  <si>
    <t>全球跨境支付平台</t>
  </si>
  <si>
    <t>E2</t>
  </si>
  <si>
    <t>团队道德问题存疑</t>
  </si>
  <si>
    <t>2016.07 - Pre-A - 300万美元 - 戈壁/引力
2017.05 - A轮 - 1300万美元 - 腾讯/红杉
2017.12 - A+轮 - 600万美元 - Square Peg
2018.07 - B轮 - 8000万美元 - 腾讯/红杉/高瓴/维港/Central
2019.03 - C轮 - 1亿美元 - DST/红杉/腾讯/Hillhouse/Gobi/Horizons/SquarePeg
2020.04 - D轮 - 1.6亿美元 - ANZi/Salesforce/DST/腾讯/红杉/高瓴/维港
2020.07 - D+轮 - 4000万美元 - 阿里
2021.03 - D++轮 - 1亿美元 - Greenoaks/Grok/Skip/ANZi
2022.10. - E2轮 - 1亿美元 - Square Peg/Salesforce/红杉/Lone Pine /和暄/1835i /腾讯/Hostplus
2021.11. - E1轮 - 1亿美元 - Lone Pine/1835i/红杉
2021.09 - E2轮 - 1亿美元 - Lone Pine/G Squared/Vetamer/1835i /DST/Salesforce/红杉</t>
  </si>
  <si>
    <t>Airwallex空中云汇是一家引领全球的金融科技公司。通过搭建数字化的跨境支付和金融基础设施， Airwallex空中云汇助力企业进行线上收单，轻松实现全球收付款并简化企业的财务运营，以一站式的科技平台帮助现代化企业实现全球业务成长。自成立以来，Airwallex空中云汇始终致力于连结企业家、创业者和创造者，在全球机遇中共赢。目前，公司业务覆盖亚太、欧洲和北美。</t>
  </si>
  <si>
    <t>Gruby Entertainment</t>
  </si>
  <si>
    <t>独立游戏开发工作室</t>
  </si>
  <si>
    <t>波兰</t>
  </si>
  <si>
    <t>游戏CP不适合投</t>
  </si>
  <si>
    <t>2022.10.4 - 战略投资 - N/A - 腾讯</t>
  </si>
  <si>
    <t>Gruby Entertainment是波兰独立游戏开发工作室。Gruby 是《死亡链接》的开发者，这也是工作室的第一款游戏。这款游戏将于2022 年 10 月 18 日向玩家开放。</t>
  </si>
  <si>
    <t>望汭</t>
  </si>
  <si>
    <t>高精度自动计量涂胶设备供应商</t>
  </si>
  <si>
    <t>自动化涂胶机设备厂商，2020年2500万，2021年6584万，2022年预计1亿+，公司的涂胶设备主要用在电芯、极耳封装。创始人张军胜合肥工业大学机械专业，科大智能和库卡自动化研发经验</t>
  </si>
  <si>
    <t>2022.10.10 - 股权投资 - N/A - 晨道/超兴</t>
  </si>
  <si>
    <t>望汭是一家高精度自动计量涂胶设备供应商，专注于精密伺服计量设备的应用开发、安装、调试和售后的自动化科技公司。根据不同行业及客户对设备和方案的要求，力求为客户提供最合适、最优质的定制化的产品和解决方案。公司产品广泛应用于新能源汽车、汽车电子、复合材料碳纤维车体零部件及航空航天等领域。</t>
  </si>
  <si>
    <t>极视角</t>
  </si>
  <si>
    <t>人工智能视觉算法平台</t>
  </si>
  <si>
    <t>海尔资本</t>
  </si>
  <si>
    <t>2015.7.9 - 天使轮 - 数百万人民币 - 中美
2016.5.5 - Pre-A轮 - 数千万人民币 - 初心/中美/德同/河石/昂若/宝德
2018.1.19 - A+轮 - 数千万人民币 - 华润创新/中洲金控/朴素
2019.8.14 - 战略投资 - N/A - 高通
2019.11.29 - B轮 - N/A - 高通/华润创新/创兴前沿/莱玛
2020.5.25 - B+轮 - N/A - 回声/深圳市中泓共赢/中美
2020.12.10 - C轮 - N/A - 北高峰/天奇
2021.4.22 - 股权投资 - N/A - 中美/云之海
2021.8.31 - C2轮 - 数亿人民币 - 经控金融/兰馨亚洲/青岛国信/高通
2022.10.13 - 战略投资 - N/A - 陆海联动/海尔资本</t>
  </si>
  <si>
    <t>极视角科技有限公司(xtreme Vision) 成立于2015年6月， 是专业的人工智能与计算机视觉算法提供商。极视角打造了国内首家计算机视觉算法平台，致力于开拓人工智能在不同行业及领域的开发与应用，为企业提供最丰富的人工智能算法及解决方案。</t>
  </si>
  <si>
    <t>数巅科技</t>
  </si>
  <si>
    <t>耀途/君联</t>
  </si>
  <si>
    <t>2022.10.8 - 股权投资 - N/A - 耀途资本/君联资本</t>
  </si>
  <si>
    <t>松野湃SURPINE</t>
  </si>
  <si>
    <t>功能性运动贴身层品牌</t>
  </si>
  <si>
    <t>2022.10.8 - 股权投资 - N/A - 五源</t>
  </si>
  <si>
    <t>松野湃Surpine是一个户外运动品牌，致力于为冰雪运动爱好者提供高品质、高科技的专业运动保护产品，其创始团队成员曾任职于全球TOP运动品牌、全球知名市场调研公司及服装企业，有丰富的产品开发、品牌营销、渠道拓展经验与资源。近期，松野湃还运用其自有的SurPre®立体压力科技、SurWic®单向导湿科技等6大专业功能科技组合推出2022-23新雪季超能新品装备，现已在其线上旗舰店及线下合作雪具店陆续上线。</t>
  </si>
  <si>
    <t>西安流固</t>
  </si>
  <si>
    <t>高端工业仿真软件研发商</t>
  </si>
  <si>
    <t>已经联系到创始人，正在约时间</t>
  </si>
  <si>
    <t>2020.11.20 - 股权投资 - 数千万人民币 - 创新工场
2022.10.9 - 股权投资 - N/A - 同创伟业</t>
  </si>
  <si>
    <t>西安流固是一家高端工业仿真软件研发商，致力于国产高端工业仿真软件研发、工程项目咨询及高端零部件研制。</t>
  </si>
  <si>
    <t>航瑞动力</t>
  </si>
  <si>
    <t>航空发动机一站式解决方案提供商</t>
  </si>
  <si>
    <t>还未联系到创始人，需要team帮助</t>
  </si>
  <si>
    <t>2018.1.3 - 天使轮 - N/A - 远大创投
2019.5.9 - Pre-A轮 - N/A - 航天高新
2021.12.28 - 股权投资 - N/A - 嘉兴天启/瑞相/天惠/航天科技/安徽投资
2022.10.9 - 股权投资 - N/A - 国投/达晨/嘉兴天启/华林</t>
  </si>
  <si>
    <t>安徽航瑞航空动力装备有限公司成立于2015年9月1日，注册地在安徽新芜经济开发区。是集航空发动机研发、生产、销售、售后维修等一体化业务的企业。公司主要为旋翼、固定翼的通航飞机和无人机等航空飞行器提供动力装备。</t>
  </si>
  <si>
    <t>进芯电子</t>
  </si>
  <si>
    <t>数字信号处理芯片研发商</t>
  </si>
  <si>
    <t>聚源/惠友/金浦</t>
  </si>
  <si>
    <t>2016.9.21 - A轮 - N/A - 湖南高新/清研
2018.3.26 - A+轮 - 3000万人民币 - 吉富/鼎兴量子/共青城恒毅
2018.11.29 - 战略投资 - N/A - 汇创鑫
2019.12.16 - Pre-B轮 - 数千万人民币 - 华控/南天盈富泰克/深创投/鼎兴量子/西安麦芒
2021.7.27 - B轮 - N/A - 度量衡/潇湘/渤信/华盈/星河/投控东海/中信建/乐德
2022.9.30 - 股权投资 - N/A - 国方/聚源/天舟/惠友/金浦/深创投/比亚迪</t>
  </si>
  <si>
    <t>湖南进芯电子科技有限公司是一家专注于数字信号处理器芯片（DSP）及嵌入式解决方案研发的集成电路设计企业，公司立志成为国内最优秀的数字信号处理器芯片及嵌入式解决方案的行业专家。进芯电子拥有军工保密资质，致力于实现工业智能控制核心芯片的国产化。</t>
  </si>
  <si>
    <t>TwitterScan</t>
  </si>
  <si>
    <t>Web3投资信息聚合平台</t>
  </si>
  <si>
    <t>红点/云九</t>
  </si>
  <si>
    <t>456万美元</t>
  </si>
  <si>
    <t>Pass 产品有局限性，团队感觉一般</t>
  </si>
  <si>
    <t>2022.9.19 - 种子轮 - 456万美元 - Redpoint/Sky9/UpHonest/KuCoin /Huobi/Gate Labs/ Mirana/Element/NGC/Antalpha/7upDAO/Redline DAO/Cobo /Lingfeng/Fenbushi US/CyberConnect/ SNZ/ViaBTC/SF/MetaStone/OneBoat /BitCoke/ MEXC/Alchemy Pay/Nstone/YM</t>
  </si>
  <si>
    <t>Twitterscan是一个Web3投资信息聚合平台，该平台开放、协作、面向用户，用户可以在平台上查找市场动态，包括热门代币、NFT、话题和Twitter比较出名的ID等。</t>
  </si>
  <si>
    <t>格睿云Greptime</t>
  </si>
  <si>
    <t>时序数据库解决方案提供商</t>
  </si>
  <si>
    <t>耀途/九合</t>
  </si>
  <si>
    <t>Pass, 聊过，国内目标客户少，需要做全球市场，不容易</t>
  </si>
  <si>
    <t>2022.9.27 - 天使轮 - 数百万美元 - 耀途/九合</t>
  </si>
  <si>
    <t>格睿云Greptime成立于2022年4月，是一家时序数据库厂商。从事云原生 infra 开发，主要是致力于解决金融、物联网和车联网等领域大规模时序数据处理分析问题。公司产品主要分为 Greptime DB 和 Greptime Cloud。GreptimeDB 是一款分布式高性能云原生的开源时序数据库。致力于帮助与时间有关的数据业务，包括物联网，车辆网和金融等行业更好的存储、查询、计算业务数据。Greptime Cloud 是一款基于 Greptime DB 的全托管数据库服务，主要是对于希望解放运维，专注自己业务的客户能够更快更优质的使用到 Greptime DB。</t>
  </si>
  <si>
    <t>OneKey</t>
  </si>
  <si>
    <t>硬件钱包研发商</t>
  </si>
  <si>
    <t>Ballet 竞争对手</t>
  </si>
  <si>
    <t>2022.9.28 - A轮 -2000万美元 - Dragonfly/Ribbit/Framework/Sky9/Folius /Ethereal/Coinbase/Santiago R Santos</t>
  </si>
  <si>
    <t>OneKey是去中心化的多链加密货币硬件钱包，全力打造安全好用的加密货币管理工具，为加密货币行业提供完整且安全的服务，让更多人从去中心化金融中受益。OneKey 产品线丰富，有 OneKey Swap，Onekey desktop 电脑桌面端，Onekey 插件，Onekey app。硬件钱包支持 ETH，OKT，BSC，HECO 等网络，兼容 OneKey 插件和 MetaMask 连接硬件钱包参与 DeFi，是用户参与 DeFi 必备的硬件钱包。</t>
  </si>
  <si>
    <t>Realibox</t>
  </si>
  <si>
    <t>云端实时3D数据及应用开发平台</t>
  </si>
  <si>
    <t>高瓴/元璟</t>
  </si>
  <si>
    <t>2018.11.1 - 天使轮 - 数百万人民币 - 新意互动
2021.6.17 - 战略投资 - N/A - 万兴
2021.7.28 - 股权投资 - N/A - 投控东海
2022.8.1 - A轮 - 1亿人民币 - 亿联凯泰/高瓴/成为/元璟/万兴</t>
  </si>
  <si>
    <t>引力波（Realibox）为全球消费类实体制造企业（消费电子、生活用品、交通工具等）提供创新的在线3D数字设计与协同云平台解决方案，帮助企业加速产品创新，实现数字化转型的战略目标。Realibox面向工业产品设计师提供一站式在线3D设计协作与管理工具，通过3D设计数据打通将产品设计、管理协作到赋能生产营销深度融合，促进团队协作，以缩短产品上市周期，实现业务升级与创新。</t>
  </si>
  <si>
    <t>A PLUS JAPAN</t>
  </si>
  <si>
    <t xml:space="preserve">游戏发行商 </t>
  </si>
  <si>
    <t>日本</t>
  </si>
  <si>
    <t>2022.9.29 - A轮 - N/A - SIG/Sony</t>
  </si>
  <si>
    <t>APJ 创立于2019年，专注于游戏版权授权和全球游戏发行业务。由创始人Eric Sun和Nathan Qi共同设立。两位创始人及高管团队都有着丰富的动漫、游戏行业授权，投资，全球发行的经验和能力。公司在上海，东京，香港，新加坡，设有分支机构。</t>
  </si>
  <si>
    <t>丽豪半导体</t>
  </si>
  <si>
    <t>半导体材料研发商</t>
  </si>
  <si>
    <t>22亿人民币</t>
  </si>
  <si>
    <t>西宁</t>
  </si>
  <si>
    <t>硅料、硅片，估值有点高，竞争格局不太好</t>
  </si>
  <si>
    <t>2021.9.17 - A轮 - N/A - 海南皓梵/浙江正泰/金雨茂物/天津环宇智宸/绍兴上虞晶盛/海南峻峰碧海/汇雅特/IDG
2022.3.1 - 股权投资 - N/A - 海南甜陈信新/珠海横琴宸皓/华金
2022.9.27 - B轮 - 22亿人民币 - 长江证券/海松/云晖/中国-比利时直接股权/中美绿色/稼沃/浙民投/正泰/IDG/金雨茂物</t>
  </si>
  <si>
    <t>青海丽豪半导体材料有限公司成立于2021年4月，主要从事高纯晶硅等半导体材料的工艺技术研发、生产、销售及相关配套新能源业务。丽豪半导体采用“绿色电力”制造“绿色产品”，真正实现高纯晶硅“中国制造”，全力创建绿色制造和清洁发展的高科技型企业，致力于打造全球单线生产规模最大、综合能耗最低、技术集成最新、品质最优和竞争力最强的高纯晶硅生产线，打造零碳绿色工厂和数字化工厂、量产高占比 N 型硅料。</t>
  </si>
  <si>
    <t>智谱AI</t>
  </si>
  <si>
    <t>AI知识智能技术开发商</t>
  </si>
  <si>
    <t>君联/启明</t>
  </si>
  <si>
    <t>AIGC领域，Cici考察过产品</t>
  </si>
  <si>
    <t>2019.6.11 - 天使轮 - N/A - 华控/北京凯爱格尔/中科创星
2021.9.14 - A轮 - 1亿人民币 - 达晨/华控/将门/图灵/北京达凡/通智/启宸/荣品/凌云光
2022.9.26 - B轮 - 数亿人民币 - 君联/启明</t>
  </si>
  <si>
    <t>智谱AI是一家AI知识智能技术开发商，由清华大学计算机系知识工程实验室的技术成果转化而来。在过去的25年时间里，清华大学知识工程实验室在知识工程、知识图谱、图神经网络和认知智能等领域完成了一系列国际领先的研究成果。实验室老师、智谱AI首席科学家唐杰教授在北京智源研究院的支持下，组建悟道团队并研发了中国首个、全球最大的1.75万亿参数大规模预训练模型WuDao2.0。</t>
  </si>
  <si>
    <t>集睿致远</t>
  </si>
  <si>
    <t>高速接口与显示系统芯片设计研发商</t>
  </si>
  <si>
    <t>2021.5.18 - A轮 - N/A - 联和/天创/韦豪创芯/冯源/清控金信
2022.9.30 - B轮 - N/A - 厦门联和/元禾璞华/天创/清石/冯源/芯跑</t>
  </si>
  <si>
    <t>集睿致远是一家高速接口与显示系统芯片设计研发商，致力于成为数模混合信号系统解决方案的领导者。公司独立自主研发产品已覆盖USB、PCIe、HDMI、Type C等多种终端应用方向，拥有DP、USB、PCIe、HDMI等Serdes核心技术，并在工控、显示、PC、消费电子等多个行业头部客户量产出货。</t>
  </si>
  <si>
    <t>亿智电子</t>
  </si>
  <si>
    <t>端侧人工智能芯片生产商</t>
  </si>
  <si>
    <t>2016.7.22 - 种子轮 - N/A - 珠海科创弘源
2018.2.1 - 天使轮 - 数千万人民币 - 北极光/达泰
2019.3.15 - Pre-A轮 - N/A - 英特尔/达泰
2019.5.21 - A轮 - N/A - 中建投/达泰/朗玛峰/珠海高科
2021.3.1 - A+轮 - N/A - 燕园首科
2021.8.27 - B1轮 - N/A - 盛宇/洪泰/建广
2022.9.23 - B2轮 - 数亿人民币 - 温氏资本/三七互娱/北极光/达泰/珠海高科</t>
  </si>
  <si>
    <t>亿智电子公司成立于2016年，是以AI机器视觉算法和SoC芯片设计为核心的系统方案供应商，专注于端侧通用算力AI SoC芯片的研发，致力用AI芯片为万亿终端设备智慧赋能。亿智电子的AI芯片主要面向智慧安防、智能车载、智能硬件三大领域。</t>
  </si>
  <si>
    <t>Workstream</t>
  </si>
  <si>
    <t>美国小时工移动招聘平台</t>
  </si>
  <si>
    <t>6000万美元</t>
  </si>
  <si>
    <t xml:space="preserve">2018.4.18 - 种子轮 - N/A - Basis Set/Heartland
2020.5.12 - A轮 - 1000万美元 - Keith Rabois/Anna Khan/Lan Xuezhao/Joel Peterson/Heartland/GGV/Max Levchin/Geoff Donaker/Eric Yuan/Tony Xu/Miyuki Matsumoto/Aneel Ranadive/Harden/Joe Montana
2021.8.26 - B轮 - 4800万美元 - Bond/Coatue/Founders Fund/Roc Nation/Peterson/GGV/Dreamers VC/CRV
2022.9.30 - B+轮 - 6000万美元 - GGV/Founders Fund/Coatue/Bond/Basis Set/CRV/WiL/SOMA </t>
  </si>
  <si>
    <t>Workstream是一家美国小时工移动招聘服务商，它将求职者连接到每小时的职位，包括看护人，护士，送货司机，外卖餐厅工作人员，加油站服务员等</t>
  </si>
  <si>
    <t>蔚领时代</t>
  </si>
  <si>
    <t>视频云解决方案服务商</t>
  </si>
  <si>
    <t>Jason：FYI 一个月前跟团队交流过了，目前提供云游戏运营服务，核心是一款游戏——云元神，毛利暂时偏低，甚至是负</t>
  </si>
  <si>
    <t>2019.10.1 - 天使轮 - 1000万人民币 - 辰海/山云
2020.2.24 - Pre-A轮 - 数千万人民币 - 彬复/东方弘泰/米哈游/中手游/辰海/东方证券
2021.4.12 - A轮 - 1.5亿人民币 - 小米/顺为/敦鸿/成都三江/米哈游/中手游/彬复/辰海/东方弘泰
2021.12.1 - B轮 - 4亿人民币 - 明势/鼎晖/小米/米哈游/顺为/东方弘泰/辰海/敦鸿
2022.9.26 - B2轮 - 4000万美元 - 淡马锡/明势/鼎晖</t>
  </si>
  <si>
    <t>北京蔚领时代科技有限公司，作为国内领先的视频云计算解决方案提供商，拥有自主研发的创新云计算架构以及音视频实时编解码、应用容器技术、GPU虚拟化等关键技术，并在此基础上搭建了一套高品质的标准化云游戏PaaS平台，旨在为游戏开发商、游戏运营商、终端厂商以及通讯运营商等众多企业提供一站式云游戏PaaS服务。 蔚领时代作为国内视频云技术解决方案服务行业的标杆企业，在研发力量和技术保障方面均拥有强大实力，成立仅三年就已经与米哈游、中手游、360游戏以及金山云、阿里云等众多企业达成深度合作。 蔚领时代将秉承“客户尊重、员工自豪、全球领先”的企业宗旨让每一位企业用户的云游戏开发工作更加可控、安全而且低成本，让每一位用户在各类终端和场景下，无需安装即可享受到视频云技术带来的便捷。</t>
  </si>
  <si>
    <t>Avidbots</t>
  </si>
  <si>
    <t>加拿大清洁机器人研发商</t>
  </si>
  <si>
    <t>新生纪竞对</t>
  </si>
  <si>
    <t>2014.5.12 - 种子轮 - 2.5万美元 - SOSV
2014.8.13 - 天使轮 - N/A - Felicis Ventures，Techammer
2016.2.22 - Pre-A轮 - N/A - SOSV
2018.5.1 - A轮 - 300万美元 - GGV
2019.3.21 - B轮 - 2360万美元 - next47，True Ventures，GGV纪源资本，SOSV，Real Ventures
2022.9.27 - C轮 - 7000万美元 - Jeneration/GGV/True/Kensington/Next 47/SOSV/BDC/Golden/BMO/Golden Vision/Nicola Wealth</t>
  </si>
  <si>
    <t>Avidbots建立室内自动机器人系统来解决现实环境中的业务问题。Avidbots的愿景是将机器人带入日常生活，以扩大人类潜能。Avidbots的第一款产品是NEO--世界上最聪明的自动洗刷机器人。NEO受到7个国家和地区的一些最佳管理机场，零售商场，医院，学院，工业用地，博物馆，仓库等的信任。</t>
  </si>
  <si>
    <t>宜明细胞</t>
  </si>
  <si>
    <t>基因及细胞治疗技术开发商</t>
  </si>
  <si>
    <t>CDMO企业，商业化仍在早期，Nathan：管理层执行力是个疑问，发展速度较同时期企业和元慢很多</t>
  </si>
  <si>
    <t>2019.10.21 - 天使轮 - 1000万人民币 - 同创伟业/奇伦天佑
2020.12.16 - A轮 - 1.2亿人民币 - 华盖/聚明/同创伟业/中关村启航/方富
2021.9.16 - B轮 - 2亿人民币 - 毅达/IDG/聚明/华盖/同创伟业/中关村启航/方富
2022.9.27 - C轮 - 数亿人民币 - 金石/里昂/华大共赢/兴投/文周/源创/华盖/方富/IDG</t>
  </si>
  <si>
    <t>宜明(北京)细胞生物科技有限公司成立于2015年10月，是一家致力于以AAV载体为代表的基因和细胞治技术的开发和应用、能够为基因治疗产业化提供整体解决方案的研发生产型生物技术公司。宜明细胞由国际知名专家团队打造，专注于临床级病毒载体的开发和生产，CDMO服务涵盖GMP AAV、质粒、腺病毒、慢病毒、CAR-T、iPSC及IND申报资料等。全面满足客户的早期药物研发、临床试验、大规模商业化生产的需求，为细胞及基因治疗药物开发企业提供一站式CDMO整体解决方案。自2019年以来，公司已在国内承接/交付IND、IIT产品六十余批次，2022年，在合作的项目中，有2项基因治疗IND项目成功获得CDE批准，顺利进入临床；一项IND项目也已被CDE受理，树立了在AAV载体大规模制备领域和本行业的差别竞争优势。</t>
  </si>
  <si>
    <t>普诺飞思Prophesee</t>
  </si>
  <si>
    <t>法国神经形态视觉系统技术研发商</t>
  </si>
  <si>
    <t>5000万欧元</t>
  </si>
  <si>
    <t>法国</t>
  </si>
  <si>
    <t>欧洲企业，暂无切入角度</t>
  </si>
  <si>
    <t>2015.1.20 - 种子轮 - 250万美元 - N/A
2015.9.16 - 天使轮 - 75万欧元 - Robert Bosch/CEA Investissement
2016.10.24 - B轮 - 1500万美元 - INTC/iBionext/Robert Bosch/Renault/360 Capital 
2018.2.21 - B+轮 - 1900万美元 - iBionext/Supernova/Robert Bosch/360 Capital/Renault/INTC
2019.10.28 - 战略投资 - 2800万美元 - European Investment Bank/iBionext/360 Capital/Robert Bosch/Supernova/INTC
2021.7.6 - C轮 - 数千万美元 - 创新工场/小米/韦豪创芯
2022.9.23 - C+轮 - 5000万欧元 - Prosperity7/创新工场/小米/INTC/Robert Bosch/360 Capital/iBionext/European Investment Bank</t>
  </si>
  <si>
    <t>普诺飞思Prophesee是一家神经形态视觉系统技术研发商，致力于为自主导航和连接对象提供生物启发的计算机视觉解决方案，Prophesee的技术基于视觉领域研发成就，包括过去20年来视觉研究机构对人类大脑和眼睛进行的突破性研究，Prophesee技术的早期阶段帮助研发了首个工业级硅视网膜，可用于恢复盲人的视力。</t>
  </si>
  <si>
    <t>tray.io</t>
  </si>
  <si>
    <t>美国云集成供应商</t>
  </si>
  <si>
    <t>美国中后期项目，暂无切入角度</t>
  </si>
  <si>
    <t>2012.11.1 - 种子轮 - N/A - AngelPad/Passion/Ballpark/Firestartr/Andy McLoughlin/Tom Hulme/Richard Fearn
2013.4.1 - 天使轮 - N/A - HardGamma/Fig VC
2015.4.16 - 天使轮 - 220万美元 - True/Redpoint/AngelPad
2016.11.17 - Pre-A轮 - 500万美元 - True/Mosaic
2018.6.18 - A轮 - 1430万美元 - AngelPad/GGV/Mosaic/True
2019.5.29 - B轮 - N/A - 纪源资本，Mosaic/AngelPad/True
2019.11.27 - C轮 - 5000万美元 - MeritecH/Spark Spark/GGV/True 
2022.9.27 - C+轮 - 4000万美元 - True/GGV/Spark/Meritech/StepStone</t>
  </si>
  <si>
    <t>Tray.io是下一代云集成供应商，其研发的“一般自动化平台”能够将复杂的继承和企业规模的自动化变得简单。这种解决方案是建立在一个无服务器的环境里的，它完全是由API驱动，从而能够更快地进行扩张。公司表示目前和Segment、Udemy等企业有合作。</t>
  </si>
  <si>
    <t>Satispay</t>
  </si>
  <si>
    <t>意大利智能在线支付平台</t>
  </si>
  <si>
    <t>3.2亿欧元</t>
  </si>
  <si>
    <t>欧洲区域性平台</t>
  </si>
  <si>
    <t>2015.1.22 - A轮 - 640万美元 - N/A
2015.9.18 - A+轮 - 345万美元 - N/A
2017.4.29 - B轮 - 2190万美元 - Iccrea Banca
2017.9.15 - B+轮 - 1800万欧元 - Banca Etica/Sella/Smartclub/Shark Bites
2020.11.20 - C轮 - 9300万欧元 - 腾讯/Square/TIM/LGT Lightstone
2022.9.28 - D轮 - 3.2亿欧元 - Addition/Block Inc./Greyhound/Coatue/Lightrock/腾讯</t>
  </si>
  <si>
    <t>Satispay 是一个智能支付平台，允许个人和商户发送并接收付款。不仅如此，企业还可以将 Satispay 支付功能整合到自己的智能手机，平板电脑和 PC 端的应用程序里，接受客户付款。而且，该公司还为电子商务提供支付插件和个性化支付链接，帮助他们收取用户付款。</t>
  </si>
  <si>
    <t>北芯生命</t>
  </si>
  <si>
    <t>心血管精准介入解决方案提供商</t>
  </si>
  <si>
    <t>纯医疗器械项目</t>
  </si>
  <si>
    <t>2016.5.4 - 天使轮 - N/A - 泰格医药/硅基仿生/泰煜
2017.6.21 - A轮 - N/A - 德诚
2018.11.14 - B轮 - N/A - 夏尔巴/红杉
2020.3.20 - B+轮 - 2亿人民币 - 国投创合/松禾/倚锋/荷塘/红杉/夏尔巴
2020.12.31 - C轮 - 数亿人民币 - 启明/国投创合/红杉/泰煜
2021.5.26 - D轮 - N/A - 博裕/夏尔巴/厦门国兴/德诚
2022.9.29 - D+轮 - N/A - 夏尔巴/太平医疗/勤智/周济同历/国创/红杉</t>
  </si>
  <si>
    <t>深圳北芯生命科技股份有限公司成立于2015年12月，总部位于深圳市，是致力于为心血管疾病诊疗带来变革、提供精准解决方案的行业领先的国家高新技术企业，是首家且唯一一家同时具备心血管腔内功能学和影像学产品组合的国产医疗科技企业。 北芯凝聚了五百余位国际、国内医疗器械产业经验丰富的中青年骨干团队，产品包括了中国首个获国家药监局批准的国产血流储备分数（FFR）测量系统，中国首个自主创新的60MHz高速血管内超声（IVUS）系统，以及具有创新设计、性能极致、比肩国际最高水准的微导管产品组合等，已注册产品获得“科技部国家重点研发计划-数字诊疗装备研发专项”项目支持或获得国家创新医疗器械产品特别审查程序资质。</t>
  </si>
  <si>
    <t>汇乐技术</t>
  </si>
  <si>
    <t>工业防爆除尘设备研发商</t>
  </si>
  <si>
    <t>主要做电芯产线的除尘防爆设备，细分行业龙头。本轮投前16亿，今年估计6个多亿收入，8000多万净利，明年三四月份想报材料，不太考虑再融资</t>
  </si>
  <si>
    <t>2022.9.30 - 战略投资 - 数亿人民币 - 上海国和/架桥/尚颀/蜂巢/中金/武岳峰/金坛/山高投控</t>
  </si>
  <si>
    <t>汇乐技术成立于2007年，专注于微纳米粉尘防爆除尘核心技术，是国内规模最大、产品最全的除尘设备企业。经过15年的发展，汇乐技术已打造了行业知名的VILLO品牌工业吸尘器、工业集尘器、油雾烟尘净化器等三大系列工业除尘设备，广泛应用于锂电、光伏、3D打印、激光加工、食品、化工新材料、军工等多个行业，助力客户实现精细化生产，提升产品良率。未来汇乐产品还将扩展到更多工业微纳米防爆除尘场景。</t>
  </si>
  <si>
    <t>艾曦电商</t>
  </si>
  <si>
    <t>电商服务平台</t>
  </si>
  <si>
    <t>2022.9.20 - 股权投资 - N/A - 盈动/蓝海众力</t>
  </si>
  <si>
    <t>芯睿科技</t>
  </si>
  <si>
    <t>半导体设备研发生产商</t>
  </si>
  <si>
    <t>2022.9.26 - 股权投资 - N/A - 新微/中车高新/季华/文治/盛宇/金浦</t>
  </si>
  <si>
    <t>芯睿科技是一家半导体设备研发生产商，经营范围是专注于半导体设备研发、生产及销售的企业。公司多年专精于研发键合解键合设备，晶圆尺寸2-12寸，产品应用覆盖半导体全领域，是临时键合、永久键合整体方案提供者。</t>
  </si>
  <si>
    <t>泰一健康</t>
  </si>
  <si>
    <t>保健品和功能性食品供应链服务商</t>
  </si>
  <si>
    <t>Pass, 小市场，门槛低</t>
  </si>
  <si>
    <t>2022.9.28 - 股权投资 - N/A - 金浦/臻至/宁波润宁</t>
  </si>
  <si>
    <t>芯仕成</t>
  </si>
  <si>
    <t>电子产品研发生产商</t>
  </si>
  <si>
    <t>2022.9.26 - 股权投资 - N/A - 中信聚信/英诺/中电善德/井冈山富泰圣昌</t>
  </si>
  <si>
    <t>成都芯仕成微电子主要从事无线通信用射频滤波器芯片及射频前端微系统产品技术开发。滤波器芯片方面，以FBAR技术为核心，形成滤波器、双工器、谐振器等产品系列，主要性能指标与国外主流产品一致，中心频率、通带带宽、可调谐率等核心指标优于国外主流产品，具备实现对国外产品的拔插式替换的能力。微系统产品方面，根据发展新一代射频前端模块，针对手机、基站、物联网等市场需求，与后端应用厂商合作，将技术优势转化为产品优势。</t>
  </si>
  <si>
    <t>华日激光</t>
  </si>
  <si>
    <t>高端激光器产品和激光应用解决方案提供商</t>
  </si>
  <si>
    <t>还没联系到创始人，需要team帮助</t>
  </si>
  <si>
    <t>2016.3.28 - 天使轮 - N/A - 长安私人/东湖创投/华工创投/华工科技
2022.9.29 - 股权投资 - N/A - 哈勃</t>
  </si>
  <si>
    <t>华日激光孵化自华工科技，是我国先进激光器的专业制造商，产品广泛应用于3C生活（计算机、通信和消费类电子）、材料加工、半导体芯片、新能源、生物医学、生命科学等行业。</t>
  </si>
  <si>
    <t>比瓴科技</t>
  </si>
  <si>
    <t>软件安全解决方案供应商</t>
  </si>
  <si>
    <t>安全领域暂时pass</t>
  </si>
  <si>
    <t>2021.5.20 - Pre-A轮 - 数千万人民币 - 云启/梅花
2022.9.28 - 战略投资 - N/A - 涌铧</t>
  </si>
  <si>
    <t>比瓴科技正式成立于2021年2月，定位于软件安全解决方案供应商。公司目标是向企业提供软件系统全生命周期安全解决方案，帮助企业提升应用软件系统安全水平及持续性合规能力。</t>
  </si>
  <si>
    <t>北京睿芯</t>
  </si>
  <si>
    <t>2020.12.15 - 股权投资 - N/A - 北京予飞
2021.12.30 - 股权投资 - N/A - 北京睿芯众合/天津诚耀/国科嘉和
2022.9.19 - 股权投资 - N/A - 国科嘉和/元禾控股/国开科创/金科君创/国开金融</t>
  </si>
  <si>
    <t>北京睿芯高通量科技有限公司致力于成为高通量计算的前沿技术研究、实现和服务提供商，引领高通量智能计算，公司主要经营技软件开发；基础软件服务；应用软件服务；计算机系统服务；数据处理等服务。</t>
  </si>
  <si>
    <t>为度生物</t>
  </si>
  <si>
    <t>微球产品规模化生产与应用服务商</t>
  </si>
  <si>
    <t>Pass, 正在closing新一轮，刚签SPA，估值已经较高，不适合我们在医疗领域布局。</t>
  </si>
  <si>
    <t>2020.12.14 - 股权投资 - N/A - 聚明
2021.9.1 - 股权投资 - N/A - 东土盛唐/嘉道谷/本草/元康/嘉豪
2022.9.21 - 股权投资 - N/A - 高瓴/博华/衍盈/国发/无锡丰润</t>
  </si>
  <si>
    <t>苏州为度生物技术有限公司是一家专注于生物技术领域内微球产品规模化生产与应用的高新技术企业，产品主要有乳胶微球、彩色微球、磁性微球、荧光微球、流式微球、标准微球等全系列微球产品，产品粒径均一可控，多种功能指标可进行定制性调节，目前已经开发出应用于体外诊断试剂的多种系列产品，并在其他应用方向上展开多项技术开发。</t>
  </si>
  <si>
    <t>上海胜矽</t>
  </si>
  <si>
    <t>集成电路及芯片技术研发商</t>
  </si>
  <si>
    <t>是个壳，资产是昂宝，近期不融资，考虑战略投资</t>
  </si>
  <si>
    <t>2018.1.12 - 天使轮 - N/A - 武岳峰
2020.4.2 - Pre-A轮 - N/A - 武岳峰/高瓴
2020.9.29 - A轮 - N/A - 仟朗/华宝
2022.9.22 - 股权投资 - N/A - 仟朗/武岳峰</t>
  </si>
  <si>
    <t>上海胜矽集成电路有限公司成立于2018-01-12，主要经营集成电路及芯片专业技术、计算机专业技术领域内的技术开发、技术转让、技术咨询、技术服务；集成电路、计算机、软件及辅助设备（音像制品、电子出版物除外）、通讯器材、通信设备及相关产品、电子产品的销售。</t>
  </si>
  <si>
    <t>飞恩微电子</t>
  </si>
  <si>
    <t>MEMS传感器芯片及系统研发商</t>
  </si>
  <si>
    <t>商业化进展不达预期</t>
  </si>
  <si>
    <t>2012.6.1 - A轮 - 3000万人民币 - SIG
2015.9.25 - B轮 - N/A - 宁波天龙/SIG
2018.1.31 - 股权投资 - N/A - 方广/杭州朗盛
2019.8.30 - C+轮 - 5000万人民币 - 和利
2020.11.19 - D轮 - 2亿人民币 - 长江证券/软银/方广/禾盈同晟
2021.6.22 - 战略投资 - 1亿人民币 - 宏泰海联/三花弘道/石
2021.12.28 - 股权投资 - N/A - 北京亚昌富/湖北科投/应天
2022.9.23 - 股权投资 - N/A - SIG/和利</t>
  </si>
  <si>
    <t>飞恩微电子成立于2011年，是一家专注于提供MEMS传感器和系统产品以及ODM/OEM服务的高新技术企业，领域涉及汽车、物联网、智能家居及工业控制行业。飞恩微电子基于独到的工艺应力模型封装技术和高效批量标定测试算法，先后建立了数条业界领先的单件流全自动化生产线，产品覆盖整车所有压力传感器应用，已实现数千万只汽车前装配套。</t>
  </si>
  <si>
    <t>微度芯创</t>
  </si>
  <si>
    <t>CMOS毫米波雷达芯片研发商</t>
  </si>
  <si>
    <t>通过武岳峰同事引荐，创始人暂时不太想接触</t>
  </si>
  <si>
    <t>2017.3.28 - 种子轮 - N/A - 百度/同方以衡/启迪汇/珠海高新/马力/力合/清研/聚仁/翼丰
2017.8.18 - 天使轮 - N/A - 同方厚持/同方以衡
2018.9.29 - Pre-A轮 - N/A - 翼丰/马力/启迪汇/百度/清研/聚仁/华盈
2020.1.16 - A轮 - N/A - 布谷天阙/保腾/珠海高科/华盈/富昆微/清合
2021.1.29 - A+轮 - N/A - 珠海高科/飞图
2021.12.30 - B轮 - 1亿人民币 - 武岳峰/顺为/飞图/珠海力高/聚仁/力合
2022.9.19 - 股权投资 - N/A - 顺为/华润</t>
  </si>
  <si>
    <t>微度芯创是一家CMOS毫米波雷达芯片研发商，基于毫米波雷达传感器技术，设备能够全天候工作，并不受光线、雾霾、沙尘暴等恶劣天气的影响，现主要应用于汽车主动安全领域。</t>
  </si>
  <si>
    <t>百奥几何</t>
  </si>
  <si>
    <t>大分子药物研发开源机器学习平台提供商</t>
  </si>
  <si>
    <t>To follow up - 正在科研攻关，预计月底或下月初可以出来跟投资人见面。by 高榕 于江涛</t>
  </si>
  <si>
    <t>2022.9.21 - 天使轮 - 1000万美元 - 高榕</t>
  </si>
  <si>
    <t>百奥几何成立于2021年，致力于开发几何深度学习、深度生成模型等下一代人工智能技术，用于大分子药物研发。目前，公司正打造人工智能大分子药物设计和高通量大分子药物湿实验验证两大基础平台，通过干湿实验闭环，快速完成候选药物设计以及提高候选药物在临床阶段的成功率。</t>
  </si>
  <si>
    <t>爱信智耀</t>
  </si>
  <si>
    <t>Pass, 聊过，开始较晚，且不是这领域做top tier创始人。</t>
  </si>
  <si>
    <t>2022.8.11 - 天使轮 - 数千万人民币 - 启明/华桐/三一创新</t>
  </si>
  <si>
    <t>爱信智耀成立于2022年7月，是一家致力于创新药研发的初创公司。爱信智耀基于其具有开创性的计算生物学平台对来自病人的多组学数据进行深入分析，找到驱动疾病进展的新的机制和药物靶点，并研发创新药物。基于对疾病生物学的深度理解，爱信智耀致力于针对具有重大临床需求的免疫性疾病和肿瘤进行创新药物研发。</t>
  </si>
  <si>
    <t>脂禾生物</t>
  </si>
  <si>
    <t>油脂类化学品合成生物制造商</t>
  </si>
  <si>
    <t>Pass, 聊过，团队较弱，技术方案相对市场现有方案优势不明显</t>
  </si>
  <si>
    <t>2022.9.19 - 天使轮 - 数千万人民币 - 顺为</t>
  </si>
  <si>
    <t>脂禾生物成立于2022 年，基于合成生物与先进制造等技术，聚焦于油脂类化学品的微生物制造、生产。作为一家正在超越“合成生物”边界的初创科技公司，脂禾生物旨在为社会创造“绿色、创新、增值”的油脂类化学品解决方案。</t>
  </si>
  <si>
    <t>人科生物</t>
  </si>
  <si>
    <t>基因组学和肿瘤基因检测技术研发商</t>
  </si>
  <si>
    <t>肿瘤早筛商业化难度过高，上市公司均不盈利</t>
  </si>
  <si>
    <t>2021.11.29 - 天使轮 - 数千万人民币 - 九合/水木/无限/清华</t>
  </si>
  <si>
    <t>人科（北京）生物技术有限公司拥有全球前沿基因组学和肿瘤基因检测技术，是一家由清华大学医学院和北京大学肿瘤医院合作孵化的科技成果转化企业。公司研发团队由清华大学优秀博士后及博士组成，管理及生产高管团队拥有全球五百强跨国公司运营管理经验和国内优秀行业内企业管理经验。公司肿瘤基因检测技术从原理上做出革命性改变，其操作简便，成本低，技术革新，成功解决了早期癌症难发现，病理检测繁琐痛苦等诸多问题。</t>
  </si>
  <si>
    <t>悉智科技</t>
  </si>
  <si>
    <t>车规级功率与电源模块零件商</t>
  </si>
  <si>
    <t>1.1亿人民币</t>
  </si>
  <si>
    <t>CEO金融分析师出身，团队没有很top</t>
  </si>
  <si>
    <t>2022.4.25 - 天使轮 - N/A - 临芯/易方达/上海芯程阳
2022.9.21 - 天使+轮 - 1.1亿人民币 - 尚颀/韦豪创芯/蓝湖/临芯</t>
  </si>
  <si>
    <t>悉智科技于2021年年底开始运营，12月份获得苏州工业园重大科技招商，目前拥有上海和苏州两个分部，员工80多人，技术团队占比约75%。作为拥有功率与电源模块产品定义/设计、封装开发/制造/质量关键环节资深专家的创业团队，悉智科技致力于配合智能电动汽车客户差异化方案要求，提供深度定制化的车规级功率与电源模块产品。
 企业画像</t>
  </si>
  <si>
    <t>BodyPark型动公园</t>
  </si>
  <si>
    <t>国内AI在线私教平台</t>
  </si>
  <si>
    <t>家庭健身场景竞争激烈，数据量太小，这轮pass, 持续交流</t>
  </si>
  <si>
    <t>2021.8.26 - 天使轮 - N/A - 真格
2022.9.19 - Pre-A轮 - 数百万美元 - 峰瑞/Picus</t>
  </si>
  <si>
    <t>BodyPark型动公园是一家国内AI在线私教平台，专注于人工智能（AI）在健康运动生活方式中的融合落地。平台主打「AI+真人私教」在线定制、开设私教课，通过领先的AI科技、专业私教、优质内容与人性化的产品设计，让人人都可以随时随地获取高效、有趣、有温度的高品质健身服务。</t>
  </si>
  <si>
    <t>Zion载航</t>
  </si>
  <si>
    <t>全场景无代码应用平台开发商</t>
  </si>
  <si>
    <t>红杉/线性</t>
  </si>
  <si>
    <t>聊过。针对不会写代码的人做的低门槛开发工具，有价值但价值有多大不确定；客户很散但质量不高</t>
  </si>
  <si>
    <t>2021.8.16 - 天使轮 - 数百万美元 - 线性
2022.9.21 - Pre-A轮 - 数百万美元 - 红杉/线性/奇绩创坛</t>
  </si>
  <si>
    <t>Zion向用户提供的是预封装的软件工程能力，在其前端是一个基于React框架的所见即所得编辑器，通过设计师/产品经理熟悉的Sketch和墨刀的行业标准交互方式，允许用户进行自由的界面设计、交互设计以及数据模型设计。在使用时，Zion载航将技术层面细节（如数据库、API、服务器、本地缓存等）都尽可能抽象成通俗易懂的操作，让用户跳脱出技术细节，仅需要关注在产品的核心设计上。</t>
  </si>
  <si>
    <t>镭昱半导体</t>
  </si>
  <si>
    <t>微显示芯片解决方案提供商</t>
  </si>
  <si>
    <t>JBD竞品，量子点做三色</t>
  </si>
  <si>
    <t>2021.4.15 - 天使轮 - N/A - 源码
2021.10.29 - Pre-A轮 - 1000万美元 - 高榕/耀途/源码
2022.7.15 - Pre-A+轮 - N/A - 韦豪创芯/高榕
2022.8.18 - Pre-A++轮 - 1000万美元 - 瑞声/高榕</t>
  </si>
  <si>
    <t>镭昱成立于2019年，是一家专注于Micro-LED微显示CMOS芯片架构设计、工艺和单片式全彩技术研究的高科技企业。镭昱自主研发出全球首款单片式全彩QD Micro-LED微显示芯片，构建了领先全球的全彩Micro-LED显示技术及解决方案，致力于攻破近眼显示技术的核心瓶颈，推动消费级AR设备的快速成熟。</t>
  </si>
  <si>
    <t>昂泰微精</t>
  </si>
  <si>
    <t>高精度手术机器人研发商</t>
  </si>
  <si>
    <t>请启明合伙人介绍中</t>
  </si>
  <si>
    <t>2022.6.23 - 天使轮 - N/A - 泰福
2022.9.21 - A轮 - 数亿人民币 - 启明/比邻星/东久新宜/临港蓝湾/瑞华/泰福</t>
  </si>
  <si>
    <t>昂泰微精医疗科技（上海）有限公司为业界第一家成功实现全程无抖动操作的机器人公司，目前昂泰微精主要研发了三款手术机器人，分别是通用型显微外科机器人、眼科手术机器人、经胃肠镜机器人。其通用型显微机器人，可以覆盖包括耳鼻喉、神经外科、血管外科、整形外科在内的外科领域，辅助现有医疗机器人（如骨科机器人、腔镜机器人、血管介入机器人等）完成其无法完成的对精密度要求较高的术式。</t>
  </si>
  <si>
    <t>士模微电子</t>
  </si>
  <si>
    <t>高性能模拟信号链芯片设计研发商</t>
  </si>
  <si>
    <t>北极光/高榕/华登/元禾璞华</t>
  </si>
  <si>
    <t>不看好catalog ADC的商业模式</t>
  </si>
  <si>
    <t>2021.3.1 - 种子轮 - N/A - 无限
2021.7.2 - 天使轮 - N/A - 高榕/金沙江/华登/思瑞浦
2022.2.25 - Pre-A轮 - N/A - 中关村科学城/俱成/元禾控股/元禾璞华
2022.8.31 - A轮 - 1亿人民币 - 斯道/华峰测控/飞图/北极光/均为/高榕/俱成/华登/元禾璞华/中关村科学城</t>
  </si>
  <si>
    <t>北京士模微电子有限责任公司（简称士模微电子）聚焦高性能模拟信号链芯片设计，致力于为工业控制，物联网和汽车电子等领域提供高性能的放大器，数模转换器，高精度基准源等信号链路芯片解决方案，建立连接模拟和数字世界的桥梁。</t>
  </si>
  <si>
    <t>瑞云服务云</t>
  </si>
  <si>
    <t>一体化智能服务管理平台</t>
  </si>
  <si>
    <t>Pass, 聊过，产品不错，但收入仍然较低，会持续亏损，对于企业服务推出市场有concern</t>
  </si>
  <si>
    <t>2021.5.6 - Pre-A轮 - 数千万人民币 - 蓝湖
2022.1.1 - A轮 - N/A - 初心/蓝湖
2022.9.22 - A+轮 - 1000万美元 - 经纬</t>
  </si>
  <si>
    <t>瑞云服务云是面向售后服务、现场服务管理的 SaaS 应用，是基于10多年、200多家行业龙头企业的应用实践研发的行业优秀的一体化智能服务管理平台，致力于帮助企业通过连接、提效、增值，加速企业实现服务数字化转型。截至目前，瑞云服务云累计服务了包括博世西门子、飞利浦、FANUC、Keep、四季沐歌、宝马格、樱花卫厨、普爱医疗等超过1000家客户，业务涵盖工程机械、家电家居、医疗设备、智能制造、新能源、智能硬件、仪器仪表、高科技等多个领域。</t>
  </si>
  <si>
    <t>鲁尔新材</t>
  </si>
  <si>
    <t>高效相变储能材料及产品研发商</t>
  </si>
  <si>
    <t>基于相变材料提供标准化的产品，落地场景是医药、生鲜和冷库等，相变材料是无机盐体系+添加剂，21年营收3786万元，22年预计7000万，23年预计1.7亿。融资计划是3500万，估值pre7亿。</t>
  </si>
  <si>
    <t>2018.6.5 - 股权投资 - N/A - 银杏谷/鑫智/锦聚
2021.5.7 - A轮 - N/A - 线性/鼎聚
2021.10.9 - A+轮 - N/A - 高瓴
2022.8.29 - A++轮 - 数千万人民币 - 普华/线性</t>
  </si>
  <si>
    <t>杭州鲁尔新材料科技有限公司，位于杭州未来科技城(海创园)，由德国留学归国学者创建。鲁尔以国际一流的高效相变储能材料为核心技术，提供-50°C至 100 °C内任意温度的固-液、固-固和液液相变储能材料，并提供该温度范围内的温控、储热或储冷解决方案。应用行业包括冷链包装、电子类产品散热、电池热管理、建筑节能、工业节能等领域。鲁尔目前聚焦冷链物流的包装温控，服务疫苗、生物制品、血液制品、药品、生鲜品的冷链运输，提供最长120小时的恒温无源运输包装服务。结合物联网、大数据、云平台等数字化手段，打造了覆盖全国所有地市的冷链包装租赁服务，已成为国药、华润等医药商业企业、礼来、默沙东等跨国药企、迪安诊断、金域检验等 检验检测机构的长期合作伙伴。</t>
  </si>
  <si>
    <t>赛普生物</t>
  </si>
  <si>
    <t>高端生物医疗耗材研发商</t>
  </si>
  <si>
    <t>暂无新一轮融资计划</t>
  </si>
  <si>
    <t>2020.2.25 - 天使轮 - N/A - 昊君/苏州源华创兴
2021.8.9 - A轮 - N/A - 领军/顺融/元禾创投
2022.3.22 - A+轮 - 1亿人民币 - 嘉乐/东方嘉富/阳光融汇/元禾控股/顺融
2022.9.16 - B轮 - 数亿人民币 - 元生/中金启辰/厦门创投/中新/阳光融汇/东方嘉富/嘉乐/元禾控股/顺融</t>
  </si>
  <si>
    <t>苏州赛普生物科技有限公司成立于2018年，专业从事高端生物医疗耗材研发、生产和销售，致力于为全球客户提供分子诊断、细胞培养、免疫治疗等方面的高品质耗材及定制化服务。公司现有员工500余人，拥有两大生产基地，厂房面积达到30000平米，获得三十余项专利，生产质量体系获得ISO13485认证，获批成为苏州市企业工程技术研究中心，荣获苏州工业园区重大领军人才企业、高新技术企业、江苏省科技型中小企业等荣誉。赛普生物产品广泛应用于生命科学、医药工业、环境保护、食品安全、政府机构以及临床医学等领域，产品畅销全球50余个国家。</t>
  </si>
  <si>
    <t>保险极客</t>
  </si>
  <si>
    <t>企业员工保险平台</t>
  </si>
  <si>
    <t>上半年完成，刚刚披露，暂无新一轮融资计划</t>
  </si>
  <si>
    <t>2015.7.24 - 天使轮 - 数百万人民币 - 和才/和才
2016.3.15 - A轮 - 数千万人民币 - 复星昆仲/联想之星/复奇
2016.12.15 - A+轮 - 5000万人民币 - 清控银杏/联想之星/启迪之星
2017.1.16 - Pre-B轮 - N/A - 新方程
2018.11.15 - B轮 - 1亿人民币 - 国家中小企业发展/联想
2019.6.12 - B+轮 - N/A - 复奇
2020.3.18 - C轮 - 2500万美元 - SIG/华兴
2022.9.22 - D轮 - 数亿人民币 - 国家中小企业/HR Tech/华兴/SIG</t>
  </si>
  <si>
    <t>保险极客是国内领先的企业员工保险品牌，致力于通过技术创新，为企业提供智能化的员工福利保险和健康管理解决方案。公司成立于2014 年，总部位于北京，目前上海、杭州、武汉、成都、西安等地设有分支机构，业务范围覆盖全国。截至目前，保险极客已为全国7000+企业、超120万员工提供了保障服务。保险极客是国家中小企业发展基金旗下项目，先后获得国家高新技术企业、中关村高新技术企业、国家软件企业及软件产品认证。成立至今总额近两亿元的多轮融资，股东背景实力雄厚，包括:联想控股、复星锐正、清控银杏、联想之星、启迪之星创投、博思投资、和才投资等知名投资机构。</t>
  </si>
  <si>
    <t>讯捷医疗</t>
  </si>
  <si>
    <t>医疗器械研发商</t>
  </si>
  <si>
    <t>2.91亿人民币</t>
  </si>
  <si>
    <t>鱼跃子公司，专注做除颤器</t>
  </si>
  <si>
    <t>2022.9.19 - 战略投资 - 2.91亿人民币 - 腾讯</t>
  </si>
  <si>
    <t>江苏讯捷医疗科技有限公司成立于2021-11-04，注册资本为15000万人民币，公司主要经营许可项目：第三类医疗器械经营；第二类医疗器械生产；第三类医疗器械生产；第一类医疗器械生产；第一类医疗器械销售；第二类医疗器械销售；软件销售等。</t>
  </si>
  <si>
    <t>云驰未来</t>
  </si>
  <si>
    <t>智能汽车信息安全解决方案提供商</t>
  </si>
  <si>
    <t>正在尝试通过达晨联系</t>
  </si>
  <si>
    <t>2021.6.23 - 股权投资 - N/A - 绿盟
2022.2.21 - 股权投资 - N/A - 金沙江/中关村前沿
2022.7.6 - 股权投资 - N/A - 达晨财智
2022.9.19 - 战略投资 - N/A - 中电/中关村前沿/金沙江</t>
  </si>
  <si>
    <t>云驰未来成立于2020年，是一家专注于自动驾驶与车联网安全领域的技术、产品与解决方案提供商。面向自动驾驶企业及OEM主机厂，提供“软硬结合、车云一体”的智能汽车全生命周期信息安全解决方案，帮助客户建立符合法规和标准（UNECE/WP.29和ISO/SAE 21434等）要求的全生命周期信息安全管理体系，并提供产品、技术、服务和方案的落地实施。</t>
  </si>
  <si>
    <t>万物云</t>
  </si>
  <si>
    <t>城市空间科技服务平台</t>
  </si>
  <si>
    <t>2.8亿美元</t>
  </si>
  <si>
    <t>港股IPO基石融资</t>
  </si>
  <si>
    <t>2016.1.25 - 股权投资 - N/A - 万科
2017.3.27 - 战略投资 - N/A - 博裕/58同城
2022.9.19 - 股权投资 - 2.8亿美元 - 中国诚通/国有企业所有制改革/淡马锡/瑞银资管/润晖/高瓴/YHG/Athos</t>
  </si>
  <si>
    <t>万物云空间科技服务股份有限公司的前身是万科物业发展股份有限公司，是一家以空间科技为先导，以空间服务为根基，以成长型生态链为助力的城市空间科技服务平台型公司。万物云空间科技服务股份有限公司品牌树包括Space、Tech和Grow三大模块。其中，Space模块含社区空间服务的万科物业、朴邻发展，以及商企空间服务的万物梁行和城市空间服务的万物云城；Tech模块则包括万睿科技、第五空间，分别提供软硬件服务能力、数字运营和行业人工智能服务、搭建社区住户&amp;商户线上服务平台；Grow模块的万物成长将以科技连接空间，推动更多优质业务完善空间服务。</t>
  </si>
  <si>
    <t>纬景储能</t>
  </si>
  <si>
    <t>电网级新型储能电池技术研发商</t>
  </si>
  <si>
    <t>锌铁电池，获得美国Vizn的授权</t>
  </si>
  <si>
    <t>2022.9.8 - 股权投资 - 4亿人民币 - 上海熙灏/小即是大/高榕/松禾/群青聚能/大数长青/真格/上海妤涵</t>
  </si>
  <si>
    <t>纬景储能成立于2018年，是一家高科技驱动的储能电池智能制造公司。纬景储能汇集了一批来自全球的科学家、电化学专家、电力系统专家、机械工程专家、以及来自智能制造业等相关领域的行业精英，长期致力于新型储能技术的研发和储能电池的智能制造。以突破性的科技研发和领先的智能制造力量，探索能源变革的前沿，助力能源可再生发展战略，积极应对全球能源变革挑战，创造人类和自然的生生不息。</t>
  </si>
  <si>
    <t>博清科技</t>
  </si>
  <si>
    <t>智能特种机器人研发制造商</t>
  </si>
  <si>
    <t>2019.1.18 - 天使轮 - N/A - 信达风/金科君创
2019.11.8 - Pre-A轮 - 数千万人民币 - 亦庄国投/中关村启航
2020.11.23 - A轮 - 1亿人民币 - 毅达/金沙江联合
2021.8.5 - A+轮 - N/A - 合肥创投/力合/方正和生/凯旋
2022.1.20 - 战略投资 - 1亿人民币 - 中国石化
2022.9.22 - 股权投资 - 数千万人民币 - 沃衍/合肥创新投</t>
  </si>
  <si>
    <t>北京博清科技有限公司成立于2017年1月，是一家专业从事爬行焊接机器人系统研发与制造、焊接切割技术咨询与服务的国家级高新技术企业。公司的核心产品“无轨导全位置爬行焊接机器人”项目是一项凝结了清华大学工程机械系潘际銮院士20余年的研究成果。在油气化工、轨道交通、船舶制造、核电及能源领域进行布局，用于储罐、球罐、管道等大型结构件自动化焊接。</t>
  </si>
  <si>
    <t>见龙在田</t>
  </si>
  <si>
    <t>不看好软件公司在农业领域发展</t>
  </si>
  <si>
    <t>2022.9.14 - 股权投资 - N/A - IDG</t>
  </si>
  <si>
    <t>华彩光电</t>
  </si>
  <si>
    <t>实际是真格16/17年投资，公司在真格投资完之后变化不大</t>
  </si>
  <si>
    <t>2022.9.15 - 股权投资 - N/A - 真格/康瑞通</t>
  </si>
  <si>
    <t>涟屹轴承</t>
  </si>
  <si>
    <t>2022.9.14 - 股权投资 - N/A - 上海纳米/涌铧</t>
  </si>
  <si>
    <t>睿镞科技</t>
  </si>
  <si>
    <t>2020.1.13 - 天使轮 - 数千万人民币 - 北京四维互联/优势/四维图新
2022.9.16 - 股权投资 - N/A - 飞图/聚源</t>
  </si>
  <si>
    <t>睿镞科技（北京）有限责任公司致力于激光雷达、自动驾驶、机器人、安防监控、人工智能等领域，提供测距镜头、声音阵列、声像AI嵌入式软件等产品。睿镞科技的技术特点是，没有采用单一的Flash、楔镜或者MEMS等扫描技术，而是通过自研光源控制电路、光纤激光器和光电矩阵式扫描方法，多通道同时发射、接收。</t>
  </si>
  <si>
    <t>荣湃半导体</t>
  </si>
  <si>
    <t>高性能模拟集成电路产品设计研发商</t>
  </si>
  <si>
    <t>比纳芯、川土落后，不愿意拿财务</t>
  </si>
  <si>
    <t>2018.4.7 - 天使轮 - N/A - 英华
2019.6.10 - Pre-A轮 - N/A - 容亿/东方富海
2020.4.8 - A轮 - N/A - 晨道
2021.3.25 - A+轮 - 1亿人民币 - 清控银杏/张江火炬/浦东科创
2021.9.28 - Pre-B轮 - N/A - 韦豪创芯
2022.9.20 - 股权投资 - N/A - 小米长江/芯域行/领庆/北汽产业/北汽</t>
  </si>
  <si>
    <t>荣湃半导体创立于2017年，专注于高性能模拟集成电路产品的研发与设计，聚焦数字隔离器、驱动器、隔离放大器等产品系列，并广泛应用于工业控制、新能源汽车、数字电源、智能电器等领域，致力于建立物理世界与数字世界的安全联结。凭借自主知识产权的电容智能分压（iDivider）技术，实现国产数字隔离芯片的突破，匠心智造不一样的隔离好产品，用“芯”创造新价值。</t>
  </si>
  <si>
    <t>Hooked Protocol</t>
  </si>
  <si>
    <t>Web3社交网络开发商</t>
  </si>
  <si>
    <t>2022.9.9 - 种子轮 - N/A - Binance Labs/红杉</t>
  </si>
  <si>
    <t>Hooked Protocol是一家Web3社交网络运营商，主要开发具有链上代币经济学架构的社区驱动的社交网络，能够帮助用户在Hooked环境中学习、获得和利用游戏化体验。</t>
  </si>
  <si>
    <t>Moonshot Commons</t>
  </si>
  <si>
    <t>科技创客社区</t>
  </si>
  <si>
    <t>2022.9.12 - 种子轮 - N/A - Hash/HashKey/真格/知春/ChainIDE/拾象/RSS3/Paeonia/个人投资者Mandy/Jocy Lin</t>
  </si>
  <si>
    <t>Moonshot Commons由来自芝加哥大学、瓦萨学院、宾大、帕森设计学院、浙大等院校以及科技公司Meta的Gen Z工程师于2021年初成立，致力于为世界范围内的Web3或泛科技开发者及创业者搭建一个更包容的创业沙盒。</t>
  </si>
  <si>
    <t>溪数科技</t>
  </si>
  <si>
    <t>IT运维产品及服务提供商</t>
  </si>
  <si>
    <t>真格/金沙江</t>
  </si>
  <si>
    <t>Pass, 赛道头部公司已经比较多</t>
  </si>
  <si>
    <t>2022.7.11 - 天使轮 - 5000万人民币 - 真格/汉能/金沙江/七牛云</t>
  </si>
  <si>
    <t>深圳市溪数科技有限公司（简称：溪数科技）是一家专注于IT运维智能化和可观测性解决方案的服务商，公司主营业务是为政企客户提供IT运维产品和服务。溪数科技的KetaOps产品系列在“领域无关”方向处于行业内领先地位，依赖于大数据处理、存储、查询、引擎算法等自主研发的优势，打造的核心产品覆盖日志分析、指标体系、智能故障管理等，为企业提供端到端智能运维解决方案，为用户提供辅助的智能决策和系统可观测服务。目前，KetaOps产品已在金融、汽车、政府、运营商等行业为用户提供了持续性的数字化解决方案。</t>
  </si>
  <si>
    <t>xBloom</t>
  </si>
  <si>
    <t>咖啡机生态品牌</t>
  </si>
  <si>
    <t>顺为/源码</t>
  </si>
  <si>
    <t>顺为post是50m，元璟75m在closing所以要等等才能约，9月才开始卖还没有量</t>
  </si>
  <si>
    <t>2022.6.7 - 种子轮 - N/A - 源码
2022.9.16 - Pre-A轮 - 1500万美元 - 顺为/高秉强/胡郁/源码</t>
  </si>
  <si>
    <t>TBDx Inc成立于2021年，总部设在美国加利福尼亚州。旗下品牌xBloom是全球首创的全自动现磨手冲胶囊咖啡机，致力于通过科技手段重新定义居家咖啡体验。xBloom的全自动现磨手冲胶囊咖啡机拥有多个原创独家技术，例如：20 档自动调节研磨粗细的磨豆机，每一档调节精度为 18.75 微米，实现高均匀度与低细粉率；冲煮也可分成10段，每一段可精准控制水流速度、方向和温度等；首创的的100%可生物降解咖啡胶囊由甘蔗纤维制成，通过材料创新达到环保目的。</t>
  </si>
  <si>
    <t>中能创光电</t>
  </si>
  <si>
    <t>近亿元人民币</t>
  </si>
  <si>
    <t>创始人黄总是东方日升的负责HJT的技术专家，已经联系到，年后开始下一轮融资，可以去交流；
另外根据当地政府资金的信息，黄博的产品效率测试下来达到业内top水平</t>
  </si>
  <si>
    <t>2022.7.26 - Pre-A轮 - 近亿元人民币 - 耀途/正轩/同创伟业/拓邦/分享</t>
  </si>
  <si>
    <t>众图识人</t>
  </si>
  <si>
    <t>身份管理访问系统研发商</t>
  </si>
  <si>
    <t>Pass，聊过，团队偏弱</t>
  </si>
  <si>
    <t>2020.3.18 - 天使轮 - N/A - 杭州巢生/奇安信
2022.1.20 - Pre-A轮 - 数千万人民币 - 线性/驰星</t>
  </si>
  <si>
    <t>众图识人专注于身份管理和访问控制领域，率先提出“身份管理现代化”的发展方向。以现代化可扩展架构为基础，以统一身份图谱为核心，致力于为政企客户提供面向大规模应用集成、云、大数据、物联网及互联网等多种新技术应用场景下的现代化IAM产品及解决方案。</t>
  </si>
  <si>
    <t>中盛溯源</t>
  </si>
  <si>
    <t>hiPSC产品研发及临床转化服务提供商</t>
  </si>
  <si>
    <t>Pass, 需要纯人民币</t>
  </si>
  <si>
    <t>2016.5.13 - 天使轮 - N/A - 乐金健康
2020.3.17 - 股权投资 - N/A - 融捷健康
2022.6.27 - A轮 - 数亿人民币 - 广发信德/君联/招商健康</t>
  </si>
  <si>
    <t>中盛溯源生物科技有限公司（Nuwacell）由全球著名科学家、人诱导多能干细胞（hiPSC）发明人之一俞君英博士领衔创建，是一家专注于hiPSC技术研究与临床转化的高科技企业，致力于成为国内iPSC技术产业化的领导品牌。 自创立以来，中盛溯源致力于打造干细胞全产业链产品和服务，与院校、药企、医院紧密合作，开展多方向应用。在产业上游，公司建立了科研级和临床级hiPSC细胞库，并积极探索干细胞最前沿技术研究；在产业中游，中盛溯源将hiPSC诱导分化为多种功能细胞，为医学和药物研究提供优质产品；在产业下游，中盛溯源致力于干细胞药物的研究开发，为多种难治性疾病提供新的武器。</t>
  </si>
  <si>
    <t>悦数科技</t>
  </si>
  <si>
    <t>分布式图数据库研发商</t>
  </si>
  <si>
    <t>经纬/红点/源码</t>
  </si>
  <si>
    <t>Pass，市场较窄，估值高，且无清楚退出路径</t>
  </si>
  <si>
    <t>2019.2.26 - 天使轮 - N/A - 红点/经纬/源码
2021.1.29 - Pre-A轮 - N/A - 源码/红点
2022.9.15 - A轮 - 数千万美元 - 时代/经纬/红点/源码</t>
  </si>
  <si>
    <t>杭州悦数科技有限公司成立于2018年10月，是一家科技型创业公司，其核心团队成员来自于 Facebook、阿里巴巴、 华为等国内外知名公司，在分布式图数据库、移动大数据、数据存储管理等领域有丰富的研发和项目管理经验。公司致力于打造世界领先的开源分布式图数据库产品 NebulaGraph，为全球企业提供稳定高效的互联网基础技术服务。</t>
  </si>
  <si>
    <t>中之杰</t>
  </si>
  <si>
    <t>数字化工厂解决方案及工业互联网平台</t>
  </si>
  <si>
    <t>请元璟朋友介绍中</t>
  </si>
  <si>
    <t>2022.9.13 - A轮 - 1亿人民币 - 元璟</t>
  </si>
  <si>
    <t>浙江中之杰智能系统有限公司（简称：中之杰）是一家以自有工业互联网平台为核心，帮助制造业实现数字化转型、引领数字化生态建设的综合服务商。中之杰的使命是致力于成为制造业数字化转型第一伙伴，以数字化手段帮助客户提高组织的运营效率、效益与竞争能力，实现客户价值，帮助制造业实现在数字经济新时代的全面业务创新与业务转型。</t>
  </si>
  <si>
    <t>领创医谷</t>
  </si>
  <si>
    <t>疼痛管理及神经调控医疗器械研发商</t>
  </si>
  <si>
    <t>本轮正在交割不见新投资人，投前估值5亿，融资1亿出头，SCS全球市场空间较大69亿美金，国内只有1亿美金市场，美敦力20万/个贵，品驰刚刚上市，接下去是领创（只需要植入电极），海外对标stinray；SCS生物安全性型检完成，明年Q1上临床60例；明年上半年融下一轮，预计下一轮估值10亿</t>
  </si>
  <si>
    <t>2021.4.7 - 天使轮 - 2900万人民币 - 同创伟业/奇伦天佑
2021.7.12 - Pre-A轮 - 数千万人民币 - 华创/华盖/幂方/同创伟业
2022.9.9 - A轮 - 1亿人民币 - 比邻星/幂方/泰煜/美鸿/同创伟业</t>
  </si>
  <si>
    <t>领创医谷成立于2016年6月，是国内领先的以创新的无线植入式神经电刺激技术平台为切入点的神经调控医疗器械研发商，专注于疼痛管理和神经调控领域创新技术研发和推广。领创医谷由中国神经调控领域奠基人韩济生院士及中国疼痛科学术带头人樊碧发教授担任首席科学家。</t>
  </si>
  <si>
    <t>博斯腾</t>
  </si>
  <si>
    <t>数字化脑疾病解决方案提供商</t>
  </si>
  <si>
    <t>聊过, pass。国内很难做大</t>
  </si>
  <si>
    <t>2019.8.7 - 天使轮 - 1250万人民币 - 长岭
2021.5.12 - A轮 - 1亿人民币 - 金沙江/博远/长岭
2022.9.16 - A+轮 - 数亿人民币 - 千骥/长岭/金沙江/博远</t>
  </si>
  <si>
    <t>博斯腾科技专注的领域是阿尔茨海默症的数字化筛查和干预，通过语音、手势、自然语言处理等人工智能技术，提升认知风险评估的体验、效率和准确度，同时建立了一套系统性的数字化干预训练，形成完整闭环。</t>
  </si>
  <si>
    <t>华芯医疗</t>
  </si>
  <si>
    <t>一次性医疗器械研发生产商</t>
  </si>
  <si>
    <t>2021.2.7 - 天使轮 - N/A - 荷塘/中投同和
2021.9.6 - A轮 - 数亿人民币 - 阳光融汇/荷塘/中投同和
2022.2.17 - A+轮 - 数亿人民币 - 鱼跃/盛宇
2022.8.11 - Pre-B轮 - 数亿人民币 - IDG/方正/财信</t>
  </si>
  <si>
    <t>湖南省华芯医疗器械有限公司成立于2018年，总部位于湖南省湘潭市九华经济技术开发区（湖南省医疗器械产业园）。公司专注于一次性内窥镜的研发、生产和销售，产品主要为呼吸科、消化科、肛肠科、骨科等科室的无菌内窥镜，并已获取数十项专利认证。公司一次性支气管镜获得美国FDA注册证、欧洲CE注册证以及日本和韩国等国家的注册证和ISO13485体系认证。长期以来，公司坚守“精益求精”的医疗追求。恪守“诚信立足，创新致远”公司信念。坚持追求、研发、生产更高质量的一次新内窥镜医疗器械，让健康触手可及。</t>
  </si>
  <si>
    <t>德兰明海</t>
  </si>
  <si>
    <t>分布式储能产品和微电网技术研发商</t>
  </si>
  <si>
    <t>CEO不强</t>
  </si>
  <si>
    <t>2021.4.20 - A轮 - N/A - 中铝创新
2021.6.8 - A+轮 - N/A - 源码
2022.2.25 - B轮 - N/A - 国策/达晨财智/宁德
2022.7.1 - B+轮 - N/A - 盛方/源码/鲲鹏光远</t>
  </si>
  <si>
    <t>德兰明海公司成立于2013 年，定位用户侧储能赛道，旗下用户侧储能品牌 BLUETTI 铂陆帝，产品远销全球 70 多个国家和地区。BLUETTI 由 BLUE（蓝天）、Technology（科技）、Tomorrow（明天）、Innovation（创新）构成，代表着德兰明海的使命。公司的三条主流产品线——便携式储能、户用储能、商业储能，均为自主研发与生产。</t>
  </si>
  <si>
    <t>中科微光</t>
  </si>
  <si>
    <t>静脉可视化技术与解决方案提供商</t>
  </si>
  <si>
    <t>商业化早期</t>
  </si>
  <si>
    <t>2014.1.1 - 天使轮 - N/A - 西科天使/仙瞳/中科创星
2016.5.1 - A轮 - N/A - 荣安/美通/策正
2017.5.1 - B轮 - N/A - 荣安
2018.4.1 - 战略投资 - 1.2亿人民币 - 启迪科服/西高投
2018.4.17 - B+轮 - N/A - 人保远望/荷塘
2021.2.4 - C轮 - N/A - 经纬/红杉
2022.9.16 - D1轮 - 1亿人民币 - 华金/复健/开禾/红杉/中科创星</t>
  </si>
  <si>
    <t>微光医疗成立于2012年，总部位于深圳，在西安设有研发基地，是中国科学院西安光机所孵化、重点扶持打造的医疗产业公司。微光医疗深耕激光医学技术领域，运用国际领先的光电技术、秉承医工结合理念，致力于微创激光介入创新诊疗器械的自主研发、全球创新与自主生产。 公司自主研发「光学相干断层成像（OCT）系统」于2020年4月获批NMPA三类医疗器械产品注册证书，正式进入市场并成功实现商业化。自主研发全新「多模态OCT影像系统」于2021年12月获批拿证，这也是冠脉OCT领域首个获批进入临床应用的多模态OCT系统。在激光介入治疗领域，公司多款产品已进入临床前研究阶段。</t>
  </si>
  <si>
    <t>星曜半导体</t>
  </si>
  <si>
    <t>高性能射频滤波器开发商</t>
  </si>
  <si>
    <t>A+轮6月close，本轮估值投前10亿，融资1亿；2022年营收小几千万。没有很突出于peer的部分，近期没有建立fab的打算</t>
  </si>
  <si>
    <t>2022.1.20 - 股权投资 - N/A - 清石
2022.3.10 - A轮 - 1亿人民币 - 华登/华勤通讯/龙旗/天珑移动
2022.9.8 - 战略投资 - 1亿人民币 - 安芯/沨华/易赛通信/华登</t>
  </si>
  <si>
    <t>星曜半导体成立于2022年1月，致力于发展射频前端滤波器及模组技术，目前基于SAW、TC-SAW、BAW技术已开发多款滤波器、双工器、四工器等芯片产品，包括SAW B39/B40/B41/n41F/WiFi、BAW B40/n41F/n78/n79/B3混合型双工/Band 1+Band 3四工器等。</t>
  </si>
  <si>
    <t>河森堡机器人</t>
  </si>
  <si>
    <t>AI智慧庭院方案解决商</t>
  </si>
  <si>
    <t>聊过，Pass</t>
  </si>
  <si>
    <t>2022.7.12 - 天使轮 - 数百万美元 - DCM/将门
2022.9.16 - 战略投资 - N/A - DCM/将门</t>
  </si>
  <si>
    <t>河森堡机器人（Heisenberg Robotics）是一家将目光聚焦到家庭庭院场景，集研发、生产与销售于一体的机器人公司。河森堡机器人 Heisenberg Robotics是业内首家采用纯视觉感知定位方案的割草机器人公司。通过使用多渠道、多传感器的自动驾驶级别的数据采集方案，并基于视觉紧耦合的VIO+SLAM视觉定位算法、BEV空间下的多传感器融合与神经网络的语义分割，实现了HPS系统（Heisenberg Pilot System）对周围环境的360度的感知、全场景下的厘米级定位。初创团队希望基于AI视觉捕捉到的环境和语义信息，围绕用户的使用体验，推动庭院智能产品的发展，帮用户从庭院的打理的琐碎劳作中解放出来。基于此愿景，河森堡团队为旗下产品均配备了模块化结构设计，并优化了人机交互体验。公司专注为用户提供创新性产品，让家庭庭院管理与清洁更智能、更简易、更实用。</t>
  </si>
  <si>
    <t>彩璇科技</t>
  </si>
  <si>
    <t>人工智能软件开发商</t>
  </si>
  <si>
    <t>9/21/2022聊过。人不错，AdMaster的CPO Tenly出来做PLG的PPT分享协作和展示插件，10月份公测，值得看看数据；红杉连续投了两轮，pre 1.2亿人民币</t>
  </si>
  <si>
    <t>2022.9.9 - 股权投资 - N/A - 红杉/真格</t>
  </si>
  <si>
    <t>泓芯半导体</t>
  </si>
  <si>
    <t>石英制品及智能机器人研发生产商</t>
  </si>
  <si>
    <t>石溪和闻泰正在尽调，等他们做完接触，希望我们有产业链协同</t>
  </si>
  <si>
    <t>2022.2.24 - 股权投资 - N/A - 安芯/泰恒
2022.9.6 - 股权投资 - N/A - 银杏谷/正海/浙江仙鹤</t>
  </si>
  <si>
    <t>浙江泓芯半导体有限公司主要经营：石英制品研发、加工、销售；陶瓷、石墨、碳化硅制品、半导体配件、机械设备、机械配件、智能机器人及配件的销售；货物及技术进出口业务。</t>
  </si>
  <si>
    <t>聚元微电子</t>
  </si>
  <si>
    <t>高性能芯片产品研发商</t>
  </si>
  <si>
    <t>新三板摘牌企业，中后期，priority低</t>
  </si>
  <si>
    <t>2015.3.27 - A轮 - N/A - 国发
2021.10.20 - B轮 - N/A - 甬潮
2022.9.8 - 股权投资 - N/A - 元禾控股/乾融/领军</t>
  </si>
  <si>
    <t>苏州聚元微电子股份有限公司主营从事集成电路、系统方案等的研发、设计和销售。公司的产品主要包括RF、MCU、电源管理等集成电路产品，以及采用自有芯片开发的系统方案。公司曾获得由中华人民共和国工业和信息化部颁发的集成电路设计企业认定证书、江苏科学技术厅颁发的高新技术企业证书以及苏州市科学技术局颁发的江苏省科技型中小企业等资质和荣誉。</t>
  </si>
  <si>
    <t>天仁微纳</t>
  </si>
  <si>
    <t>微纳加工设备及解决方案提供商</t>
  </si>
  <si>
    <t>纳米压印设备，主要应用领域是AR衍射光波导模具的制造设备，2021年3000-5000万营收，估值25亿</t>
  </si>
  <si>
    <t>2021.1.17 - A轮 - 数千万人民币 - 聚源
2021.8.2 - 战略投资 - N/A - 哈勃
2022.9.1 - 股权投资 - N/A - 前海/深创投/聚源/山东财金</t>
  </si>
  <si>
    <t>天仁微纳成立于2015年，是一家微纳加工设备和解决方案提供商。公司专注于纳米加工领域，尤其是纳米压印技术，产品与服务涵盖纳米压印相关的设备、模具、材料以及生产咨询服务，致力于拓展纳米压印技术在创新产品领域的应用，例如发光二极管、微纳机电系统、虚拟现实和增强现实、3D传感、生物芯片、显示及太阳能等。</t>
  </si>
  <si>
    <t>盛原成</t>
  </si>
  <si>
    <t>全球性工业软件研发商</t>
  </si>
  <si>
    <t>To follow up - 刚交割，创始人希望年底或明年初再约时间交流，先约了公司的投资人10/17见面交流</t>
  </si>
  <si>
    <t>2021.2.20 - A轮 - 数千万人民币 - 赛意
2021.6.28 - 股权投资 - N/A - 五源
2022.9.13 - 股权投资 - N/A - 靖亚</t>
  </si>
  <si>
    <t>广州盛原成科技有限公司成立于2012年，是一家全球性工业软件公司。盛原成依托于全球领先的工业软件给装备行业提供数字化的解决方案,从而帮助装备企业服务化转型。全球已超过300家工厂或装备企业选择我们的产品和解决方案。</t>
  </si>
  <si>
    <t>数科网维</t>
  </si>
  <si>
    <t>文档处理产品和技术服务提供商</t>
  </si>
  <si>
    <t>目前仍然是金山控股，未来考虑spinoff出来融资；产品定位跟PDF差不多</t>
  </si>
  <si>
    <t>2018.8.1 - 股权转让 - N/A - 金山
2021.9.7 - 股权投资 - N/A - 顺为
2022.9.7 - 股权投资 - N/A - 顺为</t>
  </si>
  <si>
    <t>数科网维是一家版式文档处理产品和技术服务提供商。数科的版式技术应用于电子公文、数字档案、电子证照、电子票据、数字出版等行业等领域，致力于打造最适合公务应用的系列标准化版式文档处理软件</t>
  </si>
  <si>
    <t>拜安科技</t>
  </si>
  <si>
    <t>光纤传感产品及核心部件研发商</t>
  </si>
  <si>
    <t>正在对接，通过老股东了解到正在close新一轮，或许有跟投机会</t>
  </si>
  <si>
    <t>2018.4.27 - 股权投资 - N/A - 中科创星
2020.8.19 - 股权投资 - N/A - 宁波致信
2021.4.15 - A轮 - 数亿人民币 - 软银/元创/中科创星/德同/毅达/果睿/山西产业/致信
2022.2.11 - A+轮 - 数千万人民币 - 山西产业/软银
2022.2.23 - 股权投资 - N/A - 聚源/深创投/江苏新潮/普华/探针/乐赟/渤海华美
2022.9.8 - 股权投资 - N/A - 上海自贸区/金浦/中美绿色/熙灏/山西产业</t>
  </si>
  <si>
    <t>上海拜安传感技术有限公司公司主要聚焦轨道交通、智慧风电、智慧城市、船舶港机等工业物联网行业，并从事MEMS光纤传感系统的设计研发、工业智能装备的生产制造和智慧运维专家系统的开发维护，是各应用行业内的大数据制造商、数据智慧化分析的服务商，以及专业化标准解决方案的提供商。</t>
  </si>
  <si>
    <t>麦克林试剂</t>
  </si>
  <si>
    <t>高端研发用试剂产品生产供应商</t>
  </si>
  <si>
    <t>对标阿拉丁的国产试剂替代+电商平台，但与阿拉丁还有较大距离，收入2亿左右</t>
  </si>
  <si>
    <t>2022.7.29 - Pre-IPO - 数亿人民币 - 经纬/金雨茂物</t>
  </si>
  <si>
    <t>上海麦克林生化科技有限公司是一家高端研发用试剂产品的制造商与供应商，旨在为全球科技事业和工业领域客户提供系统的产品资源及配套技术服务。产品包括通用试剂、药物合成试剂、手性化合物、催化剂及配体、分析试剂、生物试剂等。麦克林的柔性生产线能够快速提供小批量、多品种的产品，可以满足实验室研发、中试乃至规模化生产需要。</t>
  </si>
  <si>
    <t>联泰科技</t>
  </si>
  <si>
    <t>工业级3D打印机生产商</t>
  </si>
  <si>
    <t>ceo对赌失败离开，SLA市场规模有限</t>
  </si>
  <si>
    <t>2020.7.1 - C轮 - N/A - 敦汇/赢创/绿合
2021.12.21 - D轮 - 2亿人民币 - 德宁/国科嘉和/盈科/龙腾/赢创/绿合
2022.9.9 - Pre-IPO - 2亿人民币 - 金石/元禾辰坤/元禾金谷/国科嘉和/龙腾/晨山</t>
  </si>
  <si>
    <t>上海联泰科技股份有限公司从事基于SLA技术的工业级3D打印设备的研发、生产和销售，是面向制造业、汽车业、文艺创意产业、航空航天业、医疗行业以及手板业（为以上各行业提供集中式加工服务的打印服务中心）的从设备、服务到材料的“全方位一站式服务”的工业级3D打印技术综合解决方案供应商。主要产品：SLA（立体光固化技术）、DLP（数字化投影面成型技术）、加工业务、软件。</t>
  </si>
  <si>
    <t>塔斯克TUSK</t>
  </si>
  <si>
    <t>智能搬运机器人研发商</t>
  </si>
  <si>
    <t>2021.12.31 - 天使轮 - 数亿人民币 - 亦联/真格/零一</t>
  </si>
  <si>
    <t>塔斯克机器人专注于托盘搬运，推出了革命性的智能托盘机器人，应用于医药、电子、汽车零部件、烟草、化工、商超、鞋服、电商等领域，为企业提供高效、安全的搬运解决方案，助力智慧物流及智能制造。</t>
  </si>
  <si>
    <t>靖安科技</t>
  </si>
  <si>
    <t>先进防务技术提供商</t>
  </si>
  <si>
    <t>pass, 防务需求需要纯内资</t>
  </si>
  <si>
    <t>2021.8.27 - 种子轮 - N/A - 红杉
2022.9.2 - 天使轮 - 1亿人民币 - 赛智伯乐/红杉/中赢/贝鱼</t>
  </si>
  <si>
    <t>靖安科技是一家先进防务技术提供商，致力于利用前沿科技解决城市安全和国家安全中最复杂和最具挑战性的难题。公司成立于二〇二一年，创始团队均来自阿里云、达摩院、百度、宇视科技等，过去曾多次主导过国家最高政治规格、最高安保等级的峰会核心指挥系统。</t>
  </si>
  <si>
    <t>弥生生物</t>
  </si>
  <si>
    <t>作物精准育种技术研发应用服务商</t>
  </si>
  <si>
    <t>三亚</t>
  </si>
  <si>
    <t>聊过，觉得挺有意思，公司想新开一轮，会持续跟进</t>
  </si>
  <si>
    <t>2022.7.12 - 种子轮 - N/A - 艾新博盛
2022.9.5 - 天使轮 - 数千万人民币 - 红杉/知耕/西湖大学/未来光锥</t>
  </si>
  <si>
    <t>弥生生物致力于精准育种科学，利用基因编辑技术培育出优质的抗除草剂花生品种。弥生生物有基因编辑技术的优势，所培育出的花生作物不仅抗除草剂，含油量和油脂品质也有所提高。花生的含油量和亩产量都超过大豆，高品质花生种植的推广能在不增加耕地面积的情况下提高食用油供应，降低中国在食用油方面的对外依赖性。</t>
  </si>
  <si>
    <t>ILLA Cloud艾拉云科</t>
  </si>
  <si>
    <t>开源低代码开发平台</t>
  </si>
  <si>
    <t>2021.12.9 - 天使轮 - 数百万美元 - 高瓴/源码</t>
  </si>
  <si>
    <t>ILLA是一个帮助开发者快速建立企业内部应用的低代码平台，为开发者节约数据调用与页面设计的时间。ILLA可以通过已有的3个产品（ILLA Design、ILLA Builder、ILLA Cloud）连接以下几类：各种数据库，比如Mysql、MongoDb等常用的各类数据库，以及维格表、Airtable等无代码数据库；开发者服务类API，比如Twilio、ONES。</t>
  </si>
  <si>
    <t>巨安储能</t>
  </si>
  <si>
    <t>全铁液流储能系统解决方案提供商</t>
  </si>
  <si>
    <t>全铁液流电池，主打低成本液流电池，用铁基螯合物做电极，自分层材料做电解液，产品在中试阶段。
团队是华科段将将老师团队。
融资3000万，估值post3亿。天使轮九合投资1000万，估值8000万。</t>
  </si>
  <si>
    <t>2022.8.2 - 天使轮 - 1000万人民币 - 九合</t>
  </si>
  <si>
    <t>巨安储能是中国第一家拥有大规模高安全全铁液流储能系统专业技术的公司，致力于为国家能源结构战略转型及国家科技与经济高质量发展，推进双碳目标实现做出贡献。其全球首创的新型全铁液流电池，解决了影响储能技术发展的安全及成本等核心问题，具有大容量、高安全、高效能、低成本、长寿命，可回收等优点，被锂电池发明人，诺贝尔奖获得者 John B. Goodenough 教授评价为“电化学储能领域的革命性创新” 。</t>
  </si>
  <si>
    <t>觅投克生物</t>
  </si>
  <si>
    <t>宠物细胞药物开发商</t>
  </si>
  <si>
    <t>pass，领域比较窄，FreeS持股比例过高</t>
  </si>
  <si>
    <t>2022.6.30 - 天使轮 - 1000万人民币 - 峰瑞</t>
  </si>
  <si>
    <t>觅投克（上海）生物医学技术有限公司公司成立于2021年底，是一家面向宠物的生物制药公司，目前专注于尚无特效药的老年宠物常患病的细胞药物开发，以提升老年宠物的生活质量，增进宠物主人的幸福感。</t>
  </si>
  <si>
    <t>领挚科技</t>
  </si>
  <si>
    <t>TFT生物芯片研发生产商</t>
  </si>
  <si>
    <t>pass，杏泽轮估值4亿人民币，
公司业务是TFT芯片在生命科学的应用，第一个产品是做奥素博新微流控细胞操控芯片的CRO，公司生物方面积累较弱，核心竞争力不明确</t>
  </si>
  <si>
    <t>2020.4.14 - 天使轮 - N/A - 十维
2021.8.25 - Pre-A轮 - 数百万美元 - 真格/十维
2022.8.17 - Pre-A+轮 - 数千万人民币 - 杏泽/真格</t>
  </si>
  <si>
    <t>领挚科技以薄膜晶体管（TFT）半导体芯片（含配套驱动和测试系统及功能性材料）作为核心产品和技术，并专注于其在生命科学、传感显示等交叉领域的产业化应用，目前主要涵盖数字微流控，高通量体外诊断检测，生物传感，高通量DNA合成，脑机接口，光电传感显示前沿研究等应用方向。迄今为止，领挚通过TFT芯片核心技术已服务于上百家的全球科技企业、高校和科研院所，积累了从芯片设计、仿真、工艺到系统集成的全面立体技术能力和产业化经验。</t>
  </si>
  <si>
    <t>奥腾能源</t>
  </si>
  <si>
    <t>能源技术综合解决方案提供商</t>
  </si>
  <si>
    <t>联系到涌铧PE团队，反馈是VC团队投资，正在尝试联系</t>
  </si>
  <si>
    <t>2022.8.16 - A轮 - 数千万人民币 - 涌铧</t>
  </si>
  <si>
    <t>奥腾能源致力于依靠技术积累与创新，为全球客户提供围绕高精尖流体机械设备技术的产品及服务，分别为专有工艺开发及工程应用设计、核心设备设计及生产制造、系统集成设计及成套与全流程系统维护、改造升级、风险管理、咨询和培训等一站式服务，旨在通过创新的产品和系统解决方案推动能源化工行业实现“碳达峰、碳中和”目标，尽早实现能源转型。公司先后获得国家高新技术企业、园区科技领军人才等荣誉。公司核心技术主要包括超高压低耗气体输送、超低温闪蒸气回收和高效余热余压回收在内的专有技术系统，切实满足客户在能源生产过程中对于安全、节能和低碳的需求。</t>
  </si>
  <si>
    <t>蓬涞数据</t>
  </si>
  <si>
    <t>创新型医院智能运营管理服务商</t>
  </si>
  <si>
    <t>pass，估值过高，销售偏关系型</t>
  </si>
  <si>
    <t>2022.2.23 - A轮 - 2亿人民币 - 蓝驰/云启/联想之星/博将/交大校友/飞马/菡源
2022.9.5 - A+轮 - 数亿人民币 - 元生/金蚂/博将/云启</t>
  </si>
  <si>
    <t>蓬涞数据成立于2014年，是国内领先的一体化医院运营管理平台，致力于通过数字孪生推动医院精益化管理，以机制变革推动医疗资源配置模式重构。公司聚焦医疗场景，以提升供方效率为切入路径，提供从管理思想、管理工具、数据应用等整体解决方案，致力于打造国内首个医疗数字孪生平台。公司绩效评价产品率先落地各大标杆医院，通过激活生产要素产能，显著提升医生生产效率；展开延伸至动态成本、DRG、科室经营、手术风险评级、运营数据集成、资源配置平台等产品，全方位渗透医院场景；持续研发临床路径管理系列、医院质控以及商保理算快赔系列产品。连续三年荣获十大最具影响力医健企业，2021年荣获健康中国V示范创新榜管理创新奖等。</t>
  </si>
  <si>
    <t>蜀海供应链</t>
  </si>
  <si>
    <t>第三方食材供应链全托管服务商</t>
  </si>
  <si>
    <t>上半年主要B端客户受疫情影响较大，母公司海底捞的股价也影响了上市进程，目前暂无明确计划</t>
  </si>
  <si>
    <t>2015.6.30 - 战略投资 - 1000万人民币 - 永辉云创
2015.11.13 - A轮 - 数千万人民币 - 景林
2017.8.8 - 战略投资 - N/A - 超级物种
2019.8.9 - 股权投资 - N/A - 红杉/华润大消费/高瓴/君联/厚生/西藏庆瑞
2020.7.24 - 战略投资 - 数千万人民币 - 亭和明/雨知/太阳维斯塔
2022.9.5 - B轮 - 8亿人民币 - 中银/中垦/华润大消费/君联</t>
  </si>
  <si>
    <t>2007年蜀海公司开始独立运作，为海底捞提供整体供应链托管运营服务。蜀海供应链拥有现代化的物流中心。依托强大的产品研发、采购、生产、品保、仓储、运输能力，是运输、销售、金融为一体的餐饮供应链服务企业。由四川海底捞餐饮股份有限公司控股。</t>
  </si>
  <si>
    <t>好朋友科技</t>
  </si>
  <si>
    <t>矿石智能分拣设备提供商</t>
  </si>
  <si>
    <t>金沙江联合在帮忙对接</t>
  </si>
  <si>
    <t>2018.3.12 - 种子轮 - N/A - 赣州发展
2019.9.26 - 天使轮 - N/A - 江西晨光/梅花
2020.7.21 - Pre-A轮 - N/A - 百富源
2021.4.12 - 股权投资 - N/A - 新势能
2021.5.14 - A轮 - 1.2亿人民币 - 梅花
2021.8.12 - 战略投资 - 数千万人民币 - 金沙江联合/新势能/梅花
2022.9.6 - B轮 - 1亿人民币 - 金沙江联合</t>
  </si>
  <si>
    <t>赣州好朋友科技有限公司，成立于2015年8月，是目前国内唯一同时拥有智能图像选矿技术和X射线智能选矿技术，致力于提供专业、高效矿石智能分拣设备的国家高新技术企业。广泛适用于钨、锡、锑、铅锌、铜、钼、金、银、锰、硫等金属矿，以及磷、萤石、石英、霞石、碳酸钙等非金属矿。</t>
  </si>
  <si>
    <t>家里泉</t>
  </si>
  <si>
    <t>水家电新消费品牌</t>
  </si>
  <si>
    <t>GGV/天图</t>
  </si>
  <si>
    <t>近亿人民币</t>
  </si>
  <si>
    <t>年底再考虑融资</t>
  </si>
  <si>
    <t>2020.7.7 - 天使轮 - 1000万人民币 - 险峰
2020.11.24 - A轮 - 数千万人民币 - 天图/险峰
2021.4.29 - A+轮 - 数千万人民币 - 内向/GGV
2021.12.27 - 股权投资 - N/A - 天图
2022.3.11 - B轮 - 近亿人民币 - 沣途/GGV/天图</t>
  </si>
  <si>
    <t>家里泉是矿泉机领导品牌，家里一键出矿泉，通过中美日欧多国标准，泡茶更甜，做饭更香。 家里泉联合中国地质大学（北京）研究甄选3500处优质矿源，取材考究“健康与天然”，创新性地将矿石矿化技术、过滤技术融入到每一款矿泉机产品上，还原大自然天然矿泉水水路，为家庭健康饮水提供更安全的、高品质的、智能便捷的饮水方案。可替代桶装水瓶装水减少塑料瓶的使用，为全球低碳环保事业贡献价值。</t>
  </si>
  <si>
    <t>银河航天</t>
  </si>
  <si>
    <t>卫星互联网综合解决方案提供商</t>
  </si>
  <si>
    <t>五源/顺为/IDG/高榕/源码/高瓴/经纬/君联</t>
  </si>
  <si>
    <t>在经纬的时候代管公司，后期项目，正在计划上市，国内头部的卫星互联网解决方案提供商</t>
  </si>
  <si>
    <t>2017.1.5 - 天使轮 - N/A - 徐鸣
2017.5.15 - Pre-A轮 - N/A - 中金汇财
2018.1.1 - A轮 - N/A - 顺为/晨兴/IDG
2018.7.1 - A+轮 - N/A - 晨兴/顺为/IDG/高榕/源码
2019.9.16 - B轮 - N/A - 建投华科/顺为/IDG/君联/晨兴
2020.11.5 - B1轮 - N/A - 南通开发区智能制造/经纬/混沌/高瓴/五源/中金/顺为/君联/源码
2022.9.7 - B2轮 - N/A - 建银国际/安徽省三重一创/合肥产投/真为/君联/混沌</t>
  </si>
  <si>
    <t>银河航天成立于2018年，致力于通过敏捷开发、快速迭代模式，规模化研制低成本、高性能小卫星，打造全球领先的低轨宽带通信卫星星座，建立一个覆盖全球的天地融合通信网络。</t>
  </si>
  <si>
    <t>芯茂微电子</t>
  </si>
  <si>
    <t>高性能模拟及数模混合集成电路设计服务商</t>
  </si>
  <si>
    <t>主营消费电子的低压电源芯片，正在开拓高压电源芯片和DSP市场，收入2亿，估值28亿，待介绍</t>
  </si>
  <si>
    <t>2017.2.4 - A轮 - N/A - 深圳国华三新/泰达
2018.1.12 - B轮 - N/A - 招商财富/富镕
2021.7.20 - C轮 - 数千万人民币 - 国信/华强创业
2022.9.3 - D轮 - N/A - 中电基金/广东珩创/同创伟业</t>
  </si>
  <si>
    <t>深圳市芯茂微电子有限公司专业从事民用电源芯片、高压器件的研发与销售，产品广泛应用于电源管理、LED照明、电力计量、汽车电子、工业自动化、多媒体、通信、安防等领域。公司的核心创业团队，均是在集成电路行业从业多年，已取得突出成绩的业内精英。作为以芯片研发、销售为主的芯片设计企业，我们拥有一支强大的高素质的研发队伍，聚集了众多从业多年并积累了丰富经验的IC设计、工艺工程师，拥有先进的设计工具和测试手段。公司采用无工厂化模式，专注于特殊BICMOS、BCD高压工艺及IC的开发与应用。</t>
  </si>
  <si>
    <t>创造已知</t>
  </si>
  <si>
    <t>直播上架应用程序开发商</t>
  </si>
  <si>
    <t>给抖音主播做一键上架商品的工具，产品有点薄</t>
  </si>
  <si>
    <t>2022.9.2 - 股权投资 - N/A - 钟鼎</t>
  </si>
  <si>
    <t>瑞测科技</t>
  </si>
  <si>
    <t>电机及其控制系统研发商</t>
  </si>
  <si>
    <t>2022.8.31 - 股权投资 - N/A - 韦豪创芯</t>
  </si>
  <si>
    <t>思格新能源</t>
  </si>
  <si>
    <t>智能输配电及控制设备销售商</t>
  </si>
  <si>
    <t>高瓴/华登</t>
  </si>
  <si>
    <t>公司成立于2022年，做储能解决方案，官网较新，还没有产品出现</t>
  </si>
  <si>
    <t>2022.8.31 - 股权投资 - N/A - 高瓴/华登</t>
  </si>
  <si>
    <t>中科晶禾</t>
  </si>
  <si>
    <t>晶圆异质集成技术及方案提供商</t>
  </si>
  <si>
    <t>pass，青禾晶元、母凤文和哈勃成立的公司</t>
  </si>
  <si>
    <t>2022.9.8 - 股权投资 - N/A - 哈勃</t>
  </si>
  <si>
    <t>中科晶禾是一家晶圆异质集成技术及方案提供商，核心团队具有超过25年的异质集成、微系统集成及先进封装技术的研究开发经验。</t>
  </si>
  <si>
    <t>欢客互动</t>
  </si>
  <si>
    <t>数字互动营销服务提供商</t>
  </si>
  <si>
    <t>2022.9.5 - 股权投资 - N/A - 靖亚</t>
  </si>
  <si>
    <t>杭州欢客互动信息技术有限公司，是首家提出并拥有家居建材行业理论体系和实战能力的公司，帮助企业解决获客成交的增长难题，并为企业提供数智化转型中的技术产品与服务，用数据驱动营销，为品牌商和经销商提供数字化全套解决方案。 欢客数字化产品每年服务泛家居行业从业人员超过500000人次，助力全国多个一线品牌商及经销商提效增收，领跑数字化赛道。</t>
  </si>
  <si>
    <t>开云集致</t>
  </si>
  <si>
    <t>数据管理服务商</t>
  </si>
  <si>
    <t>2020.10.16 - 天使轮 - N/A - 天使湾
2022.9.6 - Pre-A轮 - 1000万人民币 - 盈动</t>
  </si>
  <si>
    <t>ClouGence是一家基础技术创业公司，主要面向企业提供数据领域的工具和解决方案，业务在云上展开，开源社区驱动。</t>
  </si>
  <si>
    <t>归芯科技</t>
  </si>
  <si>
    <t>综合性集成电路产销商</t>
  </si>
  <si>
    <t>物联网SOC芯片，团队出自展锐。明年收入1亿，后年小5亿，毛利20-30%，上轮估值投后19亿，本轮投后30亿左右。</t>
  </si>
  <si>
    <t>2021.12.6 - 股权投资 - N/A - 顺为/华业天成/耀途
2022.1.26 - Pre-A轮 - N/A - 腾讯/高榕
2022.2.22 - 股权投资 - N/A - 日臻/浙江涂鸦智能
2022.9.2 - 股权投资 - N/A - 顺为</t>
  </si>
  <si>
    <t>归芯科技（深圳）有限公司（简称归芯科技），创立于2021年，是一家以5G移动通信技术为核心竞争力，专注于移动SoC芯片设计和平台解决方案的半导体公司。</t>
  </si>
  <si>
    <t>智绿科技</t>
  </si>
  <si>
    <t>新能源汽车电气系统供应商</t>
  </si>
  <si>
    <t>正在通过小米产投对接</t>
  </si>
  <si>
    <t>2015.5.29 - 天使轮 - N/A - 尚颀/上海电驱动
2017.6.30 - A轮 - N/A - 苏州齐力顺/上汽
2018.11.2 - B轮 - N/A - 君度/加泽北瑞
2022.2.10 - C轮 - 1亿人民币 - 小米/涌铧/元禾控股/领军/长江小米
2022.8.31 - 股权投资 - N/A - 建银国际/海通开元/同创伟业/小米/华控</t>
  </si>
  <si>
    <t>苏州智绿环保科技是国内领先的新能源汽车高压电气配件提供商。公司专注于电动汽车领域大功率电子器件、高压电气部件的技术研发、生产及提供整车系统的解决方案；服务从动力电池、驱动电机、电控技术到整车制造、充换电设施整个新能源汽车产业链。</t>
  </si>
  <si>
    <t>异格技术</t>
  </si>
  <si>
    <t>国产高端FPGA芯片设计研发商</t>
  </si>
  <si>
    <t>经纬/红点/红杉/和利</t>
  </si>
  <si>
    <t>2.86亿人民币</t>
  </si>
  <si>
    <t>前2轮融资后估值13亿，新一轮要价25-30亿。华为eFPGA团队+新华三总裁</t>
  </si>
  <si>
    <t>2022.4.18 - 天使轮 - 2.86亿人民币 - 经纬/红点/红杉/和利/光跃</t>
  </si>
  <si>
    <t>异格技术成立于2022年1月26日，总部位于苏州工业园区人工智能产业园，专注于国产高端 FPGA芯片和专用EDA工具链的研发与设计。公司的第一款产品计划研发500K的FPGA芯片，希望填补国内高端FPGA的空白。</t>
  </si>
  <si>
    <t>耀速科技</t>
  </si>
  <si>
    <t>AI药物发现平台</t>
  </si>
  <si>
    <t>君联/真格</t>
  </si>
  <si>
    <t>To follow up - 公司在Boston，最近不融资，专心做产品，约了年底回国后见面聊</t>
  </si>
  <si>
    <t>2022.8.30 - 天使轮 - 1000万美元 - 君联/真格/雅亿</t>
  </si>
  <si>
    <t>耀速科技开创性地将高通量器官芯片与基于细胞形态学的计算机视觉技术相结合，在提供了更准确的疾病和药效评估模型的同时，利用大规模器官芯片自动化产生细胞三维生物图像,并结合人工智能快速的筛选出最具开发价值和潜力的候选药物。耀速之所以选择利用三维细胞图像信息来开发新药，是因为图像信息的数据相比于其他组学产生的高维数据集密度更高，成本更低。并且可以在无预先假设和人为干扰的情况下更客观地反映疾病的状态和药物的效果。同时，计算机视觉和越来越先进的生物成像与图像处理技术在过去的十余年间有了长足的进步，为基于表型的药物开发提供了新的前所未有的利器工具。耀速科技在器官芯片，疾病建模和图像AI这三方面都有着优秀的技术和人才团队，结合实验室自动化，预期在未来会构建多种疾病的开发管线，加快向全球市场推出创新的药物和疗法。</t>
  </si>
  <si>
    <t>立妙达</t>
  </si>
  <si>
    <t>AI小分子药物研发商</t>
  </si>
  <si>
    <t>Pass, 团队不错(AZ / 罗氏 / MIT)，但方向做的太晚且没有听到特别的技术创新点</t>
  </si>
  <si>
    <t>2022.8.26 - 天使轮 - 数千万人民币 - 恒利信达/瑞丰信安/长禾/正轩/拓华/深圳科三汇/杭州网鼎/元禾控股</t>
  </si>
  <si>
    <t>立妙达致力于利用AI驱动小分子先导物研发和转化，打造基于人工智能、计算化学、药物化学等学科的全新药物研发管线，立妙达拥有基于机器学习技术的先导物研发平台，依托自主研发优化的底层算法，完成分子对接平台，高效地进行药物筛选，大大缩短了化合物合成及筛选所需的时间，节省测试及临床研发成本，更快选出活性较高且成药性更好的化合物，提高研发成功率，通过分析适应症病理，探索转化医学模型，为药物靶点研发打下基础。</t>
  </si>
  <si>
    <t>潞晨科技</t>
  </si>
  <si>
    <t>AI智能化产业升级解决方案提供商</t>
  </si>
  <si>
    <t>2021.8.4 - 种子轮 - 1000万人民币 - 创新工场/真格
2022.9.1 - 天使轮 - 数千万人民币 - 蓝驰</t>
  </si>
  <si>
    <t>潞晨科技于2021年7月成立于北京，已在新加坡设立海外研发中心。潞晨科技致力于解放AI生产力，通过高效多维并行、异构内存管理、大规模优化库、自适应任务调度等自研技术，打造面向大模型时代的通用深度学习系统Colossal-AI ，高效促进AI大模型落地应用，助力企业低成本实现AI智能化产业升级。</t>
  </si>
  <si>
    <t>骥步科技</t>
  </si>
  <si>
    <t>云原生数据存储和灾备服务提供商</t>
  </si>
  <si>
    <t>pass, 市场小</t>
  </si>
  <si>
    <t>2022.1.30 - 天使轮 - 1000万人民币 - 金沙江/创业接力</t>
  </si>
  <si>
    <t>「骥步科技」成立于2020年11月，专注云原生存储方向，当前主要提供一款云原生灾备产品——YS1000。谈及创业契机，公司创始人兼CEO刘洋表示，随着IT架构从IoE到虚拟化再到云原生，企业开始真正以应用为中心设计IT架构和流程。从市场空间来看，CNCF（云原生计算基金会）的调查显示，94%的中国用户已开始使用容器，其中68%的用户已将容器用于生产。在这种云原生时代正在到来的前提下，应用的构建、运维方式都将发生变化，存储也不例外。</t>
  </si>
  <si>
    <t>微风企</t>
  </si>
  <si>
    <t>财税信息智能应用服务商</t>
  </si>
  <si>
    <t>2019.8.22 - 天使轮 - 数百万人民币 - 国振
2020.10.28 - Pre-A轮 - N/A - 脉尊
2022.8.30 - A轮 - 数千万人民币 - 涌铧</t>
  </si>
  <si>
    <t>杭州微风企科技有限公司成立于2018年07月，主营业务是基于财税数据应用的智能软件产品的研发和销售。依托于RPA技术、大数据和互联网的结合，将企业财税数据价值挖掘与软件自动化应用于企业服务领域，开创了企业服务领域的新模式。在针对中小企业的融资难和数据金融服务上，研发出以财税数据自动化采集和分析为切入点的多款标准可配置的智能软件产品，可高效替代传统企业信贷的线下人工操作环节，极大提升银行的服务效率和风险控制手段。</t>
  </si>
  <si>
    <t>星奕昂生物</t>
  </si>
  <si>
    <t>免疫细胞药物研发商</t>
  </si>
  <si>
    <t>Pass, 高估值医药领域方向，纯药物研发领域</t>
  </si>
  <si>
    <t>2021.7.30 - 天使轮 - 4000万美元 - 礼来/IDG/夏尔巴
2022.9.2 - A1轮 - 5000万美元 - 辰德/雅惠/宽愉/礼来/IDG/夏尔巴</t>
  </si>
  <si>
    <t>星奕昂生物于2021年6月在上海自贸区生命科学产业园成立，是一家专注于新一代免疫细胞产品的开发和产业化的创新型生物医药公司。公司管理团队借助在自体CAR-T领域丰富的研发和产业化经验，确立了基于iPSC-CAR-NK底层技术路径的管线开发战略，以自主研发和与全球领先的技术合作相结合，开发源头创新的通用现货型，可量产，可治疗实体瘤的新一代免疫细胞药物，致力于为全球肿瘤患者提供有临床价值的治疗手段。</t>
  </si>
  <si>
    <t>积加</t>
  </si>
  <si>
    <t>跨境电商ERPSaaS厂商</t>
  </si>
  <si>
    <t>1.32亿人民币</t>
  </si>
  <si>
    <t>暂时pass，继续follow</t>
  </si>
  <si>
    <t>2021.3.15 - Pre-A轮 - 3000万人民币 - 云启/拙朴
2021.7.5 - A轮 - 1.8亿人民币 - 云时/eGarden/嘉实/弘毅/众麟/云启/光源/拙朴
2022.8.29 - A+轮 - 1.32亿人民币 - 复星锐正/环世/eGarden/云时/云启/众麟/光源</t>
  </si>
  <si>
    <t>积加成立于2017年，是国内知名的跨境电商数字基础设施服务商，专注于为跨境电商卖家提供全闭环的电商解决方案。目前积加研发人员达200+，拥有多年行业技术、经验积累的团队，总部位于深圳，在长沙、广州、东莞、厦门、杭州、宁波等20多个城市均设有运营中心。积加ERP-X版，聚焦服务于中大型亚马逊精品卖家，覆盖产品、运营、供应链、财务、管理等五大关键环节，帮助卖家建立一套从产品创新、营销推广到供应链全流程的认知逻辑，全面改善管理、提升效率。积加M版，亚马逊卖家精细化运营管理工具，为卖家提供精细化运营管理方案，帮助卖家快速提升运营能力和建立数字化管理意识。</t>
  </si>
  <si>
    <t>嘉立创</t>
  </si>
  <si>
    <t>一站式PCB及PCBA柔性智造服务商</t>
  </si>
  <si>
    <t>9亿人民币</t>
  </si>
  <si>
    <t>主要业务仍以PCB交易平台为主但增长放缓</t>
  </si>
  <si>
    <t>2021.2.1 - A轮 - 5亿人民币 - 红杉/钟鼎
2021.11.5 - A+轮 - N/A - 深圳芯易泽/钟鼎/红杉
2022.9.2 - B轮 - 9亿人民币 - 国投招商/建发新兴/钟鼎</t>
  </si>
  <si>
    <t>嘉立创成立于2006年，是行业较早实现数字化转型的高新技术企业之一，专注于PCB打样/小批量、SMT贴片、激光钢网等领域，为全球电子行业企业及电子工程师提供“价格优、品质高、交期快”的高性价比服务。公司现有核心技术团队400余人、6大数字化生产基地，在中国香港、德国设有子公司，产品及服务遍及全球170多个国家和地区，拥有超200万用户。</t>
  </si>
  <si>
    <t>百英生物</t>
  </si>
  <si>
    <t>重组抗体药物研发外包服务提供商</t>
  </si>
  <si>
    <t>本轮是Pre-IPO轮，投后估值32亿人民币</t>
  </si>
  <si>
    <t>2018.7.18 - 天使轮 - N/A - 坤万/睿盟希
2021.5.6 - A轮 - 1亿人民币 - 隆泰/复容/泰格/承树
2022.8.31 - B轮 - 5亿人民币 - 基石/济峰/天汇/海通创意/江苏高投/朗姿韩亚/悦时/高榕/十月/西上海/彬复/复容/承树</t>
  </si>
  <si>
    <t>百英生物科技专注于重组抗体药物研发外包服务。百英生物在重组抗体服务方面，建有多个特色的技术服务平台，包括重组抗体快速表达平台（293F、CHO-S）、杂交瘤抗体测序平台、Avitag-Biotin定点生物素标记平台、药物靶点蛋白开发平台等。</t>
  </si>
  <si>
    <t>飞熊领鲜</t>
  </si>
  <si>
    <t>进口冻品产业互联网数字化交易平台</t>
  </si>
  <si>
    <t>2018.8.27 - 天使轮 - 1000万人民币 - N/A
2019.5.13 - Pre-A轮 - 数千万人民币 - 巨峰
2021.5.6 - A轮 - 1亿人民币 - 同创伟业/青岛财富/源嘉
2022.9.2 - B轮 - 1亿人民币 - 国彤创丰/同创伟业</t>
  </si>
  <si>
    <t>青岛飞熊飞熊领鲜成立于2018年，定位为进口冻品产业互联网数字化交易平台。飞熊领鲜以交易服务、物流仓储服务、平台技术服务三大核心服务、围绕b端分销、云工厂两个产业方向，飞熊领鲜已经初步完成了两个核心能力及壁垒（上游供给、中下游加工履约）的建立，未来将通过建立数字化加工履约网络，形成供给端与消费端之间的云工厂平台，为上游海外供应商、下游加工厂、KA客户打造一站式数字化供应链管理平台。</t>
  </si>
  <si>
    <t>臻驱科技</t>
  </si>
  <si>
    <t>国产功率半导体模块及电驱动系统解决方案提供商</t>
  </si>
  <si>
    <t>本轮已经交流过，做车用IGBT和碳化硅模组，创始团队不稳定，创始人业内反馈一般</t>
  </si>
  <si>
    <t>2017.11.30 - 天使轮 - N/A - 喔赢/中南弘远
2018.10.8 - A轮 - N/A - 张江科投/23Seed
2019.6.11 - A+轮 - 4000万人民币 - 拓金/锐合/中南荷多
2020.6.29 - B轮 - 1.5亿人民币 - 君联/奥动/联想/上海科创
2020.11.12 - B+轮 - N/A - 福睿
2021.10.9 - B2轮 - 3亿人民币 - 中金/容亿/招商局/海望/君联/福睿/联想/舍弗勒
2022.9.2 - C轮 - N/A - 君联</t>
  </si>
  <si>
    <t>臻驱科技是一家致力于提供国产功率半导体及新能源汽车动力解决方案的高科技初创公司。目前，公司已与广西汽车集团、上海临港集团分别成立了合资子公司，并不断拓展与国内外一流汽车主机厂/供应商、国内顶尖医疗设备供应商、国内领先的光伏逆变器供应商、科研院所、船舶海工设备供应商等企业的业务关系，持续整合供应链资源，赋能中国先进制造行业。</t>
  </si>
  <si>
    <t>蘑菇物联</t>
  </si>
  <si>
    <t>工业互联网AIoTSaaS服务商</t>
  </si>
  <si>
    <t>2016.6.1 - 天使轮 - 100万人民币 - 深圳科院
2017.10.20 - Pre-A轮 - 1000万人民币 - 启赋/银杏谷/腾股/聿远
2019.1.2 - A轮 - 数千万人民币 - 元禾原点
2020.2.11 - B轮 - N/A - GGV/元禾原点/银杏谷
2020.11.30 - B+轮 - 1亿人民币 - 襄禾/GGV/元禾原点
2022.1.21 - 股权投资 - N/A - 森锐
2022.9.2 - C1轮 - 1亿人民币 - 浩澜/云晖/正和岛/GGV/襄禾</t>
  </si>
  <si>
    <t>蘑菇物联是一家聚焦通用工业设备行业的工业互联网AIoT SaaS服务商，通过AI+IoT技术与通用工业设备应用场景的深度融合，为该产业链上的三大主体：F—设备制造企业、S--设备代理/服务企业（运维商客户）、U--设备使用企业（End User客户），提供以工业设备为核心目标对象的标准化软硬件产品，帮助客户实现“通用设备数智化”及通用设备所构成的“公辅能源类车间的数智化”，被评为工信部工业互联网优秀解决方案。</t>
  </si>
  <si>
    <t>From Software</t>
  </si>
  <si>
    <t>日本游戏开发商</t>
  </si>
  <si>
    <t>消费组</t>
  </si>
  <si>
    <t>2022.8.31 - 战略投资 - 2.63亿美元 - 腾讯/索尼</t>
  </si>
  <si>
    <t>From Software是一家日本游戏开发商，主要业务是企划、开发和制作游戏软件，开发了《只狼》、《血源诅咒》、《黑暗之魂》，以及机甲射击游戏《装甲核心》等。</t>
  </si>
  <si>
    <t>长进激光</t>
  </si>
  <si>
    <t>特种光纤及特殊光纤激光器研发商</t>
  </si>
  <si>
    <t>硬科技小组决策</t>
  </si>
  <si>
    <t>优先级不高，激光市场不是很大</t>
  </si>
  <si>
    <t>2020.5.7 - 股权投资 - N/A - 杰普特
2021.1.7 - 股权投资 - N/A - 力合/天风天睿
2021.5.12 - 股权投资 - N/A - 力合
2022.4.14 - 股权投资 - N/A - 沃土
2022.9.1 - 战略投资 - N/A - 哈勃</t>
  </si>
  <si>
    <t>武汉长进激光技术有限公司是一家研发生产销售特种光纤、特殊光纤激光器及技术服务的高新技术企业。核心技术源于华中科技大学李进延教授带领的光纤激光技术团队，该团队在掺稀土有源光纤设计、制备及应用方面有着近二十年的技术积累。长进激光与光纤激光技术团队于2018年合作开展高功率光纤激光器用掺镱光纤的产业化项目。目前，已迅速成为国内知名光纤激光器厂商锐科激光，杰普特，联品等的重要稳定特种光纤供应商。 长进激光地处武汉，拥有一支团结、敬业、进取的人才团队，掌握从光纤预制棒制备，拉丝到光纤测试的全部核心工艺技术，具备高品质高批次一致性的特种光纤批量生产能力。另外，公司的6名博士后、2名博士和3名硕士组成了科研攻关的中坚力量，关注领域内的国际前沿，持续提升公司技术实力。</t>
  </si>
  <si>
    <t>道尔奇拜恩电机</t>
  </si>
  <si>
    <t>发电机设计制造商</t>
  </si>
  <si>
    <t>北极光黄河的项目</t>
  </si>
  <si>
    <t>2015.12.30 - 天使轮 - N/A - 前海鼎天屹地
2018.8.13 - 股权投资 - N/A - 鹰潭市井盛/力合
2022.8.24 - A轮 - 1亿人民币 - 成为/北极光</t>
  </si>
  <si>
    <t>道尔奇拜恩电机专注于发电机设计、旋转电机设计与制造，使用德系制造标准体系、品质控制打造高质量、高可靠性的BEMPower发电机、电机产品。</t>
  </si>
  <si>
    <t>奥马电子</t>
  </si>
  <si>
    <t>覆铜板电子类材料研发商</t>
  </si>
  <si>
    <t>宜昌</t>
  </si>
  <si>
    <t>传统生产制造，核心原材料均为采购。去年7000万收入，2022年预计1.2亿</t>
  </si>
  <si>
    <t>2018.2.9 - 股权投资 - N/A - 湖北科投
2021.1.12 - 股权投资 - N/A - 保腾/武岳峰
2022.8.25 - 股权投资 - N/A - 武岳峰/明照/三一/鹏鼎</t>
  </si>
  <si>
    <t>奥马电子是一家覆铜板电子类材料研发商，主要为用户提供FCCL柔性覆铜箔基材、CVL覆盖膜、补强板、纯胶膜、太阳能背板、FFC热封膜以及屏蔽膜等电子材料；应用于电子产品及配件的安装、维修等领域。</t>
  </si>
  <si>
    <t>艾诺半导体</t>
  </si>
  <si>
    <t>电源芯片和模块研发商</t>
  </si>
  <si>
    <t>ADI回国团队，估值10亿，国内市场规模小几亿</t>
  </si>
  <si>
    <t>2019.3.25 - 股权投资 - N/A - 鹏晨投资，顺融
2020.9.3 - 股权投资 - N/A - 杭州矽芯/矽力杰/毅达
2021.8.25 - 股权投资 - N/A - 俱成/华登/长江国弘/聚源/金浦/盛宇
2022.8.26 - 股权投资 - N/A - 智信创富/小米长江/广东恒奕泰/丰禾</t>
  </si>
  <si>
    <t>杭州艾诺半导体有限公司成立于2019年，立志深耕集成电路产业，致力于高功率密度高效率电源芯片和模块的研发，以及自主知识产权的产品开发，具有很强的技术创新能力以及创新产业化趋向，目前公司主打研发生产DCDC开关电源芯片、模块等多款产品，覆盖通讯、工业、 汽车、数字中心等应用领域，产品可使用领域非常广泛。</t>
  </si>
  <si>
    <t>韬润半导体</t>
  </si>
  <si>
    <t>高性能数模混合芯片设计研发商</t>
  </si>
  <si>
    <t>可能涉及敏感领域
中金佳成没有参与这个项目投资，获悉是中金启元，正在对接
cold call只有座机，第一次联系没有人接，节后再call
比亚迪那一轮投资4950万元，投后20亿元；目前不融资</t>
  </si>
  <si>
    <t>2018.8.29 - 股权投资 - N/A - 正轩
2020.1.9 - 股权投资 - N/A - 晨山/同创伟业
2021.11.4 - 股权投资 - 数亿人民币 - 高瓴/深创投/光谷丰禾/同创伟业/正轩
2022.6.23 - 战略投资 - 数亿人民币 - 创启开盈/比亚迪
2022.8.26 - 股权投资 - N/A - 中金佳成/高瓴</t>
  </si>
  <si>
    <t>韬润半导体致力于成为国内领先、全球一流的模拟、模数芯片混合设计企业。公司经过数年发展，积累出高壁垒的高性能数模/模数转换能力、高性能serdes能力，共同组成了当前发展和未来扩张的核心能力圈。未来，将致力于在模拟、模数混合设计的赛道持续深耕，为客户提供稳定一流品质的半导体产品。</t>
  </si>
  <si>
    <t>德默特</t>
  </si>
  <si>
    <t>微藻基产品研发生产商</t>
  </si>
  <si>
    <t>2022.5处于SPA阶段，不方便和投资人聊</t>
  </si>
  <si>
    <t>2022.03 - 天使轮 - 数千万人民币 - 红杉</t>
  </si>
  <si>
    <t>德默特成立于2019年，专注于微藻基产品的研发、生产及销售，致力于为社会的可持续发展提供基于微藻技术的解决方案。团队通过微藻合成生物学技术，改变功能脂质、蛋白质生物大分子的制造方式，从而达到替代传统石油化工、农业生产方式的效果，摆脱对后者的依赖。</t>
  </si>
  <si>
    <t>药明博锐</t>
  </si>
  <si>
    <t>放射性分子影像与核药物转化平台</t>
  </si>
  <si>
    <t>pass，需要纯人民币</t>
  </si>
  <si>
    <t>2019.4.30 - 股权投资 - N/A - 药明康德
2022.4.29 - 股权投资 - N/A - 药明康德
2022.7.14 - 股权投资 - N/A - 红杉/中关村发展/阳光融汇/今晟</t>
  </si>
  <si>
    <t>苏州药明博锐生物科技有限公司，是由药明康德（上市公司）及北京大学化学院共同成立的放射性分子影像与核药物转化平台，全生命周期助力医药研发，提供快速、精准、有效的解决方案。提供同位素标记、PET-CT影像、靶标设计、靶标富集率、药代/药效、生物转化、疾病动物模型、治疗用核药研究等服务。</t>
  </si>
  <si>
    <t>云钠科技</t>
  </si>
  <si>
    <t>云化RPA平台</t>
  </si>
  <si>
    <t>2021.09 - 天使轮 - 数千万人民币 - 红杉/线性
2021.10 - Pre-A轮 - 数千万人民币 - 线性</t>
  </si>
  <si>
    <t>上海云钠信息科技有限公司成立于2020-10-23，云钠科技是一家智能软件技术产品和服务提供商，围绕RPA+AI核心技术打造产品和服务生态，为企业数智化转型赋能。</t>
  </si>
  <si>
    <t>高景太阳能</t>
  </si>
  <si>
    <t>光伏硅片及元器件制造商</t>
  </si>
  <si>
    <t>16亿人民币</t>
  </si>
  <si>
    <t>已经联系上CFO，和行业专家交流，不太看好硅片行业未来发展空间，行业整体技术门槛被更多的企业学习，产能过剩明显</t>
  </si>
  <si>
    <t>2021.06 - 天使轮 - N/A - 华金/IDG/国富
2022.04 - A轮 - 16亿人民币 - IDG/华发/国寿科创/建信/粤财/深圳投控/爱旭/美的</t>
  </si>
  <si>
    <t>高景太阳能成立于2019年7月3日，总部位于珠海，由业内资深团队、IDG资本及珠海华发集团共同创立。公司聚焦高效大尺寸光伏硅片的研发制造，掌握大尺寸、薄片化等方面多项核心技术，为客户提供高效、优质的产品，志在成为全球光伏硅片领域的标杆企业。</t>
  </si>
  <si>
    <t>深光科技</t>
  </si>
  <si>
    <t>交互式投影触控计算机研发商</t>
  </si>
  <si>
    <t>已经通过FreeS联系上</t>
  </si>
  <si>
    <t>2020.1.21 - 种子轮 - 数百万人民币 - 北航星计划/启迪种子
2021.1.21 - 天使轮 - 1000万人民币 - 峰瑞/启迪之星
2021.12.20 - Pre-A轮 - 数千万人民币 - 国泰/峰瑞</t>
  </si>
  <si>
    <t>深光ALight是一款使用混合现实交互方式的物联网智能终端，定位为新一代AI+AR桌面投影触控计算机。实物与电子产品间存在明显的数据和信息鸿沟，深光ALight致力于打破这种数据鸿沟，打造一种虚实结合的混合现实交互体验。设备基于人工智能、增强现实和投影触控交互技术开发，无需电子屏，也不需要鼠标和键盘，就实现了在桌面的投影触控交互，为用户提供了全新的混合现实交互体验。深光ALight为K12教学辅助带来了全新的混合现实交互体验，学生的翻译、搜题、名词查询、笔记等之前交互流程复杂的需求，现在均可以直接在桌面上一键式快速完成，带来了比学习机、学习平板更好的学习体验。</t>
  </si>
  <si>
    <t>赛瑞克新材</t>
  </si>
  <si>
    <t>FDCA研发生产商</t>
  </si>
  <si>
    <t>聊过，公司有创新工艺可大幅降低FDCA的生产成本，持续跟进中。</t>
  </si>
  <si>
    <t>2022.7.14 - 天使轮 - 数千万人民币 - 红杉/绿动</t>
  </si>
  <si>
    <t>江苏赛瑞克新材料科技有限公司（Celluranics）由世界500强海归博士创建，在江苏泰兴和芝加哥两地设有研发基地。赛瑞克已经成功开发具有自主知识产权并且国际领先的生物质到FDCA的合成路线、生产工艺、和纯化方法，计算出来的生产成本接近目前石油转化而来的PTA的水平。</t>
  </si>
  <si>
    <t>思伟特新能源</t>
  </si>
  <si>
    <t>SOEC制氢系统供应商</t>
  </si>
  <si>
    <t>红衫种子投的，郑庆生组的项目，约CEO胡浩然交流</t>
  </si>
  <si>
    <t>2022.8.22 - 天使轮 - N/A - 三峡鑫泰/红杉/宝湖/利尼克斯</t>
  </si>
  <si>
    <t>思伟特新能源是一家专注于固体氧化物电解池（SOEC）制氢系统研发及产业化的高新技术企业，致力于成为国际领先的SOEC制氢系统供应商。公司具备SOEC制氢系统、关键零部件、核心材料、工程应用开发，“四位一体”的研发能力。</t>
  </si>
  <si>
    <t>仁烁光能</t>
  </si>
  <si>
    <t>全钙钛矿叠层太阳能电池研发商</t>
  </si>
  <si>
    <t>险峰/云启/金浦</t>
  </si>
  <si>
    <t>已经联系到，团队希望苏州线下见，南大谭海仁团队</t>
  </si>
  <si>
    <t>2022.8.8 - Pre-A轮 - 数亿人民币 - 三行/中科创星/苏高新/金浦/险峰/云启/中投中财</t>
  </si>
  <si>
    <t>仁烁光能（苏州）有限公司于2021年底成立， 主营业务为新型钙钛矿太阳能电池，公司背靠南京大学、复旦大学、中科院等知名高校和科研机构，核心管理团队在光伏领域有深厚的从业背景。</t>
  </si>
  <si>
    <t>包小盒</t>
  </si>
  <si>
    <t>在线3D包装设计和印刷服务平台</t>
  </si>
  <si>
    <t>线性/GGV/红杉</t>
  </si>
  <si>
    <t>2021.3.17 - 天使轮 - 数百万美元 - 线性/酷家乐
2021.8.18 - Pre-A轮 - 1000万美元 - GGV/红杉/线性
2022.8.22 - A轮 - 1000万美元 - Hearst/线性/GGV/红杉</t>
  </si>
  <si>
    <t>包小盒是一家简单、高效和专业的在线包装设计工具和印刷电商服务平台，以包装设计工具为入口，链接包装设计、印刷产业生态，提高生产效率，为品牌企业客户、包装设计师、包装印刷企业提供在线包装设计解决方案和服务。</t>
  </si>
  <si>
    <t>蔚斯博</t>
  </si>
  <si>
    <t>电力电子元器件销售商</t>
  </si>
  <si>
    <t>在联系，工商注册的手机号打不通</t>
  </si>
  <si>
    <t>2021.9.17 - 股权投资 - N/A - 博裕
2022.8.19 - 股权投资 - N/A - 顺为</t>
  </si>
  <si>
    <t>蔚斯博是一家储能产品研发商，为用户提供储能电源、具有预充电功能的电源变换器、可分离便携隐藏式储能提手等产品。</t>
  </si>
  <si>
    <t>钜瓷科技</t>
  </si>
  <si>
    <t>高品级氮化铝粉末及制品制造商</t>
  </si>
  <si>
    <t>英诺/金浦</t>
  </si>
  <si>
    <t>已约本周在厦门见面</t>
  </si>
  <si>
    <t>2018.10.17 - 天使轮 - N/A - 厦门盈盛国有
2019.7.11 - Pre-A轮 - N/A - 向日葵
2021.10.15 - 股权投资 - N/A - 英诺/中科创星/金浦</t>
  </si>
  <si>
    <t>厦门钜瓷科技有限公司于2016年12月27日成立于厦门市翔安区，是一家致力于高品级氮化铝粉体及陶瓷制品研发、生产和销售的创新型高科技企业。</t>
  </si>
  <si>
    <t>Zilliz</t>
  </si>
  <si>
    <t>AI非结构化数据处理及分析软件开发商</t>
  </si>
  <si>
    <t>高瓴/五源/云启</t>
  </si>
  <si>
    <t>背景不错，估值不匹配</t>
  </si>
  <si>
    <t>2017.8.1 - 天使轮 - 数千万人民币 - 云启/靖亚/华岩
2018.5.31 - A轮 - 1000万美元 - 晨兴/云启/靖亚/松禾
2020.11.13 - B轮 - 4300万美元 - 高瓴/挚信/Pavilion/五源/云启
2022.8.25 - B+轮 - 6000万美元 - Prosperity7/Pavilion/高瓴/五源/云启</t>
  </si>
  <si>
    <t>Zilliz专注于AI非结构化数据处理和分析技术，借助异构计算提供的强劲算力和高效的AI算法，使用高维度数据和模型（特征向量、Embedding）来进行数据处理。目前Zilliz可以完成对非结构化数据的分析、理解、索引和搜索，帮助用户实现数据智能。</t>
  </si>
  <si>
    <t>折扣牛</t>
  </si>
  <si>
    <t>社区硬折扣连锁超市运营商</t>
  </si>
  <si>
    <t>XVC/红杉/真格</t>
  </si>
  <si>
    <t>2019.10.1 - 种子轮 - N/A - 嘉程
2022.8.23 - A+轮 - 1000万美元 - XVC/红杉/真格</t>
  </si>
  <si>
    <t>折扣牛是一家根植于中原地区的硬折扣连锁品牌。聚焦社区零售场景，折扣牛现已推出24小时硬折扣超市、社区会员生鲜店两大店型。在去年单店模型打磨基础上，折扣牛今年开始提速扩张。截止7月中旬，折扣牛已开出超过五十家门店、签约过百家，预计未来三年总门店数将超过 1000 家。</t>
  </si>
  <si>
    <t>易维路觅</t>
  </si>
  <si>
    <t>教育咨询服务商</t>
  </si>
  <si>
    <t>做北美大学里的学业补习，天花板低，合规有问题，pass</t>
  </si>
  <si>
    <t>2022.8.18 - 股权投资 - N/A - 经纬</t>
  </si>
  <si>
    <t>易路教育由「加拿大易维教育集团（Easy Group）」与「PanoPath过来人（美国）」共同成立，总部位于上海陆家嘴金融核心区。团队成员均来自宾夕法尼亚大学、多伦多大学等世界顶级学府。 与国内大多数留学教育机构不同，易路教育“从留学生中来，到留学生中去”，这一路看过了太多留学生的坎坷与彷徨、艰辛与迷茫。以“易路”为名，寓意易路教育将本着“责任心”在留学道路上为每一位学生和家长创造易路。 易路教育得益于「加拿大易维教育集团（Easy Group）」与「PanoPath过来人（美国）」在北美留学市场多年积累，拥有超过1000位北美本地资深留学导师，其中95%以上来自QS排名Top50学府。易路将北美优质的本地资源带给所有留学生、用责任心打破国内外留学信息不对称、用最懂留学生的方式提供最可靠的留学教育。</t>
  </si>
  <si>
    <t>小雨农智</t>
  </si>
  <si>
    <t>智慧农业解决方案提供商</t>
  </si>
  <si>
    <t>请顺为朋友介绍中，已与易凯沟通，公司预计2023年初再融资，2021年收入一千多万，2022年预计数千万融资，公司主打智能气象站帮助调节大棚室内环境，主要面向高附加值作物例如番茄、黄瓜、辣椒、鲜花等，公司主要优势是产品的使用体验，其他竞争优势和门槛存疑</t>
  </si>
  <si>
    <t>2020.12.30 - 股权投资 - N/A - 变量/奇绩
2022.8.26 - A轮 - 数千万人民币 - 顺为</t>
  </si>
  <si>
    <t>小雨农智聚焦于温室大棚种植中控温的核心痛点，通过智能放风机，智能卷膜器，智能棉被机等系列产品实现对农户实打实的人力节约及产量提升；自产品正式上市以来正以每周40%以上的增速在快速发展。经过早期产品测试，通过小雨智能放风机，智能卷膜器等设备，平均可为每户大棚种植户至少可以节省30%的人工，并且可以提升至少20%的年收益。目前单用户平均日查看次数在20次/天以上，在农户群体中使用频率仅次于微信、快手；深度介入种植流程中，可精准获取作物品类，位置分布，成熟周期等详细用户种植信息。</t>
  </si>
  <si>
    <t>Luminovo</t>
  </si>
  <si>
    <t>德国人工智能软件服务商</t>
  </si>
  <si>
    <t>1100万欧元</t>
  </si>
  <si>
    <t>高估值的欧洲项目</t>
  </si>
  <si>
    <t>2022.8.18 - 种子轮 - 1100万欧元 - Chalfen/腾讯/Verve/Khadjavi/La Famiglia/Cherry</t>
  </si>
  <si>
    <t>Luminovo是一家人工智能软件套件供应商，为电子行业的领导者提供新的解决方案。旨在通过改进全球范围内的硬件开发来帮助加速技术进步。该套件连接电子价值链的每个阶段，以更快、更便宜和更可持续的方式将关键和重要的设备推向市场。该公司的解决方案以改善实时协作、防止错误（可能导致数十亿电子浪费）并提高生产力的方式连接和解锁当前的孤立流程。</t>
  </si>
  <si>
    <t>中客试物</t>
  </si>
  <si>
    <t>互联网智能化新零售服务商</t>
  </si>
  <si>
    <t>方向不看好</t>
  </si>
  <si>
    <t>2022.8.24 - 天使轮 - 1000万人民币 - 顺为</t>
  </si>
  <si>
    <t>上海中客科技有限公司从2013年开始接触新零售行业并做到行业领先，基于互联网、人工智能、AI提供无人售货、无线充电、共享童车，环保袋发放机等一系列产品制造生产及软/硬件设计解决方案相结合的高技术企业，始终坚持以国家政策为向导，公司核心团队拥有多年实战运营经验致力于打造具有政府背景、承载社会功能、大行信誉的领先5G互联网智能化新零售综合体。</t>
  </si>
  <si>
    <t>兆瓦云</t>
  </si>
  <si>
    <t>虚拟电厂运营与技术提供商</t>
  </si>
  <si>
    <t>值得持续关注</t>
  </si>
  <si>
    <t>优先级在清能互联之后，主要做用户侧响应平台。融资2000万，估值2亿，2022年已经签约400MW，订单额约400万，2022年营收预测1000万元。</t>
  </si>
  <si>
    <t>2021.8.3 - 天使轮 - N/A - 险峰长青
2022.8.5 - Pre-A轮 - 数千万人民币 - 红杉/招商局</t>
  </si>
  <si>
    <t>兆瓦云是一家加速推进全社会向可持续发展转型的科技公司，旨在重塑人与能源之间的关系。通过虚拟电厂、分布式新能源、人工智能、物联网等先进技术，以比特驱动瓦特。在辽阔的能源用户侧聚沙成塔，引导人民群众深度参与到碳中和历史进程、参与以新能源为主体的新型电力系统的互动与建设。星星之兆瓦，可成碳中和。</t>
  </si>
  <si>
    <t>Airgram</t>
  </si>
  <si>
    <t>视频通话转录平台</t>
  </si>
  <si>
    <t>高瓴/线性</t>
  </si>
  <si>
    <t>Charles: 上轮见过 担心产品线不清晰 毛利不高</t>
  </si>
  <si>
    <t>2020.8.10 - 天使轮 - N/A - 线性
2022.8.23 - A轮 - 1000万美元 - 高瓴/线性/鼎晖/PKSHA SPARX Algorith</t>
  </si>
  <si>
    <t>斗栱云</t>
  </si>
  <si>
    <t>建筑工程数字化领域Saas服务商</t>
  </si>
  <si>
    <t>市场方向不看好</t>
  </si>
  <si>
    <t>2022.2.18 - A轮 - 数千万人民币 - 广济/金沙江</t>
  </si>
  <si>
    <t>“斗栱云”专注为工程行业提供互联网+智慧建造综合项目管理平台。秉承创新“互联网+工程”的使命，面对工程行业“地域分布广、组织多层级、经营监控难、项目多模式“的特点，基于PM、BIM、互联网+、3S、物联网等建立项目大数据支撑与分析应用，以及在工程信息化管理领域丰富的业务积累和实施经验，提供工程项目管理&amp;智慧建造特色解决方案，同时产品定位为“让工程管理更轻松”。以ERP+零代码自定义的全场景工程项目管理应用软件为核心。全面实现支持多项目管控、多管理模式的项目精细化管理。通过结合”社交化、场景化、移动化、智能化、Saas化“五大核心特色，推动中国工程行业数字化普遍成功。</t>
  </si>
  <si>
    <t>辰海集团</t>
  </si>
  <si>
    <t>全球一站式出海合规服务平台</t>
  </si>
  <si>
    <t>做美国商标注册和VAT税号申请，门槛低，红海市场</t>
  </si>
  <si>
    <t>2015.8.27 - 种子轮 - N/A - 浩方
2016.5.24 - 天使轮 - 400万人民币 - 大河/东方富海/英诺
2016.9.2 - Pre-A轮 - 820万人民币 - 创业邦/丁香汇
2018.6.4 - A轮 - 数千万人民币 - 零一
2019.9.5 - A+轮 - N/A - 金沙江联合/广文投
2021.10.14 - B轮 - N/A - 康成亨/东方富海/鹏峰荣承
2022.8.22 - C1轮 - 数千万美元 - 易达/东方富海/金沙江联合</t>
  </si>
  <si>
    <t>辰海集团，成立于2015年，是全球领先的一站式出海合规服务平台。国际总部设于新加坡，中国总部设于深圳，在全球多国设有超100个办事处、自营服务机构。 集团旗下拥有跨标云、跨税云、卖家成长、财赋优、Sellerwant卖旺等知名品牌，提供知识产权服务、税务 服务、产品合规认证、海外工商服务、财税合规服务等业务，打造了SaaS系统、服务商、解决方案提供商、 品牌出海一站式平台等综合服务体系，为出海企业提供全方面的合规选择。 当前，集团已为全球40万+出海企业提供国际合规服务，业务覆盖全球200+国家和地区，与全球1000+海 外会计师/律师达成合作。 辰海集团，致力于为出海企业提供简单、可信赖的合规服务，用科技让出海合规更简单。</t>
  </si>
  <si>
    <t>数数科技</t>
  </si>
  <si>
    <t>游戏大数据分析服务商</t>
  </si>
  <si>
    <t>2016.5.19 - 天使轮 - 数百万人民币 - 线性
2016.10.1 - Pre-A轮 - 数千万人民币 - 丰厚/安赐
2019.12.17 - A+轮 - 2500万人民币 - 联通
2021.3.16 - B轮 - 1亿人民币 - 蓝湖/金沙江/线性
2021.11.15 - C轮 - 3.76亿人民币 - 红杉/线性/蓝湖/金沙江
2022.2.25 - 股权投资 - N/A - 丰厚
2022.8.22 - C+轮 - 1亿人民币 - GGV</t>
  </si>
  <si>
    <t>ThinkingData主要向中小型游戏公司提供数据分析服务，通过大数据智能处理系统Sigma强大的信息采集能力及信息处理能力，可以完美解读出网络中海量自然语言、挖掘有效的文本信息，是目前游戏行业内最先进的游戏数据综合分析技术</t>
  </si>
  <si>
    <t>奥梭格纳</t>
  </si>
  <si>
    <t>工业CAE软件研发商</t>
  </si>
  <si>
    <t>pass，主要做MBSE系统仿真，判断下来市场空间有限</t>
  </si>
  <si>
    <t>2022.2.28 - 天使轮 - 1000万人民币 - 风物
2022.8.17 - 股权投资 - N/A - 云启</t>
  </si>
  <si>
    <t>上海奥梭格纳科技有限公司打造的全新系统建模仿真CAE软件PaaS产品（OCAEPaaS），致力于为全球工业软件用户带来系统建模仿真技术应用体验的革命性升级。</t>
  </si>
  <si>
    <t>凌像科技</t>
  </si>
  <si>
    <t>计算机硬件及网络技术研发商</t>
  </si>
  <si>
    <t>pass，融资讯息有误</t>
  </si>
  <si>
    <t>2018.9.19 - 股权投资 - N/A - 浙大友创/启菲清浙
2018.11.27 - 股权投资 - N/A - 海丰至诚
2022.8.22 - 股权投资 - N/A - 源码</t>
  </si>
  <si>
    <t>Safeheron</t>
  </si>
  <si>
    <t>web3领域自我托管解决方案提供商</t>
  </si>
  <si>
    <t>2022.8.19 - 天使轮 - 700万美元 - 云启/Web3Vision/M77/PrimeBlock/Waterdrip</t>
  </si>
  <si>
    <t>安全鹭Safeheron是一家加密数字安全技术公司，专注于可信计算、隐私计算和多方计算相关工作。安全鹭利用安全多方计算(MPC)、可信计算（TEE硬件）和多方多云部署技术，构建一个去中心化的数字资产安全管理解决方案以及安全协同存管解决方案。</t>
  </si>
  <si>
    <t>Meson</t>
  </si>
  <si>
    <t>稳定币跨链协议</t>
  </si>
  <si>
    <t>金沙江/BAI</t>
  </si>
  <si>
    <t>聊过，pass</t>
  </si>
  <si>
    <t>2022.8.18 - 种子轮 - 400万美元 - GSRV/BAI/Plug&amp;Play/Mirana/M77/SNZ /A&amp;T/Smarti Labs</t>
  </si>
  <si>
    <t>Meson是一个稳定币跨链协议，旨在促进以太坊、Layer2和主要高性能公共链之间的稳定币稳定流通，实现几乎零成本、低滑点的快速兑换服务，目前已支持Ethereum、BNBChain、Tron、Polygon、Arbitrum、Optimism、Avalanche、Fantom、Evmos、Aurora、Conflux、Harmony、Moonriver和Moonbeam，未来几个月将拓展更多非EVM区块链，包括Solana等。</t>
  </si>
  <si>
    <t>物业客户通</t>
  </si>
  <si>
    <t>物业行业解决方案提供商</t>
  </si>
  <si>
    <t>红杉/盈动</t>
  </si>
  <si>
    <t>2021.6.7 - 天使轮 - N/A - 红杉/盈动/日升昌行
2022.8.26 - 股权投资 - 数千万人民币 - 明源云/红杉/盈动</t>
  </si>
  <si>
    <t>深圳市客户通科技有限公司成立于2018年，是腾讯微信小程序、企业微信、微信支付、腾讯云核心服务商。 公司定位于打造物业行业首家真正以业主为中心的物业数字化系统，业务内容包括企业微信行业方案输出\系统部署 \ 定制开发 \系统集成 ，自研产品有：针对大物业的客户通、针对中小物业的物业通，舆情管理。 公司三年来与保利、彩生活、新城悦、融创、世茂、金地、金科、花样年、星河、中海等50多家百强物业企业、以及文丰、嘉盈等 600多家中小物业进行了多元合作。</t>
  </si>
  <si>
    <t>弘润清源</t>
  </si>
  <si>
    <t>石墨烯净水技术研发商</t>
  </si>
  <si>
    <t>过滤效率有concern</t>
  </si>
  <si>
    <t>2021.12.8 - 天使轮 - 数千万人民币 - 顺为/泰有/无限/世纪长河/嘉缘</t>
  </si>
  <si>
    <t>弘润清源科技是新一代净水技术行业领跑者，通过自研量产的石墨烯新材料实现高效快速转化百余种常见不洁水为纯净水，因界面热净水机具备低成本、高通量、低电耗、零排废和高寿命等特点，有望从根本上解决人类饮水短缺危机。通过颠覆性材料革新传统蒸馏方式，发挥石墨烯复合材料“蒸发催化剂”的高效高通量蒸发特性，在产品端集成有源水处理和无源空气取水两大功能。 有源不洁水净化方面，为家庭用户提供智能物联净水健康中台，为海淡需求提供零排废分布式海淡净饮水解决方案；无源空气取水方面，为离网需水客户提供智能用水服务。材料科技先进，方案国际领先。弘润技术来源于清华大学科技成果转化，获得联合国75周年特别奖，是专注于解决人类净饮水难题的时代先锋者。</t>
  </si>
  <si>
    <t>化合积电</t>
  </si>
  <si>
    <t>遨问</t>
  </si>
  <si>
    <t>核心产品是MPCVD金刚石衬底，下游客户做氮化镓外延。2022截止8月底合同额200万，2022年预计合同额为400万。本轮融1500万，估值4.5亿。</t>
  </si>
  <si>
    <t>2022.7.1 - 天使轮 - N/A - 遨问</t>
  </si>
  <si>
    <t>化合积电（厦门）半导体科技有限公司，是一家专注于第三代（宽禁带）半导体衬底材料和基于GaN材料的电力电子、射频器件研发和生产的高科技企业。化合积电CSMC秉持为客户提供“高质量、低成本、大面积的产品”理念，致力于通过不断的产品研发和技术创新，推动科技的发展和进步。公司主要产品包括：晶圆级金刚石衬底、金刚石热沉片、GaN on Diamond 、Diamond on GaN、硅基氮化铝基板等。</t>
  </si>
  <si>
    <t>汐映微电子</t>
  </si>
  <si>
    <t>电子元件生产销售商</t>
  </si>
  <si>
    <t>公司已经被无锡锡产全资收购</t>
  </si>
  <si>
    <t>2021.2.3 - 天使轮 - N/A - 中科创星/英诺/合创</t>
  </si>
  <si>
    <t>深圳汐映微电子技术有限公司主要经营经营从事计算机科技、人工智能科技领域内的技术服务、技术开发，技术咨询、技术交流、技术转让、技术推广；半导体器件专用设备销售；人工智能公共服务平台技术咨询服务；可穿戴智能设备销售。</t>
  </si>
  <si>
    <t>德尔科技</t>
  </si>
  <si>
    <t>含氟电子气体及全系列含氟新材料开发商</t>
  </si>
  <si>
    <t>沃衍/红杉/同创伟业</t>
  </si>
  <si>
    <t>11.8亿人民币</t>
  </si>
  <si>
    <t>龙岩</t>
  </si>
  <si>
    <t>老股东国投创业反馈公司不再融资</t>
  </si>
  <si>
    <t>2020.12.24 - 股权投资 - N/A - 厦门思斉/鑫九/厦门福睿/厦门源石信
2021.7.31 - 股权投资 - N/A - 华控/厦门新兴创新/汇银/旭辉/鲁信/兴证
2021.8.6 - A轮 - 11.8亿人民币 - 国家制造业转型/国家科技转化引/红杉/同创伟业/招商致远/派诺/厦门火炬/新疆云泽/深创投/兴杭/华兴/赛富/深圳高新/传化/三行/沃衍/旭辉/国网英大/达晨/兴杭/华润/厦门福睿</t>
  </si>
  <si>
    <t>福建德尔科技有限公司以含氟气体为主，努力打造国内产品最为丰富、门类最为齐全的超高纯含氟气体生产制造基地，提供含氟电子气体、新能源材料、湿电子化学品及其它含氟新材料、中间体等。含氟电子气体产品主要应用于：大规模集成电路芯片、新型显示面板蚀刻和清洗工艺制程以及光纤、光伏行业和特高压输变电行业。</t>
  </si>
  <si>
    <t>佳安智能</t>
  </si>
  <si>
    <t>机器人控制器及智能力控系统研发商</t>
  </si>
  <si>
    <t>顺为李锐组的项目，通过顺为联系到创始人潘阳，约本周交流</t>
  </si>
  <si>
    <t>2018.11.22 - 种子轮 - N/A - 萤伙虫创业工坊/伽利略
2019.8.13 - 天使轮 - 800万人民币 - 青松
2021.9.27 - Pre-A轮 - 数千万人民币 - 蓝思
2022.8.17 - A轮 - N/A - 达晨财智/顺为</t>
  </si>
  <si>
    <t>佳安智能成立于2018年7月，总部位于上海，是一家专注于研发机器人控制器及机器人智能力控系统的高科技公司，为客户提供一体化的力控技术产品和解决方案。佳安智能的机器人磨抛/装配工作站集控制器、机器人、电气柜、工具库等十大功能为一体，可实现多种操作模式、实时在线力控、积累工艺数据三大功能，快速适配不同工件，节约成本，高速精准力控适应各类复杂表面，保证法向输出，机器人末端在不同维度的刚度可自行设置。</t>
  </si>
  <si>
    <t>量匠智造</t>
  </si>
  <si>
    <t>智能基础制造装备制造商</t>
  </si>
  <si>
    <t>联系到九合投资人，反馈公司刚交割，不接触投资人</t>
  </si>
  <si>
    <t>2022.8.18 - 股权投资 - N/A - 九合</t>
  </si>
  <si>
    <t>深圳量匠智造科技有限公司成立于2022-06-27，公司主要经营一般经营项目是：人工智能应用软件开发；人工智能硬件销售；人工智能基础资源与技术平台；人工智能基础软件开发等。</t>
  </si>
  <si>
    <t>开悦半导体</t>
  </si>
  <si>
    <t>集成电路制造商</t>
  </si>
  <si>
    <t>小组决策</t>
  </si>
  <si>
    <t>2020.11.9 - 股权投资 - N/A - 石溪
2022.8.15 - 股权投资 - N/A - 同创伟业/海恒/基石</t>
  </si>
  <si>
    <t xml:space="preserve"> 合肥开悦半导体科技有限公司，前身是开悦微电子科技（永清）有限公司，成立于2016年10月25日，是一家专注于为半导体集成电路制造客户提供光刻领域一站式服务的国际性公司。公司于2020年7月20日，迁入合肥，注册资金3000万元，坐落于合肥市经济开发区空港经济示范区。母公司KAIYUE ELECTRONIC SERVICES PTE LTD于2011年在新加坡成立。目前公司有设三家分支机构 1.合肥开悦半导体； 2.开悦永清分公司； 3.开悦新加坡子公司
  公司主要经营范围为集成电路制造用光刻领域配套设备，包括涂胶显影机、测试设备等设备供应、工艺解决方案、软件及技术开发、服务、咨询；设备改造、安装、维护，以及零部件供应。国内十几家著名半导体制造企业和研究所已成为公司的重要客户。</t>
  </si>
  <si>
    <t>AdvanCell</t>
  </si>
  <si>
    <t>澳大利亚癌症治疗放射性药物研发商</t>
  </si>
  <si>
    <t>1800万澳元</t>
  </si>
  <si>
    <t>澳大利亚</t>
  </si>
  <si>
    <t>Pass, 放疗药方向不看好，估值高</t>
  </si>
  <si>
    <t>2022.8.23 - B轮 - 1800万澳元 - 晨兴</t>
  </si>
  <si>
    <t>AdvanCell是一家开发下一代癌症治疗的放射性药物公司。其拥有一种称为靶向α疗法的革命性癌症治疗技术,该技术利用某些元素的自然衰变和放射化学特性，结合特定的靶向分子，选择性地向肿瘤细胞传递细胞杀伤辐射。</t>
  </si>
  <si>
    <t>薮猫科技</t>
  </si>
  <si>
    <t>互联网数据安全解决方案提供商</t>
  </si>
  <si>
    <t>源码/云九</t>
  </si>
  <si>
    <t>Pass, 需要纯人民币的高估值企业服务领域项目，不适合</t>
  </si>
  <si>
    <t>2021.11.3 - 天使轮 - 1000万人民币 - 三一重工/深涧/远景长青/云九
2022.3.23 - Pre-A轮 - 1000万人民币 - 云九/深涧
2022.6.24 - A轮 - 数千万人民币 - 源码/红华/云九</t>
  </si>
  <si>
    <t>薮猫科技作为互联网安全领域创新型企业，专注于为企业提供专业的数据安全解决方案。通过创新终端 威胁检测与响应系列产品以及渗透测试、安全审计、数据咨询等服务，构建数据安全的更高标 准，全方位保护企业数据资产，让企业数据更安全。</t>
  </si>
  <si>
    <t>企企科技</t>
  </si>
  <si>
    <t>一站式经营管理云平台</t>
  </si>
  <si>
    <t>8000万美元</t>
  </si>
  <si>
    <t>2021.5.11 - A轮 - 数千万美元 - 老虎/宽带
2021.7.1 - B轮 -2000万美元 - 钟鼎
2021.10.1 - B+轮 - 8000万美元 - 腾讯</t>
  </si>
  <si>
    <t>企企科技是一家一站式经营管理云平台，逐步构建起现代服务业组织经营管理一站式服务平台“企企管理云”。企企管理云围绕“现代服务业”的业财一体化，聚焦于项目管理平台、费控管理平台和管理会计平台，为全国客户提供一站式本地化服务。</t>
  </si>
  <si>
    <t>.bit</t>
  </si>
  <si>
    <t>Web3.0去中心化身份系统服务商</t>
  </si>
  <si>
    <t>金沙江/GGV</t>
  </si>
  <si>
    <t>1300万美元</t>
  </si>
  <si>
    <t>下周约见</t>
  </si>
  <si>
    <t>2022.8.15 - 种子轮 - 1300万美元 - CMB/HashKey/Qingsong/GSR/ GGV/SNZ</t>
  </si>
  <si>
    <t>.bit是一个Web3.0去中心化身份系统服务商，提供以.bit为后缀的全局唯一账户体系，拥有领先的技术架构，使得任何区块链用户和非区块链用户都可以无需许可的使用它。</t>
  </si>
  <si>
    <t>安徽绿舟</t>
  </si>
  <si>
    <t>人工智能产品及解决方案提供商</t>
  </si>
  <si>
    <t>2022年预计收入4000万，投后估值4亿，后续扩张融资需求较高</t>
  </si>
  <si>
    <t>2020.8.4 - Pre-A轮 - N/A - 科大智能
2021.12.20 - A轮 - 1亿人民币 - 真石/浙大大晶/中科创星/合肥创投/合肥高投
2022.8.18 - A+轮 - 数千万人民币 - 同创伟业/中天汇富</t>
  </si>
  <si>
    <t>绿舟科技成立于2015年，是一家致力于提供人工智能产品及解决方案的高新技术企业，创始团队均具有技术研发背景。近年来，绿舟科技深耕换电领域，升级打造面向新能源汽车换电领域的智能换电站综合解决方案，通过探索各个领域换电模式，采用工业级软硬件标准，针对不同场景的换电站进行尝试，已拥有丰富的设计、研发经验，可为乘用车、重卡、轻卡、微面、厢货等多车型多种场景提供一体化解决方案。并在降低综合成本，提高换电精度和效率，实现智能无人化等方面有着行业优势。</t>
  </si>
  <si>
    <t>分岔点</t>
  </si>
  <si>
    <t>VR内容制作服务商</t>
  </si>
  <si>
    <t>2021.12.23 - 种子轮 - N/A - 源码
2022.8.15 - Pre-A轮 - 数千万人民币 - 红杉</t>
  </si>
  <si>
    <t>分岔点成立于2021年底，是一家在上海的虚拟现实游戏公司，致力于在虚拟世界中创造真实的社交体验。</t>
  </si>
  <si>
    <t>欣旺达动力</t>
  </si>
  <si>
    <t>电动汽车电池包解决方案提供商</t>
  </si>
  <si>
    <t>60亿人民币</t>
  </si>
  <si>
    <t>本轮已跟进，产能高速扩张中，产品/技术优势不明显，上市公司剥离仍存障碍</t>
  </si>
  <si>
    <t>2022.2.24 - 股权投资 - 24.3亿人民币 - 宏达/中信/小鹏/IDG/理想/Sky Top/蔚来/巡星/粤民投/尚颀/恒旭/华友/天壹/广汽/华金/鑫旺/东风/交银国际/碧桂园/深创投
2022.8.16 - A轮 - 60亿人民币 - 博华/深创投/源码/国家绿色发展</t>
  </si>
  <si>
    <t>欣旺达电子股份有限公司是以锂离子电池模组的研发、设计、生产及销售为主营业务的高新技术企业，是国内领先的锂离子电池模组解决方案及产品提供商，致力于为客户提供安全、轻便、持久的绿色能源产品。凭借持续的自主创新能力，优秀的锂离子电池模组整体开发与设计能力，优秀的成本控制能力及合理的业务定位与优质客户资源，公司目前已成为国内锂能源领域设计能力最强、配套能力最完善、产品系列最多的锂离子电池模组制造商之一。</t>
  </si>
  <si>
    <t>昇科能源</t>
  </si>
  <si>
    <t>电池智能化基础设施平台开发商</t>
  </si>
  <si>
    <t>还在早期</t>
  </si>
  <si>
    <t>2019.11.29 - 天使轮 - N/A - 蓝驰/常见/海南清源
2021.5.25 - Pre-A轮 - 数千万人民币 - 蓝驰/常见/清源
2022.8.15 - A轮 - 数千万人民币 - 雅瑞/麟阁/中信建投/京科新材智/蓝驰/众志诚材</t>
  </si>
  <si>
    <t>昇科能源成立于2019年，是清华大学车辆与运载学院电池安全实验室的孵化企业，专注于电池智能化技术，累计拥有40余项专利。昇科能源致力于构建电池智能化基础设施平台，以电池智能化数字网络为核心，聚焦两大应用场景：智慧能源新基建和电池智能化检测回收。在充电、储能等新基建场景，提供智能安全运维服务和整体解决方案；在电池梯次利用和回收环节，提供智能化电池检测、估值和交易服务解决方案。</t>
  </si>
  <si>
    <t>楚睿智能</t>
  </si>
  <si>
    <t>锂电池储能系统研发商</t>
  </si>
  <si>
    <t>聚源深圳团队投资，上海团队pass项目，聚源深圳表示暂时不融资，保持跟进</t>
  </si>
  <si>
    <t>2018.5.23 - 股权投资 - N/A - 新远科技
2020.1.14 - 股权投资 - N/A - 安徽省高新投
2021.3.26 - 股权投资 - 6000万人民币 - 拥湾
2022.8.18 - A轮 - 数千万人民币 - 国调战新/聚源/智慧互联</t>
  </si>
  <si>
    <t>楚睿智能是一家锂电池储能系统研发商，旗下CR锂电池储能系统（柜式）该系列产品是主要针对高端工业企业，数据中心等大功率用电场景而设计的高倍率、大功率储能系统，具有高稳定性、高安全性等特点，实时保障用户的电力需求。同时该系统配备的高精度BMS，能够完美实现对锂电池模块的管理，发挥锂电池储能的最大优势。</t>
  </si>
  <si>
    <t>佳腾电业</t>
  </si>
  <si>
    <t>精密小型扁平漆包铜线生产商</t>
  </si>
  <si>
    <t>正在通过小米长江对接中，据反馈国家军民融合基金也投资，业务和军工相关</t>
  </si>
  <si>
    <t>2019.5.30 - 战略投资 - N/A - 深圳市小禾/深圳高新投
2021.4.8 - 股权投资 - N/A - 国投创合/深圳高新投
2022.8.15 - 战略投资 - N/A - 小米长江</t>
  </si>
  <si>
    <t>佳腾电业（赣州）有限公司是国内首家精密小型扁平漆包线专业生产企业，</t>
  </si>
  <si>
    <t>爱士惟</t>
  </si>
  <si>
    <t>光伏逆变器研发生产商</t>
  </si>
  <si>
    <t>朱嘉可以引荐CEO</t>
  </si>
  <si>
    <t>2022.8.10 - 股权投资 - N/A - 鋆昊/创维/凯辉/综改试验/上海银都</t>
  </si>
  <si>
    <t>爱士惟是一家专业从事光伏逆变器研发及制造的企业，原隶属于全球知名的太阳能逆变器研发及制造企业SMA集团，现独立运作公司原有业务并积极发展原业务范围之外的新业务、新产品和新市场，爱士惟拥有1kW至60kW全系列光伏并网逆变器产品，产能总计2GW，生产的逆变器产品已行销数十个国家和地区，把太阳能带给了全球用户。</t>
  </si>
  <si>
    <t>Klavi</t>
  </si>
  <si>
    <t>巴西开放银行数字平台</t>
  </si>
  <si>
    <t>巴西</t>
  </si>
  <si>
    <t>天使轮见过，最近重新Catch up</t>
  </si>
  <si>
    <t>2019.11.26 - 种子轮 - N/A - 奇绩创坛/01Vc/信也/坚果
2021.8.9 - 种子轮 - 100万美元 - VC Iporanga/Parallax 
2022.8.13 - A轮 - 1500万美元 - GSR/Iporanga/Parallax/CIP SA/Vivo</t>
  </si>
  <si>
    <t>Klavi（原CrediGO）专注于改变拉美地区金融行业使用数据的方式，以 to B 的开放银行数据服务作为切入点。 Klavi 的产品主要集中在两个方向：一是数据聚合与用户授权管理；二是原始数据分类、打标、建模后提供增值服务。Klavi 的主要标杆客户有：巴西最大的征信局 Serasa、巴西最大在线 KYC 服务商 IDWall、巴西头部网贷公司 Simplic、巴西专注共享经济群体的信贷服务商 Zippi 以及巴西个人投资顾问平台 Gorila 等。</t>
  </si>
  <si>
    <t>店小秘</t>
  </si>
  <si>
    <t>跨境电商SaaS系统服务提供商</t>
  </si>
  <si>
    <t>高榕/GGV</t>
  </si>
  <si>
    <t>2015.04 - 天使 - 150万人民币 - 知初
2016.08 - A轮 - N/A - 大河
2021.01 - B轮 - 1.5亿人民币 - 鼎晖/GGV/昆仑/高榕
2021.06 - B+轮 - 1.35亿人民币 - 高榕/GGV/鼎晖
2022.03 - C轮 - 1亿美元 - 老虎/华兴/GGV/鼎晖/高榕</t>
  </si>
  <si>
    <t>店小秘是为全球电商卖家提供一站式电商生态服务的SaaS平台，链接了电商平台端、物流端和商家端。目前旗下有“店小秘ERP”、“赛狐ERP”、“BigSeller ”、“UpSeller”、“多客”、“17TRACK”、“小秘云仓”等系列产品，覆盖了全球电商产业链条中所需要的电商ERP、云仓服务、客服系统和物流查询关键环节，建立了较为全面的服务体系，商家可以根据不同需求和所在区域进行选择。</t>
  </si>
  <si>
    <t>赛沃安全</t>
  </si>
  <si>
    <t>电商和金融场景安全服务提供商</t>
  </si>
  <si>
    <t>尚未约见</t>
  </si>
  <si>
    <t>2018.4.1 - 天使轮 - N/A - 北极光
2019.7.25 - Pre-A轮 - 数百万美元 - 北极光
2020.9.2 - A轮 - N/A - 山石网科
2022.8.11 - 股权投资 - N/A - 北极光/苏高新</t>
  </si>
  <si>
    <t>ServiceWall是一家电商及金融场景安全服务提供商， 根据不同的业务流程来部署前置的防火墙，或者后置的数据分析服务，以服务器+软件的本地部署方式为主。专注做用户身份管理模块，判断陌生用户的身份是否安全可靠，典型的应用场景包括电商里的反薅羊毛，以及盗用他人账号等行为。通过收集网页和移动端数据做用户身份管理。比如在网页端，ServiceWall会通过插件提取浏览器的多个特征，来判断是否为人工操作；而在移动端，ServiceWall 通过sdk来收集用户的设备数据，如IP地址、设备型号等，形成唯一识别号来进行辨别。</t>
  </si>
  <si>
    <t>云鲸智能</t>
  </si>
  <si>
    <t>家庭服务机器人供应商</t>
  </si>
  <si>
    <t>估值太高不匹配</t>
  </si>
  <si>
    <t>2017.1.1 - 天使轮 - N/A - 清水湾/XBOTPARK
2017.12.22 - Pre-A轮 - 1000万人民币 - XBOTPARK/明势
2019.8.17 - A轮 - N/A - 盈峰/大米
2020.3.24 - A+轮 - N/A - 字节
2020.4.2 - B轮 - 1亿人民币 - 字节/源码/盈峰/大米
2020.6.22 - C轮 - N/A - 红杉/源码/高瓴/字节
2021.11.5 - 股权投资 - N/A - 德迅/粤湾华盛
2022.8.17 - 战略投资 - N/A - 腾讯</t>
  </si>
  <si>
    <t>云鲸智能立足清洁机器人领域，致力于开发一键清洁的家庭服务机器人，可以为用户家庭提供智能清扫服务，结合公司在导航定位、地图构建、结构设计的优势，为用户提供了便捷室内清洁服务。</t>
  </si>
  <si>
    <t>芯来科技</t>
  </si>
  <si>
    <t>RISC-V处理器IP及整体解决方案提供商</t>
  </si>
  <si>
    <t>君联/小米长江/蓝驰</t>
  </si>
  <si>
    <t>2018.12.27 - 天使轮 - 1000万人民币 - 启迪之星/岳橙/晶毅咨询
2019.8.29 - Pre-A轮 - 数千万人民币 - 上创新微/蓝驰/创和/芯原
2020.8.6 - A轮 - N/A - 长江小米/蓝驰/新微
2020.12.29 - B轮 - N/A - 天际/中关村集成/临芯/启榕/小米长江/蓝驰/新微/风投侠
2021.6.21 - C轮 - 数亿人民币 - 君联/电科/烽火/蓝驰/中关村芯创/天际/临芯/风投侠
2022.8.18 - D轮 - 数亿人民币 - 君联/祥晖/首钢/建发新兴/上海科创/精确/天堂硅谷/橙叶/电科/临芯/中关村芯创/小米长江/蓝驰</t>
  </si>
  <si>
    <t>芯来科技成立于2018年，国内本土专业RISC-V处理器IP及整体解决方案提供商。公司从零开始，开发出全系列国产自主的RISC-V处理器IP产品，N200、N300、N/NX/UX600、N/NX/UX900等，覆盖从低功耗到高性能的各种应用场景。并且和重量级的行业客户在众多应用领域落地量产，遍及5G通信、工业控制、人工智能、汽车电子、物联网、存储、MCU、网络安全等多个领域。目前已有超过100家正式授权客户。</t>
  </si>
  <si>
    <t>重庆万国</t>
  </si>
  <si>
    <t>功率半导体芯片制造与测试服务商</t>
  </si>
  <si>
    <t>半导体晶圆厂</t>
  </si>
  <si>
    <t>2016.4.22 - 天使轮 - N/A - 渝富/两江
2018.8.20 - A轮 - N/A - 渝富/西证
2022.8.12 - 战略投资 - N/A - 国科京东方/富春/惠友/湖杉/英华</t>
  </si>
  <si>
    <t>重庆万国目前主要从事功率半导体芯片制造与封装测试，致力发展成为集功率半导体设计、研发、制造（芯片制造与封装测试）、销售与服务为一体的整合元件制造商。是全球首家集12英寸芯片制造及封装测试集成为一体的功率半导体企业，具有全球前沿的电源管理及功率器件的芯片制造与封装测试技术；产品广泛应用于通讯行业、消费电子、工业自动化、汽车电子、工业控制等各个方面。</t>
  </si>
  <si>
    <t>鉴智机器人</t>
  </si>
  <si>
    <t>自动驾驶传感器研发商</t>
  </si>
  <si>
    <t>2021.8.12 - 天使轮 - N/A - Atypical/地平线/金沙江
2021.10.22 - Pre-A轮 - 数千万美元 - 五源/Atypical/地平线/金沙江
2022.5.18 - A轮 - 3000万美元 - 渶策/Atypical/五源/金沙江
2022.8.15 - A+轮 - 1亿人民币 - 深创投/厚雪/金沙江</t>
  </si>
  <si>
    <t>鉴智机器人于2021年8月成立，公司以“基于软硬协同优化，构建机器人传感器计算与智能大脑”为愿景，专注自动驾驶传感器计算与下一代自动驾驶方案的研发和推广。鉴智机器人将面向传感器计算领域与下一代自动驾驶产品，通过算法与算力协同优化，开展基于AI的视觉成像和3D视觉雷达的技术研发与产品化，并将其应用于下一代中高级自动驾驶方案中，推动中高级别自动驾驶技术的发展与落地。在商业合作中，鉴智机器人定位于同时面向主机厂和一级方案供应商，提供高性能、高性价比、高可靠性的差异化产品、解决方案和服务。</t>
  </si>
  <si>
    <t>篆芯半导体</t>
  </si>
  <si>
    <t>高性能可编程网络芯片研发商</t>
  </si>
  <si>
    <t>Switch芯片，团队一般</t>
  </si>
  <si>
    <t>2022.02 - 天使轮 - 1亿人民币 - 高榕/华业天成/新芽/长沙司达宁</t>
  </si>
  <si>
    <t>篆芯半导体专注研发自主知识产权的高性能可编程网络芯片，为云服务商、设备商、运营商和各类企业打造灵活开放的网络解决方案。</t>
  </si>
  <si>
    <t>芯河半导体</t>
  </si>
  <si>
    <t>家庭网络芯片供应商</t>
  </si>
  <si>
    <t>2019.9.3 - 天使轮 - N/A - 无锡新投金石/临芯
2021.2.24 - Pre-A轮 - 数亿人民币 - 恒信华业/冯源/临芯/高鑫
2021.12.21 - A轮 - N/A - 鋆昊/新投/鼎兴量子/上海木澜/中信建投/华莱坞/澜起科技/苏州瑞氏泰来/平潭睿启/无锡市高芯/海南鼎熙
2022.5.9 - A+轮 - N/A - 前海/元禾璞华
2022.8.11 - 股权投资 - N/A - 华御/鋆昊</t>
  </si>
  <si>
    <t>芯河半导体是一家通信芯片及解决方案提供商，提供终端芯片和系统芯片两大类产品，包括智慧家庭控制中心芯片、WiFi等近场小无线通信芯片、5G+IoT蜂窝移动通信芯片等，并为用户提供芯片及系统定制开发业务。</t>
  </si>
  <si>
    <t>纳析科技</t>
  </si>
  <si>
    <t>高端显微成像设备研发商</t>
  </si>
  <si>
    <t>2022.8.16 - 天使轮 - N/A - 高瓴</t>
  </si>
  <si>
    <t>纳析科技成立于2021年4月，核心技术源于中国科学院生物物理研究所李栋团队在超分辨成像技术上十余年的系列研发成果，相关技术获得国内国际多个奖项表彰。纳析科技胸怀研发高端显微成像设备的使命，致力于打破技术壁垒，不断研发具有突破性的显微技术和产品，锐意进取，为我国高端光学显微成像设备领域的“短板”和“卡脖子”技术问题提供技术贮备和支撑。</t>
  </si>
  <si>
    <t>Agilis Robotics</t>
  </si>
  <si>
    <t>内窥镜柔性手术机器人研发商</t>
  </si>
  <si>
    <t>pass，公司开发适配内窥镜的柔性机械臂，扩增传统内窥镜的适用范围；但是公司第一个产品针对内窥镜粘膜下剥离术（ESD）中国一年的手术量30万台，市场较小且国内PI资源不够；上一轮融资600万美元，投后估值3300万美元，本轮计划融500万美元，投后估值5000万美金</t>
  </si>
  <si>
    <t>2021.8.13 - 天使轮 - 1000万人民币 - N/A
2022.6.28 - A轮 - 600万美元 - KIP/险峰</t>
  </si>
  <si>
    <t>Agilis Robotics位于中国香港。成立于2021年05月01日。简称：Agilis Robotics。AgilisRobotics是一家内窥镜柔性手术机器人研发商，主要研究产品是一款针对内窥镜诊疗手术的机械人系统，该手术系统包含柔性手术机械臂、主机以及操控系统三个部分，该公司产品可与市场上现有的内窥镜进行无缝集成，并透过人体的自然腔道进入人体病灶部位，协助外科医生针对消化道系统、大肠膀胱系统等可能涉及内窥镜协助或腹腔镜协助的检查或手术。
 K2 Venture Partners L.P.位于中国北京市。成立于2014年4月04日。管理机构：北京险峰长青投资咨询有限公司。
 KIP资本位于韩国。成立于1986年1月01日。管理机构：韩国投资伙伴株式会社。</t>
  </si>
  <si>
    <t>瑞顺生物</t>
  </si>
  <si>
    <t>通用型DNT细胞药物研发商</t>
  </si>
  <si>
    <t>5900万人民币</t>
  </si>
  <si>
    <t>pass，细胞治疗方向需要纯人民币</t>
  </si>
  <si>
    <t>2016.8.26 - A轮 - N/A - 大河
2012.2.10 - 天使轮 - N/A - 东阳市中启航/浙江东瑞
2014.9.29 - Pre-A轮 - N/A - 集素
2021.10.22 - A轮 - 1.37亿人民币 - 富汇/华夏恒天/天堂硅谷/厦门万通金/科发/百度
2022.8.17 - A+轮 - 5900万人民币 - 中银粤财/百度</t>
  </si>
  <si>
    <t>瑞顺生物主要从事针对恶性肿瘤、自身免疫性疾病等人类重大疾病的细胞治疗技术的药物开发以及干细胞、免疫生物学科研和诊断试剂的开发、生产和销售。公司拥有雄厚的技术与管理团队，优良的实验环境，先进的实验设备和完善的国际一流生物技术企业规章制度。核心团队成员均来自国际知名生物技术企业和国内外一流大学的教授，在业界享有一定的知名度。公司非常注重“政产学研金”的紧密结合，不断拓展与国内外著名高校、研发机构、各类学术团体及企业的关系，密切信息、技术的交流和开展实质性的合作。</t>
  </si>
  <si>
    <t>中科新生命</t>
  </si>
  <si>
    <t>质谱多组学精准医疗解决方案提供商</t>
  </si>
  <si>
    <t>2015.5.19 - 股权投资 - N/A - 中国科学院上海生物科学研究院
2020.4.14 - A轮 - 2亿人民币 - 宁夏德厚/达安/无锡/华信/鲁信/趣道资管
2022.8.17 - B轮 - 数亿人民币 - 君联</t>
  </si>
  <si>
    <t>上海中科新生命生物科技有限公司（APTBIO）自2004年7月成立以来，已建立科技服务（蛋白/修饰/代谢研究）、生物医药表征确证及精准医疗三大服务平台。APTBIO前身为原中国科学院上海生命科学研究院蛋白质组研究分析中心对外服务部，是最早参与国际HLPP（肝脏）、HPPP（血浆）项目的平台之一，已获得CMA计量认证,邓白氏认证及ISO9001质量认证。作为国内提供质谱系统解决方案的提供者，中科新生命已在高水平SCI杂志上发表论文数百篇；获得各项发明专利和专业著作权数十项；并建立具有自主知识产权的实验室信息管理系统（LIMS），强化了实验室质量监测和质量管理，保证客户数据的安全性。APTBIO秉承“为人类健康事业做出贡献”的信念，整合蛋白质组、代谢组、临床诊疗及医药研发数据，为实现基础研究到临床的转化提供平台。</t>
  </si>
  <si>
    <t>尧唐生物</t>
  </si>
  <si>
    <t>mRNA药物和基因编辑药物研发商</t>
  </si>
  <si>
    <t>pass, 对标海外公司没有自主IP，fast follwer管线，目前对外报价8亿人民币融资困难</t>
  </si>
  <si>
    <t>2022.2.25 - 天使轮 - 数千万人民币 - 险峰旗云
2022.8.10 - 股权投资 - N/A - 远翼/九合/远东宏信/青罗</t>
  </si>
  <si>
    <t>尧唐（上海）生物科技有限公司成立于2021年，是一家专注于结合mRNA体内递送技术和基因编辑技术，开发新一代mRNA药物和基因编辑药物的高科技生物技术公司。尧唐生物通过对CRISPR、碱基编辑和其他新一代基因编辑工具的持续开发和优化，对新一代mRNA生产平台和脂质纳米载体组装工艺的创新型改进，致力于开发针对遗传性疾病和心血管疾病的体内基因编辑药物。</t>
  </si>
  <si>
    <t>巨翊科技</t>
  </si>
  <si>
    <t>医疗器械CDMO技术服务及产品化解决方案平台</t>
  </si>
  <si>
    <t>pass，不看好医疗器械CDMO方向</t>
  </si>
  <si>
    <t>2016.12.13 - 天使轮 - 2800万人民币 - 国药/达晨/863软件/中新技术
2018.11.16 - A轮 - N/A - 张江科投/华泰大健康/明格/道兴
2021.7.14 - B轮 - 1亿人民币 - 君联/元生/华盖/泰煜/凤皇谷/国药
2022.8.10 - 股权投资 - N/A - 元生/中金佳成/君联/中金/凤皇谷</t>
  </si>
  <si>
    <t>巨翊科技为国内领先的医疗器械CDMO技术服务及产品化解决方案平台，致力于为全球医疗器械、生物医药企业及临床机构提供一系列全方位的委托产品研发、注册与临床及委托生产服务。服务范围贯穿器械创新概念及技术研究、产品合作研发，供应链管理、到委托生产，产品临床、注册及产品上市的全过程。</t>
  </si>
  <si>
    <t>飞越云</t>
  </si>
  <si>
    <t>零信任访问管理云服务提供商</t>
  </si>
  <si>
    <t>Pass, 跟公司投资人交流过，感觉创始人背景偏弱</t>
  </si>
  <si>
    <t>2022.8.8 - 种子轮 - 1000万人民币 - 线性/藕舫</t>
  </si>
  <si>
    <t>飞越云打造了一套遵循零信任安全理念的统一数字资产访问管理云平台，其特点在于从数字化建设的全局视角融合安全和业务，将传统网络安全架构演进到全新的零信任安全架构。该架构以泛在身份为基础支撑，深度融合基于策略的访问控制和安全动态信任评估，通过大数据分析和相关算法模型实现数据驱动的智能安全运营，最终形成以资源（组织数字资产）为中心的新安全模式，聚焦于组织数字资产的访问管理及数据安全保障。平台分为支持组织远程办公和访问安全的端点模块、支持现代化身份和访问管理的底座模块和支持应用层微隔离的业务系统安全网格模块，最终实现业务流程的全链路安全保障。</t>
  </si>
  <si>
    <t>聆思科技</t>
  </si>
  <si>
    <t>AIoT智能终端SoC芯片研发商</t>
  </si>
  <si>
    <t>上轮投后21亿，今年收入1亿，明年2-3亿
这轮还没有启动，会跟老股东天智投资继续对接</t>
  </si>
  <si>
    <t>2021.4.21 - 股权投资 - N/A - 海南天智/鸿道
2022.5.11 - Pre-A轮 - 数亿人民币 - 元禾璞华/沄柏/海南天智/风投侠/旷沄/渤海/讯飞/天际</t>
  </si>
  <si>
    <t>聆思科技是一家专注于AIoT智能终端系统级（SoC）芯片的设计企业，是一家行业领先的智能终端SoC芯片提供商，公司成立于2020年4月，致力于将自主研发的芯片设计与行业领先的人工智能算法深度耦合，打造极简的单芯片系统，广泛应用于家居家电、车载办公、消费电子等智能化领域，推动万物互联向万物智联快速迈进。</t>
  </si>
  <si>
    <t>铂电机器人</t>
  </si>
  <si>
    <t>还没正式开始融资。Scara机器人，3HZ，mm级精度，主要在果链中框拧螺丝环节。前轮融资3000万，估值3亿。</t>
  </si>
  <si>
    <t>2022.4.22 - 股权投资 - N/A - 顺禧
2022.8.4 - 股权投资 - N/A - 云启</t>
  </si>
  <si>
    <t>苏州铂电机器人有限公司主要经营：工业机器人制造。</t>
  </si>
  <si>
    <t>珈钠能源</t>
  </si>
  <si>
    <t>钠离子电池关键材料生产商</t>
  </si>
  <si>
    <t>正在DD</t>
  </si>
  <si>
    <t>2022.5.18 - 天使轮 - 数千万人民币 - 顺为</t>
  </si>
  <si>
    <t>珈钠能源于今年4月成立，是一家钠离子电池关键材料生产商，致力于高安全、长寿命、低成本钠离子电池体系研究开发和制造，主要产品包括聚阴离子型钠离子电池正极材料和生物质硬碳负极材料，</t>
  </si>
  <si>
    <t>观碳智能</t>
  </si>
  <si>
    <t>数智化能碳管理平台</t>
  </si>
  <si>
    <t>100万美元</t>
  </si>
  <si>
    <t>2021.12.23 - 种子轮 - 100万美元 - SIG</t>
  </si>
  <si>
    <t>观碳智能是一家致力于开发碳管理与碳数据产品的科技企业。观碳智能计划为制造业、电力、建筑、运输等多个高碳行业提供数字化、智能化碳管理系统，为政府、园区、企业等提供碳咨询服务，协助制定“碳达峰、碳中和目标”和低碳领域相关标准，出具碳中和、碳达峰行动方案。观碳智能业务也覆盖碳交易、国家核证自愿减排项目（CCER）开发及黄金标准（GS）、国际核证碳标准（VCS）认证等国际碳减排服务。</t>
  </si>
  <si>
    <t>易来科得</t>
  </si>
  <si>
    <t>电池智能设计解决方案供应商</t>
  </si>
  <si>
    <t>聊过（蔡伟）</t>
  </si>
  <si>
    <t>2021.9.3 - 天使轮 - 1000万人民币 - 创新工场
2022.8.8 - A轮 - 数千万人民币 - 博世/创新工场</t>
  </si>
  <si>
    <t>易来科得是一家电池设计服务提供商，主营业务锂离子电池/固态电池/氢能燃料电池膜电极电池设计服务与设计工具，致力于为国内外电池生产和应用企业进行“正向设计”赋能，为企业提供便捷高效的电池设计技术服务。</t>
  </si>
  <si>
    <t>懋略科技</t>
  </si>
  <si>
    <t>储能级锂离子电池研发商</t>
  </si>
  <si>
    <t>CEO沈曦是比亚迪电池CTO，直接向王传福汇报，主导刀片电池。明年出货1GWh，后年2GWh以上，上轮估值12.5亿，本轮预计30亿估值。需要合伙人先跟正轩资本合伙人聊了之后才能去见创始人。蔡伟和浩苇跟正轩聊了，值得推进</t>
  </si>
  <si>
    <t>2022.5.30 - 股权投资 - N/A - 正轩
2022.8.2 - 股权投资 - N/A - 泓宁亨泰/广发证券/鼎晖/云启/中新/广发乾和/建发</t>
  </si>
  <si>
    <t>深圳市懋略科技有限公司主要经营：电池制造；电池销售；新能源汽车废旧动力蓄电池回收及梯次利用；新兴能源技术研发；新能源原动设备制造；新材料技术研发；工程和技术研究和试验发展等业务。</t>
  </si>
  <si>
    <t>黑芝麻智能</t>
  </si>
  <si>
    <t>自动驾驶计算芯片制造商</t>
  </si>
  <si>
    <t>2016.11.1 - A轮 - N/A - 北极光
2018.1.5 - A+轮 - 1亿人民币 - 蔚来/芯动能/北极光
2019.4.12 - B轮 - 1亿美元 - 君海创芯/上汽/SK中国/招商局/北极光/达泰/风和
2021.1.1 - 战略投资 - N/A - 长江小米/富赛汽车
2021.9.22 - C轮 - 数亿美元 - 长江小米/闻泰/武岳峰/天际/元禾璞华/联想/临芯/中国汽车芯片
2022.1.12 - 战略投资 - N/A - 博原
2022.8.8 - C+轮 - 数亿美元 - 武岳峰/兴业/广发信德/汉能</t>
  </si>
  <si>
    <t>黑芝麻智能科技是一家专注于视觉感知技术与自主IP的AI芯片开发企业，致力于成为全球嵌入式人工智能平台的领跑者。主攻领域为嵌入式图像和计算机视觉，核心业务是提供基于光控技术、图像处理、计算图像以及人工智能的嵌入式视觉感知芯片计算平台，为ADAS及自动驾驶提供完整的商业落地方案。</t>
  </si>
  <si>
    <t>FedML.ai</t>
  </si>
  <si>
    <t>联邦分布式AI平台</t>
  </si>
  <si>
    <t>已经联系上CEO</t>
  </si>
  <si>
    <t>2022.8.9 - 天使轮 - 1000万人民币 - Plug&amp;Play/GGV/奇绩/AceCap/David Tse</t>
  </si>
  <si>
    <t>FedML是全球最早研究联邦学习与分析的团队之一，由美国南加州大学教授Salman Avestimehr与前互联网大厂专家工程师何朝阳博士联合创立。产品方面，FedML发布了是全球首个公有云下的联邦与分布式机器学习开放平台FedML MLOps。该平台免费向全球用户开放，大幅度产品化部署门的槛低，可用于普通用户间数据协作、以及机构间数据协作。在边缘端，Open Platform能通过一行命令完成边缘模型训练部署，并支持手机与IoT设备接入；在云端，Open Platform支持全球化协作机器学习，为跨国、跨城市、多租户提供免费的公有云聚合服务器，也支持私有云docker部署；在实验管理能力上，该平台特别为分布式训练量身打造了实验追踪、管理、可视化和分析能力。</t>
  </si>
  <si>
    <t>松应科技</t>
  </si>
  <si>
    <t>云原生实时3D引擎和图形协作平台研发运营商</t>
  </si>
  <si>
    <t>红杉/云启</t>
  </si>
  <si>
    <t>上一代技术方案</t>
  </si>
  <si>
    <t>2022.8.5 - 种子轮 - 数百万美元 - 红杉/云启</t>
  </si>
  <si>
    <t>松应科技成立于2021年11月，定位于云原生实时3D引擎和图形协作平台的研发运营商。松应科技设计的就是基于云原生和开放架构理念的3D实时协同引擎，是开发云原生游戏、云3D实时互动场景最重要的一环，也是构建未来虚拟世界的结晶核。引擎包含多人协同、云端部署、AI驱动、多渲染模式、云光线追踪、海量云材质库等特性。</t>
  </si>
  <si>
    <t>仁洁智能</t>
  </si>
  <si>
    <t>光伏智能清扫机器人研发商</t>
  </si>
  <si>
    <t>光伏机器人市场领先，但产品同质化，CEO一般</t>
  </si>
  <si>
    <t>2020.12.28 - 股权投资 - N/A - 合肥仁发新能
2022.8.9 - Pre-A轮 - 数千万人民币 - 高瓴/讯飞/仁发新能</t>
  </si>
  <si>
    <t>合肥仁洁智能科技有限公司（简称：仁洁智能）成立于2019年，总部坐落于中国合肥国家级高新技术产业开发区，是一家专业从事光伏智能清扫机器人研发、生产、销售及服务为一体的高科技创新型企业，公司将物联网技术、人工智能及大数据分析技术紧密结合，为光伏电站提供标准化、专业化、智能化的清扫整体解决方案。基于智能机器人技术、人工智能算法及大数据分析技术， 为能源行业提供智能化运维一体解决方案。</t>
  </si>
  <si>
    <t>明皜传感</t>
  </si>
  <si>
    <t>MEMS传感器研发商</t>
  </si>
  <si>
    <t>元和控股</t>
  </si>
  <si>
    <t>快IPO了，不考虑融资 公司表示也没时间交流</t>
  </si>
  <si>
    <t>2016.1.15 - 股权投资 - N/A - 泰达科投/固锝电子/怡和联创
2019.1.1 - 股权投资 - N/A - 瀚漾
2020.12.30 - 股权投资 - N/A - 和基/苏州雨逸/琨玉/高新明鑫/武汉青峰睿莱/娄沣恒鑫/国晟/华翔
2021.8.16 - 股权投资 - N/A - 聚源/清控金信/长江小米
2022.8.10 - D轮 - 数亿人民币 - 尚颀/元禾控股/致道/永鑫</t>
  </si>
  <si>
    <t>明皜传感成立于2011年，是一家MEMS传感器企业由海内外知名管理和技术团队与苏州固锝电子股份有限公司共同投资创建，主要从事MEMS传感器的研发、设计和生产，并提供相关技术服务。主要产品有加速度传感器、陀螺仪、压力传感器和力度传感器，旨在为消费电子、汽车电子、工业自动化以及航空等领域提供所需的产品和集成方案。</t>
  </si>
  <si>
    <t>光舟半导体</t>
  </si>
  <si>
    <t>光波导系统提供商</t>
  </si>
  <si>
    <t>2020.6.18 - 天使轮 - N/A - 晶华光电/中科创星
2021.5.24 - Pre-A轮 - N/A - 深圳高新/前海母基金/时代伯乐/字节/大湾区共同家园/三七/世纪华通
2022.8.8 - 战略投资 - N/A - 腾讯/世纪华通</t>
  </si>
  <si>
    <t>深圳市光舟半导体技术有限公司（简称“光舟半导体”）成立于2020年1月，公司由AR光学专家朱以胜联合业界科学家共同创办，致力于光波导（衍射光学芯片）、光引擎（微投影模组）、光学模组、微纳半导体材料与工艺等高端先进技术开发与制造，矢志成为光波导行业的领航者。</t>
  </si>
  <si>
    <t>Furbulous</t>
  </si>
  <si>
    <t>宠物智能用品品牌</t>
  </si>
  <si>
    <t>Pass, 没有大创新</t>
  </si>
  <si>
    <t>2022.8.11 - 天使轮 - 数百万美元 - 险峰/人人游戏</t>
  </si>
  <si>
    <t>Furbulous 成立于2021年底，总部位于上海，研发中心及制造工厂位于苏州。公司核心产品线为智能宠物用品，目前研发计划包括智能猫厕所、饮水机、喂食器、定位器等产品，目标市场为欧美、日本等宠物经济发达的地区及国家。</t>
  </si>
  <si>
    <t>晶核生物</t>
  </si>
  <si>
    <t>TRT药物研发商</t>
  </si>
  <si>
    <t>pass，不看好核药方向</t>
  </si>
  <si>
    <t>2021.9.8 - 种子轮 - 数千万人民币 - 凯泰/沂景
2022.7.1 - 天使轮 - 1亿人民币 - 高榕/骊宸/凯泰/VI</t>
  </si>
  <si>
    <t>晶核生物是一家专注于可视化诊疗一体靶向放射性核素疗法（TRT）开发的生物医药企业，力求通过创新与合作而成为中国TRT领域的领路者，造福全球的癌症和其它类重疾病患者。 晶核生物拥有靶向配体筛选、放射性药物偶联、药物临床转化三大技术平台，数个研药物管线并进。</t>
  </si>
  <si>
    <t>海河生物</t>
  </si>
  <si>
    <t>医药法规咨询及检测综合服务提供商</t>
  </si>
  <si>
    <t>2021.6.23 - A轮 - 1亿人民币 - 领衔健康/沃生
2022.7.30 - B轮 - 1亿人民币 - 君联</t>
  </si>
  <si>
    <t>海河生物专注于医疗器械／药品临床前检测、动物实验及注册法规咨询，一直致力于为国内外知名医疗企业产品注册环节提供优质服务，是国内极少数兼具注册法规咨询，质量体系咨询，注册检测及动物实验能力的企业之一。旗下海河标测是我国唯一具有国家级 CMA、CNAS、ANAB、美国 FDA GLP 和OECD GLP的医疗器械民营实验室，并有多个国内独占项目，同时，其所具备资质的检测项目数量位居国内医疗器械民营实验室之首。公司与国内外千余家医疗器械生产企业达成合作,既收获了国外知名医疗器械公司的良好评价，也见证并参与了众多国内医疗上市公司的发展，同时，公司也一如既往的重视众多中小型研发和生产企业客户。</t>
  </si>
  <si>
    <t>BCI Group</t>
  </si>
  <si>
    <t>零碳时代基础设施服务商</t>
  </si>
  <si>
    <t>张家口</t>
  </si>
  <si>
    <t>2022.7.15 - 天使轮 - N/A - 高瓴</t>
  </si>
  <si>
    <t>BCI Group是一家零碳时代基础设施服务商，致力于打造新一代全球信息技术基础设施平台，积极践行数字时代零碳之路。公司主要业务方向为“碳中和源网荷调基础设施”、“超级能源综合体产业园区”和“零碳白盒装备制造供应链”。</t>
  </si>
  <si>
    <t>六邻科技</t>
  </si>
  <si>
    <t>新型建筑智能化及能源管理解决方案提供商</t>
  </si>
  <si>
    <t>2020.5.6 - 天使轮 - N/A - 建科院/荷塘
2021.1.28 - 股权投资 - N/A - 力合
2022.7.29 - A轮 - 3000万人民币 - 君联</t>
  </si>
  <si>
    <t>六邻科技是一家智能建筑解决方案提供商，基于群智能技术研发了分布式操作系统（TOS），依托TOS提供建筑智能化解决方案。</t>
  </si>
  <si>
    <t>恒创睿能</t>
  </si>
  <si>
    <t>锂电池回收服务商</t>
  </si>
  <si>
    <t>白名单企业，营收破10亿元，资质破20万吨；cold call已经把信息发送给公司，正在对接；有创始人电话了，但是没有联系上，再联系；</t>
  </si>
  <si>
    <t>2021.11.18 - A轮 - N/A - 君联
2022.8.1 - B轮 - 3亿人民币 - 君联/恒信华业/瀚晖</t>
  </si>
  <si>
    <t>恒创睿能于2017年成立，是一家致力于退役动力电池循环综合利用的企业。恒创睿能聚焦锂电池梯次利用、材料再生、新材料再造核心技术等，打造锂电池规模化所需的自动化安全破碎、零污染处理、高收率再生利用的产业生态闭环，同时实践碳足迹可查、减碳可量化等双碳行动。</t>
  </si>
  <si>
    <t>MollyBox魔力猫盒</t>
  </si>
  <si>
    <t>宠物用品订阅制服务品牌</t>
  </si>
  <si>
    <t>PetPlus 竞争对手</t>
  </si>
  <si>
    <t>2015.9.11 - 种子轮 - 150万人民币 - N/A
2016.5.1 - 天使轮 -200万人民币 - 九合
2017.6.28 - Pre-A轮 - N/A - 九合/禾溪/长石
2018.5.23 - A轮 - 数百万美元 - DCM/九合/原子
2019.3.12 - B轮 - 1300万美元 - DCM/九合/Tekton/Seek/Long/FJ Labs/Digitalis
2020.4.20 - B+轮 - N/A - 经纬
2022.7.27 - C1 -2000万美元 - 众安/九合</t>
  </si>
  <si>
    <t>MollyBox 是针对养猫人群的一个订阅制电商，单个盒子里包含了主粮、零食和玩具，用户除了以可以按季度、年订阅外，也可以单月购买。MollyBox的“盲盒”主要体现在玩具和零食部分，和主粮不同，零食和玩具的品牌集中度低，都是典型的“有品类、无品牌”的市场，从 C 端用户和 B 端品牌两端都存在机会。</t>
  </si>
  <si>
    <t>HitCard</t>
  </si>
  <si>
    <t>卡牌潮流文化品牌</t>
  </si>
  <si>
    <t>开始卖货了，但量还很小，还没有卖大货；值得track拿IP的能力</t>
  </si>
  <si>
    <t>2016.8.1 - 种子轮 - 数百万人民币 - 联创永宣/财华保/任飞
2016.11.20 - 天使轮 - 500万人民币 - 天使湾
2022.2.7 - 股权投资 - N/A - 泡泡玛特
2022.7.8 - Pre-A轮 - N/A - 红杉</t>
  </si>
  <si>
    <t>HitCard是一家卡牌潮流文化品牌，致力于用科技工艺改变消费品。通过创新的印刷技术、材料技术，电子科技等，打破卡牌边界，带来超过方寸之间的更多内容。通过高新科技与潮流IP的结合，让每一张卡都拥有自己的特质与灵魂。该公司正式发售第一张卡——KARL LAGERFELD NFC典藏卡，限量一千张，两分钟即售謦。玩法独具创意，用科技工艺向艺术匠人致敬，在方寸之间呈现更多的表达方式。</t>
  </si>
  <si>
    <t>芯弦半导体</t>
  </si>
  <si>
    <t>电机驱动芯片研发商</t>
  </si>
  <si>
    <t>暂不融资，说以后有机会再说，保持跟进</t>
  </si>
  <si>
    <t>2022.7.26 - 天使轮 - 数千万人民币 - 元禾控股/三花弘道</t>
  </si>
  <si>
    <t>芯弦半导体有限公司成立于2022年，专注于汽车与能源领域，研发高可靠、高性能的SoC芯片与模拟芯片，为客户提供有竞争力的芯片及系统级解决方案。公司目前在苏州与上海分别设有研发中心。</t>
  </si>
  <si>
    <t>速英科技</t>
  </si>
  <si>
    <t>服装生产自动化解决方案提供商</t>
  </si>
  <si>
    <t>这轮Pass, 之后跟进落地情况</t>
  </si>
  <si>
    <t>2022.4.25 - 天使轮 - 1000万人民币 - 创新工场</t>
  </si>
  <si>
    <t>深圳速英科技有限公司 （服装生产自动化解决方案提供商） 前大疆云台算法负责人领衔，创始团队具备丰富机器人产品开发及落地经验，以完整智能光机电控一体化能力致力于服装生产自动化解决方案。 公司将突破性地解决服装生产中的缝纫环节无人化难题，以“缝纫机器人”实现服装生产全流程无人化，解决纺织服装行业招工难的长期难题，大幅提高生产效率，推动服装生产制造进入无人化、自动化、柔性化的新阶段。</t>
  </si>
  <si>
    <t>苹芯科技</t>
  </si>
  <si>
    <t>存内计算芯片设计研发商</t>
  </si>
  <si>
    <t>红点/红杉/真格</t>
  </si>
  <si>
    <t>2021H2交流过，存内计算方向还有待观察</t>
  </si>
  <si>
    <t>2021.2.26 - 天使轮 - N/A - 普华/红杉
2021.8.24 - Pre-A轮 - 1000万美元 - 红点/真格/红杉
2022.8.1 - A轮 - 1000万美元 - 春华/红点/红杉/真格</t>
  </si>
  <si>
    <t>苹芯科技成立于2021年2月，公司总部位于北京，是一家基于存算一体技术的打造面向AI加速器芯片的创业公司，提供基于存算一体技术的用于提升深度学习计算性能的硬件单元和相关IC设计服务。公司在北京、台湾、新加坡等地设有研发团队及办公室，希望利用各地资源优势，推动全球化发展战略。</t>
  </si>
  <si>
    <t>泽丰半导体</t>
  </si>
  <si>
    <t>高端半导体测试接口综合解决方案提供商</t>
  </si>
  <si>
    <t>鋆昊/聚源</t>
  </si>
  <si>
    <t>2019.11.2 - 天使轮 - N/A - 国能金汇
2020.5.18 - Pre-A轮 - N/A - 深圳市前海睿兴/深圳高新
2021.3.26 - A轮 - 1亿人民币 - 聚源/合肥/鹏晨
2022.8.4 - B轮 - 数亿人民币 - 超越摩尔/鋆昊/临港新片区/石溪/达晨/金浦/清禾/正海/聚源/合肥产投/深圳高新</t>
  </si>
  <si>
    <t>上海泽丰半导体科技有限公司成立于2015年8月，由董事长罗雄科先生发起并创立，是一家以中国为基地、面向全球提供高端半导体测试接口综合解决方案的高新技术企业。公司主要从事半导体测试板、陶瓷基板、有机基板、MEMS SOC探针卡以及MEMS存储探针卡的研发、生产和销售，通过向全球集成电路芯片设计公司、封装测试厂、晶圆制造厂提供极具竞争力的高端产品和高质量服务，为全球半导体测试厂商及其相关的高科技新兴产业公司提供解决方案，助力他们提升技术水平、提高生产效率、降低生产成本。</t>
  </si>
  <si>
    <t>景图材料</t>
  </si>
  <si>
    <t>电子材料生产商</t>
  </si>
  <si>
    <t>2022.8.1 - 股权投资 - N/A - 北极光/陆石</t>
  </si>
  <si>
    <t>深圳市景图材料科技有限公司成立于2022-03-18，一般经营项目是磁性材料生产；磁性材料销售；电子专用材料研发和电子专用材料制造等。</t>
  </si>
  <si>
    <t>ANOTA</t>
  </si>
  <si>
    <t>可持续新奢珠宝品牌</t>
  </si>
  <si>
    <t>2022.8.2 - 种子轮 - N/A - 梅花</t>
  </si>
  <si>
    <t>ANOTA是一个高端珠宝首饰品牌，以源自于中国古典哲学的「生长主义」概念作为品牌创造力的底层支撑，通过实现材质、工艺与设计的创新，希望打造出可多场景佩戴且环保永续的培育钻石类产品，倡导「持续向内探求生命本质」的价值主张。</t>
  </si>
  <si>
    <t>维泰瑞隆</t>
  </si>
  <si>
    <t>衰老相关退行性疾病创新药物研发商</t>
  </si>
  <si>
    <t>2019.7.30 - A轮 - N/A - 淡马锡/Invus/F-Prime/斯道/Arch/险峰旗云
2022.8.3 - B轮 - 2亿美元 - 云锋/高榕/淡马锡/Invus/F-Prime/斯道/Arch/险峰旗云/和玉/阿布扎比投资局/康桥/江远/生命园/超弦/Future Innovation</t>
  </si>
  <si>
    <t>维泰瑞隆（北京）生物科技有限公司是一家全球性的专注于研发First-in-class的生物制药公司，由北京生命科学研究所的所长，美国科学院院士王晓东博士和北京生命科学研究所资深研究员张志远博士共同创建。公司针对包括凋亡、坏死等在内的多种细胞死亡领域的重大发现研发抑制剂，致力于多种重大疾病的治疗，包括神经退行性疾病如阿尔兹海默症、多发性硬化症、帕金森病等，缺血性疾病如脑卒中、肾缺血、心肌缺血等，老龄化所致的男性生育能力下降，以及炎症性疾病如肠炎、银屑病、脓毒症等。</t>
  </si>
  <si>
    <t>格博生物</t>
  </si>
  <si>
    <t>靶向蛋白降解药物研发商</t>
  </si>
  <si>
    <t>2200万美元</t>
  </si>
  <si>
    <t>纯药方向</t>
  </si>
  <si>
    <t>2021.2.9 - 股权投资 - N/A - 凯泰
2022.2.28 - A轮 - 5000万美元 - 高瓴/礼来亚洲/启明/易方达/凯泰/君联/险峰旗云
2022.8.1 - A+轮 - 2200万美元 - 启明/礼来亚洲/凯泰</t>
  </si>
  <si>
    <t>格博生物是一家专注于研发小分子创新蛋白降解药的生物技术公司，针对既往 “不可成药”的致病蛋白靶点，开发新一代靶向蛋白降解的分子胶（molecular glue）和PROTAC药物。公司已建立了多维度蛋白降解筛选平台、创新靶点验证平台、分子胶理性设计平台以及专有高活性分子库。</t>
  </si>
  <si>
    <t>纯源镀膜</t>
  </si>
  <si>
    <t>真空镀膜设备研发商</t>
  </si>
  <si>
    <t>2017.11.29 - 天使轮 - N/A - 合肥创投
2020.1.15 - 股权投资 - N/A - 同创伟业/华睿
2021.1.28 - 股权投资 - N/A - 浙江华睿/毅达/合肥兴泰/合肥创投
2021.11.23 - 股权投资 - N/A - 讯飞/合肥高投
2022.7.7 - 股权投资 - N/A - 国家中小企业/毅达/同创伟业</t>
  </si>
  <si>
    <t>纯源镀膜是由新加坡归国创业团队于2014年创立，主要从事真空镀膜设备的设计、研发、制造、销售、售后服务和镀膜生产服务，目前在纯离子镀膜、化学气相沉积、磁控溅射、多弧离子镀、离子束刻蚀清洗等真空镀膜应用领域掌握国际先进技术，拥有多项发明专利，核心成员具备近20年的真空纳米膜层高端装备和工艺开发经验。</t>
  </si>
  <si>
    <t>望繁信科技</t>
  </si>
  <si>
    <t>流程挖掘系统研发商</t>
  </si>
  <si>
    <t>Pass, 偏项目制</t>
  </si>
  <si>
    <t>2021.7.19 - Pre-A轮 - 数千万人民币 - 凯泰
2021.12.27 - 战略投资 - N/A - 腾讯/亿联凯泰
2022.2.10 - A轮 - 数千万人民币 - 高瓴
2022.7.20 - A+轮 - 1亿人民币 - 波士顿/昆仑/高瓴/凯泰</t>
  </si>
  <si>
    <t>上海望繁信科技有限公司是国内为数不多的业务流程管理软件供应商之一，为公司自主研发的解决方案能够支持有效的数据处理和企业精益化管理。望繁信科技依托自主研发的数字足迹流程智能平台软件，累积了在国内流程挖掘软件领域的先发优势。并凭借自有的相关知识产权与技术,不断迭代升级,建立了产品技术的“护城河”。数字足迹采用了流程挖掘、内存计算等来处理海量数据,集成人工智能和机器学习等技术，产出分析与洞察。</t>
  </si>
  <si>
    <t>复歌科技</t>
  </si>
  <si>
    <t>网络营销解决方案供应商</t>
  </si>
  <si>
    <t>Pass，行业不看好</t>
  </si>
  <si>
    <t>2014.7.1 - 天使轮 - N/A - 碚曦
2017.1.20 - A轮 -2000万人民币 - 戈壁/众麟
2017.10.1 - 股权投资 - N/A - 汉得
2022.7.22 - 股权投资 - N/A - 高瓴</t>
  </si>
  <si>
    <t>复歌科技是一个网络营销解决方案供应商，旗下产品有竞价广告智能投放系统“妙算机”，包括搜索引擎优化、竞价广告优化、用户体验优化、社交媒体推广、智能网站建设等功能。</t>
  </si>
  <si>
    <t>芬能自动化</t>
  </si>
  <si>
    <t>智能工厂服务提供商</t>
  </si>
  <si>
    <t>、</t>
  </si>
  <si>
    <t>2016.11.20 - A轮 - 5000万人民币 - 启明
2021.11.25 - 股权投资 - N/A - 宁波寰睿/太平国发
2022.7.28 - A+轮 - N/A- 聚源/元禾辰坤/中国华皓/广州豫博/国创至辉/松江创投</t>
  </si>
  <si>
    <t>芬能自动化是一家智能工厂服务提供商，致力于为高端智能制造行业提供全面的解决方案。公司始终坚持自主研发和创新的发展路线，获得国家级“高新技术企业”认定，取得了ISO9001:2015质量管理体系认证，目前拥有实用新型专利27项、外观设计专利3项和计算机软件著作权34项。其核心业务主要涉及汽车电子、消费类电子、新能源等领域。从创立开始，芬能自动化就进入了高端汽车传感器装备行业，是业内率先进入电机电控领域的装备公司，为客户提供了全套生产制造解决方案，尤其是在电子油泵、水泵及各类车辆应急领域具有行业领头羊地位；同时，芬能自动化也是一家中国领先的激光雷达全自动组装测试线的供应商，并且在动力总成、车门、车锁以及汽车底盘领域也拥有丰富的经验；在智能终端的测试领域，拥有强大而专业的电子电路设计及软件开发能力，是一家完备的新型烟草全自动组装测试及包装设备供应商。</t>
  </si>
  <si>
    <t>圆周率</t>
  </si>
  <si>
    <t>集成电路芯片设计服务商</t>
  </si>
  <si>
    <t>继续对接</t>
  </si>
  <si>
    <t>2021.8.13 - 股权投资 - N/A - 元禾原点
2022.4.24 - 股权投资 - N/A - 凯腾/国发
2022.7.19 - 股权投资 - N/A - 元禾控股</t>
  </si>
  <si>
    <t>圆周率软件是一家专注虚拟现实(VR)、增强现实(AR)算法研究及应用平台开发的科技公司，产品有应用于房地产行业的“点家”VR引擎、基于商业和游戏产业的AR引擎及SDK、AR浏览器”视视“等。</t>
  </si>
  <si>
    <t>轻美电器</t>
  </si>
  <si>
    <t>智能洗碗机制造商</t>
  </si>
  <si>
    <t>2020.11.19 - 天使轮 - N/A - 鼎翔
2021.6.15 - 天使轮 - N/A - 顺为/小米
2022.3.21 - A轮 - 数千万人民币 - 百度/博润
2022.7.22 - 股权投资 - N/A - 顺为</t>
  </si>
  <si>
    <t>宁波轻美电器科技有限公司拥有氧芬品牌，氧芬专注于净水细分领域，致力于研究亚洲用户特点，为用户提供高品质的净水产品。旗下第一款氧芬洗脸柔水仪产品，主打洗脸水产品，切入净水细分赛道。</t>
  </si>
  <si>
    <t>绿氮生物</t>
  </si>
  <si>
    <t>合成生物固氮技术研发商</t>
  </si>
  <si>
    <t>pass，生物菌剂固氮，可潜在替代20%氮肥，本轮融资2000万，估值参考上轮投后8000万，创始人是连续创业者马瑞强和他导师农科院前生物技术所所长林敏；单纯固氮对种植端的benefit有限</t>
  </si>
  <si>
    <t>2022.7.8 - 种子轮 - 1000万人民币 - 源码</t>
  </si>
  <si>
    <t>绿氮生物创立于2022年6月，旨在围绕国家农业生产的重大需求，推动合成生物固氮技术的产业化，为我国乃至全球农业生产提供高效、绿色的生物氮素供应新方案，以达到降本、节肥、稳产、增效的目标，实现生物氮肥逐步替代化学氮肥的愿景，助力全球农业与生态可持续。</t>
  </si>
  <si>
    <t>星罗基因</t>
  </si>
  <si>
    <t>农副产品及其加工设备制造商</t>
  </si>
  <si>
    <t>Pass, 创始人之前做Fintech投资，与三位非全职南农科学家一起以AI的概念做基因编辑育种，先做水稻，第一轮投后4000万，本轮希望1亿投前融资2000万，但是团队没有农业-工业界的从业经验，对国家新的基因编辑的政策解读也有偏差</t>
  </si>
  <si>
    <t>2022.6.6 - 天使轮 - N/A - 峰瑞
2022.7.20 - 股权投资 - N/A - 江北科技/峰瑞</t>
  </si>
  <si>
    <t>南京星罗基因科技有限公司是一家创新企业，专注于农副产品及其加工设备的销售。在技术服务领域持续研究，力图不断完善服务和产品，持续为客户提供服务。</t>
  </si>
  <si>
    <t>抢镜职场</t>
  </si>
  <si>
    <t>在线招聘平台</t>
  </si>
  <si>
    <t>2022.7.25 - 天使轮 - 数千万人民币 - 经纬</t>
  </si>
  <si>
    <t>抢镜职场是一家招聘平台，为雇主和应聘者双方服务。为应聘者提供全方位更加立体展示职场高光时刻，激活强联系关系网，全方位经营职脉，突破三度人脉、无限解锁人脉圈，实时参与职场热门话题，打造自身专属影响力。为雇主提供： 免费发布职位、 异步面试、高效筛选、雇主展示</t>
  </si>
  <si>
    <t>Chatail</t>
  </si>
  <si>
    <t>私域一站式直播销售系统开发商</t>
  </si>
  <si>
    <t>聊过，判断技术壁垒不高，服务高端品牌市场有限，可以关注拓场景的可能性</t>
  </si>
  <si>
    <t>2021.6.9 - 天使轮 - 数千万人民币 - 金沙江/荒合
2021.10.20 - A轮 - 1000万美元 - 凯辉/荒合
2022.7.22 - B轮 - 1000万美元 - 启明/凯辉</t>
  </si>
  <si>
    <t>Chatail已经为服装箱包、珠宝腕表、美妆、汽车、数码3C、家居等高端零售行业客户提供音视频直播销售软件服务，客户可以通过使用Chatail与消费者进行“1对1”、“1对小多”以及“1对多”等多种形式的直播销售与服务，取代了传统文本沟通交互方式，通过更生动的音视频、直播等实时技术来提升在线消费体验。标杆客户包括了LVMH、Kering、Richemont、L'Oreal、Estee Lauder等知名零售集团下的品牌。</t>
  </si>
  <si>
    <t>碳阻迹</t>
  </si>
  <si>
    <t>碳排放管理软件和咨询解决方案提供商</t>
  </si>
  <si>
    <t>2021.5.10 - A轮 - 5000万人民币 - 高瓴/经纬
2022.7.25 - 股权投资 - N/A - 红杉</t>
  </si>
  <si>
    <t>碳阻迹是中国第一家专注于碳排放管理的软件及咨询服务提供商，专业为企业机构提供碳排放管理的咨询、培训、软件以及碳中和等产品和服务。碳阻迹的核心产品是自主研发的“企业碳排放计量管理平台”，这是中国第一款面向组织的碳排放管理软件，目前已经取得3项软件著作权，作为中国唯一代表入围世界银行的气候变化软件大赛，并且“企业碳排放计量管理平台”软件项目入围英国大使馆文化教育处“绿色生活行动”的前六强。 碳阻迹的主营业务还包括碳排放管理的咨询和培训服务。奉行“没有量化，就没有管理”的原则，碳阻迹根据国际国内碳核算标准对企业的碳排放进行科学准确的计算，通过数字发现问题，并提出碳减排的解决方案，使得企业机构在节省成本的同时减少其对环境的影响。</t>
  </si>
  <si>
    <t>国广顺能</t>
  </si>
  <si>
    <t>移动能源解决方案提供商</t>
  </si>
  <si>
    <t>2022.7.7 - 天使轮 - 数千万人民币 - 红杉/线性</t>
  </si>
  <si>
    <t>国广顺能2022年2月成立于中国上海，首次定义了MPS（Mobility Power Supply）移动能源解决方案，打造了DHForce黑马原力品牌，致力于用数十万辆新能源造车的技术与经验打造安全、高效的MPS产品，为用户提供无感且便利的供能充电服务，为新型能源网络架构提供用户侧有序充电的分布式解决方案。</t>
  </si>
  <si>
    <t>零念科技</t>
  </si>
  <si>
    <t>智能驾驶平台软件开发商</t>
  </si>
  <si>
    <t>跟创始人聊了，上轮估值5亿，预计年底再开一轮，10亿估值。2022年500-1000万，明年5000-1亿，后年接近2亿，毛利80-90%</t>
  </si>
  <si>
    <t>2021.10.2 - 天使轮 - 数千万人民币 - 东方富海/达武
2022.1.5 - 战略投资 - N/A - 腾讯
2022.7.28 - Pre-A轮 - 1亿人民币 - 博华/深创投/东方富海/达武/腾讯</t>
  </si>
  <si>
    <t>零念科技专注于智能驾驶平台软件，具有完全自主知识产权的底层和中间件软件技术，构建底层数据与应用平台之间高可靠性、高安全性、高实时性的互联互通，为智能汽车和智能驾驶提供完全自主可控的操作系统、高度可扩展的基础软件平台和定制化解决方案。</t>
  </si>
  <si>
    <t>KuCoin</t>
  </si>
  <si>
    <t>新加坡数字货币交易所</t>
  </si>
  <si>
    <t>Pass, 第六名交易所，合规风险</t>
  </si>
  <si>
    <t>2018.11.9 - A轮 -2000万美元 - IDG/经纬/NGC
2022.5.10 - B轮 - 1.5亿美元 - Jump Crypto/Circle/IDG/经纬
2022.7.21 - 战略投资 - 1000万美元 - SIG</t>
  </si>
  <si>
    <t>KuCoin是全球知名的数字货币交易服务平台，KuCoin支持多种数字资产交易。成立于2017年9月，已成长为最受欢迎的数字货币交易服务平台之一，目前为全球207个国家和地区的500万用户提供币币、法币、合约、Pool-X、借贷等一站式服务。以“全民的交易服务平台”著称，KuCoin的运营地为塞舌尔，为用户提供多语言、7X24小时客服团队，同时，KuCoin在韩国、日本、西班牙、意大利、越南、土耳其、俄罗斯、印度等地建立了本地化社群，为各地用户提供最本地化的服务。2018年11月，KuCoin获得来自IDG资本和经纬创投的2000万美元A轮融资。</t>
  </si>
  <si>
    <t>果然智汇</t>
  </si>
  <si>
    <t>企业AI数字员工解决方案提供商</t>
  </si>
  <si>
    <t>2021.11.12 - 天使轮 - 1500万人民币 - SIG</t>
  </si>
  <si>
    <t>北京果然智汇科技有限公司，专注为各行业企业员工提供智能化支持解决方案，是该领域的开拓者和领导者，并获得知名VC海纳亚洲（SIG）的投资。果然智汇推出的AskBot员工AI助手正在彻底改变着企业支持和服务员工的方式。 在日常工作中，后端支持人员被大量的简单重复问题占用着时间，苦不堪言，前端员工一些紧急，重要的问题往往得不到快速解决，AskBot为企业构建一个人工智能机器人，准确理解员工意图，几秒钟内给出正确解决方案，对于机器人无法解决的问题，立即会转交人工处理，做到人机协同服务闭环，为企业降本、增效、沉淀知识，持续创造价值。</t>
  </si>
  <si>
    <t>卡莫瑜伽</t>
  </si>
  <si>
    <t>中高端瑜伽连锁品牌</t>
  </si>
  <si>
    <t>2021.7.22 - 天使轮 - 3000万人民币 - 真格/蓝象/零一</t>
  </si>
  <si>
    <t>卡莫瑜伽诞生于2013年，总部设于北京。卡莫瑜伽旨在为高净值都市人提供身心合一舒适轻安的生活美学服务，一百余名场馆授课老师均为全职瑜伽老师，拥有9年线下成熟完善的门店管理、运营经验、服务体系，全国拥有20多家瑜伽连锁直营场馆，已在业内同类知名品牌中出类拔萃。</t>
  </si>
  <si>
    <t>鸭嘴兽</t>
  </si>
  <si>
    <t>跨境数字化集装箱物流平台</t>
  </si>
  <si>
    <t>顺为/明势</t>
  </si>
  <si>
    <t>3.3亿人民币</t>
  </si>
  <si>
    <t>聊过好几轮，CEO人很不错，估值太贵，毛利很低，而且还需要垫资，是个重生意</t>
  </si>
  <si>
    <t>2017.9.22 - 天使轮 - N/A - 芸苔永盈
2017.12.22 - Pre-A轮 - 1000万人民币 - 拙朴
2018.8.31 - A轮 - 3000万人民币 - 安持/拙朴/靖亚/而立
2019.4.19 - A+轮 - 数千万人民币 - 蜂网
2019.5.31 - A++轮 - 数千万人民币 - 网信
2019.6.28 - 战略投资 - 数千万人民币 - 复申
2020.9.7 - Pre-B轮 - 3000万美元 - 明势/顺为/Unicorn
2021.3.17 - B轮 - 5000万美元 - 淡马锡/兰亭/明势/顺为/复容/拙朴/独秀
2022.7.22 - C轮 - 3.3亿人民币 - 中金/顺为/明势/复容</t>
  </si>
  <si>
    <t>鸭嘴兽是一家标准化、规模化的集装箱卡车运输服务平台，为广大国际货代、工厂提供标准化、专业化的集装箱公路运输服务，致力于通过技术研发和模式创新来突破传统运输企业的规模瓶颈，实现规模化运营，同时大幅提高效率，并极大提升客户服务体验。</t>
  </si>
  <si>
    <t>普利生</t>
  </si>
  <si>
    <t>3D打印数字化应用解决方案提供商</t>
  </si>
  <si>
    <t>聊过Pass，主要商业化方向是齿科正畸的品牌代工，前景有限</t>
  </si>
  <si>
    <t>2017.1.11 - A轮 - N/A - 方正和生/KIP
2017.7.3 - A+轮 - N/A - 遨问
2018.11.6 - 战略投资 - N/A - BVC
2019.7.26 - B轮 - N/A - 金茂/松江
2022.7.26 - C轮 - 2亿人民币 - 启明/巴斯夫/金雨茂物</t>
  </si>
  <si>
    <t>上海普利生机电科技有限公司（简称普利生Prismlab）成立于2005年，是一家专业从事3D打印相关技术研发的高新技术企业，旗下拥有多款应用于多个领域的3D打印设备，以及多款联合德国化工业巨头、德国巴斯夫（BASF）共同研发的定制树脂材料，公司整合研发、销售和服务，产品行销世界50多个国家和地区。Prismlab普利生主要从事高速光固化（SMS）3D打印机的研发、生产、销售及服务，公司技术研发人员占比近60%。2013年开始，Prismlab普利生利用其在感光技术上的积累，以及批量生产的经验，跨界转型，成功开发了其原创的MFP光固化3D打印技术，并在此基础上研发出锐打系列3D快速成型系统，以及配套光固化树脂材料。</t>
  </si>
  <si>
    <t>芯聆半导体</t>
  </si>
  <si>
    <t>高端混合信号芯片研发商</t>
  </si>
  <si>
    <t>联系CEO中</t>
  </si>
  <si>
    <t>2021.10.19 - 天使轮 - N/A - 经纬
2022.7.7 - Pre-A轮 - N/A - 瑞声/瑞瓴/经纬</t>
  </si>
  <si>
    <t>芯聆半导体成立于2020年7月，公司主要研发、设计、销售高端混合信号芯片。在成立不到一年时间里，芯聆半导体的多通道车规级Class D芯片已正式流片。芯聆半导体的芯片满足AEC-Q100标准，是一款高效率、高可靠、高音质，低EMI的音频功放芯片，可广泛应用于新能源车的影音娱乐，外置音响，AVAS等车内不同场景，芯聆半导体也同步在推进系列相关芯片的设计开发。芯聆半导体计划在1-3年内完成汽车前装的多款功放开发，并形成车规级的产品线。</t>
  </si>
  <si>
    <t>云途半导体</t>
  </si>
  <si>
    <t>车规级芯片解决方案提供商</t>
  </si>
  <si>
    <t>需要带合伙人去现场聊/pass</t>
  </si>
  <si>
    <t>2020.7.21 - 天使轮 - 数千万人民币 - 蓝驰/保利/英诺天使
2021.9.10 - 战略投资 - N/A - 长江小米
2021.11.3 - 战略投资 - N/A - 保隆科技/蓝驰
2021.12.31 - A轮 - 1亿人民币 - 联新/汇川/临芯/杭州金投/长江小米
2022.7.29 - A+轮 - 数亿人民币 - 长江小米/联新/劲邦/北汽产投/芯动能/汇添富/永鑫</t>
  </si>
  <si>
    <t>苏州云途半导体有限公司（简称云途）是一家专注于车规级芯片的无晶圆厂半导体和集成电路设计公司，致力于为客户提供全面的车规级芯片解决方案，为全球智能化出行技术的创新提供保障。云途成立于2020年7月，总部位于苏州，在上海、深圳、成都等地设有研发中心和办事处。 云途已经建立了完善的汽车集成电路设计和验证平台，严格遵循AEC-Q100及ISO-26262开发流程体系和技术规范，成功地开发出多款具有自主知识产权的车规级MCU芯片，申请了多项相关技术专利。</t>
  </si>
  <si>
    <t>兴感半导体</t>
  </si>
  <si>
    <t>芯片设计研发商</t>
  </si>
  <si>
    <t>创始人不是非常top</t>
  </si>
  <si>
    <t>2019.4.10 - 种子轮 - N/A - 一村
2019.5.23 - 战略投资 - 3000万人民币 - 大豪
2021.12.21 - 战略投资 -2000万人民币 - 钧犀
2022.1.7 - B轮 - 数千万人民币 - 钧犀/宁波华桐/宁波集米
2022.7.28 - B+轮 - 2亿人民币 - 武岳峰/宁波华桐/宁波集米</t>
  </si>
  <si>
    <t>「兴感半导体」2013年成立于上海，方向是开发有完全自主知识产权的高精度电流传感器芯片，是国内唯一能够大批量供应0-200A级别的全集成电流检测芯片的企业之一。</t>
  </si>
  <si>
    <t>星翰新材</t>
  </si>
  <si>
    <t>2022.7.26 - 股权投资 - N/A - 鑫睿/同创伟业/广东豆豆</t>
  </si>
  <si>
    <t>常州星翰科技有限公司是中外合资企业，是国内最大的专业生产片式压敏电阻企业，主要从事系列贴片型压敏电阻及其它贴片型高科技电子元器件的研发制造。贴片型压敏电阻是以半陶瓷材料藉由先进的积层技术制造出来，因为拥有优异的电磁能量以及快速的内部散逸功能，所以产品的电磁兼容性和热导性领先于同类产品</t>
  </si>
  <si>
    <t>慧易芯</t>
  </si>
  <si>
    <t>电源管理芯片组研发生产商</t>
  </si>
  <si>
    <t>2021.10.13 - 股权投资 - N/A - 宁波大谢鹏创/四川易冲/工银国际/冯源/华创
2022.7.22 - 股权投资 - N/A - 振维/远骥/无锡金源/鋆昊</t>
  </si>
  <si>
    <t>江苏慧易芯科技有限公司主要经营许可项目：货物进出口；技术进出口，一般项目：技术服务、技术开发、技术咨询、技术交流、技术转让、技术推广；电子产品销售；软件开发；企业管理咨询；计算机软硬件及辅助设备零售；计算机软硬件及辅助设备批发；集成电路设计；集成电路芯片设计及服务；集成电路芯片及产品销售。</t>
  </si>
  <si>
    <t>圭步微电子</t>
  </si>
  <si>
    <t>毫米波射频电路研发生产商</t>
  </si>
  <si>
    <t>聊过，没有太多亮点，估值10亿</t>
  </si>
  <si>
    <t>2021.7.14 - 股权投资 - N/A - 兰璞/真格/顺为
2022.1.14 - 股权投资 - N/A - 韦豪创芯
2022.7.27 - 股权投资 - N/A - 苏州同越/顺为</t>
  </si>
  <si>
    <t>圭步微电子是一家专注于毫米波射频电路设计仿真、雷达芯片系统架构设计的高科技企业。致力于成为国际领先、国内第一的毫米波通信公司, 利用自身毫米波RF以及通信基带、算法技术优势，打造世界级的团队和产品，突破毫米波传感及通信等高精尖“卡脖子”问题。</t>
  </si>
  <si>
    <t>胜达克</t>
  </si>
  <si>
    <t>半导体设备及配件研发商</t>
  </si>
  <si>
    <t>2019.6.24 - 股权投资 - N/A - 九鼎
2020.10.16 - 股权投资 - N/A - 华业天成/聚源/新潮/前海鹏晨/金浦
2022.3.15 - 股权投资 - N/A - 珠海鲸芯/金浦/海达/长石/辰韬/泰达科投/元禾璞华/华控/安芯/恒信华业/上海旭诺/聚源/国策/君海创芯
2022.7.26 - 股权投资 - N/A - 高瓴/上海沃红/广东恒奕泰/仟朗/永鑫方舟</t>
  </si>
  <si>
    <t>胜达克科技是一家半导体设备及配件研发商，主要经营范围是研发、生产、销售半导体设备及相关配件，自有技术转让等。</t>
  </si>
  <si>
    <t>比星咖啡</t>
  </si>
  <si>
    <t>意式咖啡连锁品牌</t>
  </si>
  <si>
    <t>2022.6.29 - 天使轮 - 数千万人民币 - 顺为</t>
  </si>
  <si>
    <t>BE*STAR COFFEE（比星咖啡）总部位于苏州，是一家意式咖啡平拍，在产品上，比星咖啡不拘泥于传统咖啡本身，将咖啡当成一杯好喝的饮品来研发，用茶饮的思维做咖啡，结合茶饮的原材料元素在满足咖啡基础需求的基础上，推出独具颜值与口感更具年轻潮流的咖啡饮品，以满足大部分咖啡白领刚需者的同时，更主动去吸引更多00后年轻一代的消费客群。</t>
  </si>
  <si>
    <t>倍生生物</t>
  </si>
  <si>
    <t>物种设计合成生物学服务商</t>
  </si>
  <si>
    <t>红杉/线性/云九</t>
  </si>
  <si>
    <t>pass，方向不清楚</t>
  </si>
  <si>
    <t>2021.7.20 - 种子轮 - N/A - 红杉/奇绩/云九
2022.7.25 - 天使轮 - 1亿人民币 - 红杉/绿洲/线性/奇绩/云九</t>
  </si>
  <si>
    <t>倍生生物是一家软件化的物种设计、生物制造和生物技术生态公司。旨在软件工程化物种设计——充分发挥生物软硬件的自复制性和拓展性，建立模块化基因组代码库、快速迭代平台，彻底解锁生物产业生产力。倍生的产品是满足特定工业目的的人造物种库及相关的管线，重点关注食品、日化、蛋白药物研发。前期，通过核心代谢网络的软件化设计，孵化精酿啤酒、发酵苏打饮料、高附加值体外诊断试剂、日化品等管线；中后期，专注于蛋白质修饰和折叠系统软件化设计，孵化蛋白药物管线。公司的长期目标是搭建基于模块化物种软硬件一体架构的完整生物技术生态。</t>
  </si>
  <si>
    <t>宇玫博生物</t>
  </si>
  <si>
    <t>基因编辑和外泌体核心产品研发商</t>
  </si>
  <si>
    <t>pass, 团队技术实力比较弱</t>
  </si>
  <si>
    <t>2022.7.22 - 天使轮 - 数千万人民币 - 线性/苏高新</t>
  </si>
  <si>
    <t>上海宇玫博生物2016年成立于上海张江，专注基因编辑和外泌体核心技术的研发和商业化运营，是外泌体领域领军企业，也是上海市器官修复工程技术研究中心合作单位，荣获多项创新创业大赛优秀奖，拥有多项发明专利及30余项软件著作授权。公司围绕外泌体开发的主线，解决了外泌体提纯、药物包裹、标记等技术难题，自主开发了外泌体锚定蛋白表达技术，提升外泌体药物载体的进程，并落地形成具有科研级及产业化能力的外泌体相关产品，是国内首批产业化成功的外泌体生物科技企业。</t>
  </si>
  <si>
    <t>Auron Therapeutics</t>
  </si>
  <si>
    <t>癌症治疗技术研发商</t>
  </si>
  <si>
    <t>4800万美元</t>
  </si>
  <si>
    <t>pass，估值靠后</t>
  </si>
  <si>
    <t>2021.1.28 - 种子轮 - 1275万美元 - Arkin Bio/BrightEdge/启明/Casdin/Polaris /Eli Lilly/Franklin Berger
2022.7.22 - A轮 - 4800万美元 - DCVC Bio/Mubadala/Apollo/Arkin Bio/Polaris/启明/Eli Lilly</t>
  </si>
  <si>
    <t>Auron的目标是治疗从细胞杀伤到恶性细胞向更多正常功能细胞转化的癌症治疗方法，从细胞杀伤到将恶性细胞转化为正常细胞。这种转化称为分化疗法，可重新激活内源性细胞程序以引发肿瘤细胞成熟和从癌症的转变正常组织。其独特的平台可整合大型组数据集和小型化的高通量流式细胞仪，以快速识别和验证人类原发性样品中的多个靶标和药物。</t>
  </si>
  <si>
    <t>倍康美Becoming</t>
  </si>
  <si>
    <t>口腔数字化综合服务商</t>
  </si>
  <si>
    <t>固定正畸数字化</t>
  </si>
  <si>
    <t>2021.5.17 - Pre-A轮 - 数千万人民币 - 经纬
2022.7.20 - A轮 - N/A - 北极光</t>
  </si>
  <si>
    <t>倍康美以不断提高国人口腔健康为己任，引进全球口腔行业发展前沿技术，围绕口腔数字技术整合、智能制造、产品研发、软件集成平台四大领域，打造综合型高新技术企业，为口腔临床诊疗提供了前沿、完整、有价值的数字口腔综合解决方案。</t>
  </si>
  <si>
    <t>珂纳医疗</t>
  </si>
  <si>
    <t>半导体超声成像解决方案提供商</t>
  </si>
  <si>
    <t>2020.1.22 - A轮 - N/A - N/A
2022.3.16 - B轮 - N/A - 华芯/大榭鹏创/源政
2022.6.15 - B2轮 - 1亿人民币 - 乾融/华登</t>
  </si>
  <si>
    <t>珂纳医疗是全球新一代半导体超声CMUT芯片技术引领者，其创新设计的超声换能器正在建立新的医疗超声成像性能标准。公司在该领域拥有强大的知识产权库，是全球业内唯一一家不需要第三方IP 授权的公司。作为国家级高新技术企业，珂纳医疗在国内首次在超声系统上配置38MHz的超高频多基元换能器，超声图像的分辨率可达头发丝级的75微米；第一代医疗超声产品Paragon XHD已经强势进入市场，将超声诊断拓展到皮肤科、医美整形等新兴表浅应用领域，获得高度评价；第二代产品增配70MHz以上的阵列探头，图像分辨力可进一步提升至30微米，在眼科临床诊断，小动物临床实验和生物医学科研领域具有极高的价值，有望打破长期以来外企业在超高频系统领域的垄断地位。</t>
  </si>
  <si>
    <t>层浪生物</t>
  </si>
  <si>
    <t>IVD诊断仪器试剂及生物医疗科研仪器研发商</t>
  </si>
  <si>
    <t>已请IDG投资人介绍</t>
  </si>
  <si>
    <t>2022.7.21 - 股权投资 - N/A - IDG</t>
  </si>
  <si>
    <t>千层浪是一家提供全方位服务的互动广告代理商，将策略、创意、设计、用户体验、编程有机结合，贯穿市场战略、后台搭建、平台维护的全过程，让客凭借数字媒体获得社会效益。</t>
  </si>
  <si>
    <t>深度智耀</t>
  </si>
  <si>
    <t>新药研发服务提供商</t>
  </si>
  <si>
    <t>红杉/SIG/真格</t>
  </si>
  <si>
    <t>pass，估值高，但方向变现和上市不容易</t>
  </si>
  <si>
    <t>2017.11.23 - 天使轮 - N/A - 锋创
2017.12.1 - Pre-A轮 - 数百万人民币 - 真格
2018.10.9 - B轮 - 1500万美元 - 红杉
2022.7.19 - 股权投资 - N/A - 新鼎/红杉/SIG/真格</t>
  </si>
  <si>
    <t>深度智耀致力于用最先进的人工智能技术赋能新药临床开发与申报全流程，帮助全球的药企更快更好的研发新药。公司核心团队由来自跨国药企新药开发部门资深专家以及世界级的NLP专家组成。新药开发与申报还是AI没有触及过的蓝海区域，业务场景众多，需要一批行走在新药开发与AI边界无人区的跨界人才。</t>
  </si>
  <si>
    <t>吉旗物联</t>
  </si>
  <si>
    <t>物联网技术研发商</t>
  </si>
  <si>
    <t>pass，满帮的竞对之一</t>
  </si>
  <si>
    <t>2022.07 - 股权投资 - N/A - 钟鼎</t>
  </si>
  <si>
    <t>G7（G7物联）成立于2010年，总部位于北京 [1] ，拥有超过1500名员工，是公路物流行业的物联网科技平台 。过去十年来，G7以物联网技术为核心，逐步发展了车队管理平台、主动安全服务、数字能源结算、智能挂车租赁、金融保险、卡车后市场等一系列业务，先后服务了7万家货主和物流公司。今天的G7，已经发展成一家连接超过180万重卡、数据类型丰富的全球领先的商用车物联网平台。其三大核心业务，G7数字货运、G7安全管家、G7数字货舱 [8] ，凭借创新的物联网、人工智能和大数据技术与G7丰富的行业经验，均处于各自细分市场的领先地位。</t>
  </si>
  <si>
    <t>英乐飞半导体</t>
  </si>
  <si>
    <t>半导体分立器件销售商</t>
  </si>
  <si>
    <t>联系南钢，暂无回复</t>
  </si>
  <si>
    <t>2022.7.18 - A轮 - 数千万人民币 - 小米长江/南钢/金英</t>
  </si>
  <si>
    <t>英乐飞半导体是一家半导体器件研发商，经营范围包括：半导体分立器件销售、专业设计服务、计算机软硬件及辅助设备零售、电子产品销售、通讯设备销售等。</t>
  </si>
  <si>
    <t>友上智能</t>
  </si>
  <si>
    <t>智能自动化技术研发商</t>
  </si>
  <si>
    <t>2021.11.12 - 股权投资 - N/A - 天津吉利
2022.7.12 - 股权投资 - N/A - 中芯科技/聚源</t>
  </si>
  <si>
    <t>友上科技是一家解决方案供应商，提供智能交通、智能安防、智能制造、机器视觉、企业级大数据产品及解决方案。核心产品包括自主研发智能交通、智能公路、智慧城市、智慧图像等领域核心产品。持续不断地推出各种先进技术，并为各行业提供多种专业的核心技术支撑。</t>
  </si>
  <si>
    <t>荣晶半导体</t>
  </si>
  <si>
    <t>2022.4.19 - 股权投资 - N/A - 亦庄国投
2022.7.15 - 股权投资 - N/A - 显鋆/冯源/韦豪/智通/元禾璞华/镇海产业/苏州同越</t>
  </si>
  <si>
    <t>深圳市荣晶微电子有限公司是一家集科研、制造、开发于一体的新型半导体企业.公司成立于2000年，是一家专业生产与销售的新型电子元器件企业，拥有二极管制造工艺和生产设备，建成了多条全自动二极管生产线，具有年产二极管20亿支的能力，主要产品塑封轴向及贴片二极管如：1A-20A普通整流管、快恢复整流管（FR系列）、整流管(HER系列)、恢复整流管(UF系列)、齐纳（稳压）二极管（0.5W、1W、2W、3W、5W等）、大功率高反压稳压管、肖特基二极管、SIDAC硅对称二端开关二极管、BYV系列、TVS瞬间电压抑制器、塑封双向高压触发管DB系列、整流桥以及玻璃封装管等全系列二极管。</t>
  </si>
  <si>
    <t>得翼通信</t>
  </si>
  <si>
    <t>高性能DFE解决方案提供商</t>
  </si>
  <si>
    <t>公司暂不融资，保持跟进。2022年大概4-5千万收入，上轮投后~5亿</t>
  </si>
  <si>
    <t>2022.7.18 - Pre-A轮 - 1亿人民币 - 富华/君科丹木/明势</t>
  </si>
  <si>
    <t>得翼通信(Digital Enhancement)成立于2019年，致力于利用数字技术突破射频瓶颈，针对高频段、高带宽、小尺寸和低功耗的场景研发通信系统线性化技术及产品，为5G基站、WiFi和移动终端等提供全球领先的高性能DFE解决方案。</t>
  </si>
  <si>
    <t>珩创纳米</t>
  </si>
  <si>
    <t>锂离子电池以及核心材料研发生产商</t>
  </si>
  <si>
    <t>已经交流，磷酸锰铁锂，收购陶氏化工专利</t>
  </si>
  <si>
    <t>2022.7.18 - Pre-A轮 - 1亿人民币 - 悦达/沃赋/高瓴/沃衍/创维/激智/凯石</t>
  </si>
  <si>
    <t>江苏珩创纳米科技有限公司（简称：珩创纳米）成立于2022年2月，是一家专业从事锂离子电池以及核心材料相关领域的研发、生产和销售的企业，核心产品将广泛应用于新能源汽车、两轮电动车以及储能系统等领域。珩创纳米的核心是持续创新, 以客户需求为导向，愿景是成为全球顶级电池材料供应商。</t>
  </si>
  <si>
    <t>英诺达</t>
  </si>
  <si>
    <t>EDA硬件云平台开发商</t>
  </si>
  <si>
    <t>EDA云平台，价值不大</t>
  </si>
  <si>
    <t>2021.2.26 - Pre-A轮 - N/A - 红杉/华登
2021.8.2 - Pre-A+轮 - 1亿人民币 - 红杉宽带/红杉/华登
2022.7.21 - A轮 - 数千万人民币 - 复星/华登/红杉宽带</t>
  </si>
  <si>
    <t>英诺达（成都）电子科技有限公司，作为成都高新区重点引进的EDA企业，将与国际一流的EDA供应商合作，建立国内第一个EDA软硬件工具云赋能平台，为全国IC设计企业、科研院所、高等院校等提供IC设计相关的EDA软件和IT方面的技术支持、云端算力加速等专业化的服务， 赋能中国IC设计企业高速发展，为国内集成电路全产业链提供全方面服务。</t>
  </si>
  <si>
    <t>Secure3</t>
  </si>
  <si>
    <t>2022.7.17 - 种子轮 - 500万美元 - Mirana/Zonff/GGV/HashKey/ SpringWind /Eastlink/Alumni/ArkStream</t>
  </si>
  <si>
    <t>Secure3是一家区块链安全服务提供商，将致力于安全审计的社区建设，招纳贤才，产出高质量的行业和科研报告，建立公开的安全智库和信息库。Secure3 团队成立于2022 年，注重创新、透明和承诺。自创始以来，Secure3 一直致力于构建一个公开、透明、可验证、可追责、可被社区监督的区块链安全生态。</t>
  </si>
  <si>
    <t>XLD Finance</t>
  </si>
  <si>
    <t>DeFi服务提供商</t>
  </si>
  <si>
    <t>2022.7.20 - A轮 - 1300万美元 - Dragonfly/Infinity/Advance AI/ Circle/Digital Currency/IDG/Insignia/Integra/Morningstar/ Openspace /Sfermion/Shima/Transcend/TrustToken/ UOB/Woo/Yield Guild/YOLO/Emfarsis</t>
  </si>
  <si>
    <t>XLD Finance是一个DeFi服务商，提供了一个将加密货币，数字信用和支付服务结合在一个平台下的应用程序。</t>
  </si>
  <si>
    <t>Metaverse Z</t>
  </si>
  <si>
    <t>Z世代社交应用平台</t>
  </si>
  <si>
    <t>CEO的reference一般，产品创新比较少</t>
  </si>
  <si>
    <t>2021.9.9 - 天使轮 - N/A - 青锐
2021.10.22 - Pre-A轮 - 1000万美元 - 和玉/创新工场
2022.7.18 - A轮 - 1000万美元 - Ventech/微光/和玉/创新工场/青锐</t>
  </si>
  <si>
    <t>Metaverse Z （应用名 Project Z）是一家Z世代社交应用，Metaverse Z 想满足的正是 Z 世代对线上社交空间、线上身份和交友的需求。Metaverse Z为追求自我表达、对群体归属感强的 Z 世代提供了基于兴趣、场景多维的社交空间， 用户可以建立自网络身份，通过推荐匹配交友，进行实时语音聊天，发起和参与兴趣圈子、活动派对等。</t>
  </si>
  <si>
    <t>新算科技</t>
  </si>
  <si>
    <t>工业读码与传感器生产商</t>
  </si>
  <si>
    <t>正在通过红杉对接</t>
  </si>
  <si>
    <t>2022.7.20 - 天使轮 - 数千万人民币 - 红杉</t>
  </si>
  <si>
    <t>新算科技成立于2019年，主要专注于图像处理算法的研发与读码产品的设计，面向3C、新能源、汽车、仓储、智能物流、机器人、商超、支付与数字ID等行业，提供通用型DPM工业读码器、高速高性能工业读码器和高性价比读码模组。</t>
  </si>
  <si>
    <t>行知行机器人</t>
  </si>
  <si>
    <t>智能特种机器人研发商</t>
  </si>
  <si>
    <t>2017.7.28 - 股权投资 - N/A - 中科育成
2018.3.15 - 天使轮 - N/A - 峰瑞/荣坤天使
2021.1.15 - Pre-A轮 - 数千万人民币 - 前海淮泽中钊/峰瑞/分享
2022.7.19 - A轮 - N/A - 君联/国科嘉和/致远/前海</t>
  </si>
  <si>
    <t>行知行机器人主要研发爬壁机器人，已经成功研发一款船舶爬壁机器人，并申请多项专利。该船舶爬壁机器人大幅提高了船舶除锈爬壁机器人的吸附能力和越障能力，增强了对船舶壁面的适应能力，提高了除锈效率，从而实现无污染、高效率的除锈作业。隶属于深圳市行知行机器人技术有限公司。</t>
  </si>
  <si>
    <t>曼光信息</t>
  </si>
  <si>
    <t>光子芯片解决方案提供商</t>
  </si>
  <si>
    <t>2022.7.19 - 战略投资 - N/A - 哈勃</t>
  </si>
  <si>
    <t>曼光信息是一家光电应用软件研发商。公司业务面向5G、光通信、光电传感、光计算、工业物联网、国防安全等领域，主要涵盖电磁场仿真与测量两大业务。</t>
  </si>
  <si>
    <t>汤恩科技</t>
  </si>
  <si>
    <t>2021.3.8 - 天使轮 - N/A - 北斗星
2021.9.22 - Pre-A轮 - 数千万人民币 - 碧桂园/创想未来
2022.7.18 - 股权投资 - N/A - 嘉御/顺为</t>
  </si>
  <si>
    <t>汉赞迪</t>
  </si>
  <si>
    <t>医疗诊断智能自动化设备和系统提供商</t>
  </si>
  <si>
    <t>以联系比邻星，公司自动化设备新冠业务占比较多</t>
  </si>
  <si>
    <t>2022.7.16 - 天使轮 - 1亿人民币 - 比邻星/高瓴</t>
  </si>
  <si>
    <t>汉赞迪是中国领先的从事生命科学与医疗诊断智能化自动化设备和系统解决方案研发、生产、销售和服务的高科技企业。由一批经验丰富的，长期从事智能实验室自动化软件、硬件和应用的专家创办。拥有众多核心的专利技术，设计开发具有自主知识产权的智能化产品，整合优势资源，为全球实验室提供卓越的产品和服务。</t>
  </si>
  <si>
    <t>昆迈医疗</t>
  </si>
  <si>
    <t>新一代生物功能磁成像设备开发商</t>
  </si>
  <si>
    <t>2020.4.30 - 天使轮 - N/A - 首都科技发展
2022.7.20 - Pre-A轮 - 数千万人民币 - 纳通/峰瑞</t>
  </si>
  <si>
    <t>北京昆迈医疗科技有限公司是一家以生物弱磁探测为核心技术的医疗设备公司。公司主营产品为临床II类新一代脑功能成像设备和包括心磁图在内的其他生物磁成像医疗设备，主要面向神经科学、脑科学研究和神经外科、精神疾病诊断的临床应用，与北京大学等知名高校建立了联合开发合作关系。</t>
  </si>
  <si>
    <t>阿泰克生物</t>
  </si>
  <si>
    <t>新一代蛋白降解剂药物研发商</t>
  </si>
  <si>
    <t>Pass, 方向不看好</t>
  </si>
  <si>
    <t>2020.12.17 - 天使轮 - N/A - 树兰俊杰
2022.5.12 - Pre-A轮 - N/A - 红杉</t>
  </si>
  <si>
    <t>阿泰克是聚焦全球首创的新一代蛋白降解药物研发的公司。公司独辟蹊径，聚焦全新自噬-溶酶体靶向降解的小分子胶水新药，致力于为“无法靶向”的致病蛋白或“不可成药”的靶点提供全新治疗方案。围绕重大未满足临床需求，储备了多个在研产品管线，并拥有自主知识产权。阿泰克是少数聚焦ATTEC技术的蛋白降解剂企业，其ATTEC小分子胶水筛选技术，能高通量、高效率、低成本完成靶点筛选。</t>
  </si>
  <si>
    <t>变美日记</t>
  </si>
  <si>
    <t>轻医美器械品牌运营服务商</t>
  </si>
  <si>
    <t>Pass, 做医美产品在淘系电商的代运营，偏生意属性</t>
  </si>
  <si>
    <t>2021.2.23 - 天使轮 - 数百万人民币 - 启峰/策源
2021.4.19 - Pre-A轮 - 数千万人民币 - 策源/青雨
2022.7.18 - A轮 - 1000万美元 - 金沙江/映客/盛景嘉成/策源/启峰</t>
  </si>
  <si>
    <t>变美日记成立于2020年，是一家为轻医美器械品牌提供运营服务解决方案的公司。基于其“变美DTC”模式，利用全网流量体系和内容矩阵将轻医美产品直接触达消费者，提高品牌知名度，减低引流成本，提高医美机构利润。</t>
  </si>
  <si>
    <t>方拓生物</t>
  </si>
  <si>
    <t>1.6亿美元</t>
  </si>
  <si>
    <t>Pass, 后期，需要纯人民币</t>
  </si>
  <si>
    <t>2021.2.4 - A轮 - 3500万美元 - 奥博/通和毓承/泓元
2022.7.19 - B轮 - 1.6亿美元 - 博裕/红杉/正心谷/史带/奥博/泓元</t>
  </si>
  <si>
    <t>Frontera Therapeutics创立于2019年9月，汇聚了中美两地具有丰富创新基因药物研发、生产、注册、临床研究管理经验的专业人员，聚焦罕见病及慢性疾病领域，致力于研发和生产高质量的、患者可支付的重组腺相关病毒（rAAV）载体基因治疗产品，以满足全球遗传性和慢性病患者远未被满足的临床治疗需求。</t>
  </si>
  <si>
    <t>迈科康生物</t>
  </si>
  <si>
    <t>创新疫苗和新型佐剂研发商</t>
  </si>
  <si>
    <t>Pass, 估值高，疫苗项目现在不好融资</t>
  </si>
  <si>
    <t>2017.12.19 - 天使轮 - N/A - 四川发展/伯诺生物/川创投
2020.4.2 - Pre-A轮 - 1亿人民币 - KIP/高瓴
2021.6.24 - A轮 - 数亿人民币 - 夏尔巴/高瓴/KIP
2022.7.12 - B轮 - 5亿人民币 - 国寿/时真/新尚/高瓴/夏尔巴</t>
  </si>
  <si>
    <t>迈科康是一家专注创新疫苗和新型佐剂研发的企业，公司拥有领先的创新佐剂技术平台和重组蛋白表达平台。迈科康人用疫苗研发管线项目包括预防性和治疗性两类，预防性疫苗含多个重大传染病预防品种，治疗性疫苗含狂犬、乙肝、过敏性疾病、癌症等治疗方向，迈科康目前已布局了十余项创新疫苗管线，其中2项在临床阶段， 预计未来1年内将有2-3项创新疫苗产品获得IND批件，各管线进展顺利。此外，公司在动物疫苗上游原材料以及创新动物疫苗研发方向也有了长足发展。</t>
  </si>
  <si>
    <t>福寿康</t>
  </si>
  <si>
    <t>居家医疗照护服务提供商</t>
  </si>
  <si>
    <t>22年收入预计7-8个亿，与上年持平，亏损1亿多；post估值30亿</t>
  </si>
  <si>
    <t>2017.3.16 - 种子轮 - N/A - 岭南
2018.4.24 - 天使轮 - N/A - 华医
2018.9.25 - A轮 - N/A - 复容/复星/达晨/华医/麦创/齐亨/上海肯帝
2020.12.22 - B轮 - 数千万美元 - 启明/彤龙/达晨
2021.6.29 - B+轮 - 数亿人民币 - 红杉
2021.12.10 - 股权投资 - N/A - 铱创
2022.7.19 - 战略投资 - N/A - 腾讯</t>
  </si>
  <si>
    <t>福寿康成立于2011年，是一家以信息化为基础的智慧养老服务企业，通过深度挖掘老年人需求，为老、弱、病、残人士提供全方位的居家照护、社区照护、专业医疗临床护理、专业认知照护、智能陪护等一站式居家医养护理服务。</t>
  </si>
  <si>
    <t>赫兹生命</t>
  </si>
  <si>
    <t>类病毒颗粒VLPs疫苗研发商</t>
  </si>
  <si>
    <t>已连续同创伟业</t>
  </si>
  <si>
    <t>2021.7.14 - 种子轮 - N/A - 勤智
2022.7.14 - 股权投资 - N/A - 深圳高新/同创伟业/华良</t>
  </si>
  <si>
    <t>赫兹生命由德国及瑞士归国科学家联合牛津大学教授创立，致力于利用新型VLPs平台技术开发人用及兽用疫苗，为动保福利和人类福祉做出贡献。公司目前拥有数项底层核心专利技术，并依托于霁因（大湾区）基地建立了稳定高效的研发平台，积极推进疫苗研发工作。目前公司已与业内上市公司，研究院等建立了深入的合作关系，研发实力得到同行及上下游企业的高度认可。</t>
  </si>
  <si>
    <t>玄刃科技</t>
  </si>
  <si>
    <t>生命科学智慧实验室解决方案提供商</t>
  </si>
  <si>
    <t>pass, 实验室自动化整合收入及人员规模第4/5</t>
  </si>
  <si>
    <t>2020.10.28 - 天使轮 - 数千万人民币 - 张科领弋
2021.10.29 - Pre-A轮 - 数千万人民币 - 元禾原点/顺为
2022.7.19 - 股权投资 - N/A - 顺为</t>
  </si>
  <si>
    <t>玄刃科技成立于2020年底，凭借核心团队成员多年的机器人行业的产品研发和团队管理经验，旨在开发适用于生命科学领域的标准化产品和解决方案，旗下产品的应用领域广泛覆盖医疗、药物研发、体外诊断、生物样本库和基因工程等，极大提高了实验效率和质量。</t>
  </si>
  <si>
    <t>遁甲科技</t>
  </si>
  <si>
    <t>家用智能视觉硬件研发商</t>
  </si>
  <si>
    <t>2021.7.15 - 天使轮 - 数千万人民币 - 蓝驰/联想</t>
  </si>
  <si>
    <t>遁甲科技成立于2019年，主要基于ISP图像算法、CNN人脸识别技术、静脉反射识别技术、系统级优化和云平台解决方案等能力，开发软硬一体化的家用智能视觉类AIoT产品。目前，公司的首款人脸识别智能门锁DLOCK30 Pro已完成量产上市。</t>
  </si>
  <si>
    <t>牵记网络</t>
  </si>
  <si>
    <t>基础软件及应用软件开发商</t>
  </si>
  <si>
    <t>2022.7.5 - 股权投资 - N/A - 九合</t>
  </si>
  <si>
    <t>牵记网络是一家致力于传播新青年文化的数字媒体公司。旗下Change是一款围绕健身，潮流和文化的视频资讯推荐App。</t>
  </si>
  <si>
    <t>渐近线</t>
  </si>
  <si>
    <t>企业级工业场景软件设计方案服务商</t>
  </si>
  <si>
    <t>2022.7.8 - 股权投资 - N/A - SOS/顺为</t>
  </si>
  <si>
    <t>深圳市渐近线科技有限公司是一家工业互联网领域的企业级工业场景软件设计方案服务商，致力于为具有工业背景的企业提供从软件设计到部署的全栈式解决方案，突出高效、准确、柔性的设计亮点，通过对用户knowhow的挖掘与提炼，全面深入地完成项目交付以及未来整体性能提升与柔性改善，帮助用户实现生产、营运、现代企业管理的整体优化和提升。</t>
  </si>
  <si>
    <t>小鹏鹏行</t>
  </si>
  <si>
    <t>四足仿生机器人研发商</t>
  </si>
  <si>
    <t>2022.7.12 - A轮 - 1亿美元 - IDG/小鹏</t>
  </si>
  <si>
    <t>鹏行智能成立于2016年，公司总部位于深圳，在广州、北京、美国硅谷均设有研发中心，现已成为智能机器人领域布局最广的公司之一，在动力总成、运动控制、自动驾驶、人机交互、机器智能等重点技术领域均有深入布局。截至2022年6月，公司总员工数超三百人，其中研发人员占比超过80%，融合了来自机器人、人工智能、汽车设计与制造、互联网等领域的专家。受益于小鹏汽车大生态的协同，小鹏鹏行在产品研发、精益制造等方面引入汽车研发制造的优势，在自动驾驶、动力系统、智能交互等领域相互赋能，走出一条独特的智能机器人发展之路，有望成为消费级机器人的定义者与引领者，让智能机器人成为每一个家庭的“智能生活新标配”。</t>
  </si>
  <si>
    <t>拓璞数控</t>
  </si>
  <si>
    <t>数控装备制造商</t>
  </si>
  <si>
    <t>2011.3.1 - 天使轮 - N/A - 众合
2015.11.2 - A轮 - N/A - 和辉
2019.1.1 - B轮 - N/A - 玖菲特
2021.8.20 - C轮 - 5亿人民币 - 鼎晖百孚/临松
2022.7.14 - D轮 - 数亿人民币 - 君联/玖菲特/动潮/丰仓</t>
  </si>
  <si>
    <t>上海拓璞数控科技股份有限公司是一家由机械制造、自动化、计算机信息多学科的专家、博士与机床行业的资深企业家和工程技术人员联合创立的有限责任公司，上海拓璞以“理论创新—技术平台与产品设计—先进加工工艺与服务—产品运维、解决方案一体化”为装备制造企业的新型模式，积聚国内一流的研发团队、管理团队和高级技工队伍，致力于具有国际先进水平的数控装备制造企业的建设。</t>
  </si>
  <si>
    <t>蓝鲤能源</t>
  </si>
  <si>
    <t>移动能源服务商</t>
  </si>
  <si>
    <t>给电动车提供移动充电服务（运营1000度电池的中卡通过app下单给客户提供充电服务）</t>
  </si>
  <si>
    <t>2022.7.13 - 天使轮 - 数千万人民币 - 蓝驰</t>
  </si>
  <si>
    <t>蓝鲤能源成立于2021年10月，是一家集产品设计研发、服务运营于一体的新能源服务科技公司，由来自于滴滴、阿里、腾讯等一线互联网团队的核心成员创立。公司依托领先的储能技术、物联网技术和电池检测技术，瞄准碳中和背景下的新能源汽车充电难问题，构建分布式光储充检一体的动态新能源电网，为用户提供移动无感充电创新体验服务，目前该业务已在杭州上线。</t>
  </si>
  <si>
    <t>慕帆动力</t>
  </si>
  <si>
    <t>纯氢燃气轮机产品研发商</t>
  </si>
  <si>
    <t>继续联系中，通过紫竹小苗对接，但是反馈不融资</t>
  </si>
  <si>
    <t>2018.10.18 - 天使轮 - 数百万人民币 - 紫竹小苗
2022.7.12 - Pre-A轮 - 5000万人民币 - 达晨财智/顺为/小苗</t>
  </si>
  <si>
    <t>慕帆动力是一家纯氢燃气轮机产品研发商，致力于新一代零碳氢能发电技术和产品的开发。公司业务涵盖透平机械设计研制和运行维护过程中的各个核心技术领域，包括：燃气轮机、汽轮机及其他涡轮机械（ORC,SCO2）的设计咨询，发电系统、故障诊断、节能优化等工程服务。</t>
  </si>
  <si>
    <t>弓叶科技</t>
  </si>
  <si>
    <t>再生资源智能分选装备制造商</t>
  </si>
  <si>
    <t>垃圾分拣机器人，创始人现在不融资，预计年底开始融资</t>
  </si>
  <si>
    <t>2021.4.13 - 天使轮 - N/A - 华创
2021.10.20 - Pre-A轮 - 1亿人民币 - 经纬
2022.6.7 - A轮 - 1亿人民币 - 达晨财智/经纬</t>
  </si>
  <si>
    <t>弓叶科技创立于2018年，是一家聚焦于固废回收和固废分选的人工智能和大数据公司。公司以智能分选装备为核心，向客户提供标准化的整厂解决方案。 弓叶科技始终坚持以产品和方案打动客户，已为数百家固废处理企业提供智能分选装备和服务。作为AI和光电融合的分选设备提供商，产品广泛应用于再生资源回收、城市生活垃圾、建筑装修垃圾等行业。</t>
  </si>
  <si>
    <t>醴陵电子玻璃</t>
  </si>
  <si>
    <t>高性能超薄电子玻璃研发商</t>
  </si>
  <si>
    <t>消费电子供应商，与小米达成战略合作</t>
  </si>
  <si>
    <t>2022.7.11 - 战略投资 - 2.47亿人民币 - 长江小米/旗滨</t>
  </si>
  <si>
    <t>醴陵旗滨电子玻璃是旗滨集团旗下从事高性能电子玻璃生产线的公司，主营研发、生产、销售超高铝超薄电子玻璃，产品广泛应用于智能手机、平板电脑、笔记本电脑、智能手表、车载应用、工业控制、医疗等领域。其产品不仅将在柔韧性、抗刻划、抗冲击等多项重要指标方面领先国内厂家现有产品，并比肩国际产品，而且在能耗水平上亦优于国内其他厂家，产品竞争力大幅提升。</t>
  </si>
  <si>
    <t>碳能科技</t>
  </si>
  <si>
    <t>碳利用技术研发及商业化服务提供商</t>
  </si>
  <si>
    <t>碱槽隔膜+二氧化碳利用生成合成气</t>
  </si>
  <si>
    <t>2016.2.24 - 天使轮 - 500万人民币 - 叶飞/泰有
2017.5.3 - Pre-A轮 - 1000万人民币 - 首都科技/中引
2021.10.9 - Pre-A+轮 - N/A - 奇绩
2021.12.29 - A轮 - 数千万人民币 - 红杉/奇绩
2022.7.12 - 股权投资 - N/A - 红杉/九智</t>
  </si>
  <si>
    <t>碳能科技是由斯坦福大学博土、国家高层次人才发起成立的，致力于碳利用技术、氢能关键技术研发及商业化的国家高新技术企业。通过自主研发的纳米催化剂、高效反应器和优化的工艺流程，将工业排放的二氧化碳高效的转化为合成气、合成油和合成蜡等具有工业应用价值的化学品和新材料，为企业提供碳中和解决方案，将碳减排压力转为碳资源利用动力，兼顾经济性的同时有效降低碳排放，塑造可持续的未来!</t>
  </si>
  <si>
    <t>卫蓝新能源</t>
  </si>
  <si>
    <t>固态锂电池研发服务商</t>
  </si>
  <si>
    <t>技术路径不是很明确，有concern</t>
  </si>
  <si>
    <t>2017.7.5 - 天使轮 - N/A - 腾业/海博思创/武岳峰
2018.6.11 - A轮 - 数亿人民币 - 中科院成果转化/三峡/天齐锂业/陆石昱航/三峡建信
2021.2.26 - A+轮 - N/A - 华融瑞泽/海松/武岳峰/复奇
2021.11.8 - 股权投资 - 5亿人民币 - 允泰/海松/小米/华为/顺为/IDG/蔚来
2022.3.24 - 股权投资 - N/A - 顺为/长江小米/哈勃/众擎/吉利/北京高端
2022.7.7 - B轮 - 数亿人民币 - 海松/允泰/武岳峰/复奇</t>
  </si>
  <si>
    <t>北京卫蓝新能源科技有限公司是一家专注于混合固液电解质锂离子电池与全固态锂电池研发与生产、拥有系列核心专利与技术的国家高新技术企业，是中国科学院物理研究所清洁能源实验室固态电池技术的唯一产业化平台。公司融合了电池材料、电芯、系统等领域的高精尖人才，聚焦高能量密度、高安全、高功率、宽温区、长寿命的混合固液电解质电池和全固态电池产品，通过原始创新突破现有技术瓶颈，应用覆盖新能源车船、规模储能、3C消费、其他行业等领域。</t>
  </si>
  <si>
    <t>Timeplus</t>
  </si>
  <si>
    <t>实时数据分析基础设施平台</t>
  </si>
  <si>
    <t>2022.7.8 - 种子轮 - N/A - 高瓴/Jeremy Kranz/Rory Sexton/Richard Tibbetts/Margaret Lee</t>
  </si>
  <si>
    <t>Timeplus成立于2021年11月底，是新一代面向流式数据为核心的数据基础设施平台，专注实时流式数据分析。致力于向用户提供面向流式数据的实时分析技术及平台，以解决当前用户在建立“延迟敏感”的业务分析系统过程中遇到的种种技术挑战，赋能用户以最小TCO成本在最短时间内实现实时数据的洞见及价值挖掘，助力企业构建具备实时能力的数字化系统实现数字化转型升级。</t>
  </si>
  <si>
    <t>Azota</t>
  </si>
  <si>
    <t>越南教育科技平台</t>
  </si>
  <si>
    <t>海外业务海外CEO</t>
  </si>
  <si>
    <t>2022.7.8 - Pre-A轮 - 240万美元 - GGV</t>
  </si>
  <si>
    <t>Azota 是一个用于在线测试创建和评估的平台。推出不到一年就取得了骄人的成绩，并迅速成为全国使用最广泛的教育产品之一。</t>
  </si>
  <si>
    <t>Chainbase</t>
  </si>
  <si>
    <t>Web3开发者平台</t>
  </si>
  <si>
    <t>150万美元</t>
  </si>
  <si>
    <t>CEO是b站liuyang下属，继续跟进</t>
  </si>
  <si>
    <t>2022.7.1 - 天使轮 - 150万美元 - XVC/M77</t>
  </si>
  <si>
    <t>Chainbase是一个 Web3开发者平台，为开发人员提供云化的 API 服务，以帮助接入加密网络、轻松构建可扩展的 Web3 原生应用。该中间件平台提供了多个服务，包括多链节点、数据查询、实时索引及应用监控等开发者工具。Chainbase 计划成为 Web2 到 Web3 的 Gateway —— 帮助数千万开发人员更好地进入新的世界，构建应用。</t>
  </si>
  <si>
    <t>白鲸开源</t>
  </si>
  <si>
    <t>云原生DataOps平台开发商</t>
  </si>
  <si>
    <t>Pass, 团队不错，但data ops在中国不看好</t>
  </si>
  <si>
    <t>2021.11.2 - 种子轮 - N/A - 蓝驰
2022.7.14 - Pre-A轮 - 数千万人民币 - 凯泰/蓝驰</t>
  </si>
  <si>
    <t>白鲸开源成立于2021年8月，由Apache DolphinScheduler开源项目的核心团队和全球顶尖的数据领域专家组建。公司致力于打造下一代云原生DataOps平台，助力企业在大数据和云时代，智能化地完成自身数据的处理、调度、治理和数据资产的管理。</t>
  </si>
  <si>
    <t>格子互动</t>
  </si>
  <si>
    <t>信息技术研发商</t>
  </si>
  <si>
    <t>2022.7.11 - 股权投资 - N/A - 源码</t>
  </si>
  <si>
    <t>上海格子互动信息技术有限公司专注于中国互联网文娱领域的软件开发，利用互联网技术丰富年轻人的娱乐社交。当前战略目标是打造全球线上剧本娱乐社交平台「Halo剧本杀」，旨在缔造一个情绪体验元宇宙，并通过蕴含着中国文化的剧本娱乐方式，在全球掀起中国式新兴文娱的新浪潮。</t>
  </si>
  <si>
    <t>犬安科技</t>
  </si>
  <si>
    <t>汽车全生命周期全方位安全解决方案提供商</t>
  </si>
  <si>
    <t>聊过，CEO原来是360汽车网络安全专家，汽车网络安全趋势不错，但市场规模比较小，收费模式存在concern</t>
  </si>
  <si>
    <t>2021.10.21 - 股权投资 - N/A - 变量/顺为
2022.7.4 - 股权投资 - N/A - 顺为</t>
  </si>
  <si>
    <t>犬安科技集合了深厚的网络安全行业技术经验和汽车行业经验，致力于为网联汽车提供全生命周期的安全解决方案，弥合安全行业与汽车行业的鸿沟，用汽车行业的协作方式将网络安全能力赋能于汽车行业。</t>
  </si>
  <si>
    <t>数字力场</t>
  </si>
  <si>
    <t>人工智能生成内容技术研发商</t>
  </si>
  <si>
    <t>团队很技术，但想做2C的捏脸工具，觉得这个切入点没太大意思，很轻</t>
  </si>
  <si>
    <t>2022.7.13 - 天使轮 - 数千万人民币 - 百度</t>
  </si>
  <si>
    <t>数字力场是一家元宇宙数字资产技术服务商，推出AIGC+3D内容结合的“Disco Phantom”平台产品，先对最具个性化特征的服饰和发型切入，将3D资产及其生产流程进行标准化。</t>
  </si>
  <si>
    <t>遇贤微电子</t>
  </si>
  <si>
    <t>高端云计算芯片CPU研发商</t>
  </si>
  <si>
    <t>2020.10.10 - 种子轮 - N/A - 东方嘉富/Forebright/常春藤
2021.10.22 - 天使轮 - 1亿人民币 - 创新工场
2022.7.15 - Pre-A轮 - N/A - 广开芯泉/创新工场/陈大同</t>
  </si>
  <si>
    <t>深圳市遇贤微电子有限公司(简称YSEMI遇贤)致力于 “高性能服务器处理器”引擎，以驱动日新月异的数字世界，面向均衡服务器、存储服务器及高密度服务器市场，应用于大数据、分布式存储、Arm原生应用等场景，服务于人工智能、云计算、大数据处理等新兴需求。</t>
  </si>
  <si>
    <t>宏芯宇电子</t>
  </si>
  <si>
    <t>Nand Flash存储芯片产品研发生产商</t>
  </si>
  <si>
    <t>2022.1.10 - Pre-A轮 - 1.5亿人民币 - 深投控/深圳高新投/合肥产投/厦门联和
2022.7.13 - A轮 - 数亿人民币 - 聚源/合肥产投/昆桥</t>
  </si>
  <si>
    <t>深圳宏芯宇电子股份有限公司是一家专注于Nand Flash存储芯片产品的研发、生产、测试、销售高新科技股份有限公司。 公司目前主导产品分为嵌入式存储器、移动存储器、集成电路主控制器系列三大类产品。公司产品可广泛应用于各种消费类电子产品、工业类电子产品、云计算、智能监控、无人驾驶、机器人、人工智能等目前以致未来的高、精、尖领域和行业，凭借公司强大的自主创新能力和技术领先优势和团队优势，以及常年累积下来的品牌渠道优势和品质优势，宏芯宇股份目前已成为存储芯片行业的高端企业，公司生产的产品除在国内有强大的品牌知名度及影响力之外，在亚洲、非洲、南美和中东等地亦占有一定的市场份额宏芯宇股份未来的发展愿景是成为“世界一流的存储芯片应用专家”</t>
  </si>
  <si>
    <t>芯享程</t>
  </si>
  <si>
    <t>高性能半导体芯片设计研发商</t>
  </si>
  <si>
    <t>需要我们合伙人聊</t>
  </si>
  <si>
    <t>2022.7.8 - A轮 - N/A - 聚源</t>
  </si>
  <si>
    <t>上海芯享程半导体公司致力于高品质，工业级/车规级电源管理类芯片以及高性能信号链芯片，服务于汽车，工业，储能，通信，数据中心，安防等高成长性行业。上海芯享程半导体公司以严格的品质控制和流程管理为基础，以创新和差异化设计为驱动，为客户创造价值。</t>
  </si>
  <si>
    <t>景略半导体</t>
  </si>
  <si>
    <t>网络通信芯片设计研发商</t>
  </si>
  <si>
    <t>需要复盘</t>
  </si>
  <si>
    <t>2019.1.17 - A轮 - N/A - 经纬
2020.2.27 - A+轮 - N/A - 恒旭
2021.3.10 - B轮 - 数亿人民币 - 鼎晖创新与成长/经纬
2021.5.1 - B+轮 - N/A - 韦豪
2021.8.13 - B++轮 - 数亿人民币 - 仁宸半导体
2022.7.8 - C轮 - 1亿美元 - 中信/武岳峰/韦豪创芯/金浦</t>
  </si>
  <si>
    <t>景略半导体是一家物联网芯片设计研发商，利用无线PON、物联网技术等技术，研发生产了CAV2.0 SOC芯片、射频变频芯片、无线图传模组等产品，广泛应用于通讯电子、智能家居、无人机等领域，同时面向用户提供产品定制服务及通讯芯片行业应用解决方案。</t>
  </si>
  <si>
    <t>创润新材</t>
  </si>
  <si>
    <t>钛合金材料研发商</t>
  </si>
  <si>
    <t>2019.11.11 - 股权投资 - N/A - 红枫林
2022.7.7 - 股权投资 - N/A - 苏州粒子基石/元禾璞华</t>
  </si>
  <si>
    <t>宁波创润新材料有限公司是一家由海归博士团队联合筹建，集研发、生产为一体的创业型公司，产品包括低氧超高纯钛材、高端钛合金材，以及低氧超细(球形)Ti粉、Ti合金粉的生产设备及工艺开发、先进金属压力加工工艺、低成本Ti的工艺开发、近净成型加工工艺(增材制造、精密铸造)。</t>
  </si>
  <si>
    <t>玏芯科技</t>
  </si>
  <si>
    <t>集成电路设计及产品研发商</t>
  </si>
  <si>
    <t>2022.5.26 - 股权投资 - N/A - 联想之星/源码/开元明信/德联
2022.7.7 - 股权投资 - N/A - 聚源/中芯科技</t>
  </si>
  <si>
    <t>玏芯科技（广州）有限公司主要经营技术服务、技术开发、技术咨询、技术交流、技术转让、技术推广;集成电路设计;集成电路销售;电子产品销售;计算机软硬件及辅助设备零售;信息系统集成服务;办公设备租赁服务;集成电路芯片设计及服务;技术进出口;货物进出口等。</t>
  </si>
  <si>
    <t>海飞科</t>
  </si>
  <si>
    <t>集成电路设开发商</t>
  </si>
  <si>
    <t>沐曦竞品</t>
  </si>
  <si>
    <t>2020.12.16 - 股权投资 - N/A - Plug &amp; Play/武岳峰
2021.3.26 - 股权投资 - N/A - 临港科创/风投侠/千合/中金
2022.7.11 - 股权投资 - N/A - 武岳峰/光合/广汽/超引力</t>
  </si>
  <si>
    <t>海飞科(Hexaflake)是一家高科技初创公司，致力于AI高性能处理器芯片和软硬件全栈系统解决方案的研发，是能够在该领域与国际巨头并驾齐驱的头部AI通用型处理器公司。主要创始人及核心团队汇聚中美各地多位国际顶级资深专家；专长涵盖并行计算与AI处理器体系架构、GPU等超大规模SoC芯片以及处理器系统软件的研发；并曾在国际领先企业核心研发部门长期任职，成功研制多款芯片和系统产品。</t>
  </si>
  <si>
    <t>网迅科技</t>
  </si>
  <si>
    <t>芯片制造商</t>
  </si>
  <si>
    <t>普通网卡，收入利润不错，但比较传统</t>
  </si>
  <si>
    <t>2021.7.1 - 股权投资 - N/A - 中金浩天
2021.10.29 - 股权投资 - N/A - 宁波梅山弘涛/绿盟/盈富泰克/紫金科创/普罗
2022.7.8 - 股权投资 - N/A - 耀途</t>
  </si>
  <si>
    <t>网迅科技，产品包括万兆及千兆以太网控制器芯片和板卡；存储压缩加密加速板卡等。公司拥有自主嵌入式CPU，Flash控制器和加密算法IP。公司拥有一支技术过硬的高端芯片设计团队，专业特长涵盖SOC设计，驱动软件设计，固件设计和系统集成，具有数千万门超大规模集成电路的流片经验。</t>
  </si>
  <si>
    <t>为旌科技</t>
  </si>
  <si>
    <t>应用处理器芯片研产商</t>
  </si>
  <si>
    <t>朱嘉看过pass</t>
  </si>
  <si>
    <t>2021.8.25 - 股权投资 - N/A - 深创投/长安私人/华业天成/明势/临港科创/世纪金源
2022.7.8 - 股权投资 - N/A - 临芯/金浦/元璟/华业天成/深圳蓝山锋和</t>
  </si>
  <si>
    <t>上海为旌科技有限公司成立于2020年8月，融资数亿元人民币，其中天使轮投资1亿元人民币。创业团队由海思、中兴、高通、博通等公司核心成员构成，基于视频编解码、图像处理、低功耗、人工智能加速器等SOC关键技术，瞄准智能安防和车载领域提供中高端智能应用处理器芯片。</t>
  </si>
  <si>
    <t>精控集成</t>
  </si>
  <si>
    <t>模拟及混合信号集成芯片研发商</t>
  </si>
  <si>
    <t>BMS AFE，maxim美国团队，美国公司成本结构，CEO格局一般</t>
  </si>
  <si>
    <t xml:space="preserve">2020.12.28 - 股权投资 - N/A - 中航南山/凯晟共
2021.11.15 - 战略投资拟并购 - 800万人民币 - 环联连讯
2021.12.15 - 股权投资 - N/A - 元禾控股/俱成/QBN
2022.7.6 - 股权投资 - N/A - 耀途/QBN </t>
  </si>
  <si>
    <t>精控集成半导体为一间以深圳为基地的模拟及混合信号集成芯片创新企业，专门设计、开发及销售用于光通讯、工业控制、新能源、医疗器械及人工智慧物联网(AIoT)的高端精密控制产品，在印度、美国及中华人民共和国均有设计部，客户群遍布全球。</t>
  </si>
  <si>
    <t>导远电子</t>
  </si>
  <si>
    <t>智能驾驶MEMS高精度定位技术供应商</t>
  </si>
  <si>
    <t>戴世竞品</t>
  </si>
  <si>
    <t>2017.4.4 - 天使轮 - N/A - 励石/鹏德
2019.3.19 - A轮 - 1000万人民币 - 合创/时代伯乐/力合/浙商/河北沿海/三六五网络/海睿/架桥
2020.9.8 - B轮 - N/A - 国投招商/松禾/越秀/广州新兴/广州穗开/北辰远方
2021.10.9 - C轮 - 数亿人民币 - 红杉/经纬/高瓴/国投招商/越秀/合创/鹏汇/高瓴/深圳力合银泽
2022.7.8 - 股权投资 - N/A - 经纬/南京大美众成/广州基金/鹏德/深圳力合银泽</t>
  </si>
  <si>
    <t>导远电子是一家技术市场双驱动的自动驾驶定位解决方案公司，向汽车制造商、自动驾驶方案商和测试测量方案商提供基于自研MEMS组合导航技术的高精度融合定位端到端解决方案。公司目前总部位于深圳，在广州开发区、江苏海门设有制造和研发中心，在苏州工业园区设有研发中心，并在北京设有分公司。导远电子的前装产品满足车规要求，已在数家乘用车制造商超过十款智驾车型实现量产交付或被列入定点采购计划，并为多个物流商用车项目提供了支撑。</t>
  </si>
  <si>
    <t>芯格诺</t>
  </si>
  <si>
    <t>高性能数模混合信号芯片研发生产商</t>
  </si>
  <si>
    <t>miniled驱动市场空间不大，OLED是长期</t>
  </si>
  <si>
    <t>2021.6.17 - 天使轮 - 1亿人民币 - 美团龙珠/IDG
2022.3.29 - Pre-A轮 - 数千万人民币 - 长江小米
2022.7.11 - A轮 - 1亿人民币 - 朗玛峰/国汽/美团龙珠/IDG</t>
  </si>
  <si>
    <t>芯格诺微电子是一家高性能数模混合信号芯片设计和研发企业，主要产品为无刷直流电机（BLDC）/永磁同步（PMSM）电机的控制和驱动芯片及高性能数控电源芯片等，可用于单相、三相电机的各种应用，例如家电、电动工具、电动车、风扇、泵、无人机、工业机器人、机械臂等。</t>
  </si>
  <si>
    <t>每日黑巧</t>
  </si>
  <si>
    <t>健康巧克力品牌</t>
  </si>
  <si>
    <t>2019.5.14 - 天使轮 - 1000万人民币 - 青山/逐鹿
2020.4.2 - A轮 - 450万美元 - 青山/源星
2020.12.9 - A+轮 - N/A - 源码/青山/爱奇艺
2021.3.26 - B轮 - 1亿人民币 - 五源/源码/源星
2022.3.24 - 股权投资 - N/A - 瑞力
2022.7.12 - 股权投资 - 1亿人民币 - 瑞壹/金浦/创享欢聚/五源/源星</t>
  </si>
  <si>
    <t>创立于2019年的每日黑巧选择欧洲先进的瑞士巧克力工厂，并运用全球供应链资源开发新一代健康理念巧克力，秉持美味、健康、可持续的品牌理念，专注黑巧克力健康与环保可持续方向的创新，致力于为消费者带来每日享用的兼具健康与美味理念的黑巧克力。</t>
  </si>
  <si>
    <t>新樾生物</t>
  </si>
  <si>
    <t>小分子创新药研发商</t>
  </si>
  <si>
    <t>Pass, 已经有头部厂商</t>
  </si>
  <si>
    <t>2021.7.17 - 天使轮 - 数千万人民币 - 同创伟业
2022.7.8 - Pre-A轮 - 数千万人民币 - 邦勤/启榕/国成德俊/同创伟业</t>
  </si>
  <si>
    <t>深圳市新樾生物科技有限公司是一家以DNA编码化合物库技术（DNA Encoded Library, DEL）为核心技术进行创新药开发和技术服务的初创公司。新樾生物科技公司依托具有自主知识产权的DEL技术，针对未被满足的临床需求，建立专注于FIC创新药设计、研发和产业化的创新药全生命周期体系，致力于成为一家国际领先的特色鲜明的新药研发型生物制药公司。其中公司拥有DEL技术领域独有的活细胞筛选技术，能筛选难以纯化的膜蛋白等靶标，这种更贴近生理状态的筛选模式能显著提高药物筛选的成功率，并已广泛应用于公司的新药研发中。</t>
  </si>
  <si>
    <t>指真生物</t>
  </si>
  <si>
    <t>血液学检测诊断仪器及试剂研发商</t>
  </si>
  <si>
    <t>Pass, 方向性pass，行业分散</t>
  </si>
  <si>
    <t>2018.8.1 - 天使轮 -2020万人民币 - 弘晖/幂方
2020.1.20 - Pre-A轮 - N/A - 亦庄国投
2020.8.20 - A轮 - 1亿人民币 - 盛宇/亦庄国投/弘晖
2021.6.18 - A+轮 - 数千万人民币 - 启明
2021.10.27 - 股权投资 - N/A - 沂景
2022.6.20 - B轮 - 1亿人民币 - 达晨财智/道远/惠合/凯普/安必平/启明</t>
  </si>
  <si>
    <t>北京指真生物科技有限公司，是一家致力于为体外诊断用户提供优异的血液学检测诊断仪器、试剂乃至服务的技术性公司。 团队成员多年来从事相关产品研发，深刻理解市场、用户所需，结合自身技术优势，立志为临床血液学诊断提供完整的、最优性价比的解决方案。</t>
  </si>
  <si>
    <t>爱科百发</t>
  </si>
  <si>
    <t>抗病毒新药和儿童药物制药商</t>
  </si>
  <si>
    <t>元禾控股/启明</t>
  </si>
  <si>
    <t>Pass, 管线做RSV和IPV，年初港股发不出来</t>
  </si>
  <si>
    <t>2015.4.9 - A轮 - N/A - 启明/ TF/晨兴
2017.2.6 - A+轮 - N/A - 元生/启明/晨兴/元禾原点
2020.10.13 - B轮 - N/A - 盈科/聚明/德诚/自贸区基金/中信/元生/元禾原点
2021.1.22 - C轮 - N/A - 高瓴/TPG/燕创/德诚/红土/开投瀚润/博荃/仁爱/瑞华/德同/德屹/元禾控股/道远/中信/自贸区基金/浦东科创/东方富海/海南华益/启明/盈科
2022.7.14 - D轮 - N/A - 正心谷/建发新兴/龙大/元禾控股/启明/上海自贸区/临港科创/东方富海</t>
  </si>
  <si>
    <t>爱科百发生物医药是一家专注于创新药，特别是抗病毒药物研发的生物制药公司。爱科百发在拥有自主研发项目的基础上，还积极引进外部研发项目，目前公司抗呼吸道合胞病毒新药AK0529项目已进入全球多中心II期临床试验。爱科百发致力于成为全球领先的抗病毒创新药及儿科药研发的生物科技公司。</t>
  </si>
  <si>
    <t>艾登科技</t>
  </si>
  <si>
    <t>DRG赛道医疗大数据服务解决方案提供商</t>
  </si>
  <si>
    <t>创新工场/钟鼎</t>
  </si>
  <si>
    <t>2019.10.21 - A轮 - N/A - 创新工场
2021.11.25 - B轮 - 2亿人民币 - 钟鼎/联想之星/创新工场
2022.7.8 - B+轮 - 2亿人民币 - 海尔/星陀/创新工场/钟鼎</t>
  </si>
  <si>
    <t>艾登科技，于2016年初成立，是一家专注于医疗行业内大数据深度挖掘、应用的科技公司，以“人工智能”、“疾病分类”与“病案质控”为切口，专注于医疗行业内大数据深度挖掘以及人工智能应用，为近4000家二、三级医疗机构提供基于SaaS的全面DRG/DIP解决方案，内容包括：医疗服务效率评价、医保资金核算、成本核算、绩效分配、临床路径分析与学科建设等。</t>
  </si>
  <si>
    <t>超视计</t>
  </si>
  <si>
    <t>科研级高端显微仪器制造商</t>
  </si>
  <si>
    <t>Pass, 团队没有做药的基因</t>
  </si>
  <si>
    <t>2021.3.29 - 股权投资 - N/A - 北京协同创新/粤港澳大湾区协同
2022.3.14 - Pre-A轮 - 5000万人民币 - 北极光/凯风/鼎晖/达晨财智/启迪之星
2022.7.11 - 股权投资 - N/A - 中科创星/协同创新/启明</t>
  </si>
  <si>
    <t>广州超视计生物科技有限公司（广州超视计）是由北京大学多学科团队联合打造的科研级高端显微仪器制造商，立足于高校自主研发技术，整合国内光学设计、加工和制造资源，引领海量成像数据的智能化处理方向，目标成为具有国际代表性的先进显微成像设备和解决方案供应商，开拓生物医学高动态高分辨成像领域。</t>
  </si>
  <si>
    <t>果芯数创</t>
  </si>
  <si>
    <t>钢结构建筑产业数字化云平台</t>
  </si>
  <si>
    <t>2021.11.3 - 种子轮 - 数千万人民币 - 险峰/保利/麦田与浪</t>
  </si>
  <si>
    <t>果芯数创成立于2021年8月，是一家定位于钢结构建筑产业数字化的创新企业，从深化和工艺设计切入，将设计数据转换成指导生产的产业数据，致力于解决钢结构建筑非标设计与生产衔接的问题，打造钢结构“设计+生产”装配式产业云平台，推动钢结构全产业链条数字化。</t>
  </si>
  <si>
    <t>塞讯验证</t>
  </si>
  <si>
    <t>信息安全验证平台</t>
  </si>
  <si>
    <t>2022.7.5 - 天使轮 - 1000万人民币 - 梅花</t>
  </si>
  <si>
    <t>塞讯验证是国内领先的网络安全度量验证平台,率先提出利用真实自动化攻击剧本来持续验证安全防御有效性概念, 旨在用安全验证技术来帮助客户实现365天持续评估自身网络和数据安全防御体系效果。</t>
  </si>
  <si>
    <t>径硕科技</t>
  </si>
  <si>
    <t>营销自动化服务商</t>
  </si>
  <si>
    <t>2021.6.3 - A轮 - 8000万人民币 - 线性/信天
2022.7.1 - A+轮 - 5000万人民币 - 线性/信公</t>
  </si>
  <si>
    <t>径硕科技 JINGdigital(上海径硕网络科技有限公司)创立于2014年，深耕营销自动化技术。 针对潜客生命周期的各个阶段，我们为您提供全渠道解决方案。通过SaaS模式，为您的品牌搭建营销增长引擎。 长期以来，JINGdigital致力于帮助品牌实现业务增长，目前已为海内外B2B和B2C行业内近300家知名品牌提供营销自动化技术服务，服务品牌覆盖奢侈品、快消、旅游、酒店、商超等B2C行业，同时为医药、医疗器械、生命科学、软件高科技、化工、制造、半导体、第三方服务机构，等B2B企业客户提供行业先进的数字化转型技术支持。 JINGdigital的实践不断验证着，对于客单价较高、客户生命周期较长、有完整潜客孵化流程的企业，营销自动化技术能够达成的潜客转化率提升效果令人惊叹。</t>
  </si>
  <si>
    <t>公大激光</t>
  </si>
  <si>
    <t>智能激光器光源制造商</t>
  </si>
  <si>
    <t>市场规模偏小</t>
  </si>
  <si>
    <t>2020.11.3 - 天使轮 - 600万人民币 - 德迅
2021.9.30 - Pre-A轮 - 数千万人民币 - 东方富海/德迅
2022.6.29 - A轮 - 1亿人民币 - 华创/聚源</t>
  </si>
  <si>
    <t>深圳公大激光有限公司是一个年轻的高新科技企业，成立于深圳市宝安区桃花源科技创新园。公司主营业务集中在激光工业装备制造业的上游和军民两用的激光器和激光设备的研制开发，从事：“先进短波长光纤激光器”和“激光精密加工解决方案”的研发，生产和销售。</t>
  </si>
  <si>
    <t>志奋领科技</t>
  </si>
  <si>
    <t>工业智能传感器解决方案提供商</t>
  </si>
  <si>
    <t>priority稍低</t>
  </si>
  <si>
    <t>2020.10.12 - A轮 - 数千万人民币 - 明照/三一
2022.4.19 - A+轮 - 1000万美元 - 顺为/怡合达</t>
  </si>
  <si>
    <t>志奋领科技成立于2010年，是一家专注于工业级光电传感器技术和应用的高新技术企业，为3C电子、新能源、半导体制程、医疗电子和服务机器人行业提供精密和智能的品质传感，应用领域主要聚焦在高精度定位、精密测量、以及避障安全方案等场景。</t>
  </si>
  <si>
    <t>丛矽微电子</t>
  </si>
  <si>
    <t>集成电路芯片研发生产商</t>
  </si>
  <si>
    <t>2021.9.28 - 股权投资 - N/A - 国宏嘉信
2022.6.30 - 股权投资 - N/A - 新势能/SOS/梅花/野草/上海义庆红</t>
  </si>
  <si>
    <t>深圳市丛矽微电子科技有限公司是一家电子科技企业。主要从事电子科技、仪器设备、计算机科技领域内的技术服务。从事电子科技、仪器设备、计算机科技领域内的技术服务、技术开发、技术咨询、技术交流、技术转让、技术推广；集成电路设计；集成电路芯片设计及服务；专业设计服务；信息系统集成服务；计算机系统服务。</t>
  </si>
  <si>
    <t>矩阵科技</t>
  </si>
  <si>
    <t>材料制备及检测技术服务商</t>
  </si>
  <si>
    <t>高通量材料筛选准确度concern</t>
  </si>
  <si>
    <t>2021.4.30 - 股权投资 - N/A - 松禾
2021.6.24 - 股权投资 - N/A - 聚源
2021.8.4 - 股权投资 - N/A - 联想创投
2021.11.11 - 股权投资 - N/A - 汇川
2022.6.30 - 股权投资 - N/A - 投控东海/聚源/松禾</t>
  </si>
  <si>
    <t>深圳市矩阵多元科技有限公司（矩阵科技）是一家专注于材料基因工程高通量材料制备及检测领域技术开发及服务的高科技企业。目前公司已在深圳市南山区搭建了基于脉冲激光沉积技术的高通量材料制备系统。该平台可一次性批量制备100种不同材料配方或不同工艺的材料，并可同时对多达100种材料样品进行快速自动化测试和筛选。相比于传统的一个个材料试错过程，此平台可大大缩短新材料研发周期、降低研发成本，加速新材料的研发及应用。</t>
  </si>
  <si>
    <t>构赛博</t>
  </si>
  <si>
    <t>元宇宙空间技术服务商</t>
  </si>
  <si>
    <t>团队还行，酷家乐早期渲染技术。产品一般，2B低门槛做3D场景，PLG做海外市场，团队没有海外市场基因</t>
  </si>
  <si>
    <t>2022.7.6 - 种子轮 - 1000万人民币 - 顺为</t>
  </si>
  <si>
    <t>Builtopia旨在利用Web3D引擎技术、CAD图形技术、AI辅助的三维内容生成技术以及独特的产品创新，打造一个专门面向虚拟世界的3D建站SaaS工具。用户通过使用Builtopia，可以快速地在浏览器上创建有自己品牌特色的虚拟世界，并完全掌控虚拟世界的交互规则、玩法；并能让众多的游客透过一个网页链接，在PC、手机、VR头显中快速进入这个世界，支持多人实时交互。有了Builtopia助力，客户可以更好地展现自己的数字形象、进行品牌营销，更好地进行私域粉丝的运营。</t>
  </si>
  <si>
    <t>极豪科技</t>
  </si>
  <si>
    <t>消费电子供应商</t>
  </si>
  <si>
    <t>2022.1.29 - 战略投资 - N/A - 巡星
2022.7.4 - 股权投资 - N/A - 韦豪创芯/启明/大联大/海河/天津熙凡/天津利达</t>
  </si>
  <si>
    <t>北京极豪科技有限公司主要经营：基础软件服务；应用软件服务；计算机系统服务；销售机械设备、电子产品、五金交电、计算机、软件及辅助设备、日用品；企业管理；货物进出口、技术进出口、代理进出口。</t>
  </si>
  <si>
    <t>三旋供应链</t>
  </si>
  <si>
    <t>餐饮行业供应链产品一站式服务商</t>
  </si>
  <si>
    <t>2018.11.14 - 天使轮 - N/A - 晨兴
2022.7.5 - 股权投资 - N/A - 钟鼎</t>
  </si>
  <si>
    <t>成都非常有食品科技有限公司是泛火锅调理类食材一站式服务商。</t>
  </si>
  <si>
    <t>视觉动力</t>
  </si>
  <si>
    <t>智能光伏发电SaaS集成服务提供商</t>
  </si>
  <si>
    <t>2021.12.22 - 股权投资 - N/A - 险峰
2022.6.29 - 股权投资 - N/A - 云启</t>
  </si>
  <si>
    <t>视觉动力科技有限公司是一家专注于新能源行业的科技公司，是国内工业级新能源发电领域SaaS集成服务开创者，为分布式与集中式光伏项目提供全生命周期的技术服务与解决方案。旗下产品包含新能源工业设计软件，系能源项目SaaS服务与技术咨询等</t>
  </si>
  <si>
    <t>聚速电子</t>
  </si>
  <si>
    <t>还在尝试联系</t>
  </si>
  <si>
    <t>2021.5.19 - 股权投资 - N/A - 海邦/容亿/平湖开发区
2022.1.7 - Pre-A轮 - N/A - 岩桐
2022.7.1 - 股权投资 - N/A - 元禾控股</t>
  </si>
  <si>
    <t>嘉兴聚速电子技术有限公司成立于2019年，公司主要经营电子技术的技术开发、技术转让、技术咨询、技术服务；电子产品、计算机软硬件的技术开发、生产、销售；汽车电子产品的研发、生产、销售；从事各类商品及技术的进出口业务；代理进出口服务。</t>
  </si>
  <si>
    <t>BlockSec</t>
  </si>
  <si>
    <t>团队不错，继续跟进</t>
  </si>
  <si>
    <t>2021.12.27 - 天使轮 - 1000万人民币 - 分布/A&amp;T/趣链/Impossible/ Incuba Alpha/MetaWeb
2022.7.6 - 天使+轮 - 5000万人民币 - 绿洲/经纬/Mirana/ CoinSummer/YM</t>
  </si>
  <si>
    <t>BlockSec是一家区块链安全服务提供商，团队聚焦智能合约全生命周期安全、区块链监管、新型网络犯罪、基于隐私计算的区块链架构安全。据悉，BlockSec推出支持多链的智能合约交易在线分析平台、闪电贷在线检测平台和反洗钱追踪平台，协助项目方提高安全水位，助力区块链监管治理。</t>
  </si>
  <si>
    <t>Funmangic</t>
  </si>
  <si>
    <t>游戏内容研发商</t>
  </si>
  <si>
    <t>通过FreeS联系了</t>
  </si>
  <si>
    <t>2022.6.13 - 天使轮 - 1000万人民币 - 峰瑞</t>
  </si>
  <si>
    <t>Funmangic 成⽴于2022年，是⼀款⻆⾊扮演类游戏社交的娱乐类产品。即允许⽤⼾在产品⾥ 扮演多个虚拟⻆⾊，体验平台提供的内容社交玩法，并在娱乐过程中沉淀社交关系。平台后期也允许 官⽅指定的开发者，在平台上架⾃⼰创造的剧情玩法，供平台⽤⼾进⾏体验试玩，为平台提供丰富多 样的内容社交娱乐⽅式。产品初期先会上架⼿机端APP，后期会上架PC平台，Steam、 PlayStation、XBox等游戏平台。</t>
  </si>
  <si>
    <t>全宇工业</t>
  </si>
  <si>
    <t>铸件打磨自动化解决方案提供商</t>
  </si>
  <si>
    <t>2020.1.6 - 股权投资 - N/A - 麓智/北极光
2022.7.4 - 股权投资 - N/A - 云启</t>
  </si>
  <si>
    <t>湖南全宇工业设备有限公司成立于2019-09-30，公司法人代表为吴震宇，注册地址为长沙市岳麓区学士街道学士路152号长沙岳麓科技产业园智芯科技楼裙楼一楼，注册资本为769.2308万人民币，公司主要经营工业控制计算机及系统、工业自动控制系统装置、工业机器人、金属切割及焊接设备、电子和电工机械专用设备制造；机械设备、五金产品及电子产品批发；工程和技术研究和试验发展；信息技术咨询服务；物联网技术服务；科技信息咨询服务。（依法须经批准的项目，经相关部门批准后方可开展经营活动）</t>
  </si>
  <si>
    <t>烁科电子</t>
  </si>
  <si>
    <t>CMP设备研发商</t>
  </si>
  <si>
    <t>2019.9.23 - 股权投资 - N/A - 中电国元/电科
2022.6.30 - 股权投资 - N/A - 安芯/合肥市产投/中芯熙诚/国改双百/国家集成电路/新投/聚源/中国国新/中信/基石/国开科创/中信建投/联通中金/成都创投</t>
  </si>
  <si>
    <t>北京烁科精微电子装备有限公司聚焦集成电路核心装备CMP核心主业，提供HJP200化学机械抛光机、HJP300化学机械抛光机等系列产品。</t>
  </si>
  <si>
    <t>一块小宇宙</t>
  </si>
  <si>
    <t>咖啡潮流饮料品牌</t>
  </si>
  <si>
    <t>红点/蓝驰</t>
  </si>
  <si>
    <t>2021.11.26 - 天使轮/天使+轮 - 数千万人民币 - 红点/蓝驰</t>
  </si>
  <si>
    <t>「一块小宇宙」成立于2021年，首创立体成型冻干“咖啡块”，致力于为咖啡爱好者提供更高品质的便携速溶咖啡。目前拥有两款风味的咖啡块产品，口感醇厚的76号深度烘焙可可风味和口感轻盈的55号中度烘焙榛果风味。</t>
  </si>
  <si>
    <t>UNOMI</t>
  </si>
  <si>
    <t>口服美容品品牌</t>
  </si>
  <si>
    <t>2020.8.19 - 种子轮 - 100万人民币 - N/A
2021.1.26 - 天使轮 - 数百万美元 - 险峰
2021.6.1 - Pre-A轮 - 数千万人民币 - 凯辉
2022.7.7 - Pre-A+轮 - N/A - 凯辉/险峰</t>
  </si>
  <si>
    <t>UNOMI 由里健康 是致力于为中国 90后消费者提供年轻化健康营养解决方案的新消费品牌。产品线覆盖90后年轻人90%以上的营养补剂需求，以环球供应链连接东亚尖端实验室，承载世界前沿研发实力，围绕改善中国年轻人体质的研发内核，打造多元场景下，健康、科学、便捷的年轻化营养解决方案。更关注产品本质，以纯净成分和科学配方，让健康营养随手可得</t>
  </si>
  <si>
    <t>惠利生物</t>
  </si>
  <si>
    <t>新一代合成生物学酶计算设计平台</t>
  </si>
  <si>
    <t>Pass， 已经聊过，这一轮pass。现有产品医药中间体空间较小，团队商业化sense较弱。创始人是中科院微生物所教授 - 吴边，不能全职。计算辅助酶设计能力较强。</t>
  </si>
  <si>
    <t>2021.2.3 - 天使轮 - N/A - 毅达
2022.7.4 - A轮 - 3亿人民币 - 君联/博远/千骥/云启/众为</t>
  </si>
  <si>
    <t>惠利生物创立于2018年，致力于合成生物反应核心酶元件的计算设计，前沿研发成果迭出，是少数具有核心技术、规模量产、商业化闭环综合能力的生物制造企业，已在医药中间体、动保、食品等多领域落地解决方案。公司在天津设有研发中心，在江苏泰州市建有生产基地，目前该基地已启动柔性生产线扩建工程。</t>
  </si>
  <si>
    <t>佰福激光</t>
  </si>
  <si>
    <t>中高端医美光电设备研发商</t>
  </si>
  <si>
    <t>2021.8.16 - Pre-A轮 - 数千万人民币 - 北极光
2022.7.7 - A轮 - 1亿人民币 - 元生/北极光</t>
  </si>
  <si>
    <t>南京佰福是一家长期致力于高端医美激光技术研发和国产化的公司，已经实现了部分设备的国产化突破。在高端激光医美设备中，技术难度最高的是铒激光，其次是翠绿宝石激光、红宝石激光、皮秒激光、染料激光等。在进行皮肤管理时，针对各个皮肤部位和不同的治疗护理需求，需要用到不同的激光，正是这个原因导致了不同的激光设备品类较多。南京佰福自主研发了ND YAG 调Q激光、1064nm长脉冲激光、755nm翠绿宝石长脉冲激光、2940nm铒激光、1064&amp;532nm百皮秒激光系列产品，相关的技术指标已经达到了国内的领先水平。</t>
  </si>
  <si>
    <t>ClinChoice昆翎</t>
  </si>
  <si>
    <t>临床开发外包服务提供商</t>
  </si>
  <si>
    <t>Pass, Pre-IPO轮，投后10亿美金</t>
  </si>
  <si>
    <t>2007.11.1 - 种子轮 - 1291万人民币 - 天创/DFJ德丰杰
2008.1.1 - 天使轮 - N/A - 同创伟业
2009.1.1 - A轮 - N/A - DFJ德丰杰
2015.3.1 - B轮 - N/A - 元生创投
2016.3.1 - C轮 - N/A - 杏泽
2019.8.20 - 股权投资 - N/A - 分享/鹏瑞/德鼎创新
2019.10.25 - D轮 - 6200万美元 - 高盛/礼来亚洲
2022.7.5 - E轮 - 1.5亿美元 - 君联/泰康/夏尔巴/礼来/杏泽/元禾原点</t>
  </si>
  <si>
    <t>昆翎医药是一家致力于为生物医药和医疗器械客户提供高品质一站式服务的临床CRO，服务包括项目管理、临床运营、生物统计、数据管理、注册事务、医学事务和药物警戒。昆翎医药已经在中国、美国、欧洲、印度、日本和菲律宾建立了主要的临床交付中心，目前在全球拥有1800多名员工，其临床运营团队覆盖了亚、欧、北美等六个国家和地区。昆翎（ClinChoice）是由方恩医药、K&amp;L 咨询和iMed Global 合并组成，以“立足中国，服务全球”为己任，为全球做医药创新研发的客户提供高质量、全方位的临床研究服务。</t>
  </si>
  <si>
    <t>谷云科技</t>
  </si>
  <si>
    <t>一站式混合集成平台产品研发商</t>
  </si>
  <si>
    <t>2022.6.21 - 股权投资 - N/A - SIG</t>
  </si>
  <si>
    <t>谷云科技(广州)有限责任公司是一家专注于企业级微服务开发及API治理和数据服务相关软件产品的研发型企业，公司技术实力雄厚，主要为合作伙伴及客户输出产品和技术解决方案。为用户提供一体化的基于数据服务、微服务开发、API治理于一体的综合性PaaS层平台，致力于向制造、通讯、地产、金融、军工、 教育界及政府机构等各类组织提供企业级的微服务开发平台及API治理方案。</t>
  </si>
  <si>
    <t>天谋科技</t>
  </si>
  <si>
    <t>时序数据库管理系统及服务提供商</t>
  </si>
  <si>
    <t>2022.6.29 - 天使轮 - 1亿人民币 - 红杉/考拉/戈壁/云智慧</t>
  </si>
  <si>
    <t>天谋科技（Timecho）是行业领先的时序数据库管理系统及相关服务的提供商。公司由 Apache IoTDB 核心团队创立，致力于围绕物联网原生的 Apache IoTDB，以高吞吐、高压缩、高可用的时序数据库打造物联网时代的基石。</t>
  </si>
  <si>
    <t>天耘科技</t>
  </si>
  <si>
    <t>全球网络运营商和云计算服务商</t>
  </si>
  <si>
    <t>2022.6.27 - A轮 - 数千万人民币 - 梅花/广州科学城</t>
  </si>
  <si>
    <t>OgCloud是一个以环球骨干网为基础，云网一体化的SaaS平台，在通信骨干、云计算、云渲染、虚拟网络、中间件、大数据等领域，拥有领先的技术底蕴。为全球的电商、游戏、金融等行业提供高性价比SaaS云服务，是业内领先的企业出海一站式云计算服务平台。</t>
  </si>
  <si>
    <t>斗象科技</t>
  </si>
  <si>
    <t>网络安全数据智能与安全运营提供商</t>
  </si>
  <si>
    <t>2016.12.28 - B轮 - 7000万人民币 - 银杏谷/嘉铭浩春/张江科投/金浦/线性
2019.3.11 - B+轮 - 1亿人民币 - 同创伟业/国发/云栖
2020.2.24 - C轮 - 数亿人民币 - 钟鼎/同创伟业/惠友/云栖/线性
2021.6.22 - D1轮 - 2亿人民币 - 智慧互联产业/钟鼎
2021.8.16 - D2轮 - 2亿人民币 - 中电科研
2021.11.9 - D3轮 - 3亿人民币 - 张江浩珩/浦东科创/建发新兴/东鑫恒信
2022.6.27 - 股权投资 - N/A - 钟鼎/银杏谷</t>
  </si>
  <si>
    <t>斗象科技创立于2014年，是国内领先的创新型网络安全提供商，旗下业务品牌包括：网络安全行业门户“FreeBuf”，网络安全众测服务平台“漏洞盒子”，实战引领的智能安全检测与数据安全分析产品体系“斗象智能安全”。作为以技术创新驱动的网络安全提供商，斗象科技的产品及服务已被全球知名企业和投资者认可，拥有600家核心客户，在金融、政府、互联网、智能制造等行业推出了优质服务和创新产品解决方案，是国家互联网应急中心（CNCERT）“省级支撑单位”、国家信息安全漏洞共享平台（CNVD）“漏洞报送突出贡献单位”、上海市网络安全工作 “先进支撑单位”，多次参与国家级重大网络安全保障工作并做出突出贡献。曾荣获2016年红鲱鱼全球科技创新100强，亚洲地区唯一上榜的安全企业。2019年入选IDC人工智能安全解决方案创新者。入选“新基建”产业独角兽TOP100榜单。斗象科技目前已在上海、北京、深圳、广州、南京、济南、成都、武汉、杭州等多地设立分支机构。</t>
  </si>
  <si>
    <t>麟图科技</t>
  </si>
  <si>
    <t>机器视觉研发及应用服务提供商</t>
  </si>
  <si>
    <t>2020.9.3 - 股权投资 - N/A - 闻勤
2021.7.26 - 股权投资 - N/A - 百川汇达
2022.2.22 - 股权投资 - N/A - 合肥市产投
2022.6.23 - 股权投资 - N/A - 同创伟业</t>
  </si>
  <si>
    <t>上海麟图智能科技有限公司从事智能科技、信息科技、电子科技、机电科技、通讯科技领域内的技术开发、技术转让、技术咨询、技术服务，商务信息咨询，企业管理咨询，会务服务。</t>
  </si>
  <si>
    <t>VOLANT沃兰特</t>
  </si>
  <si>
    <t>客运电动垂直起降飞机研发商</t>
  </si>
  <si>
    <t>明势/顺为</t>
  </si>
  <si>
    <t>evotl先放一放</t>
  </si>
  <si>
    <t>2021.9.16 - 种子轮 - 数百万美元 - 顺为/Ventech/清科
2022.3.11 - Pre-A轮 - 1亿人民币 - 明势/青松/微光/顺为</t>
  </si>
  <si>
    <t>「VOLANT沃兰特」是一个客运电动垂直起降飞行器研发商，成立于2021年6月，致力于为世界提供安全、环保、人人可负担的客运级飞行器，决心为全世界研制安全、绿色、经济的客运级eVTOL，实现人类在城市空中自由高效飞行的梦想，为未来空中出行提供解决方案。</t>
  </si>
  <si>
    <t>腾芯微电子</t>
  </si>
  <si>
    <t>半导体IP供应商</t>
  </si>
  <si>
    <t>2020.8.30 - 天使轮 - N/A - 顺融
2021.7.6 - A轮 - 数千万人民币 - 深创投
2022.6.24 - 股权投资 - N/A - 得彼春华/元禾控股/顺融/得彼</t>
  </si>
  <si>
    <t>腾芯微电子，是一家致力于半导体行业基础IP国产化的公司，也是提供高品质先进工艺存储器IP、先进工艺节点基础IP国产化的供应商，主要开发国产自主可控的基础IP，包括Memory Compiler、SRAM、Standard cell、I/O、Memory Compiler以及相关的EDA Tool。现已成功在国内率先推出有自主知识产权的28nm Memory Compiler产品，该产品已经交付国内一线客户，其技术性能指标PPA（速度，功耗，面积）整体领先海外对标公司。</t>
  </si>
  <si>
    <t>恩力动力</t>
  </si>
  <si>
    <t>固态锂电池研发商</t>
  </si>
  <si>
    <t>技术路线不确定性高、专利规避问题</t>
  </si>
  <si>
    <t>2020.7.8 - 天使轮 - N/A - 长江会/中科创星
2021.5.24 - 股权投资 - N/A - 中科创星/宁波楚麓纳卡
2021.12.28 - Pre-A轮 - N/A - 磐谷
2022.2.9 - A轮 - 1亿人民币 - 微光/博润/元诺/绿动/势能
2022.6.30 - A+轮 -2000万美元 - 红杉/日初/广汽/博润/天启/纽励</t>
  </si>
  <si>
    <t>恩力动力是一家专注锂金属电池、固态电池等新一代电池及其核心材料研发和产业化的创新型企业，在中国、美国、日本三地设有研发和制造中心。目前，恩力动力已成功制造出1.2Ah/3.6Ah/10Ah级软包型和多种圆柱型混合锂金属电芯，能量密度高达520 Wh/kg、体积能量密度1100 Wh/L。其硫化物固态电解质的锂金属负极全固态原型电池可实现1000次以上满充放电循环（容量保持率&gt;80%）；该电池拥有10C的充放电性能以及-40到+100摄氏度的工作温域。</t>
  </si>
  <si>
    <t>易碳数科</t>
  </si>
  <si>
    <t>碳数据云计算技术综合解决方案提供商</t>
  </si>
  <si>
    <t>2022.6.22 - 股权投资 - N/A - 红杉</t>
  </si>
  <si>
    <t>易碳数科创立于2017年，是一家专注于工业制造业低碳战略发展及碳平衡计算与规划服务提供商，致力于工业制造企业可持续发展和碳（环境影响）数据管理分析的创新型科技公司。易碳数科掌握工业制造业LCA关键算法，自主开发基于国际认证和适用中国体系的积木碳数据云计算系统，通过工业互联网部署方式，为以冶金，建材，化工为代表的传统流程制造工业及其物流供应链行业提供企业碳数据盘查、产品碳足迹计算、EPD绿色认证声明以及低碳路线图规划和碳资产开发等整体解决方案。易碳数科创立于2017年，是一家专注于工业制造业低碳战略发展及碳平衡计算与规划服务提供商，致力于工业制造企业可持续发展和碳（环境影响）数据管理分析的创新型科技公司。易碳数科掌握工业制造业LCA关键算法，自主开发基于国际认证和适用中国体系的积木碳数据云计算系统，通过工业互联网部署方式，为以冶金，建材，化工为代表的传统流程制造工业及其物流供应链行业提供企业碳数据盘查、产品碳足迹计算、EPD绿色认证声明以及低碳路线图规划和碳资产开发等整体解决方案。</t>
  </si>
  <si>
    <t>克洛诺斯</t>
  </si>
  <si>
    <t>线性模组及电机生产商</t>
  </si>
  <si>
    <t>已联系到公司，公司坚持要去现场聊，等深圳疫情好了去拜访</t>
  </si>
  <si>
    <t>2021.7.8 - 股权投资 - N/A - 华强/深圳人才/深圳担保
2022.6.24 - 股权投资 - N/A - 聚源</t>
  </si>
  <si>
    <t>克洛诺斯是一家超精密直线电机运动平台研发商，公司致力于打造支持集成电路发展的运动控制平台基石，专注于研发超精密直线电机运动平台。公司主营业务为纳米级、微米级直线电机运动平台，是半导体产业、集成电路制造装备领域，核心部件的重要供应商。</t>
  </si>
  <si>
    <t>洛仑兹</t>
  </si>
  <si>
    <t>高频特种电源研发商</t>
  </si>
  <si>
    <t>分容化成设备电源龙头</t>
  </si>
  <si>
    <t>2018.2.5 - 天使轮 - N/A - 惠友/台州兴星
2019.8.12 - A轮 - N/A - 大有/容亿
2021.9.17 - B轮 - 3000万人民币 - 深圳高新/科信
2022.6.22 - 股权投资 - N/A - 航洛/高瓴/超兴/晨道</t>
  </si>
  <si>
    <t>深圳市洛仑兹技术有限公司是专业从事高频特种电源的研发、生产、销售高科技企业，产品包括电池化成双向电源、车载逆变电源、激光电源等。公司于2017年成立，公司所在地位于深圳市西丽街道新锋路728创意园，拥有研发、生产场地1000多平方米，员工20余人，拥有技术精良的研发队伍和先进理念的管理团队，公司严格按照现代企业管理制度组织生产和经营管理。洛仑兹公司研发团队100%以上具有本科以上学历，由硕士及重点大学优秀本科生等高素质人才组成，有着丰富的现场应用经验，有一整套先进且完善的研发管理机制，根据不同应用领域的需求和环境，研发出满足不同需求的产品。</t>
  </si>
  <si>
    <t>古瑞瓦特</t>
  </si>
  <si>
    <t>光伏逆变器及光伏储能系统提供商</t>
  </si>
  <si>
    <t>不能上A股</t>
  </si>
  <si>
    <t>2010.3.1 - 天使轮 - N/A - 招商局/蓝桥
2015.4.11 - Pre-A轮 - N/A - 红杉
2016.3.1 - A轮 - N/A - 融创
2017.10.18 - 股权投资 - 3000万人民币 - 春天
2022.6.6 - Pre-IPO - 9亿人民币 - IDG</t>
  </si>
  <si>
    <t>古瑞瓦特是一家专注于太阳能逆变器、储能逆变器及其监控系统等新能源设备的研发、生产、销售和服务的国家高新技术企业，公司一直致力于做世界一流的新能源解决方案供应商，为全人类服务。</t>
  </si>
  <si>
    <t>云生集团</t>
  </si>
  <si>
    <t>一站式人力资源全流程服务提供商</t>
  </si>
  <si>
    <t>元璟/真格</t>
  </si>
  <si>
    <t>2.7亿人民币</t>
  </si>
  <si>
    <t>早起见过，最近Catch up</t>
  </si>
  <si>
    <t>2015.11.1 - 天使轮 - 数百万人民币 - 真格
2016.5.6 - A轮 - 3000万人民币 - 火山石/真格/知卓
2017.5.24 - A+轮 - 数千万人民币 - 元璟/真格/火山石/知卓/Recruit/聚卓
2018.8.21 - B轮 - N/A - 真格/36氪
2021.4.30 - 股权投资 - N/A - 耀彩/融翼/EGP明裕
2021.8.31 - 股权投资 - N/A - 58产业
2022.1.18 - C轮 - 2.7亿人民币 - 明裕/58产业/盛景嘉成/智铭/36氪/元璟/火山石/真格/知卓/聚卓</t>
  </si>
  <si>
    <t>云生集团（曾用名社保科技），坚持以“让社会更高效”为使命，创建完善的一站式人力资源数字化服务云平台。充分融合互联网平台+SaaS云计算技术，为雇员、企业、政府及事业单位打造一站式人力资源全流程服务系统，将招聘、背调、入职、社保/公积金、薪酬、个税、商业保险、雇员福利等传统模块串联、整合，实现一体化的人力资源服务链条，帮助企业降本增效，实现价值创新。</t>
  </si>
  <si>
    <t>天洑软件</t>
  </si>
  <si>
    <t>智能工业软件技术及服务提供商</t>
  </si>
  <si>
    <t>GGV/君联/云启</t>
  </si>
  <si>
    <t>2013.12.31 - A轮 - N/A - 江宁科技
2020.12.29 - 股权投资 - N/A - 联想
2021.2.10 - B轮 - 1亿人民币 - 国投招商/国投创合/俱成/联想/紫金科创/云启/君联
2022.7.19 - C轮 - 数亿人民币 - GGV/君联/云启</t>
  </si>
  <si>
    <t>天洑软件成立于2011年，定位于下一代智能设计的全球引领者，主要产品包括一系列行业通用软件：智能热流体仿真软件AICFD、智能结构仿真软件AIFEM、智能优化软件AIPOD、智能数据建模软件DTEmpower；自研的行业专用软件有智能旋转机械设计运维一体化软件AITurbo、智能管道设计运维一体化软件AIPIPE等。</t>
  </si>
  <si>
    <t>获客多</t>
  </si>
  <si>
    <t>一体化客户成功平台</t>
  </si>
  <si>
    <t>2021.12.13 - 股权投资 - N/A - 奇绩
2022.6.27 - Pre-A轮 - 数千万人民币 - SIG/靖亚/奇绩</t>
  </si>
  <si>
    <t>获客多是领先的客户成功CRM平台，致力于通过新型互联网技术，打造数字化时代的客户成功指挥中心。获客多采取标准的SaaS订阅制方式进行收费，其使命为“帮助全球企业实现可持续增长”。企业借助 获客多的健康度分析、自动化生命周期、项目管理、客户分级等功能，可以大幅减少客户流失、提升增购复购。</t>
  </si>
  <si>
    <t>原圈科技</t>
  </si>
  <si>
    <t>高净值行业智能营销科技服务商</t>
  </si>
  <si>
    <t>2018.12.26 - 天使轮 - N/A - 劲邦
2020.4.27 - Pre-A轮 - 5000万人民币 - 靖亚
2020.12.25 - A轮 - 1亿人民币 - SIG/靖亚/安居客
2021.12.14 - A+轮 - 5000万人民币 - 常春藤/SIG/靖亚</t>
  </si>
  <si>
    <t>原圈科技成立于2017年，是一家高净值行业智能营销科技服务商，服务以地产行业为核心的高净值行业企业，聚焦长链路营销的获客和转化，针对“获客、管客、跟客、养客”四大阶段，形成一站式智慧营销解决方案。通过为企业管理用户资产，降低企业营销费效比和提升用户满意度。</t>
  </si>
  <si>
    <t>蛙声科技</t>
  </si>
  <si>
    <t>远程终端会议解决方案提供商</t>
  </si>
  <si>
    <t>2018.10.16 - 天使轮 - N/A - 远望/苏州领军
2021.1.8 - A轮 - 1亿人民币 - GGV/钟鼎/ 远望
2022.6.27 - 股权投资 - N/A - 钟鼎/金浦/远望</t>
  </si>
  <si>
    <t>苏州蛙声科技有限公司是一家专注于高干扰环境下保持高精度唤醒率、同时满足低成本、低功耗要求的语音降噪激活方案提供商。 在满足复杂应用场景唤醒精度指标的前提下，可大幅降低目前市场上的解决方案成本。 适合各类智能家居、车载系统、白色家电、便携式电子产品、可穿戴设备等语音识别模块的使用。 苏州蛙声科技有限公司成立于公司成立于2018年5月，总部位于苏州，已获得近千万元专业机构及相关产业链天使投资。 核心团队成员均来自国内外知名技术公司，在语音软硬件相关方面拥有扎实全面的技术背景。</t>
  </si>
  <si>
    <t>Project Twelve</t>
  </si>
  <si>
    <t>Web3游戏研发商</t>
  </si>
  <si>
    <t>233孵化的Game-fi</t>
  </si>
  <si>
    <t>2022.6.28 - 战略投资 - 800万美元 - MetaApp/Project Galaxy/Primavera/CyberConnect/创世伙伴/InfinityLeague/Smrti Lab</t>
  </si>
  <si>
    <t>Project Twelve是一家Web3游戏研发商，构建了一个可用于游戏的全功能元宇宙内容引擎Inra，使游戏创作变得容易，并实施一套经济机制，使游戏经济可持续发展。</t>
  </si>
  <si>
    <t>公路商店</t>
  </si>
  <si>
    <t>青年亚文化内容平台</t>
  </si>
  <si>
    <t>五源/天图</t>
  </si>
  <si>
    <t>2015.12.4 - 天使轮 - 数百万人民币 - 谆朴
2016.12.8 - Pre-A轮 - 数百万人民币 - 拙朴/联想之星/而立
2017.7.24 - 股权投资 - N/A - 普华/合鲸/头头是道
2022.1.25 - 股权投资 - N/A - 北京峻泰佳合/穆棉/天图
2022.6.22 - A+轮 - 1千万人民币 - 五源/天图</t>
  </si>
  <si>
    <t>公路商店是一家主打年轻人亚文化的内容及购物指南中心，结合了媒体化电商与文化场景式购物理念，隶属于北京灿烂千阳文化有限公司。</t>
  </si>
  <si>
    <t>海栎创</t>
  </si>
  <si>
    <t>核心芯片及系统算法整体解决方案提供商</t>
  </si>
  <si>
    <t>湖杉/元禾璞华</t>
  </si>
  <si>
    <t>拼性价比的电容驱动控制芯片</t>
  </si>
  <si>
    <t>2018.12.18 - A轮 - N/A - 达晨/聚源/金浦/元禾华创
2019.4.17 - A+轮 - N/A - 杭州华御/传音
2020.8.26 - B轮 - N/A - 元禾华创/上海维极/追远/聚隆/方广/张江浩珩/云图
2022.6.29 - B+轮 - 数亿人民币 - 冯源/清控金信/钧犀/张江浩珩/合创/湖杉/云图/元禾璞华/达晨财智</t>
  </si>
  <si>
    <t>海栎创是一家电容触控芯片研发生产商，专注于电容式触摸控制芯片和指纹识别芯片的开发、生产与应用，并提供超大规模集成电路解决方案，应用于手机、平板电脑、可穿戴设备、智能移动和人机交互终端等产品。</t>
  </si>
  <si>
    <t>悦芯科技</t>
  </si>
  <si>
    <t>半导体测试设备研发商</t>
  </si>
  <si>
    <t>ATE设备公司</t>
  </si>
  <si>
    <t>2018.1.25 - 天使轮 - N/A - 华登
2019.3.18 - A轮 - 1000万美元 - 高捷/长江国弘/海恒/华登
2020.1.19 - 股权投资 - N/A - 汇创鑫
2020.4.3 - A+轮 - 1000万人民币 - 合肥创投/汇川
2021.7.30 - Pre-B轮/B轮 - 1.5亿人民币 - 清控金信/超越摩尔/国投/合肥创投/同创伟业
2022.2.9 - 股权投资 - 5亿人民币 - 君联/十月/青岛四十人</t>
  </si>
  <si>
    <t>悦芯科技是一家集成电路测试服务提供商，专注于研发、生产、销售各类大规模集成电路测试设备，同时研发出高端SOC测试设备T800、多路多模的模拟测试板卡等产品，并提供半导体测试方案。</t>
  </si>
  <si>
    <t>高芯众科</t>
  </si>
  <si>
    <t>半导体真空腔体零部件制造商</t>
  </si>
  <si>
    <t>B轮刚结束，创始人下半年再看，保持跟进；创始人表示10月再看</t>
  </si>
  <si>
    <t>2022.2.9 - A轮 - N/A - 国元/北京益新
2022.2.18 - A+轮 - N/A - 芯动能
2022.3.25 - B轮 - 1亿人民币 - 和利/东运/弘博
2022.6.23 - 股权投资 - N/A - 聚源</t>
  </si>
  <si>
    <t>苏州高芯众科半导体有限公司是一家半导体真空腔体零部件制造厂商，高芯众科面向两大核心行业——半导体、液晶面板，分别设有三条产线——核心设备零部件精密制造、零部件特殊涂层（表面处理）制造及研发、稀土陶瓷业务。</t>
  </si>
  <si>
    <t>易鸿智能</t>
  </si>
  <si>
    <t>智能制造设备商</t>
  </si>
  <si>
    <t>DD 过了，最后pass</t>
  </si>
  <si>
    <t>2018.8.28 - A轮 - 数千万人民币 - 源渡
2019.8.19 - 股权投资 - N/A - 建鑫
2021.2.5 - 股权投资 - N/A - 百咖/源渡/番禺产投/海富产业/源慧/任君
2022.6.24 - 股权投资 - N/A - 隐山/经纬/飞图/百咖/熙诚金睿/云岫/粤财/榕泉惠黔/博衍</t>
  </si>
  <si>
    <t>易鸿智能是智能制造装备及整体解决方案供应商，主要产品包括全自动高速CCD极片检测机、全自动高速分切机、全自动高速验布机以及全自动剪脚机等，主要应用于新能源汽车、光伏发电等相关领域。</t>
  </si>
  <si>
    <t>粤芯半导体</t>
  </si>
  <si>
    <t>芯片生产商</t>
  </si>
  <si>
    <t>2017.12.12 - 种子轮 - N/A - 科学城
2018.11.16 - 天使轮 - N/A - 万联天泽
2021.7.2 - 战略投资 - 3亿人民币 - 合肥华芯太浩/兰璞/广汽/吉富/粤财/合信方册/惠友/农银/广发信德/华登/国投
2022.6.28 - 股权投资 - N/A - 广视产业/广汽/吉富/惠友/合信方册/华登/兰璞/广发信德/新鼎/恒旭/北汽/盈峰/盈科/广发乾和/越秀</t>
  </si>
  <si>
    <t>广州粤芯半导体技术有限公司是国内第一座以虚拟IDM (Virtual IDM) 为营运策略的12英寸芯片厂，也是广州第一条12英寸芯片生产线。产品包括微处理器、电源管理芯片、模拟芯片、功率分立器件等，满足物联网、汽车电子、人工智能、5G等创新应用的模拟芯片需求。</t>
  </si>
  <si>
    <t>复动肌骨</t>
  </si>
  <si>
    <t>肌骨治疗综合解决方案提供商</t>
  </si>
  <si>
    <t>上一轮投后2.2亿人民币，本轮预计投前4-5亿融资1亿</t>
  </si>
  <si>
    <t>2021.8.20 - 股权投资 - N/A - 泰福
2022.3.28 - Pre-A轮 - N/A - 启明/泰福/旸昀</t>
  </si>
  <si>
    <t>复动肌骨成立于2018年，是专注于肌骨康复和骨与运动医学领域的创新型医疗研发企业，通过肌骨治疗数字疗法产品、PhysioCloud云服务平台和线下肌骨康复医疗中心三大产品线，提供一体化肌骨治疗综合解决方案。公司深度融合临床医疗、软硬件开发、人工智能和大数据处理等多学科的科研与临床应用。</t>
  </si>
  <si>
    <t>科瑞达生物</t>
  </si>
  <si>
    <t>POCT即时检验设备供应商</t>
  </si>
  <si>
    <t>2022.6.28 - A轮 - 数千万人民币 - IDG</t>
  </si>
  <si>
    <t>科瑞达生物是一家POCT即时检验设备供应商，公司集自主研发、生产、销售为一体，提供快速可靠的POCT(即时检验)系统和解决方案的医疗健康诊断服务。拥有十万级净化车间和全球领先的全自动机械化生产设备，十多项微流控芯片及化学发光自主研发专利，并长期与知名学府合作。</t>
  </si>
  <si>
    <t>谱聚医疗</t>
  </si>
  <si>
    <t>医疗临床质谱产品服务平台</t>
  </si>
  <si>
    <t>1.85亿人民币</t>
  </si>
  <si>
    <t>Pass, 中后期项目</t>
  </si>
  <si>
    <t>2021.4.16 - 天使轮 - N/A - 蓝湾
2022.6.27 - 战略投资 - 1.85亿人民币 - 红杉/惠远/杭州金投/深圳拓盈</t>
  </si>
  <si>
    <t>谱聚医疗是谱育科技在医疗临床检测领域布局的临床质谱产品平台，具有丰富行业经验的研发、运营、销售团队，标准化的GMP生产车间，丰富的实验室建设经验，成熟的实验室管理体系，以及掌握核心的质谱硬件制造技术及设备集成化的开发能力，可为您提供完整的配套试剂盒（妇幼遗传，营养水平，治疗药物检测，代谢监控等）。作为临床质谱检测快速发展的新引擎，推动临床质谱检测技术真正成为普惠大众的精准诊断技术。</t>
  </si>
  <si>
    <t>卓昕医疗</t>
  </si>
  <si>
    <t>医疗器械生产商</t>
  </si>
  <si>
    <t>2022.6.23 - 股权投资 - N/A - 博华/高瓴</t>
  </si>
  <si>
    <t>上海卓昕医疗科技有限公司成立于2017年，主要聚焦于手术机器人相关产品和手术机器人平台的研发，卓昕的骨科手术机器人AIOOR（All-In-One Orthopaedic Robot），它是国内第一台无遮挡、术中实时标定的骨科手术机器人。</t>
  </si>
  <si>
    <t>柯泰亚</t>
  </si>
  <si>
    <t>老股东说暂不融资</t>
  </si>
  <si>
    <t>2021.9.28 - 天使轮 - 数千万人民币 - N/A
2022.5.9 - A轮 - 1亿人民币 - 源码/食芯/夏尔巴
2022.6.29 - 股权投资 - N/A - 红杉/斯道</t>
  </si>
  <si>
    <t>白心科技</t>
  </si>
  <si>
    <t>包装产业数字化解决方案提供商</t>
  </si>
  <si>
    <t>初心</t>
  </si>
  <si>
    <t>2021.11.25 - 股权投资 - N/A - 泥藕
2022.6.15 - 股权投资 - N/A - 泥藕/初心</t>
  </si>
  <si>
    <t>白心通过人工智能(AI), 和大数据(Data)的技术创新，为面向未来的消费品牌和包装包材供应商提供端到端产品设计与供应链服务能力的整体数字化解决方案。</t>
  </si>
  <si>
    <t>觅淘智联</t>
  </si>
  <si>
    <t>家用智能力训器研发商</t>
  </si>
  <si>
    <t>2022.6.22 - A轮 - 3000万美元 - IDG</t>
  </si>
  <si>
    <t>觅淘智联是一家家用智能力训器研发商，为健身爱好者提供专业电子智能健身管理软硬件设备及服务方案，旗下S计划线条机Model S（以下简称“S计划Model S”）是一款高端家用智能力训器。该产品融合高敏电磁阻力、新型高级发力模型、智能传感技术、无边框工艺等核心技术和工艺，打造出传统运动器械无法比拟的涵盖数字力量、一触即发、动姿识别、辅助训练、安全保护、自动强度、自由模式、智能大脑、无痕融入等多种创新功能和运动支持效果。</t>
  </si>
  <si>
    <t>天锐星通</t>
  </si>
  <si>
    <t>相控阵产品研发商</t>
  </si>
  <si>
    <t>去年收入3000万，今年7000万，上轮投后30亿元，主要客户军工。保密级别很高，美元基金他们没办法接受</t>
  </si>
  <si>
    <t>2021.1.29 - 股权投资 - N/A - 盈富泰克/方广/中航/深圳前海
2022.6.20 - D轮 - N/A - 武岳峰/中新融创/中启私募/航科铭创/和合</t>
  </si>
  <si>
    <t>成都天锐星通科技有限公司是一家专注于微波、毫米波有源相控阵天线的民营高新技术企业。我们提供全系列的多功能集成芯片、模块、有源阵面、整机等系列化产品，毫米波相控阵天线的测试服务，以及频率检测及监测设备。</t>
  </si>
  <si>
    <t>数郜机电</t>
  </si>
  <si>
    <t>创新型食品工艺设备研发商</t>
  </si>
  <si>
    <t>2021.9.1 - A轮 - 数千万人民币 - 东方嘉富/红点
2022.1.29 - 股权投资 - N/A - 鹏汇
2022.6.8 - B轮 - N/A - 信宸/东方嘉富/红点</t>
  </si>
  <si>
    <t>数郜公司成立于2011年，坐落于上海松江经济技术开发区，为乳制品、饮料、预包装食品、宠物食品等行业客户提供前处理设备、交钥匙工程等多种形式的服务。公司致力于先进工艺设备的研发与生产，拥有自主核心技术和设计生产能力，能满足客户定制化、数字化、自动化生产的要求。经过十余年的发展和积累，公司凭借自主研发能力、交钥匙解决方案能力、快速的交付和优异的性价比，在食品前处理领域确立了领先的行业地位，现已成功服务50多家行业龙头企业。</t>
  </si>
  <si>
    <t>物科金硅</t>
  </si>
  <si>
    <t>2200万人民币</t>
  </si>
  <si>
    <t>同创伟业反馈公司不融资，正在通过其他方式对接</t>
  </si>
  <si>
    <t>2020.12.29 - 天使轮 - N/A - 德阳市天使人才
2022.6.2 - A轮 - 2200万人民币 - 同创伟业/腾业</t>
  </si>
  <si>
    <t>四川物科金硅新材料科技有限责任公司是锂电池技术孵化平台 专注研究开发长循环高首效率氧化亚硅、新型高低温锂盐、低成本补锂和柔性高离子电导率固态电解质技术。主要经营新材料技术开发、咨询、交流、转让、推广服务；锂电池技术研发、生产、销售。</t>
  </si>
  <si>
    <t>One Stop Warehouse</t>
  </si>
  <si>
    <t>澳大利亚太阳能电池板供应商</t>
  </si>
  <si>
    <t>5100万澳元</t>
  </si>
  <si>
    <t>详细看过，是光伏领域澳洲最大的分销商，是中国厂商进入澳洲的核心入口，公司在考虑往欧洲和VPP两个方向演进</t>
  </si>
  <si>
    <t>2022.6.19 - 战略投资 - 5100万澳元 - 高瓴</t>
  </si>
  <si>
    <t>One Stop Warehouse是一家太阳能电池板供应商，创建了一站式仓库(OSW)体系，经销全球光伏品牌和制造商生产的太阳能设备，如光伏支架、能源逆变器、安装件和电气设等设备。</t>
  </si>
  <si>
    <t>星移联信</t>
  </si>
  <si>
    <t>通信载荷系统解决方案提供商</t>
  </si>
  <si>
    <t>九天微星核心团队离开九天成立的公司，做星载5G通信系统，只拿人民币</t>
  </si>
  <si>
    <t>2022.6.20 - 股权投资 - N/A - 新势能/梅花/奇绩创坛/创享</t>
  </si>
  <si>
    <t>星移联信是首家专注于载荷总体设计与关键通信产品技术的商业公司，为低轨巨型星座的建设提供全球领先的通信载荷系统产品和解决方案。公司掌握多类复杂任务载荷集成设计技术、高动态天地网络路由和管控技术、星间链路多路稳定建链控制技术、大容量星载相控阵天线设计和集成测试技术等，可以为客户提供星座设计，星地、星间通信，导航增强等多任务整体解决方案。</t>
  </si>
  <si>
    <t>爱科农</t>
  </si>
  <si>
    <t>农作物智能种植决策服务提供商</t>
  </si>
  <si>
    <t>pass，估值过高，通过采集田间数据通过模型指导种植端种植，竞争壁垒不确定，未来可能同质化竞争；上一轮投后估值12亿，本轮希望20亿投前，今年收入预计1.6亿元</t>
  </si>
  <si>
    <t>2018.8.30 - 天使轮 - 1000万人民币 - 凯泰
2021.1.6 - Pre-A轮 - 数千万人民币 - 线性/高瓴
2022.3.2 - A轮 - N/A - 源码/线性/食芯
2022.6.23 - A+轮 - 1亿人民币 - IDG/高瓴/线性/食芯
2022.8.22 - 股权投资 - N/A - 腾讯</t>
  </si>
  <si>
    <t>北京爱科农科技有限公司（Beijing ICAN Technology Co. Ltd.）是一家以农作物智能种植决策为核心的农业综合服务公司。爱科农的研发团队由拥有中美英三国科研经验的博士科学家们组成，在多年的研究基础上已建立起数种作物的数字化模型。爱科农的商务团队由来自具有国际一流农业公司高管经验的人员组成，主要成员具有外企工作背景和10年以上管理经验。 爱科农公司自主研发的实时、高效、精准的全生育期人工智能种植决策平台，将事前规划、事中追踪、事后监测的全方位种植智能决策技术和领先的植物-土壤-大气连续体数字化模型成功进行了商业化，可以为农业种植者提供及时、高效、精准的管理决策指导，以解决中国农业当前存在的问题。公司希望通过移动互联网技术、农业大数据（气象、土壤、卫星遥感影像等）的采集和分析技术、机器学习预测技术、农业物联网技术及人工智能等现代化技术，提高农业科技水平，保障中国粮食安全，提高中国农业发展水平。</t>
  </si>
  <si>
    <t>凌迪科技</t>
  </si>
  <si>
    <t>柔性快反供应链管理解决方案提供商</t>
  </si>
  <si>
    <t>Pre-B+</t>
  </si>
  <si>
    <t>2017.6.29 - 天使轮 - 1000万人民币 - N/A
2017.11.30 - Pre-A轮 - N/A - 顺为/开润
2019.4.21 - A轮 - N/A - 元璟/百度/银杏谷/顺为
2020.2.12 - A+轮 - 1亿人民币 - 高榕/顺为/元璟/百度/云栖
2020.12.31 - Pre-B轮 - 2亿人民币 - 联想/高榕/元璟/银杏谷/顺为
2022.6.1 - Pre-B+轮 - 1亿美元 - 高瓴/鼎晖</t>
  </si>
  <si>
    <t>凌迪Style3D成立于2015年，过后几年一直致力于为服装企业提供3D设计工具、协同工作系统和供应链交付等产品和服务。在2015年左右，由于电商等行业的快速发展，服装行业掀起了“小单快反”的潮流。为了顺应趋势，出现了从各个角度改善服装产业链的企业，有解决布料交易问题的百布、解决服装批发问题的一手，以及提升服装设计效率的Style3D。</t>
  </si>
  <si>
    <t>驿玛科技</t>
  </si>
  <si>
    <t>跨境供应链解决方案提供商</t>
  </si>
  <si>
    <t>Tao 曾带公司来上会，Pass</t>
  </si>
  <si>
    <t>2021.2.26 - 天使轮 - N/A - 招商局/少年
2021.10.28 - Pre-A轮 - 1亿人民币 - 经纬
2022.6.21 - Pre-A+轮 - 数千万人民币 - 北极光</t>
  </si>
  <si>
    <t>驿玛科技为跨境商务保驾护航，提供供应链物流信息化完善的解决方案。专业的FBA和海外仓服务、一键获取运输成本和价卡信息。Surpath作为跨境供应链科技公司，利用数据和技术驱动，通过打通全行业数据节点，以SAAS切入提高行业可视化程度，结合仓配运营和技术做到智能化调度和供应链链路优化，降低中间费用，成为跨境领先的供应链科技公司。目前已经上线供应链管理相关的8大管理系统和履约智能数据大脑系统，实现履约订单的可视化和时效预测，产品和服务上线半年收入过亿。</t>
  </si>
  <si>
    <t>奇异火</t>
  </si>
  <si>
    <t>NFT技术研发应用服务商</t>
  </si>
  <si>
    <t>在请线性介绍</t>
  </si>
  <si>
    <t>2021.1.11 - 种子轮 - 数百万人民币 - N/A
2022.6.20 - 天使轮 - 数千万人民币 - 线性/奥雅设计</t>
  </si>
  <si>
    <t>奇异火是一家NFT技术研发应用服务商，公司率先打造集可信数字商品铸造、编程和虚拟空间搭建整体解决方案，已经整体服务企业、品牌、个人艺术工作室超上千家。奇异火科技研发的一站式搭建NFT工具——Rarefy稀台，可以帮助用户完成一系列的技术支持，让用户简单的拖拉拽就能实现想要的效果。</t>
  </si>
  <si>
    <t>梅卡曼德</t>
  </si>
  <si>
    <t>工业机器人智能化解决方案提供商</t>
  </si>
  <si>
    <t>2016.12.7 - 天使轮 - 数百万人民币 - PreAngel/萤伙虫创业工坊
2017.5.22 - Pre-A轮 - 数千万人民币 - 华创/伽利
2017.12.12 - A轮 - 数千万人民币 - 德联
2019.3.29 - A+轮 - 数千万人民币 - 启明/佑柏
2019.8.19 - 战略投资 - N/A - 英特尔
2020.3.2 - B轮 - 1亿人民币 - 红杉
2020.11.16 - B+轮 - 1亿人民币 - 源码/红杉
2021.4.13 - C轮 - 数亿人民币 - 美团/红杉/源码
2021.9.27 - C+轮 - 10亿人民币 - 美团/IDG/红杉/源码
2022.6.20 - C++轮 - N/A - IDG</t>
  </si>
  <si>
    <t>梅卡曼德（北京）机器人科技有限公司（Mech-Mind Robotics）是国内知名的AI+3D+智能工业机器人解决方案提供商，专注于3D视觉领域软硬件产品研发、生产及销售的高新技术企业。梅卡曼德的智能工业机器人解决方案已经在汽车、家电、钢铁、食品、物流仓、医药、金融等多个领域实际落地，应用范围涵盖拆码垛、货品拣选、上料、装配、涂胶、定位等。</t>
  </si>
  <si>
    <t>昆仑芯</t>
  </si>
  <si>
    <t>人工智能芯片设计和制造商</t>
  </si>
  <si>
    <t>估值太高</t>
  </si>
  <si>
    <t>2011.7.3 - 天使轮 - N/A - 南京紫金科技
2011.10.1 - A轮 - 500万美元 - 创新工场
2012.9.1 - B轮 - N/A - 创新工场/北极光
2021.3.15 - 战略投资 - N/A - CPE/IDG/联想/Oriza Hua/君联/元禾璞华/天壹
2022.6.22 - 股权投资 - N/A - 千山/通用技术/君联/海富/Absolute Victorious</t>
  </si>
  <si>
    <t>百度昆仑是一家人工智能芯片设计和制造商，是百度人工智能芯片部门，百度昆仑 AI 计算处理器是基于百度在 AI 领域多年产业实践，自主研发的 AI 通用处理器芯片。基于先进的 XPU 架构，为深度学习、机器学习算法的云端和边缘端计算而设计，应用于计算机视觉、自然语言处理、大规模语音识别、大规模推荐等场景。</t>
  </si>
  <si>
    <t>中瑞宏芯</t>
  </si>
  <si>
    <t>碳化硅材料研发生产商</t>
  </si>
  <si>
    <t>瞻芯竞品</t>
  </si>
  <si>
    <t>2021.11.19 - 股权投资 - N/A - 苏州领军/元禾控股
2022.6.15 - 股权投资 - N/A - 中新苏州园区/元禾控股/高新明鑫/荷塘</t>
  </si>
  <si>
    <t>中瑞宏芯半导体有限公司，于2020年由张振中博士领衔创办，公司致力于新一代节能高效功率半导体芯片的研发，生产世界先进水平的低能耗功率开关器件，填补国内空白，摆脱国民经济发展所需的关键器件长期依赖进口的局面。目前研制有沟槽型IGBT功率开关器件、碳化硅高压功率器件等一系列高端产品，公司战略目标是成为国内领先的开发和生产新一代节能高效功率半导体芯片的现代化科技型企业。</t>
  </si>
  <si>
    <t>中科玖源</t>
  </si>
  <si>
    <t>聚酰亚胺薄膜研发商</t>
  </si>
  <si>
    <t>2021.3.23 - 天使轮 - N/A - 同创伟业/高创澳海/华盖/创势
2021.5.10 - 天使+轮 - 数千万人民币 - 银鞍/启迪之星
2021.9.2 - A轮 - 数千万人民币 - 银鞍/同创伟业/高创澳海/广投/如石财富/国富创新
2022.6.13 - 股权投资 - N/A - 湖杉/普华</t>
  </si>
  <si>
    <t>中科玖源是一个聚酰亚胺基础性关键材料生产商，专注于聚酰亚胺薄膜、浆料等基础性关键材料的研究、开发、生产及销售，聚酰亚胺（PI）被誉为“二十一世纪最有希望的工程塑料之一”，在我国亟需高端制造产业升级，叠加宏观经济及全球化贸易局势的不确定性增加背景下，聚酰亚胺材料的供应链安全及自主可控程度将对我国的柔性显示、锂电池、柔性电子、新能源汽车、航空航天等诸多产业造成巨大影响。</t>
  </si>
  <si>
    <t>重新加载</t>
  </si>
  <si>
    <t>新锐鞋服品牌</t>
  </si>
  <si>
    <t>丽水</t>
  </si>
  <si>
    <t>2022.1.18 - 天使轮 - N/A - 交个朋友
2022.2.24 - Pre-A轮 - 3000万人民币 - 蓝驰</t>
  </si>
  <si>
    <t>重新加载（Reloading Peacemaker）是一家专注于鞋服的新锐品牌，品牌依托中国本土供应链，致力于让用户拥有设计经典、做工优良、价格合理的鞋服产品。</t>
  </si>
  <si>
    <t>拇指白小T</t>
  </si>
  <si>
    <t>男性着装整体解决方案提供商</t>
  </si>
  <si>
    <t>1.7亿人民币</t>
  </si>
  <si>
    <t>2018.10.17 - Pre-A轮 - 1000万人民币 - 中哲
2021.3.5 - A轮 - 数千万人民币 - 华映/梅花
2021.12.29 - B轮 - 1.7亿人民币 - 梅花/华映/中哲/百丽/新势能/宁波高发</t>
  </si>
  <si>
    <t>「白小T」是拇指衣橱于2019年1月正式创立的子品牌，从男性基础款T恤切入，基于消费者产品实测和反馈，通过上百次版型重塑、面料升级以及工艺技术迭代，希望“让科技重新定义服装”。白小T成功抓住抖音等内容型渠道的品牌红利，大量投放信息流短视频，成功打造出爆款T恤单品，此外还推出羽绒服、衬衫、保暖内衣、内裤等多品类男装产品。</t>
  </si>
  <si>
    <t>绿联科技</t>
  </si>
  <si>
    <t>数码周边配件制造商</t>
  </si>
  <si>
    <t>2021.5.6 - 股权投资 - N/A - 高瓴
2022.6.20 - 战略投资 - 3亿人民币 - 高瓴/深圳世横/远大方略/坚果</t>
  </si>
  <si>
    <t>绿联科技是一家数码周边配件制造商，专注于从事手机平板、电脑电视及车载系列等周边产品的研发与设计，旗下主要产品包括手机数据线、支架、读卡器、多口充电器、智能排插、车载USB充电器等。</t>
  </si>
  <si>
    <t>昌进生物</t>
  </si>
  <si>
    <t>可食用微生物合成蛋白研发商</t>
  </si>
  <si>
    <t>1.4亿人民币</t>
  </si>
  <si>
    <t>2021.10.8 - Pre-A轮 - 5500万人民币 - 高瓴/青岛城投/食芯/海丝泉宗
2022.6.23 - A轮 - 1.4亿人民币 - 食芯/斯道/夏尔巴/高瓴/远翼/碧桂园</t>
  </si>
  <si>
    <t>昌进生物是一家总部位于上海张江科学城的高科技企业，公司聚焦在微生物合成蛋白的研究、开发、产业化。微生物合成蛋白是人类社会继动物、植物后获取能量和营养的全新渠道，是当今食品与营养革命的热点。它主要依靠定向进化及基因编辑等方法，通过发酵、分离纯化等工艺实现工业化生产。昌进生物依托在生命科学及食品工程等领域的积累及多学科交叉、跨产业工艺协同获得优势。</t>
  </si>
  <si>
    <t>华深智药</t>
  </si>
  <si>
    <t>五源/高榕/高瓴</t>
  </si>
  <si>
    <t>Pass, 投后估值近30亿元人民币</t>
  </si>
  <si>
    <t>2021.10.20 - 天使轮 - 1000万美元 - 襄禾/高瓴/清智
2022.6.22 - A轮 - 5亿人民币 - 五源/高榕/Neumann/襄禾/高瓴/清智</t>
  </si>
  <si>
    <t>华深智药科技（北京）有限公司成立于2021年6月，专注打造新一代人工智能科学计算平台，并结合自研高通量生物实验技术，为药物研发人员提供微观世界分子计算、模拟与设计的智能系统。华深智药的人工智能药物开发平台是基于大量公开及私有蛋白质结构及复合体结构数据，使用大规模几何深度学习算法驱动的新一代大分子结构建模计算平台。此平台包括蛋白质结构预测、蛋白质及抗体功能预测、大分子药关键区域建模，以及蛋白质序列设计等一系列算法及应用场景。</t>
  </si>
  <si>
    <t>睿触科技</t>
  </si>
  <si>
    <t>精准穿刺手术机器人研发商</t>
  </si>
  <si>
    <t>2020.8.20 - Pre-A轮 - 数千万人民币 - 新丝路金控
2022.2.10 - A轮 - 1亿人民币 - 疌盛金瑞/乾融创禾/友达
2022.6.21 - A+轮 - 1000万美元 - 华登</t>
  </si>
  <si>
    <t>睿触科技成立于2019年3月，由影像设备和器械工程行业的精英团队组成，聚焦于精准穿刺手术机器人的研发，把穿刺活检精度提高了一个数量级，极大地提高多样复杂和早期小微肿瘤组织的检测率。同时，公司也围绕穿刺机器人的平台研发体系开发一系列产品，力争成为世界领先的手术机器人公司。</t>
  </si>
  <si>
    <t>安序源</t>
  </si>
  <si>
    <t>基因测序及诊断设备研发商</t>
  </si>
  <si>
    <t>pass，华大制造已经做的够好</t>
  </si>
  <si>
    <t>2021.10.31 - A+轮 - 数千万美元 - 五源/凯泰/和玉/元禾璞华
2022.6.20 - B轮 - 1亿美元 - 阿斯利康中金/云锋/康桥/国投招商/五源/远星</t>
  </si>
  <si>
    <t>安序源成功开发了可进行高通量测序和多组学分子诊断的超低成本微流控Bio-CMOS平台，使得从面向床边诊断和消费者的低成本手持式设备，到用于独立实验室和医院的全自动仪器均成为可能。公司自主研发的以大规模集成电路和前沿生物技术为基础的第四代测序仪兼具低成本、小型化、高精度和长读长的优势，能在单分子水平上对单个碱基进行重复测序，在科研及临床领域均有广阔的应用前景。公司将继续努力，加速实现测序产业升级和低成本测序全面普及的美好愿景。</t>
  </si>
  <si>
    <t>圆因生物</t>
  </si>
  <si>
    <t>疫苗研发商</t>
  </si>
  <si>
    <t>2020.3 close，投前约10亿人民币融资约3亿人民币，希望今年申报新冠疫苗IND，pass，估值过高临床前数据一般</t>
  </si>
  <si>
    <t>2021.10 - Pre-A轮 - 1亿人民币 - 泉创/千骥
2022.04 - 股权投资 - N/A - 腾讯/和玉/Willow Real/Wise Quartz</t>
  </si>
  <si>
    <t>圆因生物由北京大学魏文胜教授于2021年4月创立，公司专注于利用环状RNA技术开发疫苗及新型治疗，已经建立了丰富的预防性及治疗性新药产品管线，致力于解决临床上未被满足的疾病需求。</t>
  </si>
  <si>
    <t>卓筑汇</t>
  </si>
  <si>
    <t>建筑科技解决方案提供商</t>
  </si>
  <si>
    <t>高瓴/源码/险峰</t>
  </si>
  <si>
    <t>建筑领域CAD/CAE软件，2022年在手订单100多万，融资5000万，估值5亿</t>
  </si>
  <si>
    <t>2020.1.21 - 天使轮 - N/A - 险峰
2022.6.14 - A轮 - 数百万美元 - 保利/高瓴/源码/险峰</t>
  </si>
  <si>
    <t>卓筑汇是一家建筑科技解决方案提供商，致力于为全国工程建设企业以及建筑设计师打造智能化的建筑设计平台。卓筑汇打造的建筑设计智能化解决方案“AD+”，基于全自研的图形引擎和建筑专业结构化数据设计引擎，在未打破传统建筑设计习惯的情况下，能够辅助建筑设计师完成大量机械性重复工作，提升建筑设计的效率。</t>
  </si>
  <si>
    <t>北鲲云</t>
  </si>
  <si>
    <t>一站式云超算平台</t>
  </si>
  <si>
    <t>2019.10.1 - 天使轮 - 1000万人民币 - N/A
2021.3.1 - Pre-A轮 - 数千万人民币 - 新势能/投控东海/梅花
2021.8.19 - A轮 - 数千万人民币 - 国宏嘉信
2022.7.14 - 股权投资 - N/A - 中南茂创/君联</t>
  </si>
  <si>
    <t>深圳云端软件有限公司是专业的公有云资源管理与优化服务商，致力于帮助用户 节省云资源使用成本，简化开发、测试、部署流程，提升运维效率。 作为云管领域的创新者，云端软件打造Cloudam智能云管理平台， 整合AWS、阿里云等主流公有云，通过部署云端伸缩组将包年包月实例、 按需付费实例、抢占式实例智能组合成云服务器集群，优先使用抢占式实例， 节省用户成本最高可达80%。Cloudam基于机器学习算法，能够准确预测实例中断， 提前迁移，确保用户业务平稳运行。</t>
  </si>
  <si>
    <t>Bravado</t>
  </si>
  <si>
    <t>美国B2B销售专业网络提供商</t>
  </si>
  <si>
    <t>2600万美元</t>
  </si>
  <si>
    <t>针对美国市场的招聘服务</t>
  </si>
  <si>
    <t>2019.7.26 - A轮 - 1200万美元 - 红点/Freestyle/Precursor/Village/ Kindred
2022.6.16 - B轮 - 2600万美元 - Tiger/红点/XYZ/Freestyle/ Precursor</t>
  </si>
  <si>
    <t>Bravado是一家位于加利福尼亚州旧金山的 B2B 销售专业网络提供商。在首席执行官 Sahil Mansuri 的领导下，Bravado 为经过审查的优质销售组织、免费教育资源和销售专业人士的在线社区提供工作匹配。会员可以访问私人社区，从顶级销售专业人士那里获得建议，建立他们的卖家组合，并访问职业市场以找到他们的下一个角色并确保公平的薪酬。</t>
  </si>
  <si>
    <t>励销云</t>
  </si>
  <si>
    <t>全流程智能营销SaaS服务</t>
  </si>
  <si>
    <t>2015.3.27 - 天使轮 - N/A - 云友软件
2015.8.27 - Pre-A轮 - N/A - 天地在线
2016.12.29 - A轮 - N/A - 创新工场/中昌数据/全时天地
2017.8.15 - A+轮 - 数千万人民币 - 国中/以太/创新工场
2021.1.22 - B轮 - N/A - 拉萨继联
2021.7.19 - B2轮 -2000万美元 - 君联/腾讯
2022.6.16 - B+轮 - 数亿人民币 - 澳电/达晨财智/神骐/君联</t>
  </si>
  <si>
    <t>励销云成立于2014年，是一家B2B数字化智能销售系统服务商，针对B2B企业在营销获客方面的刚需，为全国中小企业提供覆盖“获客-筛客-管客-数字化仓储-客服运营”的一体化SaaS类服务，着力帮助企业“低成本、高效率”的开发新客户和经营老客户。</t>
  </si>
  <si>
    <t>山河光电</t>
  </si>
  <si>
    <t>超表面光学芯片研发生产商</t>
  </si>
  <si>
    <t>交流过CEO，一般</t>
  </si>
  <si>
    <t>2021.2.1 - 股权投资 - N/A - 中科创星
2022.6.13 - Pre-A轮 - 数千万人民币 - 舜宇/经纬/中科创星</t>
  </si>
  <si>
    <t>山河光电是一家超表面光学芯片研发生产商。致力于光的超级感知、光的大容量传输、微型显示以及光计算等方向的超表面光子芯片产品研发与制造，采用先进的半导体工艺和晶圆级集成封装技术，制造平面光学器件及系统（如超透镜、微型光谱仪、激光雷达、超表面光计算芯片等），产品广泛应用于AR/VR，手机，车载雷达，监控，通信，航天，生物传感，3D传感及国防军工等领域。</t>
  </si>
  <si>
    <t>晶越半导体</t>
  </si>
  <si>
    <t>红杉/和利</t>
  </si>
  <si>
    <t>2021.6.30 - A轮 - N/A - 闻天下/方广
2022.6.17 - B轮 - N/A - 红杉/和利/易科汇/达瑞夏鼎/亚昌富/瑞华/上海电科</t>
  </si>
  <si>
    <t>浙江晶越半导体有限公司主要聚焦于6-8英寸导电型碳化硅衬底及其外延材料的研发、生产与销售。公司产品具有热稳定性好、高临界电场、抗辐射能力强等优点，广泛应用于新能源车辆、充电桩、高速铁路通信基站、大数据中心、国家电网等领域，是国家5G产业链中的核心材料，具有强大的核心竞争力和良好的社会效益</t>
  </si>
  <si>
    <t>旗芯微</t>
  </si>
  <si>
    <t>汽车高端控制器芯片研发生产商</t>
  </si>
  <si>
    <t>50亿估值</t>
  </si>
  <si>
    <t>2021.2.23 - 天使轮 - N/A - 耀途/华业天成
2021.9.13 - 股权投资 - N/A - 钧犀
2021.12.27 - 战略投资 - 数亿人民币 - 尚颀/小米/经纬恒润/顺为/耀途/鼎晖/华业天成/创新工场/钧犀
2022.3.15 - 股权投资 - N/A - 广汽
2022.6.9 - 股权投资 - N/A - 翼朴/哈勃</t>
  </si>
  <si>
    <t>苏州旗芯微半导体有限公司成立于2020年10月，公司产品均满足车规AEC-Q100、功能安全标准ISO26262以及各项车规可靠性测试，可广泛应用于车身、汽车仪表、安全、动力、电池管理等领域。主要从事汽车高端控制器芯片的研发和销售，目标填补国内新一代智能网联汽车控制器芯片领域空白，致力于发展成为中国汽车与工业控制器领域领导级厂商。</t>
  </si>
  <si>
    <t>宙予科技</t>
  </si>
  <si>
    <t>元宇宙营销技术服务商</t>
  </si>
  <si>
    <t>2019.5.14 - 股权投资 - N/A - 和才
2019.7.12 - 天使轮 - 数百万人民币 - 星瀚/泰有/智慧基石/奇绩创坛
2022.2.24 - 战略投资 - 数千万人民币 - 凡创/险峰/蓝色光标</t>
  </si>
  <si>
    <t>宙予科技成立于2019年，公司定位于“帮助电商平台和品牌方迈入元宇宙的技术服务商”。宙予科技认为，元宇宙是空间化的线上场景平台——关键词便是空间化，这是因为端侧算力提升、传输带宽允许、屏幕逐渐变大这些要素的逐渐具备，使得各大产业迎来了空间化互联网的新机遇。有空间化作为前提，才有场景营销的可能性，才能够“打碎时空”，让异地的亲朋好友一起逛同一个虚拟商城，边聊、边逛、边购买。</t>
  </si>
  <si>
    <t>星环聚能</t>
  </si>
  <si>
    <t>商业聚变能装置研发商</t>
  </si>
  <si>
    <t>顺为/红杉/险峰/九合</t>
  </si>
  <si>
    <t>可控核聚变，清华谭熠团队，已交流，持续track进展</t>
  </si>
  <si>
    <t>2022.6.16 - 天使轮 - 数亿人民币 - 顺为/中科创星/昆仑/远镜/和玉/红杉/险峰/九合/联想之星/英诺/元禾原点/华方</t>
  </si>
  <si>
    <t>星环聚能成立于2021年，是一家商业聚变能开发企业，以建成商业可控聚变堆为目标，专注于小型化、商业化、快速迭代的可控聚变能装置的设计、建设、运行和研发。其技术源自在球形托卡马克领域拥有20年经验的清华大学工程物理系核能所聚变团队。</t>
  </si>
  <si>
    <t>库博能源</t>
  </si>
  <si>
    <t>用户侧储能集成及运营商</t>
  </si>
  <si>
    <t>聊过，工商业储能系统公司，还可以，性价比一般</t>
  </si>
  <si>
    <t>2016.10.28 - A轮 - 数千万人民币 - 松禾/前海/神华/普渡
2021.10.25 - A+轮 - 数千万人民币 - 启明/松禾
2022.6.7 - 股权投资 - N/A - 深创投/同创伟业/深圳高新/松禾/库柏</t>
  </si>
  <si>
    <t>库博能源是一家用户侧储能集成及运营商，专注于“工商业客户电力运营数据服务、分布式储能、需求侧响应、虚拟电厂”四大业务单元的运行与研究。目前核心业务为用户侧储能，和电网侧储能、海外市场。</t>
  </si>
  <si>
    <t>体验家</t>
  </si>
  <si>
    <t>顾客体验管理平台</t>
  </si>
  <si>
    <t>2019.12.1 - 天使轮 - 数百万美元 - 真格
2021.1.6 - Pre-A轮 - 数百万美元 - SIG/真格
2022.3.11 - 股权投资 - N/A - 国宏嘉信
2022.6.15 - 股权投资 - N/A - 盈动</t>
  </si>
  <si>
    <t>体验家（XMPlus）是瀚一数据科技有限公司打造的顾客体验管理SaaS系统，以“咨询+IT系统”的方式提供一站式服务，帮助企业提升顾客体验。咨询团队由来自尼尔森、益普索的资深研究顾问组成，为企业搭建专业的顾客体验管理体系。研发团队在数据收集、BI、RPA以及NLP等方面拥有多项软件著作权及技术专利，为企业提供顾客体验数据的“收集-分析-预警-反馈”全流程技术支持。</t>
  </si>
  <si>
    <t>Orderly Network</t>
  </si>
  <si>
    <t>区块链金融服务商</t>
  </si>
  <si>
    <t>2022.6.10 - 股权投资 -2000万美元 - Three Arrows/Pantera/Dragonfly /红杉/Jump Crypto/Alameda/金沙江/MetaWeb.VC</t>
  </si>
  <si>
    <t>Orderly Network是一家区块链金融服务商，主要基于Near创建一个去中心化交易协议平台，具备风险引擎、匹配引擎和共享资产池等功能，同时推出社区贷款池，代币持有者可以通过借出资产获得收益，致力于为行业用户提供相关的资产管理解决方案。</t>
  </si>
  <si>
    <t>苏映视</t>
  </si>
  <si>
    <t>3D视觉+AI检测系统提供商</t>
  </si>
  <si>
    <t>定制化程度高，项目制为主</t>
  </si>
  <si>
    <t>2021.4.8 - 天使轮 - N/A - 启高/飞马旅
2021.12.31 - A轮 - 1亿人民币 - 元禾控股/元禾金谷/启高
2022.6.13 - A+轮 - 1亿人民币 - 隐山/钟鼎/元禾金谷</t>
  </si>
  <si>
    <t>苏映视成立于2017年，基于自主开发的通用平台软件、3D视觉软件、AI软件、先进成像硬件等视觉技术，为锂电池制造、汽车工业、工厂物流、3C制造等工业自动化领域提供高精度3D+AI视觉系统、以及先进工艺解决方案，产品包含软件、视觉系统、检测装备。</t>
  </si>
  <si>
    <t>XYZ Robotics</t>
  </si>
  <si>
    <t>自动化分拣机器人研发商</t>
  </si>
  <si>
    <t>高榕/五源/源码</t>
  </si>
  <si>
    <t>2019.1.1 - 天使轮 - N/A - 创新工场/New Wheel/Drew Bagnell
2019.8.16 - A轮 - 800万美元 - 高榕/晨兴/创新工场/New Wheel/Drew Bagnell
2020.8.24 - A+轮 -2000万美元 - 源码/高榕/晨兴
2021.7.19 - B轮 - 3500万美元 - 今日/高榕/五源/源码
2022.6.15 - B+轮 - 4000万美元 - 今日/高榕/五源/源码</t>
  </si>
  <si>
    <t>星猿哲科技（XYZ Robotics）是一家自动化分拣机器人研发商，专注于从事工业自动化领域机器人产品的研发业务，旗下依托深度学习和机器人操纵技术研发的仓库分拣机器人可将拣选和包装之间的分拨流程自动化，将混杂无序的货品依照订单要求进行拣选，致力于帮助提高仓储和货物分拣配送领域的效率。</t>
  </si>
  <si>
    <t>柔触机器人</t>
  </si>
  <si>
    <t>机器人柔性末端抓取解决方案提供商</t>
  </si>
  <si>
    <t>市场比较小</t>
  </si>
  <si>
    <t>2017.12.1 - 天使轮 - N/A - 明势/水木
2022.6.13 - Pre-A轮 - 数千万人民币 - 梅花/高略/新势能</t>
  </si>
  <si>
    <t>苏州柔触机器人科技有限公司，坐落于苏州张家港市，是一家以柔性机器人技术为核心，致力于为工业自动化提供柔性夹爪解决方案的高科技企业。公司依托于德国先进的纳米材料科技，结合仿生学设计理念将柔性仿生触手应用于多元化的工业场景，开创了全新的机器人应用领域。公司主要产品为柔触夹爪及其驱动器，已应用于3C电子、食品、汽车零部件、服装制造、医疗、机器人教育、包装物流等多个领域。</t>
  </si>
  <si>
    <t>万勋科技</t>
  </si>
  <si>
    <t>服务机器人研发商</t>
  </si>
  <si>
    <t>蓝驰/顺为</t>
  </si>
  <si>
    <t>2020.5.9 - 天使轮 - N/A - 英诺天使
2021.3.12 - Pre-A轮 - N/A - 祥峰/万物
2022.6.15 - Pre-A+轮 - 1000万美元 - 蓝驰/顺为/万物</t>
  </si>
  <si>
    <t>万勋科技是一家服务机器人研发商，致力于为行业和家庭提供柔性、灵巧、安全的作业型交互式服务机器人解决方案。万勋科技致力于通过提升机器人的实际物理作业能力，切实保障一线工作人员生命安全，提升作业效率。目前已针对能源电力和公共服务等领域开发了系列化的机器人作业系统，其中KRV电力检修机器人针对高压输电线路带电运维工作已经开始试点应用。</t>
  </si>
  <si>
    <t>MegaRobo</t>
  </si>
  <si>
    <t>生命科学智能自动化解决方案提供商</t>
  </si>
  <si>
    <t>GGV/创新工场</t>
  </si>
  <si>
    <t>估值过高</t>
  </si>
  <si>
    <t>2016.6.1 - 种子轮 - 500万人民币 - N/A
2017.10.19 - 天使轮 - 1000万人民币 - 臻云/英诺天使/逐鹿
2018.6.4 - A轮 - 1000万美元 - 愉悦/明势/臻云/英诺/逐鹿
2019.6.6 - A+轮 - N/A - 博世/戈壁/愉悦/明势
2020.11.3 - B轮 - 3000万美元 - 创新工场/联东/愉悦/博世/经纬
2021.2.8 - B2轮 - 3000万美元 - 经纬/创新工场/愉悦
2021.5.28 - B3轮 - 6500万美元 - 药明康德/愉悦/创新工场/经纬/博世/明势/联东
2022.6.15 - C轮 - 3亿美元 - 高盛/亚投/GGV/创新工场/蘭亭/史带/雨盟/鸿为/园丰/泰合</t>
  </si>
  <si>
    <t>镁伽为生命科学行业提供了一整套自动化解决方案，从简单的操作台工作流程自动化，到大型系统流程应用中处理复杂步骤的全自动解决方案，并延伸至赋能AI药物研发服务的下一代生命科学基础设施和系统。针对日益增长的劳动力需求和通量限制，镁伽的工作流程自动化将AI软件、分析仪器、实验室硬件和试验耗材整合于单一实验室系统之中，实现了多元场景下的流程和实验的智能协调。对比传统的实验室系统，镁伽在抗体选择、细胞系开发和分子筛选等各种生命科学应用领域中，可实现更高的效率、更稳定的实验结果，并且已在全球多个国家推出和投入使用。</t>
  </si>
  <si>
    <t>安其威微电子</t>
  </si>
  <si>
    <t>高性能硅基微波毫米波射频芯片研发商</t>
  </si>
  <si>
    <t>小众市场</t>
  </si>
  <si>
    <t>2019.4.15 - A轮 - 数千万人民币 - 航天科工/德联/晨晖
2021.5.8 - A+轮 - N/A - 兴橙
2022.6.9 - 战略投资 - N/A - 哈勃</t>
  </si>
  <si>
    <t>上海安其威微电子科技有限公司与众多专注手机、物联网(IoT)和导航芯片开发的企业不同，安其威选择瞄准国内高速增长的专用高性能电子设备和通信系统等细分市场，专注开发以锗硅SiGe，绝缘硅SOI以及体硅CMOS工艺为基础的高性能模拟、射频、微波和毫米波集成电路，模块以及宽带收发机等定制产品，立足国内市场，贴近国内客户，满足国内需求。同时，为第五代(5G)通信市场的到来做好准备。</t>
  </si>
  <si>
    <t>义芯集成电路</t>
  </si>
  <si>
    <t>聚源并购项目，暂时不对外融资</t>
  </si>
  <si>
    <t>2021.1.4 - 天使轮 - N/A - 聚源
2022.6.9 - 股权投资 - N/A - 聚源</t>
  </si>
  <si>
    <t>义芯集成电路(义乌)有限公司成立于2021年01月04日，注册地位于浙江省义乌市苏溪镇苏福路126号（自主申报），法定代表人为罗海龙。经营范围包括一般项目：货物进出口；技术进出口；集成电路芯片及产品制造；集成电路芯片设计及服务；集成电路芯片及产品销售；电子元器件制造；电力电子元器件制造；集成电路制造；集成电路销售；软件开发；技术服务、技术开发、技术咨询、技术交流、技术转让、技术推广；采购代理服务；机械设备销售(除依法须经批准的项目外，凭营业执照依法自主开展经营活动)。</t>
  </si>
  <si>
    <t>牛爽爽</t>
  </si>
  <si>
    <t>鲜卤牛肉火锅品牌</t>
  </si>
  <si>
    <t>2022.6.17 - 天使轮 - 1000万人民币 - 梅花/智连</t>
  </si>
  <si>
    <t>牛爽爽是一个鲜卤牛肉火锅品牌，以“热卤+牛肉火锅”为其特色，选择易于标准化的川渝口味，瞄准下沉市场的20岁~35岁用户群体，专注于打磨100~200平的社区火锅店模型。</t>
  </si>
  <si>
    <t>默达生物</t>
  </si>
  <si>
    <t>种子轮/Pre-A</t>
  </si>
  <si>
    <t>pass，FIC靶点做自免，成药风险大市场竞争激激烈，免疫代谢新靶点，天图投后4400万美金</t>
  </si>
  <si>
    <t>2022.6.13 - 种子轮/Pre-A轮 - 1亿人民币 - Forcefield/晶泰/IMO/天图/方圆/德迅/雅亿/新产业创投/博普</t>
  </si>
  <si>
    <t>默达生物是一个小分子靶向创新药开发商，基于最新的免疫代谢生物理论前沿成果，发现了一系列代谢蛋白酶的全新靶点，可以实现对免疫系统功能安全、有效的调节，有望以全新的治疗策略开发出一系列first-in-class药物，为自身免疫疾病患者带来更加理想的治疗方案。</t>
  </si>
  <si>
    <t>朗目医疗</t>
  </si>
  <si>
    <t>眼科创新医疗器械研发商</t>
  </si>
  <si>
    <t>Pass, 细分市场较小</t>
  </si>
  <si>
    <t>2021.8.18 - 天使轮 - N/A - 丹麓/王加权拾号
2022.6.16 - Pre-A轮 - 数千万人民币 - 启明/元禾原点/丹麓</t>
  </si>
  <si>
    <t>朗目医疗是一家聚焦眼科创新医疗器械的科技型初创企业，现阶段主要聚焦在青光眼微创治疗器械领域。朗目医疗团队结合原创的青光眼治疗创新术式，自主研发了中国原创青光眼治疗创新支架产品AqueFish™，不但可以大大提高青光眼手术的成功率，也将是国际上少有的能够同时适用于闭角型青光眼和开角型青光眼的支架产品，对于青光眼治疗具有重大意义。</t>
  </si>
  <si>
    <t>Boulder Care</t>
  </si>
  <si>
    <t>美国远程医疗服务提供商</t>
  </si>
  <si>
    <t>3600万美元</t>
  </si>
  <si>
    <t>Pass, 海外中后期项目</t>
  </si>
  <si>
    <t>2018.12.5 - 天使轮 - 370万美元 - First Round/BoxGroup/Acumen America/Acumen/SV Angel
2020.1.4 - A轮 - 1040万美元 - Greycroft/Tusk/SV Angel/Gaingels/ First Round/Box Group
2022.6.10 - B轮 - 3600万美元 - 启明/Goodwater/Laerdal Million Lives/First Round/Greycroft/Tusk/Gaingels</t>
  </si>
  <si>
    <t>Boulder Care 是一家远程医疗服务提供商，扩大了对鸦片类药物使用的有效治疗。公司目标是通过为患者及其护理团队提供更好的体验来推动行为健康行业向前发展。</t>
  </si>
  <si>
    <t>礼新医药</t>
  </si>
  <si>
    <t>临床阶段创新药研发商</t>
  </si>
  <si>
    <t>Pass, 后期，纯药</t>
  </si>
  <si>
    <t>2019.12.17 - 天使轮 - N/A - 泰格医药
2020.4.28 - Pre-A轮 - N/A - 盈科/泰福/诺曜生物/嘉兴领承
2021.1.22 - A轮 - N/A - 尚润/泰福/云锋/启明/清松
2022.6.8 - B轮 - N/A - 启明/泰鲲/夏焱/上海生物医药</t>
  </si>
  <si>
    <t>礼新医药是一家立足中国、面向全球的临床阶段创新药研发公司，由生物医药业界资深人士于2019年创立。公司聚焦于肿瘤免疫及肿瘤微环境领域内尚未满足的治疗需求，专注于“全球首创”及“同类最优”潜力的生物创新药研发。公司尤其专注于以GPCR及多次跨膜蛋白为靶点的单抗、双抗、以及抗体偶联药物等大分子抗肿瘤药物的研发，已经成功将抗体偶联药物、单抗、小分子药物推向全球领先的临床阶段。</t>
  </si>
  <si>
    <t>赛桥生物</t>
  </si>
  <si>
    <t>CGT智能制造解决方案提供商</t>
  </si>
  <si>
    <t>源码/同创伟业</t>
  </si>
  <si>
    <t>pass，下游市场小</t>
  </si>
  <si>
    <t>2020.4.15 - 天使轮 - N/A - 水木
2020.9.22 - Pre-A轮 - 数千万人民币 - 腾业/启迪之星/昌发展
2021.7.12 - A轮 - 数千万人民币 - 经纬/德联
2022.6.10 - 股权投资 - N/A - 源码/深圳天使/亦庄/同创伟业</t>
  </si>
  <si>
    <t>赛桥生物成立于2020年2月，专注于细胞与基因治疗（CGT）行业上游关键制造技术及成套核心装备的源头技术创新和国产化工作，实现CGT产业化装备的全封闭、自动化、数字化和柔性化，以突破进口垄断并为行业客户提供完全国产自主可控的CGT数字化工艺装备平台。</t>
  </si>
  <si>
    <t>傅利叶智能</t>
  </si>
  <si>
    <t>康复机器人研发商</t>
  </si>
  <si>
    <t>2015.7.1 - 天使轮 - 800万人民币 - IDG/张江科投
2016.9.1 - Pre-A轮 - 1500万人民币 - 火山石
2018.1.31 - A轮 - 3000万人民币 - 景旭/前海/IDG/火山石
2019.6.5 - B轮 - 数千万人民币 - 国中/IDG/火山石
2020.4.14 - B+轮 - 数千万人民币 - 前海
2020.10.26 - C轮 - 1亿人民币 - 元璟/前海
2021.2.10 - C+轮 - 数千万人民币 - 临港科创
2021.7.9 - C++轮 - 数千万美元 - Prosperity7
2022.1.26 - D轮 - 4亿人民币 - 软银愿景/Prosperity7/元璟
2022.6.13 - 股权投资 - N/A - IDG</t>
  </si>
  <si>
    <t>上海傅利叶智能科技有限公司致力于康复机器人的开发。旗下康复机器人能够有效地辅助康复治疗师们，节约人力成本，让治疗师们将主要精力放在对不同病情的病人进行个性化治疗方案的设计上。傅利叶智能于2017年初推出了中国首个商用化的下肢外骨骼康复机器人产品 Fourier X1，医用版可以应用于医院康复训练，个人版本用于辅助行走从而让瘫痪病人摆脱轮椅，重获行走的能力，回归正常的生活。同时，公司还推出首个具有触觉的上肢康复机器人Fourier M2，M2基于力反馈等核心技术，可以精确模拟出各种实际生活中的力学场景，为使用者提供多样的目标导向性训练，刺激大脑功能重组，进而重塑上肢功能。</t>
  </si>
  <si>
    <t>贝康医学</t>
  </si>
  <si>
    <t>Pass，需要纯人民币</t>
  </si>
  <si>
    <t>2021.3.4 - 股权投资 - N/A - 新丝路
2021.10.20 - 股权投资 - N/A - 杭州方正多策
2022.3.2 - 股权投资 - N/A - 广华
2022.6.9 - 股权投资 - N/A - 红杉</t>
  </si>
  <si>
    <t>贝康医学科技有限公司在多能干细胞源胰岛细胞分化、细胞封装、细胞活化、基因编辑等领域拥有十数年的研发经验，拥有全自主知识产权的细胞分化及细胞封装实现能力。贝康医学还拥有业内罕见的核心生物反应器及相关耗材自主研发生产能力，公司自主生产的胰岛细胞候选药物在所有的功能及形态指标均与国外龙头企业产品保持一致，已进入大动物初期实验。</t>
  </si>
  <si>
    <t>爱磁科技</t>
  </si>
  <si>
    <t>电动平衡车研发商</t>
  </si>
  <si>
    <t>2020.10.13 - 股权投资 - N/A - 移盟
2021.8.27 - 股权投资 - N/A - 小米/顺为
2022.6.8 - 股权投资 - N/A - 顺为</t>
  </si>
  <si>
    <t>爱磁科技是一家机器人传动机构研发中心。精密减速器制造商。</t>
  </si>
  <si>
    <t>千挂科技</t>
  </si>
  <si>
    <t>L4卡车自动驾驶技术研发商</t>
  </si>
  <si>
    <t>跟James聊过</t>
  </si>
  <si>
    <t>2021.12.17 - 天使轮 - 1.92亿人民币 - IDG/顺丰/小鹏/百度
2022.4.1 - Pre-A轮 - 2亿人民币 - 凯辉/襄禾/BAI</t>
  </si>
  <si>
    <t>千挂科技是一家L4卡车自动驾驶技术研发商，专注于L4无人驾驶货运卡车及运力服务。聚焦干线物流，以领先的自动驾驶技术切入，以量产落地和规模化运营为目标，力求通过技术的进步推动干线物流行业的生产力升级。</t>
  </si>
  <si>
    <t>蓝海机器人</t>
  </si>
  <si>
    <t>智能物流及管理系统提供商</t>
  </si>
  <si>
    <t>2020.11.23 - 天使轮 - N/A - 海目星
2021.9.9 - Pre-A轮 - N/A - 隆晟
2022.6.8 - A轮/A+轮 - 数千万人民币 - 高瓴</t>
  </si>
  <si>
    <t>蓝海机器人成立于2016年，公司提供从AMR（自主移动机器人）到调度系统、立体仓储以及MES系统等在内的整厂智能物流解决方案，坚持自主技术研发，深耕光伏、锂电行业的需求场景。</t>
  </si>
  <si>
    <t>衍微科技</t>
  </si>
  <si>
    <t>合成生物技术研发应用服务商</t>
  </si>
  <si>
    <t>红杉/峰瑞</t>
  </si>
  <si>
    <t>2022.2.25 - 种子轮 - N/A - 清华控股
2022.6.6 - 天使轮 - 5000万人民币 - 红杉/峰瑞/水木/康裕</t>
  </si>
  <si>
    <t>衍微科技依托清华大学专利技术，致力于实现专用化学品的绿色生物制造，面向农业、油田、日化、医药等应用领域，业务涵盖高抗逆生物催化剂、基于生物模板的纳米与单原子金属催化剂、以及高附加值专用化学品等品类，部分产品的技术水平处于行业领先地位。除了在合成生物技术和绿色化工技术领域具有完整和独具优势的研发能力，衍微科技在新产品的工程化实现和商业化落地方面也具有坚实的专业能力和实践经验，两类产品已经具备量产条件，正在与不同领域头部客户联合开展应用测试。</t>
  </si>
  <si>
    <t>无限光能</t>
  </si>
  <si>
    <t>钙钛矿太阳能电池新研发商</t>
  </si>
  <si>
    <t>联系到耀途，反馈公司现阶段还不融资，公司是清华电机系易陈谊团队</t>
  </si>
  <si>
    <t>2022.6.9 - 天使轮 - 数千万人民币 - 耀途/光跃/碧桂园</t>
  </si>
  <si>
    <t>无限光能是一家致力于钙钛矿太阳能电池技术开发的科技创新型企业。业界分析人士认为，公司之所以备受资本关注和青睐，与其背后强大的产业化团队和目前取得的研发成果息息相关。无限光能承接了清华大学太阳能转化与存储实验室的科研成果，联合薄膜太阳能电池、OLED、半导体设备等相关领域的技术专家，组成公司核心产业化团队，致力于开发高效率、长寿命、低能耗、低成本、多应用场景的钙钛矿光伏技术。</t>
  </si>
  <si>
    <t>云储新能源</t>
  </si>
  <si>
    <t>数字储能垂直行业解决方案提供商</t>
  </si>
  <si>
    <t>蓝驰/复星/险峰</t>
  </si>
  <si>
    <t>济南</t>
  </si>
  <si>
    <t>聊过，一般</t>
  </si>
  <si>
    <t>2021.8.5 - 天使轮 - N/A - 英诺/水木清华/清华控股
2022.6.9 - Pre-A轮 - 1亿人民币 - 蓝驰/复星/险峰</t>
  </si>
  <si>
    <t>「云储新能源」是一家从事软件定义数字能量管控系统的公司，核心技术是基于能量信息化技术的分布式软件定义数字能量交换系统。云储从第一性原理出发，接纳和管理电池的差异性，将互联网屏蔽终端差异性的技术体系引入电池储能领域，构建了基于动态可重构电池网络的电池应用新范式，并将传统的电池直接的硬连接变为程序控制的柔性连接。</t>
  </si>
  <si>
    <t>远景能源</t>
  </si>
  <si>
    <t>清洁能源科技服务提供商</t>
  </si>
  <si>
    <t>2.1亿美元</t>
  </si>
  <si>
    <t>2021.10.21 - 战略投资 - 10亿美元 - 春华/红杉
2022.6.7 - A轮 - 2.1亿美元 - 红杉/GIC</t>
  </si>
  <si>
    <t>远景科技集团（Envision Group）是一家全球领先的绿色科技企业。以“为人类的可持续未来解决挑战”为使命，集团旗下拥有智能风电和智慧储能系统技术公司远景能源、智能电池企业远景动力、开发全球领先智能物联操作系统的远景智能，管理远景-红杉百亿碳中和基金的远景资本，以及远景维珍电动方程式车队。远景持续推动风电和储能成为“新煤炭”，电池和氢燃料成为“新石油”，智能物联网成为“新电网”，开创美好零碳世界。</t>
  </si>
  <si>
    <t>金仕达kingstar</t>
  </si>
  <si>
    <t>2018.3.9 - 股权投资 - N/A - 中平
2021.3.26 - 股权投资 - N/A - 英飞创复/宏源汇富/IDG/华盖/瑞元/临港科创/神华/摩根大通
2021.8.12 - 股权投资 - N/A - 国鑫
2022.2.17 - 股权投资 - N/A - 银华永泰/华盖/中平/IDG/申万宏源/金浦/招商局/国鑫/东海/松观</t>
  </si>
  <si>
    <t>金仕达起源复旦大学，是上海一家大型集团化软件企业，获得上海市“市级企业技术中心” 认证，拥有CMMI 5全球软件成熟度最高等级认证，中国信创工委会会员单位等资质;近年来，获得IDC全球金融科技百强企业，福布斯中国企业科技50强等荣誉称号。在“服务实体经济”这一战略方向上，金仕达聚焦“管理精细化、风控敏捷化、运营智能化、数据资产化”，从HMS企业套期保值交易系统起步，直至构建CTRM大宗商品交易管理系统、易经金综合交易终端，面向大宗商品产业现货企业和供应链企业，提供“CTRM+HMS期现一体化”整体解决方案，以风险管理为核心，科技创新为基础，以开放共赢为路径，与产业共同探索风险管理新模式，在创新实践中升级风险管理整体方案，更为精准地匹配企业的风险管理需求。金仕达也有计划推出符合“双碳”背景的绿色金融相关的碳金融解决方案。</t>
  </si>
  <si>
    <t>Parcel NFT</t>
  </si>
  <si>
    <t>虚拟房地产NFT市场</t>
  </si>
  <si>
    <t>2022.6.8 - 种子轮 - 400万美元 - Framework/Fifth Wall/Blizzard/AVIV/Stake/AppWorks之初InterVest/Contents Technologies/Serafund/云九/Great Oaks</t>
  </si>
  <si>
    <t>Parcel NFT是一个虚拟房地产NFT市场，为虚拟房地产经济量身定制，为虚拟世界中的土地所有者和创造者提供一站式服务。</t>
  </si>
  <si>
    <t>CharmVerse</t>
  </si>
  <si>
    <t>DAO运营平台</t>
  </si>
  <si>
    <t>380万美元</t>
  </si>
  <si>
    <t>2022.6.8 - 种子轮 - 380万美元 - Spartan/Culture3/Red Building/OpenSea/Alliance DAO/Orange/Builder/POAP/Global Founders/Tensility/金沙江</t>
  </si>
  <si>
    <t>CharmVerse是美国一个DAO运营平台，将DAO的入职、奖金管理、提案、项目跟踪程序和数据存储库集中在一个地方，旨在成为DAO贡献者协调日常工作、使用加密钱包登录以及使用DAO代币/NFT解锁工作区的平台。</t>
  </si>
  <si>
    <t>Ancient8</t>
  </si>
  <si>
    <t>越南区块链游戏工会</t>
  </si>
  <si>
    <t>2022.1.19 - 种子轮 - 400万美元 - Dragonfly/Pantera/Hashed
2022.6.9 - 天使轮 - 600万美元 - Makers Fund/C²/IOSG/Pantera/6th Man/Folius/Morningstar/Th3ia/云九/Play</t>
  </si>
  <si>
    <t>Ancient8是一家越南区块链游戏公会，旨在创建一个去中心化自治组织，建立围绕P2E游戏的社区，同时，为用户提供游戏奖励、奖学金和教育内容。</t>
  </si>
  <si>
    <t>宽能半导体</t>
  </si>
  <si>
    <t>碳化硅功率器件研发生产商</t>
  </si>
  <si>
    <t>和利/云启</t>
  </si>
  <si>
    <t>2022.6.8 - 天使轮 - 2亿人民币 - 和利/渶策/云启/国中/毅达/金浦/亚昌/君盛/富华</t>
  </si>
  <si>
    <t>宽能半导体是一家碳化硅功率器件研发生产商，宽能半导体深耕功率半导体器件代工领域，为国内外半导体设计公司和IDM厂商提供高良率、高品质且具竞争力的产品。公司的自有标准工艺平台可协助客户迅速导入量产，促进工艺技术迭代。同时公司支持新产品开发，提供客制化工艺服务。</t>
  </si>
  <si>
    <t>华辰芯光</t>
  </si>
  <si>
    <t>高可靠半导体激光器厂商</t>
  </si>
  <si>
    <t>2022.6.9 - 天使轮 - 5000万人民币 - 同创伟业/普华/海松/悠然星云</t>
  </si>
  <si>
    <t>无锡市华辰芯光半导体科技有限公司致力于高可靠半导体激光器芯片的研发制造，聚焦光电产业链中上游的高端市场，以高可靠的光通信、激光雷达等领域激光芯片设计与制造业务为核心，为国内外客户提供高性能、高可靠性的产品及服务。公司汇聚了GaAs 和 InP领域全球一流的芯片设计、外延生长、FAB工艺、模块封测、可靠性及市场开发等技术专家，将依托丰富的4吋InP和6吋GaAs量产经验，结合自建的外延生长及无接触FAB工艺等能力，加速解决国内“缺芯”严重的长途骨干光网等所用激光芯片和器件，同时聚焦自动驾驶LiDAR相干光源等核心半导体激光器件等研发。</t>
  </si>
  <si>
    <t>奕目科技</t>
  </si>
  <si>
    <t>高性能光场成像系统提供商</t>
  </si>
  <si>
    <t>2020.4.29 - 种子轮 - N/A - 力合
2021.3.10 - 天使轮 - N/A - 华兴源创
2021.4.15 - Pre-A轮 - 1000万人民币 - 原子
2022.6.8 - Pre-A+轮 - 数千万人民币 - 经纬</t>
  </si>
  <si>
    <t>奕目（上海）科技有限公司是一家光场三维成像科技研究商。奕目科技已成为全球极少数全面掌握光场相机光学设计、封装制造、三维精密快速检测、光场图像三维渲染全部核心技术的光场三维成像科技公司，光场三维测量精度和效率处于国际领先水平，申请及授权国内20余项核心光场技术专利。</t>
  </si>
  <si>
    <t>胶囊茶语</t>
  </si>
  <si>
    <t>新女性茶品牌</t>
  </si>
  <si>
    <t>2021.7.28 - 天使轮 - 数千万人民币 - 不二/三角
2022.6.10 - A轮 - 数千万人民币 - 梅花</t>
  </si>
  <si>
    <t>胶囊茶语致力于为爱美女性提供专业茶饮解决方案，秉承“为女性做茶，做女性茶”理念，利用创新思维和先进科技进行整合，让每一款茶饮都好看、好喝且方便，真正实现女性由内而外的美丽。随着男性用户比例的不断扩大，如今，胶囊茶语的市场定位发生了变化，不再仅聚焦于女性用户</t>
  </si>
  <si>
    <t>Ekornes AS</t>
  </si>
  <si>
    <t>北欧知名家具品牌商</t>
  </si>
  <si>
    <t>2021.12.30 - 股权投资 - 3.59亿人民币 - 高瓴/银梯
2022.6.3 - 战略投资 - 2亿人民币 - 高瓴</t>
  </si>
  <si>
    <t>Ekornes ASA公司创立于1934年，是北欧地区最大的家具制造商，该公司旗下拥有Ekornes Collection（家具），Stressless和Svane（床垫）等品牌，并主要以“Stressless”品牌的豪华斜倚扶手椅和沙发系列而闻名，该品牌还因舒适的设计得到了美国脊椎治疗协会的认可。Ekornes和Svane品牌在挪威家具市场中是最出名的。</t>
  </si>
  <si>
    <t>英矽智能</t>
  </si>
  <si>
    <t>AI新药研发商</t>
  </si>
  <si>
    <t>pass，贵了，上市路径还长</t>
  </si>
  <si>
    <t>2014.4.16 - 种子轮 - 30万美元 - Deep Knowledge
2014.11.16 - 天使轮 - 120万美元 - Deep Knowledge 
2017.2.4 - Pre-A轮 - 280万美元 - A-Level/Jim Mellon
2017.7.18 - A轮 - 400万美元 - N/A
2018.6.12 - A+轮 - 600万美元 - WuXi AppTec/Pavilion/Juvenescence/Bold
2019.9.10 - B轮 - 3700万美元 - 启明/斯道/F-Prime/礼来/创新工场/百度/兰亭/BOLD
2021.6.22 - C轮 - 2.55亿美元 - 华平/启明/兰亭/斯道/礼来/创新工场/BOLD/Formic/百度/CPE源峰/奥博/韩国未来/B Capital/Deerfield/麦星/清池/统一/红杉/锐智
2022.1.11 - 股权投资 - 1300万美元 - 复星医药
2022.6.6 - D轮 - 6000万美元 - 渤海华美/华平/波士顿/启明/BOLD /Deerfield /兰亭/Alex Zhavoronkov
2022.8.10 - D2轮 - 3500万美元 - Prosperity7/波士顿/华平/渤海华美/启明/Deerfield/蘭亭/BOLD/WS</t>
  </si>
  <si>
    <t>Insilico Medicine是一家美国抗衰老及癌症治疗药物研发商，依托基因组学、医疗大数据及AI技术等技术手段，专注于癌症治疗、抗衰老药物的研发、生产及销售，同时面向用户提供健康管理、癌症预防等服务。</t>
  </si>
  <si>
    <t>数垚科技</t>
  </si>
  <si>
    <t>临床试验数字化解决方案提供商</t>
  </si>
  <si>
    <t>金沙江/真格/红杉</t>
  </si>
  <si>
    <t>2022.6.6 - 天使轮 - 数千万人民币 - 金沙江/真格/红杉</t>
  </si>
  <si>
    <t>数垚科技是一家致力于让临床研究变得更有价值的科技型创新企业，以医院为中心，提供一站式、全流程临床试验数字化综合解决方案；利用先进的微服务云原生、大数据及AI等数字化技术，赋能医疗机构实现一站式数字化临床试验的目标，为申办方提供高质量、低成本、高效率的价值服务平台。</t>
  </si>
  <si>
    <t>中科睿医</t>
  </si>
  <si>
    <t>神经系统疾病全场景智能解决方案提供商</t>
  </si>
  <si>
    <t>应该见过pass</t>
  </si>
  <si>
    <t>2021.6.7 - 天使轮 - N/A - 联想/真格/常见
2022.6.8 - Pre-A轮 - 数千万人民币 - 蓝驰/智源/宁波有定/常见</t>
  </si>
  <si>
    <t>中科睿医是一家由中国科学院科研成果转化创建的创新医疗科技成长型企业，其基于荣获国家科学技术进步奖的神经科学前沿成果，集聚产学研一体化的医工交叉研发实力，提供面向神经系统疾病筛、诊、治、研全场景的智能科技解决方案。中科睿医围绕神经功能定量测评与脑功能干预重建两大方向，形成四条核心产品线，涵盖十余种面向特定需求和场景的细分管线，此类解决方案将作为各级医院神经科室的基础设施，辅助医生更客观地评估、筛查、诊断、治疗神经系统疾病患者。</t>
  </si>
  <si>
    <t>达歌生物</t>
  </si>
  <si>
    <t>分子胶靶向蛋白降解技术及新药研发商</t>
  </si>
  <si>
    <t>2019.6.5 - 种子轮 - N/A - 凯风/元生
2022.6.9 - A轮 - 2200万美元 - 幂方/德屹/百度/芯航/凯风/元生</t>
  </si>
  <si>
    <t>达歌生物聚焦分子胶水类小分子新药，旨在成为全球领先的创新型蛋白降解药物研发公司，目前已组建具有国际化视野和丰富行业经验的研发和管理团队，希望能够在传统小分子抑制剂不可成药靶点的发现和验证上，进行全新化合物从头设计、合成和筛选，提供临床前及临床研究上源头创新的方案与路径，以新的治疗模式满足患者需求。</t>
  </si>
  <si>
    <t>未磁科技</t>
  </si>
  <si>
    <t>商用量子磁场传感技术及产品研发商</t>
  </si>
  <si>
    <t>2020.10.17 - 天使轮 - 数千万人民币 - 全球健康创新中心
2021.7.28 - Pre-A轮 - N/A - IDG/雅瑞天使/启迪之星/北航/东升博展
2022.6.9 - A轮 - 1亿人民币 - IDG/朗玛峰/民银国际/中关村科学城/雅瑞</t>
  </si>
  <si>
    <t>未磁科技是一个原子磁力计心磁图仪研发商，自成立以来以原子磁力计核心技术为平台，以市场需求为导向，不但打破了美国对此领域商用技术多年的垄断，实现了底层技术和核心器件的完全自主可控，并瞄准心脑重大疾病精准诊断和脑科学领域进行商业应用落地，率先成功研制了完全自主知识产权的心磁图仪、脑磁图仪等高端医疗影像器械，帮助我国成为继美国之后第二个拥有量子生物磁场成像全产业链的国家。</t>
  </si>
  <si>
    <t>耐思生物</t>
  </si>
  <si>
    <t>生命科学领域耗材制造商</t>
  </si>
  <si>
    <t>已联系君联投资人，暂未有融资计划</t>
  </si>
  <si>
    <t>2020.12.14 - 天使轮 - N/A - 毅达
2022.6.7 - A轮 - N/A - 君联/德福/太保/基石</t>
  </si>
  <si>
    <t>无锡耐思生命科技股份有限公司成立于2009年，创立NEST品牌，秉持“做高端耗材，创国际知名品牌”的信念，多年专注生命科学领域产品的研发与制造。耐思拥有7500m2十万级洁净车间，2500m2万级洁净车间，成熟的生产工艺、专业的生产设备、资深的管理团队，先已取得ISO 9001、ISO 13485、ISO 11137、FDA、CE认证及医疗器械生产许可证，是国内领先的生命科学领域耗材制造商。</t>
  </si>
  <si>
    <t>普方生物</t>
  </si>
  <si>
    <t>新型抗体偶联药物研发商</t>
  </si>
  <si>
    <t>红杉/元禾控股</t>
  </si>
  <si>
    <t>投后估值30亿不到，pass</t>
  </si>
  <si>
    <t>2021.2.8 - Pre-A轮 - 1000万美元 - 险峰旗云/高榕/长安私人
2021.7.12 - A轮 - 5500万美元 - 礼来亚洲/洲嶺/红杉/元禾控股/险峰旗云/高榕/长安私人
2022.6.2 - A+轮 - 7000万美元 - 红杉/礼来亚洲/元禾控股/长安私人/洲嶺/险峰旗云</t>
  </si>
  <si>
    <t>普方生物是一家专注于开发新一代大分子靶向药物的公司，其产品管线主要包含抗体偶联药物（ADC）和其他以抗体为基础的治疗方案。基于创新的技术平台，普方生物已经开发了一系列针对多种肿瘤靶点的候选药物组成的产品管线，这些候选药物目前正处于药物发现和临床前开发阶段。普方生物在美国华盛顿州大西雅图地区和中国苏州都设有分支机构。</t>
  </si>
  <si>
    <t>伊鸿健康</t>
  </si>
  <si>
    <t>基层医疗机构创新POCT检测服务提供商</t>
  </si>
  <si>
    <t>昆仲/愉悦</t>
  </si>
  <si>
    <t>赛道拥挤
Charles: 见过两次，CEO年轻能干，基层医疗水有点深</t>
  </si>
  <si>
    <t>2015.1.1 - 天使轮 - N/A - 诚存/凯成
2018.8.20 - Pre-A轮 - 1000万人民币 - 联想之星/启赋
2019.9.26 - A轮 - N/A - 紫牛/联想之星
2021.3.23 - B轮 - 1000万美元 - 愉悦
2021.10.14 - 股权投资 - N/A - 广州原象/国创/愉悦/元生
2022.6.1 - C轮 - 数千万人民币 - 昆仲/愉悦</t>
  </si>
  <si>
    <t>伊鸿健康是一家数字驱动的基层诊疗综合服务商，致力于为基层医疗卫生服务机构提供标准化、规范化发展的整体解决方案。伊鸿健康一直专注在移动互联网大数据结合的iPOCT（智能便携式即时检验）研发上，同时结合我国基层医疗使用场景进行产品改良与优化。目前，伊鸿健康自主研发系列产品“掌中测”胶体金试纸分析仪、血液细胞分析仪已覆盖全国3万余家基层医疗机构，以此为基础，伊鸿健康为其提供包括医学检测、智能管理、辅助诊断、学术支持、营销培训等多元化服务，全面为基层医疗赋能。通过伊鸿健康的产品，基层医生每天为数万名患者提供先进、安全、准确的医学检测服务，遵从“循证医学”进行对症诊疗，进一步优化基层医疗服务，助推分级诊疗政策的落地。</t>
  </si>
  <si>
    <t>鸿钧微电子</t>
  </si>
  <si>
    <t>数据中心核心处理器提供商</t>
  </si>
  <si>
    <t>华登/高瓴</t>
  </si>
  <si>
    <t>天使轮/Pre-A</t>
  </si>
  <si>
    <t>2022.5.31 - 天使轮/Pre-A轮 - 8亿人民币 - 华登/高瓴/鼎晖/壁仞/芯岚微/晨道/木杉/松禾/六脉/C资本/中益仁/海河启睿/小即是大/超兴/三亚星睿</t>
  </si>
  <si>
    <t>杭州鸿钧微电子科技有限公司致力于开发面向数据中心的处理器，为业界提供更高效，更易部署的服务器CPU和系统解决方案。公司基于ARM架构，开发面向“云原生”的“更高能效，更易部器”的服务器CPU，为合作伙伴提供完整的参考解决方密。</t>
  </si>
  <si>
    <t>锐杰微</t>
  </si>
  <si>
    <t>高端集成电路封装测试服务商</t>
  </si>
  <si>
    <t>2020.11.6 - 天使轮 - N/A - 中金汇融
2022.1.27 - A轮 - N/A - 温纳联行
2022.5.30 - B轮 - 3亿人民币 - 元禾重元/盈富泰克/毅达/苏高新/劲邦/永鑫方舟</t>
  </si>
  <si>
    <t>锐杰微科技集团是一家提供高端芯片封测服务的方案商。聚焦封装方案设计&amp;封装加工制造。集团具有数百高端复杂、高算力/SiP芯片封装项目管理和交付经验，服务超过百家科研院所和高端商业客户。集团拥有国内领先的封装设计、仿真、制造和成品测试团队。已建立一套完整的封装设计标准、生产管控流程，质量保证体系，配备先进规模化的加工&amp;测试产线。集团与产业链保持良好的合作关系，利用在新材料、新工艺和新结构的前沿性研究成果，布局集成电路第三代封装技术-chiplet，参加CCITA等组织封装标准制定。</t>
  </si>
  <si>
    <t>溯驭技术</t>
  </si>
  <si>
    <t>氢燃料电池电力包解决方案提供商</t>
  </si>
  <si>
    <t>九合/险峰</t>
  </si>
  <si>
    <t>产品是燃料电池集成式控制器IFCU，系统厂商都在积极布局自己做如上汽捷氢。</t>
  </si>
  <si>
    <t>2022.6.1 - 天使轮 - 1000万人民币 - 九合/险峰</t>
  </si>
  <si>
    <t>溯驭技术是一个氢燃料电池电力包解决方案提供商，专注于氢燃料动力系统相关技术的研发与市场化，开发用于氢燃料电池的高性能电气控制系统和集成氢能解决方案，是氢燃料发动系统整体方案制造商，溯驭技术的目标是通过氢能电气化提升行业氢燃料发动系统的能效，为碳中和做出贡献。</t>
  </si>
  <si>
    <t>即时设计</t>
  </si>
  <si>
    <t>云端UI设计工具及团队协作平台开发商</t>
  </si>
  <si>
    <t>SIG/源码</t>
  </si>
  <si>
    <t>和蓝湖直接竞争</t>
  </si>
  <si>
    <t>2018.1.1 - 天使轮 - 数百万人民币 - 中寰/迭代
2019.5.28 - Pre-A轮 - 1000万人民币 - 福天桦盛
2021.5.20 - A轮 - 1000万美元 - 蓝驰/靖亚
2021.8.10 - A+轮 - N/A - SIG/源码/蓝驰/靖亚
2021.10.1 - A++轮 - N/A - 高瓴/SIG/源码/靖亚
2021.10.22 - B轮 - 数千万美元 - Coatue/高瓴/SIG/源码/蓝驰
2022.6.1 - B+轮 - 数千万美元 - Unicorn/Coatue/SIG/源码</t>
  </si>
  <si>
    <t>即时设计是一款「专业 UI 设计工具」，不受平台限制，打开浏览器即可开始创作。它不仅具备精细化设计能力，还自带丰富的共享设计资源，同时支持多人实时协作、设计成果一键分享交付，让设计师在工作中每一个步骤上都能拥有更高效愉悦的体验。</t>
  </si>
  <si>
    <t>合见工软</t>
  </si>
  <si>
    <t>高性能工业软件及解决方案提供商</t>
  </si>
  <si>
    <t>IDG/武岳峰</t>
  </si>
  <si>
    <t>原Synopsys全球副总裁潘建岳攒局，第四季度考虑融资，保持跟进</t>
  </si>
  <si>
    <t>2020.10.16 - 股权投资 - N/A - 武岳峰/华勤通讯
2021.4.28 - 股权投资 - N/A - 民和/澜起/冯源/武岳峰/卓胜微/红杉/韦豪创芯
2021.11.22 - 战略投资 - 7亿人民币 - 中网投/武岳峰/中清正合/深创投/联发科MTK/昆桥
2022.6.1 - Pre-A轮 - 11亿人民币 - 尚颀/IDG/国科/上海木澜/国家集成/无锡联泰/中国汽车芯片/斐翔/广汽/武岳峰</t>
  </si>
  <si>
    <t>上海合见工业软件集团有限公司（简称合见工软）作为自主创新的高性能工业软件及解决方案提供商，以EDA（电子设计自动化，Electronic Design Automation）领域为首先突破方向，致力于帮助半导体芯片企业解决在创新与发展过程中所面临的严峻挑战和关键问题，并成为他们值得信赖的合作伙伴。随着又一轮芯片产业发展契机的来临，合见工软将不断聚合行业领军人物与各方资源，打造新一代的世界级工业软件，以创新的技术和应用模式服务中国以及全球客户，并与业界合作伙伴一道，共同推动我国芯片产业的持续、健康发展。</t>
  </si>
  <si>
    <t>PPIO</t>
  </si>
  <si>
    <t>独立边缘云服务提供商</t>
  </si>
  <si>
    <t>创世伙伴/蓝驰</t>
  </si>
  <si>
    <t>创始人是PPTV的姚欣</t>
  </si>
  <si>
    <t>2018.5.22 - 天使轮 - 6000万人民币 - 王小川/程浩/申元庆/唐彬森/李善友
2021.5.27 - Pre-A轮 - 1000万美元 - 蓝驰/沸点/华业天成/远望
2022.5.31 - A轮 - 2.5亿人民币 - 磐霖/创世伙伴/张江科投/IMO/蓝驰/沸点/华业天成</t>
  </si>
  <si>
    <t>PPIO是由PPTV创始人姚欣及王闻宇于2018年发起的分布式云计算项目，目标是打造一个去中心化的分布式云服务，使命是汇聚全球计算资源，并为全人类提供服务。PPIO基于共享经济的商业模式，结合大数据、云原生、分布式云计算技术，汇聚网络边端侧的专业服务器资源，构建出首个覆盖全国所有省市区县的分布式云服务，为下一代低时延、高带宽、可靠安全的边缘计算场景服务。目前已成为国内外多家一线音视频互联网巨头、云计算公司、独角兽创业企业的分布式云服务的主要提供商。</t>
  </si>
  <si>
    <t>华玉通软</t>
  </si>
  <si>
    <t>基础软件研发商</t>
  </si>
  <si>
    <t>清华+MSU团队，智能驾驶通信基础软件中间件平台，纯软，市场规模比较小</t>
  </si>
  <si>
    <t>2021.5.11 - 天使轮 - 数千万人民币 - 中关村前沿/米
2021.9.14 - A轮 - 数千万人民币 - 英恒科技/中关村前沿
2022.6.2 - A1轮 - 数千万人民币 - 蓝驰</t>
  </si>
  <si>
    <t>华玉成立于2020年年底，公司专注基础软件研发与创新，致力于以数据为中心，实现不同场景下多源异构数据的高质量通信、融合与汇聚，为快速构建定制化应用提供高度可扩展的基础软件平台，解决中国核心关键领域在数字化与智能化的基础层面问题。华玉发布了第一款基础软件产品——Greenstone “雨燕”通信中间件。“雨燕”通信中间件是基于OMG（对象管理组织）DDS标准完全自主开发而成，提供“以数据为中心”，描述分布式网络环境下数据交互行为的实时通信服务。</t>
  </si>
  <si>
    <t>普法芬电子</t>
  </si>
  <si>
    <t>汽车热管理控制软件解决方案研发商</t>
  </si>
  <si>
    <t>2022.5.30 - 天使轮 - 1000万人民币 - 梅花/龙创</t>
  </si>
  <si>
    <t>普法芬成立于2019年，是一家致力于汽车热管理控制软件解决方案研发的科技公司。几年来，普法芬深耕在新能源汽车热管理控制领域，业务涉及控制算法白盒开发、联合仿真、车云融合等最前沿的技术方向，立志成为软件定义汽车背景下的整车厂Tier 0.5，推动细分赛道的产业深刻变革。汽车热管理是为了保证汽车各机构能够在合适的温度下运行，同时给驾乘人员提供舒适的环境温度。</t>
  </si>
  <si>
    <t>蓝图控制器</t>
  </si>
  <si>
    <t>自行车零部件生产商</t>
  </si>
  <si>
    <t>2016.10.1 - 天使轮 - N/A - 黄飞红/国民
2017.1.3 - A轮 - N/A - 力合
2022.5.25 - 股权投资 - N/A - 深创投/高瓴</t>
  </si>
  <si>
    <t>蓝图控制器科技有限公司是一家专业从事自行车零配件研发，设计，生产，制造的高新技术企业，中国最大的自行车传动系统生产商和整体方案解决商之一。</t>
  </si>
  <si>
    <t>InfStones</t>
  </si>
  <si>
    <t>区块链基础设施提供商</t>
  </si>
  <si>
    <t>6600万美元</t>
  </si>
  <si>
    <t>2019.5.16 - 种子轮 - N/A - 丹华/Plug&amp;Play
2020.1.31 - Pre-A轮 - N/A - Plug&amp;Play/启明
2021.8.25 - A轮 - 1000万美元 - 启明/DHVC/HashKey/Plug&amp;Play/SNZ/梁信军
2022.2.25 - B轮 - 3300万美元 - SIG/Dragonfly/启明/DHVC/A&amp;T
2022.6.1 - C轮 - 6600万美元 - 软银愿景/GGV/渶策/10T/SNZ/A&amp;T</t>
  </si>
  <si>
    <t>InfStones是一家区块链云管理服务提供商，为区块链提供云管理服务和安全解决方案。是区块链基础设施架构师，拥有业内公认的业绩记录。团队的技术主管，管理专家来自谷歌，甲骨文和英特尔等科技巨头。</t>
  </si>
  <si>
    <t>ByteTrade</t>
  </si>
  <si>
    <t>Web3信息应用基础软件平台</t>
  </si>
  <si>
    <t>2022.6.2 - 股权投资 - 4000万美元 - SIG</t>
  </si>
  <si>
    <t>北京字节犇牛科技有限公司是一家专注于区块链技术研发的科技公司，旨在解决区块链社区低参与问题的根源。</t>
  </si>
  <si>
    <t>适创科技</t>
  </si>
  <si>
    <t>智能工业设计与计算机辅助工程研发应用商</t>
  </si>
  <si>
    <t>市场规模小</t>
  </si>
  <si>
    <t>2020.11.25 - Pre-A轮 - 数千万人民币 - 亚杰天使/启迪之星
2021.11.3 - A轮 - N/A - IDG
2022.4.27 - A+轮 - 1亿人民币 - IDG/红杉/亚杰/水木清华/方信</t>
  </si>
  <si>
    <t>适创科技是一家云原生CAE厂商，专注于计算机辅助工程和智能工业设计的研究和应用，自主研发底层算法求解器，提供云原生智能化的云端仿真及智能设计服务，在制造过程高性能CAE算法、智能优化算法以及工业软件研发等领域已经处于国际前沿水平。适创科技的核心产品压铸模拟仿真云计算平台“智铸超云”的CAE核心求解器部署在超算上，用户用浏览器远程登录平台即可在线使用CAE模拟仿真服务。</t>
  </si>
  <si>
    <t>胜马优创</t>
  </si>
  <si>
    <t>3D打印机设计开发生产销售商</t>
  </si>
  <si>
    <t>产品和打法没有太多特色，但是小米可能会在销售和渠道给与帮助，值得持续关注</t>
  </si>
  <si>
    <t>2021.11.11 - 股权投资 - N/A - 小米/顺为
2022.5.27 - 股权投资 - N/A - 顺为/至临</t>
  </si>
  <si>
    <t>深圳胜马优创科技有限公司是一家3D打印机制造商，专注于3D打印机自主研发、生产、及销售，自有生产厂房及产线，市场范围覆盖北美、欧洲、俄罗斯、日本等多个国家。</t>
  </si>
  <si>
    <t>鲁汶仪器</t>
  </si>
  <si>
    <t>半导体设备供应商</t>
  </si>
  <si>
    <t>徐州</t>
  </si>
  <si>
    <t>偏后期</t>
  </si>
  <si>
    <t>2016.07 - 天使轮 - N/A - 博硕/中科院微电子
2018.10 - A轮 - N/A - 汉唐周/浑璞
2019.09 - A+轮 - N/A - 金浦
2020.04 - B轮 - 1亿人民币 - 中科创星/中冀/中域/祥晖/红星美凯龙/中杰
2021.04 - C轮 - N/A - 中科创星/芯微/博硕/中冀/乾瞻/浑璞/亦庄
2021.08 - 股权投资 - N/A - 中科院成果转化/杭州君余
2022.03 - 股权投资 - N/A - 聚源/中冀</t>
  </si>
  <si>
    <t>鲁汶仪器是一家半导体设备供应商，主要从事半导体研发、生产、材料检测等精密设备及配套技术服务，面向大学实验室、研究所及半导体等行业提供反应离子刻蚀机、感应耦合等离子体刻蚀机、离子束刻蚀机等设备。</t>
  </si>
  <si>
    <t>JUNOCo.</t>
  </si>
  <si>
    <t>美国精品美妆品牌</t>
  </si>
  <si>
    <t>元璟/峰瑞</t>
  </si>
  <si>
    <t>630万美元</t>
  </si>
  <si>
    <t>不是做品牌和产品的人，更偏资本运作收购小品牌</t>
  </si>
  <si>
    <t>2019.9.2 - 天使轮 - 数千万人民币 - 峰瑞
2022.5.31 - A轮 - 630万美元 - 元璟/峰瑞</t>
  </si>
  <si>
    <t>Junoco是一个可持续护肤美容品牌，该品牌的产品不含微塑料，并在可能的情况下利用其配方中的升级再造成分来减少浪费并重新利用原本未使用的材料。</t>
  </si>
  <si>
    <t>微元合成</t>
  </si>
  <si>
    <t>合成生物技术研发商</t>
  </si>
  <si>
    <t>经纬/险峰</t>
  </si>
  <si>
    <t>老股东经纬Eric提到新一轮已接近close不见新投资人</t>
  </si>
  <si>
    <t>2022.5.30 - 天使轮 - 1亿人民币 - 经纬/博远/河南投资/险峰/浙江红什</t>
  </si>
  <si>
    <t>微元合成是一家合成生物技术研发商，致力于使用低碳、节能和可持续的方式生产各类化合物，应用于医药、日化、农业、食品、饲料和材料等领域。通过活性天然产物全途径的生物合成，替代传统种植提取和动物组织提取等低效生产方式；通过对关键酶的设计、定向进化和表达优化，革新原料药有机合成技术路线，降低原料药的生产成本，同时避免了化学合成工艺带来的环境污染；从深海生物获取灵感，寻找有价值的生物活性分子，应用于美白、保湿、防晒和氧自由基修复等日化产品。</t>
  </si>
  <si>
    <t>顿慧医疗</t>
  </si>
  <si>
    <t>肿瘤及代谢疾病诊断产品研发生产商</t>
  </si>
  <si>
    <t>2022.6.1 - A轮 - 数亿人民币 - 鲁信/同创伟业/前海基础/趣道/无锡金投</t>
  </si>
  <si>
    <t>顿慧医疗成立于2006年，是一家集研发、生产、医学检验及销售为一体的高新技术企业，旗下拥有“骏实生物”和“普恩检验”两家生物医疗高新技术企业。在“医-研-产”创新闭环合作模式下，经过十余年的努力，建立了由基因组学、蛋白质组学、单细胞表型组学、空间转录组学、生物信息学和人工智能等多组学技术平台，拥有经上海市科委认证的SPF级动物实验中心，成功建立了PDX、CDX动物模型库，研发的产品覆盖疾病早期诊断、疗效监测、复发预警、药物伴随诊断等治疗各阶段。</t>
  </si>
  <si>
    <t>阅尔基因</t>
  </si>
  <si>
    <t>基因筛查和诊断服务商</t>
  </si>
  <si>
    <t>一代测序和PCR检测，pass</t>
  </si>
  <si>
    <t>2017.10.25 - 天使轮 - N/A - 若沐知藏
2018.2.23 - Pre-A轮 - N/A - 金浦
2021.1.11 - A轮 - 4200万美元 - 博远/涌铧/泰福/磐霖/聚明/拓邦/红杉/若沐/建信/纳米
2022.6.1 - B轮 - 5000万美元 - 阿斯利康中金/华润正大生命科学/磐霖/皓礽/德观/Pappas/博远/红杉/涌铧/拓邦</t>
  </si>
  <si>
    <t>上海阅尔基因技术有限公司专注于将最新基因科技和国际顶尖大数据算法应用于基因筛查和诊断，为中国家庭及患者提供遗传数据分析和健康管理建议。团队核心平均拥有20 年以上的学术研究、客户支持、实验室质量管理等丰富经验；实验室拥有高通量基因检验的完整能力；生物信息团队位于美国波士顿，拥有全基因组、外显子组、遗传病、肿瘤等应用的领先算法，其中VarDict被Nature子刊Scientific Reports评为全球最佳临床变异分析软件。阅尔基因的愿景是：运用自主知识产权的创新基因组学产品，服务基础研究，服务临床诊断，服务大众健康。</t>
  </si>
  <si>
    <t>术锐技术</t>
  </si>
  <si>
    <t>微创腔镜手术机器人研发商</t>
  </si>
  <si>
    <t>C1轮投后估值50亿，本轮投前55亿以内，希望2022.10完成交割，交割后股改。对标微创手术机器人和精锋，优势1）临床体验更好；2）IP没问题。对标微创手术机器人200亿人民币不到及精锋医疗100亿以内，倍数有限</t>
  </si>
  <si>
    <t>2019.2.26 - A轮 - 数千万人民币 - 顺为/汇鼎基石/天峰
2021.1.13 - B轮 - 3亿人民币 - 国投招商/辰德/顺为/天峰/汇鼎基石
2021.11.2 - B+轮 - N/A - 美敦力
2022.6.1 - C1轮 - 数亿人民币 - 上海生物医药/源星/美敦力/顺为/国投招商/天峰</t>
  </si>
  <si>
    <t>「术锐」定位于高端精准医疗领域，专注于第三代单多孔通用型的微创腔镜手术机器人系统，致力于完全自主的研发、生产和销售，打造核心自主知识产权和全链条关键技术。公司于2019年获评“国家高新技术企业”。2019年8月，术锐手术机器人在“世界机器人大会”北京亦庄主会场以单、多孔复合构型进行展示。2019年底，术锐作为国内腔镜手术机器人企业的唯一代表，参加了工信部与卫健委联合举办的“十三五高端国产诊疗装备成果展”。</t>
  </si>
  <si>
    <t>边界无限</t>
  </si>
  <si>
    <t>云安全防护产品研发商</t>
  </si>
  <si>
    <t>2022.5.23 - 天使轮 - 1000万人民币 - 初心</t>
  </si>
  <si>
    <t>北京边界无限科技有限公司是国内提供全链路云安全防护产品和顶级的攻防体系建设的网络安全企业，致力于通过还原真实攻防来帮助用户构建更安全的网络，建设更有价值的防御体系。边界无限基于自主研发的技术和丰富的实战经验，推出企业级云原生安全防护系统-靖云甲。以“数据驱动、连接、全链路”为产品理念，消除根本风险，为企业主动防御赋能；通过“攻击检测引擎、智能算法”等关键技术，捕捉拦截已知和未知威胁攻击，从而为云上资产、应用、数据提供全链路、全生命周期的动态安全保护。</t>
  </si>
  <si>
    <t>吉姆西半导体</t>
  </si>
  <si>
    <t>半导体再制造设备和研磨液供应系统研发商</t>
  </si>
  <si>
    <t>ipo流程中</t>
  </si>
  <si>
    <t>2021.12.12 - 战略投资 - 3000万人民币 - 赛微电子
2022.5.19 - 股权投资 - N/A - 基石/中电基金/上海半导体装备材料/国联证券/同创伟业/英诺天使/正海/汇垠城投/无锡金投/国联/云林/盛元智本/北京五瑞/共青城贵本</t>
  </si>
  <si>
    <t>吉姆西半导体是一家半导体再制造设备和研磨液供应系统研发商，主要产品包括半导体半自动设备、全自动设备、再制造设备、耗材等，同时提供工厂设备的安装调试、设备迁移、设备改造、备品备件维修等配套服务。</t>
  </si>
  <si>
    <t>中储国能</t>
  </si>
  <si>
    <t>压缩空气储能技术研发商</t>
  </si>
  <si>
    <t>3.2亿人民币</t>
  </si>
  <si>
    <t>等6月份并网结果</t>
  </si>
  <si>
    <t>2020.12.25 - 天使轮 - 1.6亿人民币 - 中科创星/株洲高科
2021.10.9 - Pre-A轮 - 1.8亿人民币 - 招银国际/中科创星/联想之星/普华/华控/南京麒麟
2022.5.26 - Pre-A+轮 - 3.2亿人民币 - 华控/高榕/三峡能源/翠微/中比/新鼎/中科创星/招银国际/联想之星/普华</t>
  </si>
  <si>
    <t>中储国能是中国百兆瓦级压缩空气储能发电领域的开拓者，致力于全球第三次能源变革，其技术及研发团队均源自中国科学研究院工程热物理研究所，拥有完全自主知识产权的产业化平台，公司秉承创新、务实、奋斗、律己的理念，践行可持续发展的能源战略。</t>
  </si>
  <si>
    <t>威图流体</t>
  </si>
  <si>
    <t>压电流体器件生产商</t>
  </si>
  <si>
    <t>千万级人民币</t>
  </si>
  <si>
    <t>联系常州市政府投资基金帮忙对接，感觉目前关注公司的人不多</t>
  </si>
  <si>
    <t>2018.07.11 - Pre-A轮 - N/A - 瑞声科技家族
2021.02.20 - A轮 - N/A - 常州政府投资
2022.05.25 - B轮 - 千万级人民币 - 远宇实业/OPPO/方广</t>
  </si>
  <si>
    <t>常州威图流体科技有限公司是一家专注于压电流体器件研究、开发、生产、销售和服务的高科技企业，在提供最佳质量产品的同时，威图更为用户提供专业的技术服务和最佳的解决方案，提供微型压电气泵、微型压电液泵系列产品。</t>
  </si>
  <si>
    <t>京硅智能</t>
  </si>
  <si>
    <t>数字化配电解决方案提供商</t>
  </si>
  <si>
    <t>钟鼎/九合/云启</t>
  </si>
  <si>
    <t>2022/5刚刚做过深度DD，市场空间有限，技术壁垒不高</t>
  </si>
  <si>
    <t>2021.6.22 - 天使轮 - N/A - 九合/正轩/云启
2022.2.28 - Pre-A轮 - 数千万人民币 - 正轩/九合/云启
2022.5.23 - A轮 - 1亿人民币 - 钟鼎/建发新兴/正轩/九合/云启</t>
  </si>
  <si>
    <t>上海京硅智能技术有限公司是一家致力于数字配电开关和智能化功率分配管理软件系统的公司。京硅智能将第三代功率半导体等新型材料和AI等人工智能新技术结合，首次在国内推出了全新一代智能配电开关，这种固态智能开关以完全不同于传统机械式开关的工作原理，实现了硅进铜退、以静制动，并结合硬件虚拟、软件定义、边缘智能，在性能和功能上做到了跨代际提升。</t>
  </si>
  <si>
    <t>Novelship</t>
  </si>
  <si>
    <t>新加坡球鞋交易平台</t>
  </si>
  <si>
    <t>2017.11.1 - 种子轮 - 15万新加坡元 - Shung Toon Woon
2018.8.6 - 种子轮 -20万美元 - N/A
2019.8.27 - 种子轮 -205万美元 - Global Founders/45J
2020.4.1 - 天使轮 - N/A - 创业工场
2022.5.25 - A轮 - 1000万美元 - East Ventures/GSR/K3/iGlobe</t>
  </si>
  <si>
    <t>Novelship是面向亚太地区的运动鞋和奢侈街头服饰的在线买卖平台。允许亚洲客户购买和销售限量版运动鞋和街头服饰，我们进行身份验证并确保用户永远不会购买假冒产品。</t>
  </si>
  <si>
    <t>Data Pipeline</t>
  </si>
  <si>
    <t>实时自动化数据聚合集成平台</t>
  </si>
  <si>
    <t>2016.06 - 天使 - 数百万人民币 - 峰瑞
2017.12 - A轮 - 2100万人民币 - 经纬/峰瑞
2019.04 - A+轮 - 数千万人民币 - 百度/经纬/清流
2020.12 - Pre-B - N/A - 金沙江
2021.05 - B轮 - 数千万人民币 - 金沙江/百度/清流
2022.03 - B+轮 - 1.2亿人民币 - 腾讯/远翼</t>
  </si>
  <si>
    <t>DataPipeline是一家专注于为企业用户提供数据基础架构服务，将企业现有的过度复杂，僵硬，耦合的数据系统转变为高效可扩展的数据平台，彻底解决数据孤岛和数据定义进化的问题。</t>
  </si>
  <si>
    <t>Footprint Analytics</t>
  </si>
  <si>
    <t>美国一站式可视化区块链数据分析平台</t>
  </si>
  <si>
    <t>经纬/红点</t>
  </si>
  <si>
    <t>种子+</t>
  </si>
  <si>
    <t>265万美元</t>
  </si>
  <si>
    <t>2022.1.28 - 种子轮 - 150万美元 - IOSG/NGC/Arkstream/Youbi/ SevenX/Puzzle
2022.5.26 - 种子+轮 - 265万美元 - 经纬/红点/ANT/Hash/水滴/Lancer</t>
  </si>
  <si>
    <t>Footprint Analytics 是一个一站式可视化区块链数据分析平台。Footprint 协助解决了链上数据清理整合的问题，让用户免费享受 0 门槛的区块链数据分析体验。提供千余种制表模板和拖拽式的作图体验，任何人都可以在 10 秒内建立自己的个性化数据图表，轻松洞察链上数据，了解数据背后的故事。</t>
  </si>
  <si>
    <t>Babel Finance</t>
  </si>
  <si>
    <t>加密金融服务提供商</t>
  </si>
  <si>
    <t>业务停止</t>
  </si>
  <si>
    <t>2020.3.5 - Pre-A轮 - 数千万美元 - Dragonfly/Parallel 
2021.5.11 - A轮 - 4000万美元 - Zoo/红杉/蜻蜓/BAI/老虎全球
2022.5.25 - B轮 - 8000万美元 - Jeneration/10T/Dragonfly/BAI/Circle</t>
  </si>
  <si>
    <t>贝宝金融（Babel Finance）成立于2018 年 8 月，专注于服务全球机构投资者，主要业务包括加密资产借贷、加密资产管理、主经纪商，已与全球超过 500 家机构客户达成合作，截止2021 年 2 月末，贝宝金融在贷余额20 亿美金，月均加密资产衍生品交易量 80 亿美金。</t>
  </si>
  <si>
    <t>BUD</t>
  </si>
  <si>
    <t>全球化元宇宙社交平台</t>
  </si>
  <si>
    <t>北极光/GGV/启明/源码</t>
  </si>
  <si>
    <t>3680万美元</t>
  </si>
  <si>
    <t>是个miss，这轮3亿美金post，值得持续track数据是否到了inflection point</t>
  </si>
  <si>
    <t>2019.7.1 - 天使轮 - 数百万美元 - 云九
2020.12.1 - Pre-A轮 - 数百万美元 - GGV
2021.5.4 - A轮 - N/A - 源码
2022.2.14 - A+轮 - 1500万美元 - 启明/GGV/云九/源码
2022.5.23 - B轮 - 3680万美元 - 红杉印度/ClearVue锴明/网易/北极光/GGV/启明/源码</t>
  </si>
  <si>
    <t>BUD是一个元宇宙UGC平台，云原生、无代码的3D创作工具在不断降低了操作门槛的同时，也给予了用户无限的创作自由度。用户完全不需要掌握任何专业的编程或建模知识，就可以利用BUD内置的几何模块及互动道具从零到一搭建出一整套精美的3D互动场景。</t>
  </si>
  <si>
    <t>鹏瞰科技</t>
  </si>
  <si>
    <t>新一代光纤工控网络架构开发商</t>
  </si>
  <si>
    <t>2021.1.28 - Pre-A轮 - N/A - 华登国际/南方创新/晨晖/深圳海创
2022.5.26 - 战略投资 - 数亿人民币 - 韦豪创芯/芯原/临芯/兴橙/宝鼎/诚盟/华登国际</t>
  </si>
  <si>
    <t>鹏瞰科技致力于创造全新半导体解决方案，为机器人、工业4.0、自动机器和工业控制开辟新机。公司主攻领域是全新的工业网络连接、边缘计算和工业控制，为客户提供完整的Turnkey方案。鹏瞰科技提出了基于光传输的工业控制网络技术，称为全光纤工业传输控制网络PonCAN，尚属全球首次。PonCAN为机器人和工业控制设计的第一个网络通讯平台，也为电动车、自动驾驶和工业4.0提供了新一代数据传输和工业控制网络参考解决方案。</t>
  </si>
  <si>
    <t>云耀深维</t>
  </si>
  <si>
    <t>金属增材研发商</t>
  </si>
  <si>
    <t>国内唯一做微米级金属3d打印公司，但是场景还在摸索寻找中，目前找到的场景对应市场规模在千万级，值得持续关注</t>
  </si>
  <si>
    <t>2022.5.23 - 天使轮 - 数千万人民币 - 红杉/高新投正轩/Plug&amp;Play</t>
  </si>
  <si>
    <t>云耀深维是由来自激光金属粉床增材制造技术SLM/LPBF的发明机构-德国弗朗霍夫激光研究所Fraunhofer ILT的专家团队创立的高新科技企业，位于江苏太仓市。公司致力于全球领先的激光增材制造全产业链的部件打印、技术开发、设备研发、科研合作等服务，为前沿技术工业化提供专业的技术支持和设备保障。 为填补金属增材制造在高精度结构件领域的空白，除常规尺寸金属增材制造外，公司还拥有独家微米级金属增材制造技术，大幅优化金属3D打印件的精度、粗糙度及实现无支撑打印。</t>
  </si>
  <si>
    <t>镓未来</t>
  </si>
  <si>
    <t>半导体氮化镓功率器件研发生产商</t>
  </si>
  <si>
    <t>顺为/高瓴</t>
  </si>
  <si>
    <t>正在争取plus轮的机会</t>
  </si>
  <si>
    <t>2021.2.25 - 天使轮 - N/A - 境成
2021.8.25 - A轮 - 数千万人民币 - 珠海科创/大横琴创新/礼达/境成/世联行
2022.4.24 - A+轮 - 1亿人民币 - 顺为/高瓴/华金/盈富泰克/礼达联马/天壹</t>
  </si>
  <si>
    <t>镓未来成立于2020年10月，是一个半导体氮化镓功率器件设计及生产商，致力于高端氮化镓功率器件的研发、设计和生产，为客户提供更高效率、更小体积、更低成本的硅基氮化镓器件产品和整体解决方案。其产品除了应用于手机/笔记本PD快充以外，也实现了中大功率应用场景。目前，镓未来多款650V氮化镓产品已实现了量产销售，其中包括 3款低功率氮化镓产品和2款高功率氮化镓产品。</t>
  </si>
  <si>
    <t>天喻软件</t>
  </si>
  <si>
    <t>专业数字化设计软件提供商</t>
  </si>
  <si>
    <t>2022.5.17 - 股权投资 - N/A - 哈勃</t>
  </si>
  <si>
    <t>武汉天喻软件有限公司是依托国家企业信息化应用支撑软件工程技术研究中心成立的专业数字化设计软件提供商，致力于为中国制造企业提供信息化及协同管理、数字化设计、数据安全等支撑软件和工程咨询服务。公司于2002年5月14日成立，是湖北省认定的软件企业和高新技术企业、湖北省信息化与工业化融合试点示范企业，建有武汉市CAD工程技术中心。</t>
  </si>
  <si>
    <t>观德科技</t>
  </si>
  <si>
    <t>科技智造轻运动服饰品牌</t>
  </si>
  <si>
    <t>超千万人民币</t>
  </si>
  <si>
    <t>2021.11.5 - 天使轮 - 超千万人民币 - 险峰</t>
  </si>
  <si>
    <t>观德科技是一家科技智造轻运动服饰品牌，致力于用新产业链新技术和更加科学的开发手段打造好看又舒适的贴身轻运动服饰产品。旗下拥有品牌COCOFIT。公司主要从事服装设计研发，业务集研发、销售、供应链科技创新于一体，主营女性功能性服装，以科技为依托、时尚为助力，为中国女性提供高体验感且平价的产品和服务。</t>
  </si>
  <si>
    <t>StarPony</t>
  </si>
  <si>
    <t>玩具品牌</t>
  </si>
  <si>
    <t>2020.8.18 - 天使轮 - N/A - 险峰/灵动创想
2021.6.25 - Pre-A轮 - 数千万人民币 - 弘毅
2022.5.20 - A轮 - 1000万美元 - eWTP/险峰</t>
  </si>
  <si>
    <t>星空优品是一家专注于儿童产业的新锐科技公司，已获得来自知名创投机构的数千万人民币投资，公司旗下业务覆盖球范围新儿童用品（硬件、软件）的创新设计和销售覆盖、国内电商、跨境电商；核心创始团队由来自阿里巴巴、华为、灵动创想等高管组成，拥有丰富的互联网、文化创意、电子商务和制造业经验。</t>
  </si>
  <si>
    <t>引正基因</t>
  </si>
  <si>
    <t>基因编辑平台技术解决方案提供商</t>
  </si>
  <si>
    <t>2022.5.25 - 天使轮/Pre-A轮 - 数千万美元 - 启明/方圆</t>
  </si>
  <si>
    <t>引正基因成立于2021年，创立于北京，是一家国际领先的基因编辑平台型技术公司，公司拥有全球领先且具有自主知识产权的脱靶评估技术平台，并致力于将该平台技术应用于开发更安全、更精准的基因编辑药物。</t>
  </si>
  <si>
    <t>智峪生科</t>
  </si>
  <si>
    <t>蛋白结构预测与设计及相关应用服务平台</t>
  </si>
  <si>
    <t>已经跟Nathan见过，这一轮融资pass</t>
  </si>
  <si>
    <t>2022.1.1 - 天使轮 - N/A - 鼎晖/朗煜
2022.5.24 - Pre-A轮 - N/A - 高瓴</t>
  </si>
  <si>
    <t>智峪生科是一家蛋白结构预测与设计及相关应用服务平台，致力于将高精度蛋白结构预测/设计应用于靶点发现、药物设计、酶工程、生物合成催化等应用领域，目前，智峪生科已经打造了功能强大的蛋白结构预测与设计以及相关应用的服务平台，包含单条序列蛋白结构预测、多序列蛋白复合物结构预测、蛋白-配体结合能预测、蛋白质结构设计与序列设计、蛋白复合物相互作用设计、蛋白质稳定性改造等服务。</t>
  </si>
  <si>
    <t>辐联医药</t>
  </si>
  <si>
    <t>放射性治疗解决方案提供商</t>
  </si>
  <si>
    <t>2021.12.21 - 种子轮 - 1000万美元 - 成为/革锭
2022.5.26 - A轮 - 2.5亿人民币 - 红杉/楹联健康/佳辰/辰德/昆仑</t>
  </si>
  <si>
    <t>辐联医药科技有限公司（“辐联医药”）是一家综合性的国际化放射性治疗公司，总部位于上海，业务遍及欧洲。我们专注于打造放射性配体生产、研究、开发和商业化的全产业链，渴望为患者送去更多临床福音。我们的核心平台旨在攻克当今放射性药物领域的核心难题，打造针对未来放射性药物治疗的创新转化和生物学研究平台。公司中不乏经验丰富的企业家和科学家，他们既擅长管理生物医药公司，也深谙放射性同位素的研究和临床开发方法。我们的理念是“辐助新生，联动未来”。</t>
  </si>
  <si>
    <t>血霁生物</t>
  </si>
  <si>
    <t>新型细胞疗法和干细胞医药研发商</t>
  </si>
  <si>
    <t>纯做干细胞血液疗法市场不大</t>
  </si>
  <si>
    <t>2021.10.9 - 天使轮 - 数千万人民币 - 苇渡/元禾控股/中丽
2022.2.25 - Pre-A轮 - 1亿人民币 - 招银国际/北极光/鼎晖/红杉/碧桂园/贯邦/君子兰/苇渡/元禾控股
2022.5.27 - A轮 - N/A - 鲁信/方正和生/朗煜/泰融/苇渡/贯邦/北极光/碧桂园</t>
  </si>
  <si>
    <t>血霁生物以体外产生的血小板为先导产品，以解决癌症、肝病、急危重症、血液病等疾病中急缺的血小板需求，以期带来第二次输血革命，同时还将开发各类血小板异常相关疾病的创新药物。同时，血霁生物将基于全球领先的多能干细胞（包括胚胎干细胞和iPSC）和成体干细胞定向诱导分化体系，聚焦于造血干细胞分化产生的血液系统和免疫系统中的不同的细胞们的体外再生，包括血小板、红细胞、巨噬细胞、NK细胞等。这些细胞目前都是作为细胞治疗的热门选手和药物递送的种子选手；此外，公司特有的非病毒的、定点的基因编辑技术不仅用于iPSC的建系、编辑，还用于高效地在基因组中插入嵌合抗原。</t>
  </si>
  <si>
    <t>品创明</t>
  </si>
  <si>
    <t>力和运动精准控制系统供应商</t>
  </si>
  <si>
    <t>2022.3.23 - 天使轮 - 1000万人民币 - 梅花</t>
  </si>
  <si>
    <t>北京品创明科技有限责任公司主要经营软件开发；基础软件服务；应用软件服务；计算机系统服务；软件服务；计算机和办公设备维修；软件咨询；销售计算机、软件及辅助设备、通讯设备、通用设备。</t>
  </si>
  <si>
    <t>成都正欣德</t>
  </si>
  <si>
    <t>互联网软件研发商</t>
  </si>
  <si>
    <t>2010.3.1 - 天使轮 - N/A - IDG
2022.5.16 - 股权投资 - N/A - IDG</t>
  </si>
  <si>
    <t>IOBIT是一家英国公司的品牌，而在四川成都，则有一家负责研发的子公司。IObit专注于提供最全面的制度创新、公用设施和安全软件给最终用户以最佳PC性能和安全性。成都正欣德信息技术有限公司是一家面向欧美市场的互联网软件公司。公司自主研发并销售的系统优化和安全类软件，覆盖全球220个国家和地区，拥有超过1.5亿用户的信赖，现已成为欧美最流行的系统软件产品。</t>
  </si>
  <si>
    <t>中微达信</t>
  </si>
  <si>
    <t>量子计算测控系统供应商</t>
  </si>
  <si>
    <t>红杉/经纬</t>
  </si>
  <si>
    <t>2022.5.19 - 天使轮 - 数千万人民币 - 红杉/经纬</t>
  </si>
  <si>
    <t>中微达信是一家致力于量子计算测控、量子传感、异构计算技术与产品研发的硬科技企业，公司聚集了毕业于麻省理工学院、清华大学、北京大学、中国科学技术大学、复旦大学等著名高校数十位具有多年顶尖科研机构工作经验的科学家和工程师，致力于服务量子信息产业发展，同时推动相关技术产品在国家安全、金融科技等领域的创新应用。</t>
  </si>
  <si>
    <t>东方空间</t>
  </si>
  <si>
    <t>航空航天技术及产品开发商</t>
  </si>
  <si>
    <t>姚颂发起，联合布向伟（曾任科技一院一部总体主任设计师）组团的公司</t>
  </si>
  <si>
    <t>2021.6.9 - 天使+轮 - 4亿人民币 - 经纬/红杉/湖南三一/三江/敦鸿/无限/真格/联想之星/众海/图灵/中卫汇通/张学政/王国斌/杨晋
2022.1.26 - Pre-A轮 - 3亿人民币 - 和玉/云九/奇绩创坛/险峰/惠隆/鼎和高达/易合
2022.5.20 - A轮 - 4亿人民币 - 山行/民银国际/米哈游/星瀚/元璟/知春/元禾原点/凡卓/鼎和高达/三江</t>
  </si>
  <si>
    <t>东方空间通过“引力”系列运载火箭的研发，打造一次性使用、可回收重复使用和载人飞行等系列化、多样化的空天运输产品，快速形成低成本、规模化、高效快捷的发射服务能力，覆盖LEO、SSO等各类型轨道。将在短期内达到一流的航天发射水平，中期实现载人飞行商业化，长期规划实现近地行星探索商业化。</t>
  </si>
  <si>
    <t>科视光学</t>
  </si>
  <si>
    <t>高端光学装备及视觉光源厂商</t>
  </si>
  <si>
    <t>主要做PCB行业的曝光机，行业规模有限</t>
  </si>
  <si>
    <t>2021.6.30 - B轮 - 7500万人民币 - 慧和
2022.5.18 - C轮 - 4亿人民币 - 聚源/民生/洪泰/鑫睿/分享</t>
  </si>
  <si>
    <t>科视光学成立于2011年6月，专注于机器视觉光源及光源控制系统，产品主要应用于各领域高端智能化装备的视觉定位、测量及外观检查。在机器视觉领域，共服务了包括海康威视、大恒科技、大族激光、先导智能、迈为股份，瑞声声学，利元亨、博众精工、楚天科技等1500多家企业，是国内机器视觉光源及控制系统的龙头之一。</t>
  </si>
  <si>
    <t>博信新能源</t>
  </si>
  <si>
    <t>电解液生产供应商</t>
  </si>
  <si>
    <t>或许有跟投机会，正在联系</t>
  </si>
  <si>
    <t>2021.2.7 - 股权投资 - N/A - 多氟多
2022.5.13 - 股权投资 - N/A - 小米/小米长江/法恩莱特</t>
  </si>
  <si>
    <t>博信新能源隶属于湖南法恩莱特新能源科技有限公司。河南省法恩莱特新能源科技有限公司是一家专业从事锂离子电池相关材料的研发、生产和经营的创新型技术企业。公司专注锂离子电解液品质，已通过汽车行业通用ISO/TS16949：2009质量管理体系认证。</t>
  </si>
  <si>
    <t>科杰大数据</t>
  </si>
  <si>
    <t>数据中台综合服务商</t>
  </si>
  <si>
    <t>2020.8.18 - Pre-A轮 - 数千万人民币 - 考拉/珠海横琴良友
2021.10.1 - A轮 - 1亿人民币 - 华业天成/XVC/尺寸/考拉</t>
  </si>
  <si>
    <t>科杰科技是一家领先的数据中台数据智能解决方案提供商，通过构建数据资产，帮客户加速实现全线业务智能化，科杰的目标即为企业客户构建新型基础设施与服务，以软件定义大数据能力，通过基础设施的构建与服务助力数字化转型与数字经济建设。其产品主要服务于企业的IT研发部门，目前客户来自金融、通信、新零售、教育、互联网等多个领域。</t>
  </si>
  <si>
    <t>铱钼智能</t>
  </si>
  <si>
    <t>巨型智能矿用宽体卡车研发商</t>
  </si>
  <si>
    <t>2021.11.1 - 天使轮 - 数千万人民币 - 蓝驰/祥峰</t>
  </si>
  <si>
    <t>铱钼智能成立于2021年7月，是一家集研发、设计、生产及销售于一体的新能源工程机械以及提供矿山运力服务的科技公司，创始团队均来自于清华大学汽车工程系。公司的主要产品为巨型智能矿用宽体卡车及特定封闭工况使用的电动工程机械等产品。公司目前从矿山场景切入，未来向包括港口、钢厂、大型水利水电、公路工程在内的万亿全场景迈进，致力于成为全球领先的新能源工程机械制造商与运营服务商。</t>
  </si>
  <si>
    <t>NodeReal</t>
  </si>
  <si>
    <t>Web3一站式基础设施提供商</t>
  </si>
  <si>
    <t>1600万美元</t>
  </si>
  <si>
    <t>2022.5.19 - A轮 - 1600万美元 - 云九</t>
  </si>
  <si>
    <t>NodeReal是一家成立于2021年的区块链和Web3技术初创公司，总部位于新加坡。旨在授权开发人员、创新的Web3应用程序和大型Web2应用程序以可扩展的解决方案探索区块链，并使他们能够产生商机。它可以提供可扩展、可靠和高效的区块链解决方案，旨在支持Web3生态系统的大规模采用和增长。NodeReal团队对区块链和Web3前沿技术有着深刻的理解，能够在日交易量百万、用户访问量大的环境下保持系统的稳定性和可扩展性。目前NodeReal的产品和服务包括但不限于：MegaNode：BNBChain、Ethereum、 Aptos （Devnet） 等最快的RPC/Archive和 API服务提供商。可扩展的区块链基础设施：侧链和ZK L2解决方案的一站式基础设施，其工具、API和数据服务。Web3开发者社区成长：与顶级Layer1/L2协议和Web3社区合作一起构建他们的生态系统，包括区块链教育、人才开发、黑客马拉松和会议。</t>
  </si>
  <si>
    <t>ZMO.ai</t>
  </si>
  <si>
    <t>人工智能模特图片解决方案提供商</t>
  </si>
  <si>
    <t>高瓴/金沙江/GGV</t>
  </si>
  <si>
    <t>已联系CEO，目前还在迭代产品，尝试约聊</t>
  </si>
  <si>
    <t>2021.5.10 - 天使轮 - N/A - 金沙江/GGV
2022.5.18 - A轮 - 800万美元 - 高瓴/金沙江/GGV</t>
  </si>
  <si>
    <t>ZMO.AI提供人工智能模特图片解决方案，能够降低拍照成本、减少等待时间，提升电商转化率。ZMO.ai 通过强大的 AI 算法生成独一无二的逼真虚拟模特展示服装，不再需要耗费大量的时间、精力、金钱来寻找模特，拍摄和后期制作。直接将产品上架成本降低到原来的20%。</t>
  </si>
  <si>
    <t>DoraHacks</t>
  </si>
  <si>
    <t>Web3黑客马拉松社区</t>
  </si>
  <si>
    <t>2016.3.1 - 战略投资 - N/A - 张剑南/TopHacker/八维/BA Capital
2018.7.11 - 战略投资 - N/A - 比特大陆
2019.1.3 - 战略投资 - N/A - 泰有/水木区块链
2020.6.9 - 股权投资 - N/A - 远见前沿
2021.11.19 - 战略投资 - 800万美元 - Binance
2022.5.19 - 战略投资 -2000万美元 - FTX/Liberty City/Circle/Gemini Frontier/Sky9/Crypto.com/Amber</t>
  </si>
  <si>
    <t>DoraHacks是一个Web3黑客马拉松社区，致力于为极客们提供服务和基础设施，集合极客智慧，更创新、高效地解决社会各行业出现的迫切问题。 DoraHacks成立 4 年以来，已在全球举办数百场 Hackathon（黑客马拉松），为 2 万名以上开发者提供与 hacker 交流的机会，累计产出 3000 多个项目，辐射 30 万名开发者。</t>
  </si>
  <si>
    <t>易定科技</t>
  </si>
  <si>
    <t>服装定制O2O平台</t>
  </si>
  <si>
    <t>2022.5.10 - 股权投资 - N/A - 元璟</t>
  </si>
  <si>
    <t>易定科技是一家提供便捷量体、上门服务的服装定制O2O平台，旨在去除服装行业中间环节，让普通消费者也能方便地享受到高品质，高性价比的服装。</t>
  </si>
  <si>
    <t>萱嘉生物</t>
  </si>
  <si>
    <t>天然来源离子液体原料供应商</t>
  </si>
  <si>
    <t>2020.3.16 - 天使轮 - N/A - 深圳人才
2021.1.26 - A轮 - 1000万人民币 - 国华
2021.3.23 - 战略投资 - 数千万人民币 - 深圳市人才
2021.3.26 - 股权投资 - N/A - 国华三新
2021.12.20 - 股权投资 - N/A - 东方富海/深圳担保
2022.5.16 - 股权投资 - N/A - 卓佳汇智/力合/同创伟业</t>
  </si>
  <si>
    <t>深圳市萱嘉生物科技有限公司是一家集产品研发、生产和销售于一体的多元化高科技生物开发企业，建立了一条生物医药级别的GMP生产车间，致力于天然保养品、健康食品等领域。</t>
  </si>
  <si>
    <t>爱博泰克</t>
  </si>
  <si>
    <t>生命科学工具解决方案供应商</t>
  </si>
  <si>
    <t>元禾控股/红杉</t>
  </si>
  <si>
    <t>pass，后期医疗项目，今年公司业绩不达预期，老股东较担忧</t>
  </si>
  <si>
    <t>2016.6.14 - 天使轮 - N/A - 华工/光谷人才/谦石
2017.1.9 - Pre-A轮 - N/A - 东湖
2018.3.9 - A轮 - N/A - 方和
2019.1.15 - A+轮 - N/A - 华信/无锡金投/达安/金垣坤通
2019.8.14 - B轮 - N/A - 武汉睿创恒益
2020.12.18 - C轮 - 6亿人民币 - 济峰/红杉/建发新兴/元禾辰坤/方和/金阖/鲁信
2021.12.8 - D轮 - 12亿人民币 - 红杉/鲁信/招银国际/泰康/中经合鲁信/成业联/智明浩金/致源/中信证券/沃盈/京铭/无锡金投/正心谷
2022.5.17 - 股权投资 - N/A - 金垣坤通/华信/红杉/招银国际
2022.8.17 - 股权投资 - N/A - 元禾控股/金垣坤通/泰康/红杉/建发/正心谷/鲁信</t>
  </si>
  <si>
    <t>爱博泰克成立于2011年，是国内生命科学工具领导品牌，尤其在试剂原料领域具备领先的产品研发、迭代及生产能力。公司自成立以来历经技术积累、品牌塑造、技术引领等多个发展阶段，现已拥有国内领先、世界一流的持续研发能力及覆盖面最广的抗体、抗原及分子酶产品线。其中，抗体、抗原领域的第四代重组兔单抗平台及基于CRISPR技术的抗体基因敲除验证平台在全球范围内均属领先；分子酶领域，公司注重底层酶库的原始创新，在分子核酸诊断、NGS应用和科研分子酶工具领域开始具备全球影响力。此外，爱博泰克历时数年打造了覆盖全球的销售网络，海外收入占到全公司总收入的40%，立志将中国工具产业最好的产品渗透到全球每一个市场区域，且将引领国内企业抱团出海。</t>
  </si>
  <si>
    <t>数丹医疗</t>
  </si>
  <si>
    <t>创新数字疗法产品研发商</t>
  </si>
  <si>
    <t>2022.5.16 - 天使轮 - 数千万人民币 - 山东健康/真格</t>
  </si>
  <si>
    <t>数丹医疗成立于2021年，是⼀家立足中国、面向全球的创新型数字疗法公司，致力于为中国及全球的用户患者提供突破传统医疗医药局限的脑健康创新数字疗法。数丹医疗自研的非侵入式脑机接口数字疗法，由可穿戴智能硬件和智能数字平台构成。可穿戴智能硬件使用物理性刺激手段并监测EEG电子生物标记物，激活大脑自身免疫系统，增强功能性脑区之间的连接性，降低脑部病变蛋白沉淀，从而达到阻断甚至逆转脑部退行性病变的效果。同时，智能数字平台通过医学循证的AI互动性软件产品以及用户管理服务，使用户获得个性化干预服务，显著提升干预效果和用户体验。</t>
  </si>
  <si>
    <t>玮沐医疗</t>
  </si>
  <si>
    <t>介入医疗器械研发商</t>
  </si>
  <si>
    <t>2022.5.19 - Pre-A轮 - 数千万人民币 - IDG</t>
  </si>
  <si>
    <t>上海玮沐医疗科技有限公司，是国内一家基于生物医用高分子材料的高端介入医疗器械公司。公司研发的基于生物医用高分子材料的高端介入医疗器械，专注于肿瘤、医美、神经介入等领域，包括各种医用微球及扩展器械，液体胶，水凝胶等。玮沐医疗坚持创新驱动，专注于生物高分子材料技术转化，为医生和病人创造更好的产品，提供更好的服务。</t>
  </si>
  <si>
    <t>精微视达</t>
  </si>
  <si>
    <t>光电医疗器械设备研发商</t>
  </si>
  <si>
    <t>2017.1.15 - 天使轮 - N/A - 武汉育成/致众科技
2019.11.28 - Pre-A轮 - N/A - 博行
2022.4.13 - A轮 - 数千万人民币 - 北极光/博行</t>
  </si>
  <si>
    <t>精微视达医疗科技（武汉）有限公司，2014年成立于武汉光谷，是一家由清华大学、华中科技大学校友共同创办的医疗设备研发制造企业，专注于早期癌症诊断的新技术——共聚焦内窥镜产品。公司承接华中科技大学十二五科技成果，集结了一批来自于清华大学、华中科技大学、电子科技大学、北京科技大学、苏州大学、美敦力医疗、强生医疗、中冶南方、大族激光等高校和知名企业的多元化开发团队，具备丰富的创新医疗产品开发和制造经验，也为医疗器械注册上市提供了坚实保障。</t>
  </si>
  <si>
    <t>星锐医药</t>
  </si>
  <si>
    <t>RNA创新药物研发商</t>
  </si>
  <si>
    <t>源码/高瓴</t>
  </si>
  <si>
    <t>已和创始人沟通，上一轮投后约1亿美金左右</t>
  </si>
  <si>
    <t>2021.12.13 - 天使轮 - 1000万美元 - 高瓴/夏尔巴
2022.5.16 - A轮 - 1.5亿人民币 - LYFE/源码/弘毅/春华/高瓴/夏尔巴</t>
  </si>
  <si>
    <t>星锐医药创立于2021年8月，由国内外在递送技术与核酸治疗领域拥有丰富产业技术与管理经验的人才组建。公司已建立拥有自主知识产权的mRNA设计合成及LNP递送技术平台，实现组织特异性的mRNA药物递送，公司以未被满足的临床需求为导向，开发具有国际竞争力的mRNA创新药物。致力于研发RNA为核心的创新药物，以解决未被满足的临床需求，研发管线涵盖了传染病疫苗、肿瘤免疫、代谢疾病等领域。</t>
  </si>
  <si>
    <t>Scooper</t>
  </si>
  <si>
    <t>非洲信息流与内容聚合平台</t>
  </si>
  <si>
    <t>2020.5.6 - 天使轮 - N/A - 九合
2022.5.6 - A轮 - N/A - 九合</t>
  </si>
  <si>
    <t>Scooper是一家国产信息流与内容聚合平台，专注于非洲的信息流与内容聚合平台正快速发展着。作为资讯属性的内容聚合平台，海量内容是平台发展和用户留存的根本所在。为此，Scooper构建起丰富的内容生产机制，通过“PUGC+版权合作”的方式，使得平台能够源源不断产出海量本地化内容。如今，已成为非洲头部信息流与内容聚合平台之一，截至2021年底，月活用户数突破 2,700万。</t>
  </si>
  <si>
    <t>星测未来</t>
  </si>
  <si>
    <t>微纳卫星载荷解决方案与在轨实时服务运营商</t>
  </si>
  <si>
    <t>pass，清华团队，提供星载边缘计算解决方案，市场规模较小以及现在卫星公司都在往这个方向自己做</t>
  </si>
  <si>
    <t>2020.11.26 - 种子轮 - N/A - 启迪之星
2021.5.6 - 天使轮 - N/A - 奇绩创坛/启迪之星/真格
2022.5.5 - Pre-A轮 - 数千万人民币 - 同创伟业/瑞昇/厚天/用友幸福/启迪之星</t>
  </si>
  <si>
    <t>星测未来科技是一家研发微纳卫星载荷解决方案与提供在轨实时服务的运营商，自研包含传感器模组、数据采集与预处理功能的软硬件一体化解决方案；通过低成本基于载荷的微纳卫星平台收集地表遥感及大气数据，开展星上实时处理识别全球关键目标及其变化检测，构建全球实时感知网络与监测大脑，为多个领域提供有价值的敏感信息与实时服务，如金融领域追踪与监控大宗商品动态，民生应急领域提供灾害早期预警，地区安全领域提供国防关键信息等。</t>
  </si>
  <si>
    <t>中辉激光</t>
  </si>
  <si>
    <t>激光器研发商</t>
  </si>
  <si>
    <t>2021.2.2 - 天使轮 - N/A - 北极光
2021.11.22 - Pre-A轮 - N/A - 北极光
2022.5.7 - A轮 - 数千万人民币 - 国发/北极光</t>
  </si>
  <si>
    <t>中辉激光，是一家致力于先进激光器研发与制造的新兴科技公司。依托核心技术突破，中辉激光实现科技自主，为中国工业界提供自主可控的核心激光光源。面向激光产业的未来，中辉激光将不断攀登先进激光技术新高峰，为中国工业点亮更高质量的激光，提供更加经济的解决方案，助力我国高端制造业的持续发展。</t>
  </si>
  <si>
    <t>艾莎医学</t>
  </si>
  <si>
    <t>创新型临床CRO服务商</t>
  </si>
  <si>
    <t>公司专注于药品上市后临床，此阶段临床公司资金投入不多传统CRO团队素质过高成本过高做不了，衍生出了像艾莎这样的专注于这个阶段临床的公司，但是市场不大5-10亿人民币。拓金轮估值3亿左右，启明估值5亿左右，今年收入预计7000万较去年持平。</t>
  </si>
  <si>
    <t>2021.3.29 - A轮 - 数千万人民币 - 拓金/博行
2022.5.6 - B轮 - 1亿人民币 - 启明/思科瑞新/道禾志医/博行</t>
  </si>
  <si>
    <t>艾莎医学成立于2013年，是一家专注为国内外创新药械企业提供上市后临床研究、学术营销、患者管理及相关技术研发的创新数字化临床CRO公司。作为深耕上市后市场的数字化CRO公司，艾莎医学拥有近百人的技术平台研发团队，拥有业内最完整且领先的数字化产品矩阵，同时潜心打磨服务体系，成功探索出了基于数字化技术的创新临床研究运营管理模式，极大地提升了临床研究的管理效率及管理半径，并拥有了重新定义行业服务流程、组织标准、成本结构的核心能力。艾莎医学已成功将疾病服务领域拓展至肝病、肿瘤、血液病、麻醉、内分泌、罕见病、肾病、呼吸、脑科学、消化等多疾病领域，并成功运营了400多项研究。</t>
  </si>
  <si>
    <t>优布</t>
  </si>
  <si>
    <t>数码印花服装供应链服务提供商</t>
  </si>
  <si>
    <t>2021.10.14 - 天使轮 - 1000万人民币 - 红点/德迅
2022.5.9 - Pre-A轮 - 数千万人民币 - 九合</t>
  </si>
  <si>
    <t>优布，数码印花标准供应链企业和服装面料柔性生产供应企业，旗下有优布（广州）信息科技有限公司和优布（广州）纺织品有限公司。 她提供“供应链标准化数码印花面料解决方案”、轻量级行业SaaS工具和深度ERP等标准化产品，从而帮助传统纺织印染升级为标准数码印花，实现低碳排放的产业升级。 她通过分布式云工厂的建设，强大的开发能力与极具弹性的生产交付能力，以及自有的生产组合能力，及时应对高频、短周期及碎片化需求，通过极致快返解决售前库存，面向服装产业真正实现一站式生产服务。</t>
  </si>
  <si>
    <t>艾肯工业</t>
  </si>
  <si>
    <t>蒸汽系统设备制造与能源管理解决方案提供商</t>
  </si>
  <si>
    <t>已经交流过，公司在做蒸汽能源管理的业务，技术壁垒不强，市场规模偏小</t>
  </si>
  <si>
    <t>2018.4.16 - A轮 - N/A - 明势
2020.1.9 - A+轮 - 3000万人民币 - 北极光
2021.5.11 - Pre-B轮 - 数千万人民币 - 兴富/北极光/东海证券
2022.5.13 - B轮 - 1亿人民币 - 钟鼎/常州经开东方产业引导</t>
  </si>
  <si>
    <t>艾肯（江苏）工业技术有限公司是一家致力于蒸汽节能设备制造与热能管理解决方案的技术创新型企业，生产基地坐落于常州经开区国家高端装备制造业示范产业基地轨道交通产业园，其控股公司艾肯智造是国内军工及高铁特种设备入网制造单位。</t>
  </si>
  <si>
    <t>爱学堂</t>
  </si>
  <si>
    <t>中小学在线教育服务商</t>
  </si>
  <si>
    <t>国内教育</t>
  </si>
  <si>
    <t>2017.12.22 - A轮 - N/A - 慕华教育
2018.7.27 - B+轮 - 2.3亿人民币 - 慕华金誉/金信/华宏
2021.10.12 - 战略投资 - N/A - 网易有道
2022.5.7 - 股权投资 - N/A - 高榕</t>
  </si>
  <si>
    <t>爱学堂是一家中小学在线教育服务商，设有爱学云、未来课堂、学堂社区等板块，主要提供在线评估、微课慕课、智能题库以及个性化辅导平台等服务，旗下课程涵盖小学、中学及大学先修课等领域，还开发了知识互动百科应用产品酱知。</t>
  </si>
  <si>
    <t>inCreate自图</t>
  </si>
  <si>
    <t>公装设计智能规划解决方案提供商</t>
  </si>
  <si>
    <t>线性/源码/九合</t>
  </si>
  <si>
    <t>540万美元</t>
  </si>
  <si>
    <t>2022.5.9 - 天使轮 - 540万美元 - 线性/源码/九合</t>
  </si>
  <si>
    <t>inCreate自图是一家公装设计智能规划解决方案提供商，公司针对公装设计领域传统设计出图慢、销售人员缺乏设计能力等痛点，推出inCreate智能设计产品，能够利用AI自动识别户型、结合户型和用户粗粒度的需求自动生成设计方案，并且能够实时完成房间内布局与2D转3D，大大降低公装设计门槛与数百倍提高设计效率。</t>
  </si>
  <si>
    <t>StarryNift</t>
  </si>
  <si>
    <t>NFT游戏元宇宙共创平台</t>
  </si>
  <si>
    <t>2021.7.7 - 战略投资 - N/A - Monday/Sparkland/Blockwall/ CoinGecko /Gate Labs/LD/虎符
2022.1.31 - 战略投资 - N/A - Binance Labs
2022.5.10 - Pre-A轮 - 1000万美元 - SIG/Binance/BSC/Alameda/ GBV</t>
  </si>
  <si>
    <t>StarryNift是一家游戏化NFT平台，是为NFT收藏品提供创作、孵化、拍卖和交易的集成游戏化平台和一站式商店，允许用户在该平台建立的元宇宙中创建、拍卖NFT等，并希望通过尽量少的干预充分发挥用户自身的创造力。</t>
  </si>
  <si>
    <t>Carben</t>
  </si>
  <si>
    <t>车主社区及汽车视频资讯内容聚合平台</t>
  </si>
  <si>
    <t>2018.4.24 - 种子轮 - N/A - 悦跑圈
2019.9.25 - 天使轮 - 500万人民币 - 天图
2022.5.7 - 股权投资 - N/A - 梅花</t>
  </si>
  <si>
    <t>CARBEN是由转向信息科技推出的一款基于真实车主身份的垂直社交产品。在CARBEN，车主或车友之间基于真实车主身份以及汽车生活方式的兴趣爱好等标签为维度，探索发现有趣的车友和群组，建立真实有效的车友关系，分享并获取有价值的汽车信息。</t>
  </si>
  <si>
    <t>晶通半导体</t>
  </si>
  <si>
    <t>智能氮化镓电子解决方案提供商</t>
  </si>
  <si>
    <t>GaN公司之一，没有产能</t>
  </si>
  <si>
    <t>2021.10.8 - 种子轮 - 1000万人民币 - 矽力杰
2021.12.2 - 股权投资 - N/A - 永创伟业
2022.5.8 - 天使轮 - 数千万人民币 - 聚源</t>
  </si>
  <si>
    <t>晶通半导体专注于宽禁带半导体氮化镓功率器件与驱动芯片在电力电子领域中的应用，在成立不到一年内荣获多项科技创新大奖，其中包括2021年度“科创中国”创新创业投资大会新一代信息技术领域第一名，并于今年3月在瑞士国家创新园（Switzerland Innovation Park）设立欧洲研发中心。晶通半导体目前有二十多项发明专利和集成电路布图正在申报，首批十余款芯片目前处于研发和内部测试阶段，涵盖消费类电子、数据中心等市场。</t>
  </si>
  <si>
    <t>华慧芯</t>
  </si>
  <si>
    <t>高端光电子芯片设计研发商</t>
  </si>
  <si>
    <t>2017.11.6 - 天使轮 - N/A - 清华控股
2018.2.9 - A轮 - N/A - 启迪控股，泰有/江苏泰华
2020.12.9 - 股权投资 - N/A - 无限
2022.5.11 - B轮 - 1亿人民币 - 清控招商/深创投/北极光/京津冀创新中心</t>
  </si>
  <si>
    <t>华慧芯是一家高端光电子芯片设计研发商，是国内高端光电子工艺研发代工的开拓者，主营业务为高端光电芯片的工艺代工，及高新技术企业的投资孵化。公司核心能力是微纳结构光芯片与激光芯片的设计、研发和生产，处于光电子产业上游的芯片制造环节。公司核心产品为微纳结构光芯片与激光芯片，其中包含压印模板、纳米波导、超结构超表面、多层膜结构、光量子器件等全类型材料的微纳和激光芯片的工艺能力，并广泛应用于光通信、虚拟现实、激光雷达、智能传感等领域。</t>
  </si>
  <si>
    <t>云豹智能</t>
  </si>
  <si>
    <t>高性能云原生DPU SoC芯片和解决方案提供商</t>
  </si>
  <si>
    <t>云脉竞品</t>
  </si>
  <si>
    <t>2021.9.6 - 天使轮 - N/A - 深创投/五源/弘卓/正心谷/聚源/红杉/腾讯/华业天成/耀途/QBN
2022.5.11 - 战略投资 - N/A - 腾讯/鼎信长城/同威</t>
  </si>
  <si>
    <t>深圳云豹智能有限公司是一家在深圳前海成立，致力于DPU（Data Processing Unit）芯片研发的创新企业，在北京/上海/南京/西安/成都等地设有分公司，已获得多家国内知名VC的重大投资。公司核心人员来自于Broadcom/ARM/华为/阿里等国内外知名公司，长期深耕于智能网络通信领域，拥有全球领先的技术积累、长期的业务实践和深厚的研发功底。自2019年以来，公司持续专注发力于DPU的研发，着力投入适应现代云计算和软件技术体系的云端智能网络管理产品开发，旨在成为一家具有国际视野和领先技术的高科技公司！</t>
  </si>
  <si>
    <t>芽觅</t>
  </si>
  <si>
    <t>新一代私护潮趣品牌</t>
  </si>
  <si>
    <t>2022.3.1 - 种子轮 - N/A - 北海骑士/奇雾
2022.5.9 - 天使轮 - 1000万人民币 - 险峰/惟一</t>
  </si>
  <si>
    <t>芽觅是一家新一代私护潮趣品牌，专注于为女性私处提供科学健康、有幸福感的护理全场景解决方案。现已布局快手、天猫、抖音等电商平台， 成为国内首家通过“中检科”检测认证的私护品牌与美丽修行全绿配方品牌。</t>
  </si>
  <si>
    <t>兽医首选</t>
  </si>
  <si>
    <t>小微医疗产业互联网平台</t>
  </si>
  <si>
    <t>2018.1.15 - 种子轮 - N/A - 南京修和文化
2018.9.12 - 天使轮 - N/A - 前海吉安诺
2019.8.12 - Pre-A轮 - 1500万人民币 - N/A
2020.10.21 - A轮 - N/A - 险峰旗云
2021.9.8 - 战略投资 - N/A - 小米/顺为
2022.5.6 - 股权投资 - N/A - 顺为</t>
  </si>
  <si>
    <t>兽医首选（南京瀚星信息科技有限公司旗下品牌）成立于2017年11月，总部在南京，是一家深耕宠物全产业生态链的科技驱动型产品、技术和服务提供品牌。兽医首选整合业内主流供应商资源网络，以线上B2B商城、线下前置仓为触点，构建数字化采购和仓储物流体系、产业信息化系统和多层次的流通体系，助力宠物品牌、流通商拓展营销渠道，服务宠物医院采销运维全成长周期的业务活动。瀚星科技是一家小微医疗产业互联网平台，瀚星科技以服务小微医疗为核心，以医疗设备供应链金融、SaaS工具等各类综合服务“小医配齐”赋能宠物、牙科、社区医院等各类中小医院，帮助中小医院实现品牌、获客、资金、技术等多维度服务升级。</t>
  </si>
  <si>
    <t>雪诺科技</t>
  </si>
  <si>
    <t>数字安全产品及服务提供商</t>
  </si>
  <si>
    <t>2021.11 - 天使轮 - 数千万人民币 - 晨晖/GGV/上海浩啦</t>
  </si>
  <si>
    <t>雪诺科技成立于2021年8月，是一个数字安全产品及服务提供商，近几年随着国家对安全的重视逐步转向从合规到威胁检测、响应处置闭环体系的建设，行业中有代表性的产品如资产测绘、流量检测、主机入侵检测、态势感知等，在未来，“零信任”安全架构是安全防御理念迭代升级的新方向。</t>
  </si>
  <si>
    <t>飞轮科技</t>
  </si>
  <si>
    <t>云原生实时数仓厂商</t>
  </si>
  <si>
    <t>IDG/红杉</t>
  </si>
  <si>
    <t>2022.04 - 天使/天使+轮 - 3亿人民币 - IDG/红杉</t>
  </si>
  <si>
    <t>飞轮科技是一家云原生实时数仓厂商，将研发基于Doris内核的云原生发行版SelectDB。SelectDB是运行在云上的实时数据仓库，为用户和客户提供开箱即用的能力。其主要的特色功能体现在：充分发挥弹性云计算、弹性云存储的优势，实现高性价比；提供可视化、易用的管控平台和用户交互开发平台。另外在场景适配度上，其产品具备通用性特点，对各个业务场景均具备适用性，可以帮助客户在一套架构中实现对流、批数据以及结构化、半结构化数据的处理和分析，解决繁重架构带来的难以落地及运维难题。</t>
  </si>
  <si>
    <t>青之</t>
  </si>
  <si>
    <t>实验室信息管理系统（LIMS）软件开发服务商</t>
  </si>
  <si>
    <t>2021.7.9 - A轮 - N/A - 珀金埃尔默
2022.4.24 - A+轮 - 数千万人民币 - 高瓴</t>
  </si>
  <si>
    <t>青软青之专注实验室及质量领域的产品研发及服务，深耕LIMS等实验室软件业务，同时将公司自动化事业部独立分拆，全资成立“青软智控”公司，加速在实验室自动化领域的布局，尤其是新药研发、基因测序、临床诊断等生物医学和生命科学领域的应用。青软青之专注实验室及质量领域的产品研发及服务，为双软、高新技术企业，曾获得2018 智慧食药杰出贡献奖、2020年四川省最具核心竞争力软件企业、四川省优秀软件产品（LIMS），2021行业信息化首选品牌，2021行业信息化最佳解决方案，2021年四川省优秀软件产品（高通量核酸快速检测系统）、2021年四川省软件行业优秀企业家等多项荣誉。</t>
  </si>
  <si>
    <t>航顺芯片</t>
  </si>
  <si>
    <t>物联网集成芯片制造商</t>
  </si>
  <si>
    <t>MCU产品为主；上一轮估值50亿元，去年营收1.2亿元，今年预计3.5亿元；联系上融资负责人，目前不融资，保持联系</t>
  </si>
  <si>
    <t>2019.03 - Pre-A轮 - N/A - 中航联创
2020.07 - A轮 - N/A - 加法/中航联创/心心相融
2020.12 - B轮 - N/A - 国科/汇顶
2021.06 - C轮 - N/A - 顺为
2021.10 - D轮 - 10亿人民币 - 深投控/方广/深创投/海尔/中航/康成亨/美格
2022.04 - 股权投资 - N/A - 顺为/湖州鑫芯</t>
  </si>
  <si>
    <t>航顺芯片2014年成立于深圳，软硬件全兼容进口MCU航顺造,作为世界顶级MCU研发团队所打造的通用MCU平台级企业，已量产ARM Cortex-M0/M3/M4/世界超低功耗7nA等十二大家族300余款通用/专用32位MCU/SOC。孵化交付20余家专用领域战略合作伙伴。已批量应用在汽车电子，医疗电子，工业和消费类电子以及智慧城市智慧家庭等各大场景。</t>
  </si>
  <si>
    <t>橡鹭科技</t>
  </si>
  <si>
    <t>生活服务机器人研发商</t>
  </si>
  <si>
    <t>2021.11 - 天使轮 - 1亿人民币 - 源码
2022.04 - Pre-A轮 - 数亿人民币 - 源码</t>
  </si>
  <si>
    <t>橡鹭科技是一家面向生活服务场景的机器人研发和应用公司，产品涵盖酒店自助终端、配送服务机器人等品类，在机器人自主移动算法、多任务并发调度、云端“智能化”管理等技术上，拥有多项专利与创新应用。</t>
  </si>
  <si>
    <t>捷象灵越</t>
  </si>
  <si>
    <t>智能移动机器人研发商</t>
  </si>
  <si>
    <t>线性/红杉</t>
  </si>
  <si>
    <t>2021.05 - 天使轮 - N/A - 联想之星/红杉/创新工场
2022.04 - Pre-A轮 - 1亿人民币 - 线性/挑战者/红杉/联想之星</t>
  </si>
  <si>
    <t>捷象灵越成立于2020年1月，由创新工场人工智能工程院深度孵化，是一家面向智能制造的机器人公司。生产制造中用于储存、装卸、等待加工和输送的时间占比达75%，生产制造中物流成本占整个生产成本的比重则高达3成。智能制造背景下，物流行业自动化是大势所趋。</t>
  </si>
  <si>
    <t>飞天云动</t>
  </si>
  <si>
    <t>元宇宙场景应用层供应商</t>
  </si>
  <si>
    <t>2022.05 - 战略投资 - N/A - 同创伟业</t>
  </si>
  <si>
    <t>飞天云动是基于自有引擎为客户提供AR/VR内容开发与技术服务，并为中小客户提供aPaaS低代码平台，实现AR/VR内容的模块式自主开发。</t>
  </si>
  <si>
    <t>通微新能源</t>
  </si>
  <si>
    <t>零碳固体氧化物燃料电池研发商</t>
  </si>
  <si>
    <t>固体氧化物燃料电池行业太早期</t>
  </si>
  <si>
    <t>2022.04 - 天使轮 - N/A - 险峰</t>
  </si>
  <si>
    <t>「通微新能源」成立于2020年，定位是零碳固体氧化物燃料电池厂商，主要提供的产品是分布式零碳电站。固体氧化物燃料电池（以下简称“SOFC”）的核心原理是将能源（比如甲醇、天然气、煤气、氢气等）的化学能直接转换为电能。</t>
  </si>
  <si>
    <t>巨湾技研</t>
  </si>
  <si>
    <t>超级快充锂电池研发商</t>
  </si>
  <si>
    <t>超快充电池，创始人广汽前副总经理，享受国务院特殊津贴专家，出货埃安，预计今年5-6亿收入。本轮A+轮估值超100亿</t>
  </si>
  <si>
    <t>2020.09 - 天使轮 - 6000万人民币 - 广汽
2021.07 - Pre-A轮 - 数亿人民币 - 广发信德/广发乾和/广州金控/科金/安托/势能/南粤/中银粤财/广州/粤财
2022.04 - A轮 - 10亿人民币 - 广州穗开/瀚晖/胜璟/广州金控/腾讯/乾德/博润/广州城投/南粤/华联汇垠</t>
  </si>
  <si>
    <t>巨湾技研（广州巨湾技研有限公司）成立于2020年9月，是广汽集团首家内部孵化技术创新公司，由广汽集团牵头，广汽资本、广汽研究院先导技术团队与第三方战略伙伴持股平台共同出资成立。巨湾的超级快充锂电池将于今年9月在广汽AION车型量产，可实现5～8分钟充电80%。公司将基于其在新型物理/化学储能器件、系统与材料等方面的核心技术，在广州黄埔开发区建设研发与生产基地，从事超级快充电芯、下一代新型储能器件及PACK集成系统的研发和生产。</t>
  </si>
  <si>
    <t>加糖电子</t>
  </si>
  <si>
    <t>电子元器件产品研发生产商</t>
  </si>
  <si>
    <t>正通过元禾璞华介绍</t>
  </si>
  <si>
    <t>2021.06 - 股权投资 - N/A - 深创投
2022.04 - 股权投资 - N/A - 元禾璞华</t>
  </si>
  <si>
    <t>深圳市加糖电子科技有限公司成立于2019-10-18，公司主要：计算机软硬件、LED显示屏、LCD显示屏、智能家居产品的技术开发。</t>
  </si>
  <si>
    <t>微源光子</t>
  </si>
  <si>
    <t>智能汽车传感器核心器件供应商</t>
  </si>
  <si>
    <t>顺为/哈勃</t>
  </si>
  <si>
    <t>创始人讲之前和我们交流过，暂时不考虑融资，后续再对接</t>
  </si>
  <si>
    <t>2020.08 - 天使轮 - N/A - 富镕
2021.03 - A轮 - N/A - 同威
2022.04 - 股权投资 - N/A - 小米/顺为/哈勃</t>
  </si>
  <si>
    <t>微源光子（深圳）科技有限公司成立于2018-11-09，公司法人代表为朱晓琪，注册地址为深圳市龙华区龙华街道清湖社区清湖村宝能科技园9栋15层C座1501.1502.1503.1509.1510.1511.1512单位，注册资本为70.6495万人民币，公司主要经营一般经营项目是：光电模块、光纤设备及配件、通信设备及配件、机电产品、电子配件的技术研发、技术咨询与销售（不含专营、专控、专卖商品及限制项目）；混合集成电路、片式元器件、光电子器件及传感器等新型电子元器件的技术开发、销售及技术服务；计算机软、硬件、电子电路模块、模具等的技术咨询、指导、设计、维护、开发、测试服务。</t>
  </si>
  <si>
    <t>Afriex</t>
  </si>
  <si>
    <t>尼日利亚金融科技服务提供商</t>
  </si>
  <si>
    <t>2022.04 - A轮 - 1000万美元 - 红杉/Dragonfly/Goldentree/Stellar /Exceptiona</t>
  </si>
  <si>
    <t>Afriex是一家尼日利亚金融科技服务提供商，目前只专注于其核心汇款产品，未来希望推出稳定币，并已与Visa签署合作伙伴关系，在今年晚些时候为Afriex用户提供信用卡和借记卡。</t>
  </si>
  <si>
    <t>惠瀜科技</t>
  </si>
  <si>
    <t>消费分期场景科技服务商</t>
  </si>
  <si>
    <t>2016.09 - Pre-A - 1000万人民币 - 恒生/复朴
2020.05 - A轮 - 5000万人民币 - 同创伟业
2021.03 - B轮 - 1亿人民币 - 同创伟业
2021.06 - B+轮 - 数千万人民币 - 顺为
2021.07 - 股权投资 - N/A - 曦域
2022.04 - 股权投资 - N/A - 顺为</t>
  </si>
  <si>
    <t>惠融金服是为汽车经销商,汽车金融机构，惠瀜科技主要面向传统金融机构、商业银行、持牌消费金融公司，为他们提供消费金融业务的基础设施服务，以及业务场景、风控、运营等。同时，汇融科技也会将生态中的其他合作伙伴——商户、助贷机构等纳入到云平台上，实现业务流程全线上化。</t>
  </si>
  <si>
    <t>粒界科技</t>
  </si>
  <si>
    <t>下一代计算机图形引擎技术提供商</t>
  </si>
  <si>
    <t>百度/高瓴</t>
  </si>
  <si>
    <t>Crytek技术总监创业，做专门针对影视动画制作、VRAR、智慧城市场景的3D引擎，绕开游戏领域不跟Unity和Unreal正面竞争。今年合同收入预计2000万，确认收入预计1000万，估值期待4亿美金post，太贵了</t>
  </si>
  <si>
    <t>2018.12 - A轮 - 数千万人民币 - 线性/将门
2019.12 - A+轮 - 数千万美元 - C资本/高瓴/线性/六脉
2021.01 - 战略投资 - 数千万人民币 - 哈勃
2021.07 - A3轮 - 数千万美元 - 保利/无锡金投
2021.11 - B轮 - 1000万美元 - 高瓴/保利/线性
2022.04 - B+轮 - 数千万美元 - 百度/建信信托/朗玛峰/高瓴</t>
  </si>
  <si>
    <t>粒界科技(GritWorld) 是下一代计算机图形引擎技术提供商。GritGene公司的核心产品为下一代计算机图形渲染引擎GritGene。该引擎具有云端/PC端高清版和移动端两个版本，为第四次工业革命中的数字工作、数字生活和数字娱乐提供图形渲染、人机交互的数字引擎及工具技术。粒界科技正在研发第三代双引擎驱动的图形引擎GritGene。GritGene引擎可广泛应用于影视动漫、智慧城市与数据可视化、商业地产、数字广告、混合现实数字内容创作、数字娱乐等。</t>
  </si>
  <si>
    <t>神策数据</t>
  </si>
  <si>
    <t>大数据分析和营销科技服务提供商</t>
  </si>
  <si>
    <t>明势/DCM/线性/红杉/五源/GGV</t>
  </si>
  <si>
    <t>2015.03 - 种子 - 600万人民币 - 线性/明势/薛蛮子
2016.04 - A轮 - 400万美元 - 红杉资本/线性/明势/薛蛮子
2017.03 - B轮 - 1100万美元 - DCM/红杉
2018.04 - C轮 - 4400万美元 - 华平/红杉/DCM/襄禾/晨兴/线性/明势
2020.05 - C+轮 - 3000万美元 - 襄禾/晨兴/DCM/华平/红杉/线性/明势
2022.05 - D轮 - 2亿美元 - Tiger/凯雷/明势/DCM/线性/红杉/华平/ Bessemer/M31/襄禾/五源/GGV</t>
  </si>
  <si>
    <t>神策数据（Sensors Data）隶属于神策网络科技 (北京) 有限公司，是专业的大数据分析平台服务提供商，致力于帮助客户实现数据驱动。公司围绕用户级大数据分析和管理需求，推出神策分析、神策智能运营、神策智能推荐、神策用户画像、神策客景等产品。神策分析是深度用户行为分析平台，支持私有化部署、基础数据采集与建模，并作为 PaaS 平台支持二次开发，同时还支持用户精准分群，用户标签体系的构建；神策智能运营是基于用户行为洞察的一站式智能运营平台。集活动创建、执行、管理、反馈、迭代为一体的自动化平台，能够通过用户行为、属性、标签等数据筛选受众，实现目标人群的精准触达，提升关键指标和运营效率。</t>
  </si>
  <si>
    <t>洛轲汽车</t>
  </si>
  <si>
    <t>已投</t>
  </si>
  <si>
    <t>2021.04 - 天使轮 - N/A - 高榕/北极光/启明/云九
2021.12 - C轮 - 1亿美元 - 腾讯/红杉
2022.04 - D轮 - 2亿美元 - Coatue/红杉/IDG</t>
  </si>
  <si>
    <t>洛轲汽车是2020年底，石头科技创始人昌敬创办的造车项目。昌敬是典型的汽车发烧友，尤其钟爱越野车，洛轲汽车首款车的定位就是对标奔驰G系列的越野车型，希望借助增程技术，单次续航突破1000公里。</t>
  </si>
  <si>
    <t>元邦科技</t>
  </si>
  <si>
    <t>元宇宙城市基础设施搭建和一站式解决方案提供商</t>
  </si>
  <si>
    <t>2022.04 - 种子轮 - 1000万人民币 - 现代传播/百度</t>
  </si>
  <si>
    <t>元邦科技有限公司由超媒体控股有限公司（HK0072）和BV百度风投共同出资1000万元人民币成立，元邦科技将以“共建元邦理想城市”为目标，在未来的合作规划中，超媒体控股负责引入多个特定领域（含建筑、设计、时尚、文化、艺术等）合作伙伴，设计并完成元邦科技所有落地项目的搭建和运营规划。元邦合作伙伴百度希壤方面则负责提供元宇宙城市基础设施搭建和一站式解决方案，为超媒体控股提供相应技术服务。</t>
  </si>
  <si>
    <t>速豹动力</t>
  </si>
  <si>
    <t>人工智能基础软件开发商</t>
  </si>
  <si>
    <t>商用车滑板底盘公司</t>
  </si>
  <si>
    <t>2022.04 - 股权投资 - N/A - 顺为/红杉</t>
  </si>
  <si>
    <t>江苏速豹动力科技有限公司主要经营道路货物运输；人工智能公共服务平台技术咨询服务；人工智能公共数据平台；人工智能基础资源与技术平台；人工智能基础软件开发；人工智能应用软件开发；人工智能理论与算法软件开发；汽车零配件开发等业务。</t>
  </si>
  <si>
    <t>WEFLY</t>
  </si>
  <si>
    <t>电动垂直起降航空器研发商</t>
  </si>
  <si>
    <t>evtol优先级不高</t>
  </si>
  <si>
    <t>2022.05 - 天使轮 - 数千万美元 - 渶策/线性</t>
  </si>
  <si>
    <t>WEFLY是一家国内新晋eVTOL创业公司，核心团队成员来自国际知名民用航空器制造商。团队成员曾主导过多个世界级大型民用客机及公务机飞机项目的适航认证并获得多个FAA（美国联邦航空管理局）和EASA（欧洲航空安全局）25部和23部飞机TC（型号许可证）和PC（生产许可证）。</t>
  </si>
  <si>
    <t>可以科技</t>
  </si>
  <si>
    <t>消费级模块化机器人研发商</t>
  </si>
  <si>
    <t>2014.01 - 天使 - N/A - N/A
2015.07 - Pre-A -200万美元 - 蓝驰
2016.12 - A轮 - 数千万人民币 - 伯恩
2017.05 - A+轮 - N/A - 远望/松禾远望
2018.04 - 股权投资 - N/A - 春晓
2019.09 - 股权投资 - N/A - 东科创星/磊垚
2021.07 - B轮 - 数千万美元 - 小米/顺为/源码/蓝驰
2022.04 - B+轮 - N/A - 安克/蓝驰/顺为/小米</t>
  </si>
  <si>
    <t>可以科技成立于2014年，是一家消费级机器人公司，致力于打造走进家庭场景的机器人产品。可以科技把工业级的控制算法应用于消费级机器人产品，首款产品ClicBot（可编程模块化机器人套装产品）成功地将控制技术、感知技术、人工智能融入艺术设计，为孩子们打造了一款充满惊喜的智能玩具。产品发售一年以来，获得来自不同国家和地区众多消费者的喜爱，同时依托模块化的机器人系统成功打造了一个让不同地区、不同年龄的用户创造内容、分享内容的社区平台。ClicBot的玩法极具延展空间，带有非常多的随机性，会随着玩家经验的增长变得更好玩。</t>
  </si>
  <si>
    <t>未来机器人</t>
  </si>
  <si>
    <t>工业车辆视觉无人驾驶解决方案提供商</t>
  </si>
  <si>
    <t>7600万美元</t>
  </si>
  <si>
    <t>和斯坦德部分竞争</t>
  </si>
  <si>
    <t>2017.09 - 天使轮 - 1000万人民币 - 可可/春藤
2018.07 - A轮 - N/A - 钟鼎
2020.06 - B1轮 - 1亿人民币 - 联想/飞图/钟鼎
2021.01 - B2轮 - 1亿人民币 - IDG/联想/钟鼎/飞图
2021.09 - C轮 - 数亿人民币 - 字节/顺为/联通中金/IDG/联想/钟鼎
2021.11 - 股权投资 - N/A - 联通中金
2022.04 - 股权投资 - 7600万美元 - 美团/五源</t>
  </si>
  <si>
    <t>未来机器人（VisionNav Robotics）成立于2016年，由香港中文大学、日本东京大学博士团队联合创办，总部位于深圳盐田，是智能仓储无人搬运解决方案供应商。公司致力于打造国际化的工业车辆无人驾驶技术平台，通过加装独有的高性价比视觉导航无人化模块，将人工叉车、牵引车、港机等工业车辆升级改造为无人驾驶工业车辆（AGV搬运机器人），解决企业仓储自动化升级难题。</t>
  </si>
  <si>
    <t>伏达半导体</t>
  </si>
  <si>
    <t>高频电源管理芯片研发商</t>
  </si>
  <si>
    <t>南芯竞品</t>
  </si>
  <si>
    <t>2021.03 - C轮 - N/A - 华业天成/华兴/耀途/江苏新潮/追远
2021.07 - D轮 - 数亿人民币 - 朝闻天下/SK海力士/三星/华勤/龙旗/深创投/清控金信/朝希/联想创投/盛宇/上海国和/中国移动
2022.04 - 股权投资 - N/A - 晨道/合肥产投/合肥高投/华业天成/君海创芯/祥峰/耀途</t>
  </si>
  <si>
    <t>伏达半导体是一家无线充电芯片制造商，主要从事无线充电技术、高频信号电源的研究设计，产品包括NU1618CSP、NU1006等多种型号芯片，广泛应用于无线充电器、移动电源等领域。</t>
  </si>
  <si>
    <t>壹生检康</t>
  </si>
  <si>
    <t>互联网健康检测服务商</t>
  </si>
  <si>
    <t>3200万人民币</t>
  </si>
  <si>
    <t>2022.01 - 天使轮 - 3200万人民币 - 创世伙伴/树兰/爱祝福</t>
  </si>
  <si>
    <t>壹生检康(杭州)生命科技有限公司定位互联网健康领域，汇集了病理、临床 、生物检测、互联网、AI 等跨学科多领域的专家团队，服务通过精准、专业、领先的体外检测技术，整合云计算、大数据和人工智能，让每个人都能方便快捷的完成居家检测， 通过专家医生的解读，建立易懂、完善的云端健康管理数据，为女性的健康检测、健康管理提供完整解决方案。</t>
  </si>
  <si>
    <t>天港医诺</t>
  </si>
  <si>
    <t>肿瘤免疫治疗药物研发商</t>
  </si>
  <si>
    <t>传统大分子药</t>
  </si>
  <si>
    <t>2022.04 - Pre-A轮 - 数亿人民币 - 中科创星/创谷/天图/国元/国元直投/中安健康/倚锋/合肥产投</t>
  </si>
  <si>
    <t>合肥天港免疫药物有限公司成立于2020年，是一家专注于源头创新免疫药物开发的高科技公司。团队的研究成果排在NK细胞研究领域国际前沿，在NK细胞为靶向的免疫治疗技术和产品开发方面形成了特色鲜明的优势。公司规划了多系列技术和产品，范围覆盖：免疫检验点抑制剂；双/多功能抗体类似物；靶向抗体药物；免疫调节剂等。</t>
  </si>
  <si>
    <t>M20 Genomics</t>
  </si>
  <si>
    <t>单细胞测序技术研发商</t>
  </si>
  <si>
    <t>红杉/启明/巢生</t>
  </si>
  <si>
    <t>技术背景强，但是单细胞科服已是红海临床拓展未知，pass</t>
  </si>
  <si>
    <t>2022.02 - 天使轮 - 数千万人民币 - 启明/巢生
2022.04 - Pre-A轮 - 数千万人民币 - 红杉/泰煜/启明/巢生</t>
  </si>
  <si>
    <t>M20 Genomics是一家从事单细胞测序技术开发及其相关应用的生命科技公司，总部位于杭州未来科技城，拥有全球首创和领先的新一代单细胞测序技术。M20 Genomics团队致力于研发完全自主创新且具有自主知识产权的单细胞测序技术，并在单细胞基因检测结果和可有效检测样本类型的范围上实现了大幅的提升和突破。</t>
  </si>
  <si>
    <t>术之道医疗</t>
  </si>
  <si>
    <t>自动手术机器人研发商</t>
  </si>
  <si>
    <t>2021.06 - 天使轮 - N/A - 烛远
2022.04 - A轮 - 数亿人民币 - 醴泽/济峰/华桐/IDG</t>
  </si>
  <si>
    <t>术之道成立于2021年，是一家专注于手术机器人领域的平台型公司，致力于打造符合机器人技术特点的智能耗材生态体系。纵观行业变迁，外科手术逐渐由开放式转变为微创式，随着智能化发展，手术机器人领域即将掀起变革新浪潮。目前市面上的医疗机器人仅局限于导航、限位、辅助完成精细化操作的基础功能。从技术上看，医疗领域的手术机器人较工业领域机器人在全自动程度和智能化程度上仍有较大的提升空间；从临床效果上看，这些手术机器人无法真正意义上减轻医生工作量、提高手术效率。</t>
  </si>
  <si>
    <t>楷拓生物</t>
  </si>
  <si>
    <t>一站式CDMO服务平台开发商</t>
  </si>
  <si>
    <t>元禾控股/北极光</t>
  </si>
  <si>
    <t>投后估值近10亿人民币，纽福斯团队出来在苏州做的核酸CXO</t>
  </si>
  <si>
    <t>2021.09 - 天使轮 - N/A - N/A
2022.04 - A轮 - 数千万美元 - 元生/华新/元禾控股/岚湖/清松/北极光</t>
  </si>
  <si>
    <t>楷拓生物是一家聚焦生物医药新技术开发和应用的创新科技公司，在苏州和武汉均设有研发中心和产业化基地，旨在为基因细胞治疗药物和核酸药物从药物研发、质量研究、临床应用和产业化提供全产业链的一站式CDMO服务。</t>
  </si>
  <si>
    <t>Neuron Mobility</t>
  </si>
  <si>
    <t>新加坡电动滑板车共享平台</t>
  </si>
  <si>
    <t>4350万美元</t>
  </si>
  <si>
    <t>2018.12 - 种子轮 - 370万美元 - Seedplus/500 Startups/SEEDS/ACE
2019.12 - A轮 - 1850万美元 - 金沙江/Square Peg/Seedplus/SEEDS
2020.10 - A+轮 - 1200万美元 - Square Peg/金沙江
2022.04 - B轮 - 4350万美元 - 金沙江/Square Peg/EDBI</t>
  </si>
  <si>
    <t>Neuron Mobility Pte Ltd运营着一个电动踏板车共享系统，该系统采用创新的码头可选服务模式，旨在为消费者和城市政府带来利益</t>
  </si>
  <si>
    <t>华顺信安</t>
  </si>
  <si>
    <t>网络信息安全服务提供商</t>
  </si>
  <si>
    <t>网络安全领域，美元投资限制</t>
  </si>
  <si>
    <t>2018.02 - 股权投资 - N/A - 招商局
2018.04 - 天使轮 - 数千万人民币 - 丹华/APUS
2020.06 - A轮 - 数千万人民币 - 首建投资本，盈富泰克
2021.04 - B轮 - 1亿人民币 - 国新/招商局/晨壹
2022.04 - C轮 - 数亿人民币 - 招银国际/高榕/首建投资本/招商局</t>
  </si>
  <si>
    <t>北京华顺信安科技有限公司是一家专注于安全大数据、网络空间测绘的互联网安全公司，主要从事网络信息安全领域的技术和产品研发工作，为国家网络安全提供技术支持，为政企用户提供更优质的网络信息安全防护服务。</t>
  </si>
  <si>
    <t>集能科技</t>
  </si>
  <si>
    <t>一站式新能源汽车DTC基础服务运营商</t>
  </si>
  <si>
    <t>建议消费同事看一下</t>
  </si>
  <si>
    <t>2022.03 - 天使轮 - 数千万人民币 - 峰瑞</t>
  </si>
  <si>
    <t>车集新能源是国内领先的新能源汽车服务平台，致力于推动中国新能源汽车产业的普及发展。作为新能源汽车智慧商业的引领者，车集新能源业务涉及汽车流通、售后、充电等领域，凭借完善的基础服务设施和先进的汽车产业数字化能力，构建一站式的新能源汽车服务生态，为消费者提供便捷、经济、绿色低碳的全生命周期汽车服务。</t>
  </si>
  <si>
    <t>拓数派</t>
  </si>
  <si>
    <t>通用设备制造商</t>
  </si>
  <si>
    <t>2021.07 - 战略投资 - N/A - 腾讯
2022.04 - 股权投资 - N/A - 东吴/元禾控股</t>
  </si>
  <si>
    <t>杭州拓数派科技发展有限公司成立于2021年2月，经营范围含通用设备制造（不含特种设备制造）；专用设备制造（不含许可类专业设备制造）；电子专用设备制造等。</t>
  </si>
  <si>
    <t>华翊量子</t>
  </si>
  <si>
    <t>量子计算云平台</t>
  </si>
  <si>
    <t>高榕/红杉</t>
  </si>
  <si>
    <t>已对接上，正在约时间</t>
  </si>
  <si>
    <t>2022.01 - 种子轮 - N/A - 清华控股
2022.04 - 天使轮 - 1亿人民币 - 高榕/奥锐特药业/红杉/奇绩/图灵</t>
  </si>
  <si>
    <t>公司要解决的主要问题是将先进的技术储备进行转化，实现模块化、标准化、规模化的量子计算机，并在此基础上不断研发升级，始终提供最先进的离子阱量子计算机系统以满足相关商业、研究等需求。除量子计算机整机外，华翊量子也将提供量子云平台的访问，使用户可以方便地获取量子计算算力。</t>
  </si>
  <si>
    <t>云图三维</t>
  </si>
  <si>
    <t>在线3D CAD建模协同平台</t>
  </si>
  <si>
    <t>2020.02 - 种子轮 - 数百万人民币 - 初心
2021.11 - 天使轮 - 1000万人民币 - 初心
2022.04 - 天使+轮 - 数千万人民币 - 初心</t>
  </si>
  <si>
    <t>重庆云图软件科技有限公司创立于2020年1月，是一家为制造业/建筑业设计师提供云端三维CAD设计软件和专业服务的科技公司。云图三维是三维CAD云端化的定义者、人工智能 + CAD的探路者以及传统CAD格局的革新者。首先CAD是计算机辅助设计，指运用计算机软件制作并模拟实物设计，核心在于展现新开发商品的外型、结构、色彩和质感等特点。云图三维致力于打造国内第一家集查看、建模、装配和渲染为一体的”云端CAD“设计平台，通过提供便捷高效的在线协作工具和极致的用户体验，立志为4000万工程师创造愉悦的工作方式。</t>
  </si>
  <si>
    <t>科握Kawo</t>
  </si>
  <si>
    <t>社交媒体协同管理SaaS平台</t>
  </si>
  <si>
    <t>与刘炀一起见过CEO，觉得产品有点薄，TAM比较小</t>
  </si>
  <si>
    <t>2017.06 - 天使轮 - N/A - 邮人体育
2021.10 - Pre-A轮 - 500万美元 - 红杉
2022.04 - A轮 - 1000万美元 - 老虎环球/红杉</t>
  </si>
  <si>
    <t>科握企业是一家企业社交媒体管理平台服务商，拥有微信和微博管理SaaS平台，用户可从一个品牌的Facebook和Twitter账户中提取帖子，使其在新浪微博、人人网和腾讯微博上易于翻译和发布。科握是一家成立四年的风投支持的微信、微博和抖音管理平台，总部位于中国上海。最初是Mailman Group的一个副业项目。</t>
  </si>
  <si>
    <t>创联科技</t>
  </si>
  <si>
    <t>工业互联网技术服务平台</t>
  </si>
  <si>
    <t>2019.07 - A轮 - 数千万人民币 - 峰谷
2022.04 - A+轮 - 数千万人民币 - 梅花</t>
  </si>
  <si>
    <t>创联科技有限公司是拥有领先逆变器技术的专业从事风能、光伏离/并网逆变器开发，生产和销售的高科技企业。公司从德国引进了优秀的技术人员以及生产研发设备，使公司在风能、光伏离/并网逆变器，以及光伏微型逆变器的设计与核心算法等方面拥有完全自主知识产权，并逐项通过了UL，AS，CE，VDE等认证，领先的技术使产品的各项性能指标均达到了国际先进水准。</t>
  </si>
  <si>
    <t>后摩智能</t>
  </si>
  <si>
    <t>存算一体大算力AI芯片研发商</t>
  </si>
  <si>
    <t>经纬/启明</t>
  </si>
  <si>
    <t>初创时期的CTO已离职</t>
  </si>
  <si>
    <t>2020.12 - 种子轮 - N/A - 联想
2021.03 - 天使轮 - 数千万美元 - 红杉/经纬/联想/弘毅/IMO
2021.07 - Pre-A轮 - 3亿人民币 - 启明/经纬/和玉/中关村启航/沃富金信/华清辰瑞/红杉/联想/弘毅/IMO/中关村
2022.04 - Pre-A+轮 - 数亿人民币 - 经纬/金浦悦达/联想/天创/启明/和玉</t>
  </si>
  <si>
    <t>后摩智能属于集成电路设计和人工智能的交叉领域。后摩智能创立于2020年底，是国内基于存算一体技术的大算力AI芯片研发企业，公司通过底层架构创新，大幅提升芯片性能，可用于智能驾驶、泛机器人等大边缘端及云端推理场景。</t>
  </si>
  <si>
    <t>朗镜科技</t>
  </si>
  <si>
    <t>零售业计算机视觉和数据分析解决方案提供商</t>
  </si>
  <si>
    <t>天图/云启</t>
  </si>
  <si>
    <t>1.25亿人民币</t>
  </si>
  <si>
    <t>公司被收购</t>
  </si>
  <si>
    <t>2013.04 - 天使轮 -200万人民币 - N/A
2016.05 - A轮 - N/A - N/A
2017.11 - B轮 - 数千万人民币 - 金沙江/天图
2018.04 - B+轮 - N/A - 险峰旗云/蓝湖
2019.06 - 被收购 - N/A - Trax
2022.04 - 股权投资 - 1.25亿人民币 - 天图/科沃斯/云启/万物/共青城凌汤</t>
  </si>
  <si>
    <t>北京朗镜科技有限责任公司（LenzTech）成立于2015年，是新零售时代消费品领域AI图像识别技术企业，结合人人终端网络和大数据服务平台为品牌商提供渠道终端解决方案和专业的市场数据分析服务，是一家专注于消费品零售领域技术创新与变革的新型互联网公司。</t>
  </si>
  <si>
    <t>纳百信息</t>
  </si>
  <si>
    <t>工业级机器人解决方案提供商</t>
  </si>
  <si>
    <t>2022.04 - A轮 - 1亿人民币 - 红杉/经纬/SOSV</t>
  </si>
  <si>
    <t>深圳纳百信息技术有限公司是一家全球领先的「船舶清洗机器人」方案供应商，致力于研发适用于航运业的、在港口/锚地、水上/水下皆可作业的「船舶清洗机器人」产品并提供服务。可支持7/24/365无休作业，不受水流、水下能见度、海浪、风等「恶劣气候」影响。</t>
  </si>
  <si>
    <t>荣芯半导体</t>
  </si>
  <si>
    <t>晶圆生产制造商</t>
  </si>
  <si>
    <t>2021.05 - 股权投资 - N/A - 工银国际/民和/红杉/冯源/元禾璞华/美团战投
2021.09 - 股权投资 - N/A - 交富/韦豪/君正/美团龙珠/冯源/元禾华创/清控银杏/兴橙
2022.01 - 股权投资 - N/A - 泰达/盈富泰克/深圳厚望
2022.04 - 股权投资 - N/A - 元禾控股/韦豪创芯</t>
  </si>
  <si>
    <t>荣芯半导体，国内唯一一家由头部产业机构主导的全民营晶圆制造企业。公司总部位于宁波市，目前在宁波、淮安、北京等城市设有子公司。主要从事12寸晶圆制造及晶圆级封装测试，下游产品为图像传感器、显示驱动、功率器件、电源管理、快速闪存等高性能模拟芯片。</t>
  </si>
  <si>
    <t>爱氏热狗</t>
  </si>
  <si>
    <t>热狗品牌</t>
  </si>
  <si>
    <t>2022.04 - 天使轮 - 1000万人民币 - 险峰</t>
  </si>
  <si>
    <t>爱氏热狗是一个热狗快餐店，「爱氏热狗」为大众点评金冠品牌，连续7年稳居厦门大众点评榜热狗TOP1；2021年位列全国休闲餐饮50强；未主动做推广的情况下，现已成为小红书热狗榜笔记数最多的品牌。</t>
  </si>
  <si>
    <t>DESTREE</t>
  </si>
  <si>
    <t>法国时装及配饰品牌</t>
  </si>
  <si>
    <t>奢侈品，niche</t>
  </si>
  <si>
    <t>2022.04 - A轮 - N/A - 红杉</t>
  </si>
  <si>
    <t>DESTREE由Géraldine Guyot与Laetitia Lumbroso共同创立于2016年，是一家服装配饰品牌，目前分布在全球80多个特定渠道，希望通过加强自有数字销售渠道和开设直营实体精品店，促进与全球消费者的直接对话。DESTREE产品具有标志性的形状、轮廓和雕塑感，独具风格，并不断探索自成一格的设计语言。品牌位于巴黎时尚中心区圣奥诺雷街（Rue Saint Honoré）的首个品牌门店将于2022年6月亮相。</t>
  </si>
  <si>
    <t>圣方医药</t>
  </si>
  <si>
    <t>科技型全功能临床CRO服务商</t>
  </si>
  <si>
    <t>5200万美元</t>
  </si>
  <si>
    <t>临床CRO，太美剥离+海外临床CRO高管团队，最早是做IV期临床，后来拓展至I/II期临床，面向中国希望有全球化视野的小biotech，竞争优势是海外公司的专业性，上一轮融资5200万投后估值2.42亿美金，去年收入7000万人民币，预计2023年等太美上市后再考虑融资</t>
  </si>
  <si>
    <t>2022.04 - A轮 - 5200万美元 - 洲嶺/创新工场/周大福</t>
  </si>
  <si>
    <t>圣方医药是一家科技型全功能临床CRO服务商，致力于以数字化技术提升临床研究管理和运营的效率，聚焦临床试验全进程的创新服务能力，并严格遵循国际标准，为药械企业提供高质效的解决方案，从而加速商业化进程，助力新药快速上市，惠及全球患者。</t>
  </si>
  <si>
    <t>盛诺一家</t>
  </si>
  <si>
    <t>海外医疗咨询服务提供商</t>
  </si>
  <si>
    <t>2012.10 - 天使轮 - N/A - 好大夫
2014.06 - A轮 - 1000万人民币 - 红杉
2016.11 - B轮 - N/A - 普思
2018.10 - C轮 - 1000万美元 - 中信里昂/希通
2022.04 - 股权投资 - N/A - 腾讯</t>
  </si>
  <si>
    <t>盛诺一家是为中国患者提供海外医疗咨询服务的专业机构，是出国看病服务行业的开创者与领导者，也是国内较早与国外优质医院建立官方合作的转诊机构。</t>
  </si>
  <si>
    <t>智听科技</t>
  </si>
  <si>
    <t>智能测听验配助听器研发商</t>
  </si>
  <si>
    <t>2018.04 - 天使轮 - N/A - 力合
2021.10 - Pre-A轮 - 数千万人民币 - 小米/顺为/青松
2022.04 - A轮 - 数千万人民币 - 小米/顺为/青松</t>
  </si>
  <si>
    <t>深圳市智听科技有限公司成立于2017年，是一家致力于听力检测与助听系统智能化开发的医疗器械公司，公司以清华大学知名专家教授为首，通过清华大学、深圳清华大学研究院、天津大学的研发基础，及在芯片技术和语音信号处理领域积累的丰富设计开发经验，造福数以亿计的听损人士，推动助听行业和听力康复服务的快速发展。旗下品牌「挚听」以“让挚爱的人听见”为愿景，通过自主研发创新型助听器，开创性地引入“自主验配”功能，用户仅需通过手机APP即可自行完成在线“验听”，制定个性化助听方案，并实现线上线下双渠道购买。</t>
  </si>
  <si>
    <t>美克生能源</t>
  </si>
  <si>
    <t>能源安全管理运营服务商</t>
  </si>
  <si>
    <t>储能电站建设+运营，以安全切入，CEO在电力行业有经验——虚拟电网国内是否有机会？</t>
  </si>
  <si>
    <t>2021.03 - 天使轮 - 数千万人民币 - 英诺天使/香港X科技
2021.06 - A轮 - 数亿人民币 - 源码/君联
2022.02 - B轮 - N/A - 六脉/源码/君联/安超/拉萨继联
2022.04 - B+轮 - 数亿人民币 - GGV</t>
  </si>
  <si>
    <t>上海玫克生储能科技有限公司起源起美国硅谷MakeSens公司，是一家由美国硅谷数据分析团队及华为硬件团队组成的专家团队，围绕电池软硬件具有先进技术研究能力的科技型公司。技术团队一直致力于锂电池全生命周期的检测、诊断和分析技术的研发与应用，以大数据及AI技术围绕电池全生命周期的智能化管理，通过自主研发的硬件终端智能化实现电池长寿、安全的高效管理。</t>
  </si>
  <si>
    <t>跑象科技</t>
  </si>
  <si>
    <t>云原生实时数据平台产品提供商</t>
  </si>
  <si>
    <t>强调流批一体中间件，团队偏草根，目前很早，架构上创新暂时不多</t>
  </si>
  <si>
    <t>2021.05 - 天使轮 - 1000万人民币 - 险峰
2021.07 - 天使+轮 - 数千万人民币 - 九合</t>
  </si>
  <si>
    <t>「跑象科技」是一家基于云原生提供实时数据处理服务的创业公司。「跑象科技」瞄准数据处理链路的核心环节切入，通过支持实时数据采集、实时数据处理、实时数据查询和数据应用构建，提供端到端实时数据链路基础能力，并支持自动化运维、智能诊断、向导式实时化等进阶能力。</t>
  </si>
  <si>
    <t>同盾科技</t>
  </si>
  <si>
    <t>智能分析和决策领域解决方案供应商</t>
  </si>
  <si>
    <t>2013.11 - 天使轮 - 1000万人民币 - IDG/华创
2014.08 - A轮 - 1000万美元 - 宽带/线性
2015.05 - B轮 - 3000万美元 - 启明/宽带/IDG/华创/线性
2016.04 - B+轮 - 3200万美元 - 尚珹/元禾重元/启明/宽带/华创/IDG/线性
2017.10 - C轮 - 7280万美元 - 信达汉石/天图/淡马锡/尚珹/启明
2019.04 - D轮 - 1亿美元 - 中白/GGV/光控华登/国泰/信达汉石
2019.06 - 战略投资 - 数千万美元 - 中航/广发全球/浙商
2022.04 - 股权投资 - 1亿美元 - 中白/GGV/光控华登/国泰/信达汉石</t>
  </si>
  <si>
    <t>同盾科技是中国智能分析和决策领域领军企业，以人工智能、云计算、大数据三大核心技术体系为基础，基于对数据的探索洞察和深刻理解，将深度学习、联邦学习等领先技术与业务场景深度融合，为金融、保险、互联网、政务、零售、物流等行业提供智能分析与决策服务，赋能并激发客户，帮助客户做出更佳决策。截至目前，累计已有超过一万家客户选择了同盾的产品及服务。 受客户信赖的同时，同盾备受国内外顶尖资本关注，已获多轮共数亿美元融资。此外，同盾也获得了政府、公众与行业的持续认可，成功入选国家科技创新2030“新一代人工智能”重大项目课题组，荣获2019工信部中国互联网成长型企业20强、2019世界人工智能创新大赛20强 、2019年银行家杂志“十佳智能风控创新奖”、2019亚洲银行家年度风险数据与分析技术实施大奖等殊荣。</t>
  </si>
  <si>
    <t>腾银财智</t>
  </si>
  <si>
    <t>金融行业数字化营销服务商</t>
  </si>
  <si>
    <t>腾讯/高榕</t>
  </si>
  <si>
    <t>2018.12 - 天使 - N/A - 腾讯
2019.05 - Pre-A - N/A - QTrade
2020.01 - A轮 - N/A - 高榕
2021.03 - A+轮 - 1亿人民币 - 腾讯/高榕
2021.08 - C轮 - N/A - 淡马锡/高盛/源峰
2022.04 - 股权投资 - N/A - 高榕</t>
  </si>
  <si>
    <t>深圳腾银信息咨询有限责任公司是腾讯集团成员，总部位于深圳，是腾讯旗下领先的金融科技与监管科技公司。腾银定位在基于沟通工具QQ和微信开展金融应用业务，通过对金融行业的深度理解和互联网科技基因，致力于为金融机构提供高效、便捷的营销、管理、合规解决方案。目前腾银已经与多家金融机构建立起紧密的合作关系。</t>
  </si>
  <si>
    <t>方云智能</t>
  </si>
  <si>
    <t>智能绩效管理平台研发商</t>
  </si>
  <si>
    <t>Pass，CEO一般</t>
  </si>
  <si>
    <t>2020.12 - 股权投资 - N/A - 随行付
2021.09 - 天使轮 - 1000万人民币 - 寒武/盈动</t>
  </si>
  <si>
    <t>方云智能的产品是一款算法驱动的一站式研发管理平台，通过一套结合企业战略和管理目标的绩效体系，统一企业和员工的评价标准，在这个过程中实现员工个人绩效可量化、个人价值可视化，同时通过项目协作管理的功能使员工之间形成合力，在最终推动企业战略积极落地的同时，打造以人为本的用工环境。</t>
  </si>
  <si>
    <t>深维智信</t>
  </si>
  <si>
    <t>销售AI-SaaS企业解决方案服务商</t>
  </si>
  <si>
    <t>之前深入交流过，合伙人商业化思维不足，tracking中</t>
  </si>
  <si>
    <t>2021.06 - 天使轮 - 数百万美元 - GGV
2022.04 - Pre-A轮 - 1000万美元 - 耀途/GGV</t>
  </si>
  <si>
    <t>北京深维智信科技有限公司是一家专注在会话智能领域的初创公司，立志通过音视频、AI、NLP、机器学习，会话智能等技术为销售团队赋能，通过会话智能数据分析为销售提供一站式协同解决方案，用科学方法打造顶级销售团队，把金牌销售能力复制到每一笔交易。</t>
  </si>
  <si>
    <t>企域数科</t>
  </si>
  <si>
    <t>汽车私域运营SaaS服务商</t>
  </si>
  <si>
    <t>2020.09 - 天使轮 - N/A - 红杉
2021.03 - Pre-A轮 - 数千万人民币 - SIG/红杉/腾讯/国宏嘉信
2022.04 - A轮 - 数千万人民币 - 国宏嘉信/红杉/SIG</t>
  </si>
  <si>
    <t>深圳企域数字科技有限公司是垂直行业的私域流量运营方案提供商。公司基于企业微信对内、对外广泛的连通性及对垂直行业的深度理解，帮助企业打造全面赋能一线销售、最大化客户生命周期价值的私域运营解决方案。目前的产品主要包括国内首个基于企业微信的汽车行业私域流量平台企微车域等。公司目前已完成由红杉中国种子基金独家投资的天使轮融资。</t>
  </si>
  <si>
    <t>艾客</t>
  </si>
  <si>
    <t>企业微信私域营销解决方案提供商</t>
  </si>
  <si>
    <t>义柏在做FA，约了CEO Zoom</t>
  </si>
  <si>
    <t>2017.11 - 天使轮 - N/A - 达晨/盈动
2018.06 - A轮 - N/A - 火山石
2021.11 - B轮 - 数千万人民币 - 元璟/火山石</t>
  </si>
  <si>
    <t>艾客为传统电商提供微信社群营销实效解决方案，通过将各电商平台会员打通，将平台的会员引入微信并转化成商家的会员，建立商家的微信粉丝社群和粉丝系统化识别，实现大数据分析和精准营销。公司借助微信与电商平台生意最大化结合，实现低成本、系统化社群管理，提高平台店铺的销售额和复购率。</t>
  </si>
  <si>
    <t>Fit2Cloud</t>
  </si>
  <si>
    <t>多云管理平台软件及服务提供商</t>
  </si>
  <si>
    <t>当前MRR200多万，年底预计500万。目前1000家客户，目标今年2000家，明年5000家，5000家就有ipo机会。80%以上金额留存，cross selling。
21年7000万现金收入（7000万收入），5000万burn，亏4200万；今年1.3亿，burn 4000万。明年3.2亿，正向8000万现金流。
融资：
* 最后一轮post 15亿，融1.2亿（新钱7000万），目前账面1亿。去年8月定好，2月交割，人民币架构
* 团队占40%多，
* +轮：5-10%，值得跟进</t>
  </si>
  <si>
    <t>2015.07 - 天使 - N/A - 银杏谷
2017.12 - A轮 - N/A - 网宿/吉富/银杏谷
2018.11 - B轮 - N/A - 红点/广发乾和
2019.11 - C轮 - N/A - 德联/以太创服/普华/红点
2020.04 - C+轮 - N/A - 嘉御
2021.03 - D轮 - N/A - 东方嘉富
2022.01 - E轮 - 1亿人民币 - 君联/嘉御</t>
  </si>
  <si>
    <t>FIT2CLOUD 飞致云创立于2014 年，是中国领先的多云管理软件及服务提供商，致力于解决企业多云环境下的管理、安全及应用交付难题，帮助企业“管好云、控好云、用好云”，实现数字化转型和“Fit to Cloud”的愿景。</t>
  </si>
  <si>
    <t>昂楷科技</t>
  </si>
  <si>
    <t>数据安全治理解决方案供应商</t>
  </si>
  <si>
    <t>2016.01 - 天使 - N/A - 力合华睿
2017.12 - Pre-A - N/A - 海达
2020.07 - A轮 - N/A - 奇安
2021.07 - A+轮 - N/A - 力合/方广
2022.04 - 战略投资 - N/A - 奇安信</t>
  </si>
  <si>
    <t>昂楷科技创立于2009年，是一家专注于大数据安全技术研究和产品研发的高新技术企业。已成功研制出数据库审计系统、医院防统方系统、运维审计系统、文档智能加密系统、网页防篡改系统等一系列数据安全产品，广泛应用于医疗、电力、公安、社保、能源、互联网、大型企业等各行业领域。公司核心团队来自于华为、华赛等国内外知名厂商的高管及技术骨干。</t>
  </si>
  <si>
    <t>志象网</t>
  </si>
  <si>
    <t>商业新媒体平台</t>
  </si>
  <si>
    <t>2017.12 - 天使轮 - N/A - 大观
2022.04 - A轮 - 数千万人民币 - 盈动</t>
  </si>
  <si>
    <t>志象网成立于2018年初，是一家具有国际视野和布局的商业新媒体。公司为中国出海企业提供高质量的资讯，帮助其链接全球新兴市场资源，助推中国新经济企业走向全球。</t>
  </si>
  <si>
    <t>创幻科技</t>
  </si>
  <si>
    <t>综合性虚拟服务运营商</t>
  </si>
  <si>
    <t>2014.10 - 天使轮 - 500万人民币 - CA创投
2015.11 - Pre-A轮 -2000万人民币 - 美盛文化
2017.08 - 股权投资 - 300万人民币 - 乐游
2022.04 - A轮 - 数千万人民币 - 天图/声网</t>
  </si>
  <si>
    <t>超次元是国内领先的全栈式虚拟偶像技术运营商，成功落地大量虚拟偶像（Vtuber）项目，从虚拟偶像解决方案切入，发展成全面的虚拟演出活动全链路企业，积极布局全类型虚拟活动。</t>
  </si>
  <si>
    <t>Cocos引擎</t>
  </si>
  <si>
    <t>移动游戏技术服务提供商</t>
  </si>
  <si>
    <t>2017.08 - 天使轮 - N/A - 触控科技
2017.12 - Pre-A轮 - 数千万人民币 - 赛富基金
2018.11 - A轮 - N/A - 景林/一粟/赛富基金
2021.01 - A+轮 - N/A - 建信
2021.08 - B轮 - 5000万美元 - 建信/GGV/声网/赛富</t>
  </si>
  <si>
    <t>Cocos 成立于2010 年，是全球领先的数字互动内容开发平台之一，Cocos 引擎是一款在全球范围具有影响力的开源引擎。Cocos 多年来深耕底层技术，提供专业的产品和服务。Cocos Creator 是 Cocos 旗下的高效、易用型跨平台互动数字内容开发引擎，不仅是一款强大的游戏开发工具，还是能满足全方位创作需求的开源引擎。</t>
  </si>
  <si>
    <t>全景声科技</t>
  </si>
  <si>
    <t>音视频电影制作系统及影院处理器研发提供商</t>
  </si>
  <si>
    <t>中国版Dolby，已约创始人本周沟通</t>
  </si>
  <si>
    <t>2015.08 - 种子轮 - N/A - 创想天使，楚商
2017.01 - 天使轮 - 1000万人民币 - 元航
2019.01 - Pre-A轮 - 1000万人民币 - 北航
2019.05 - A轮 - N/A - 中音数频
2020.08 - A+轮 - N/A - 深圳市逻各斯
2022.01 - 战略投资 - N/A - 百度
2022.04 - 股权投资 - N/A - 腾讯</t>
  </si>
  <si>
    <t>全景声科技是一家音视频电影制作系统及影院处理器研发提供商，专注于音视频处理技术的创新，主要产品是具备完全自主知识产权的WANOS全景声电影制作系统和WANOS系列影院处理器。</t>
  </si>
  <si>
    <t>银基科技</t>
  </si>
  <si>
    <t>汽车智能网联系统供应商</t>
  </si>
  <si>
    <t>蓝牙车载钥匙方案</t>
  </si>
  <si>
    <t>2010.03 - 天使轮 - N/A - 东方富海
2018.01 - A轮 - N/A - 华登
2019.01 - A+轮 - N/A - 北京车联网
2022.04 - B轮 - 数亿人民币 - 人保/腾讯/民银/博将/追远</t>
  </si>
  <si>
    <t>上海银基信息安全技术股份有限公司（简称“银基”）创立于2008年，是一家专注于物联网安全的科技企业。银基秉承“创新科技、信赖与我、极致体验、骇客精神”的价值观，多年来为汽车、金融、通讯行业客户提供基于自身核心竞争力的网络安全产品、全方位安全解决方案和体系化安全运营服务。在国家大力发展智能网联汽车的战略下，银基将车联网安全作为核心业务，自主研发了车联网安全产品-数字钥匙，已实现30多款车型量产下线，同国内20余家主机厂达成战略合作，围绕数字钥匙，银基建立了汽车生态圈，联合主机厂、Tier1、后市场服务厂商、保险公司、运营商等行业伙伴，业务覆盖各汽车产业环节，已推动超级试乘试驾、代客服务、保险业务等服务的落地实践。银基致力于打造和守护一个更安全、更智能、更便捷的车联网世界。</t>
  </si>
  <si>
    <t>和研科技</t>
  </si>
  <si>
    <t>半导体专用设备及配件耗材研发销售商</t>
  </si>
  <si>
    <t>华登/元禾璞华</t>
  </si>
  <si>
    <t>因为市场不好，计划今年不再融资，保持跟进</t>
  </si>
  <si>
    <t>2020.12 - 天使轮 - N/A - 沈阳为艾思
2021.12 - A轮 - N/A - 盛宇/全德学尔
2022.04 - B轮 - N/A - 华登/超越摩尔/元禾璞华/韦豪/金浦/士兰/银杏谷/泰达/兴橙/苏高新/正海/全德学尔</t>
  </si>
  <si>
    <t>沈阳和研科技有限公司是一家专业从事半导体专用设备及配件耗材的研发、销售、咨询、服务于一体的多元化公司，我们专注于硅片切割，晶圆切割，特殊切割加工等领域。</t>
  </si>
  <si>
    <t>炬玄智能</t>
  </si>
  <si>
    <t>集成电路研发服务商</t>
  </si>
  <si>
    <t>2021.05 - 股权投资 - N/A - 无限/经纬
2022.04 - 股权投资 - N/A - 华控电科/紫荆华融/源慧/惠隆/北极光</t>
  </si>
  <si>
    <t>北京炬玄智能科技有限公司主要经营集成电路产品、集成电路模块、电子产品的技术开发、技术咨询、技术转让、技术推广、技术服务；生产电子产品；集成电路布图设计代理服务；销售自行开发的产品；软件开发。</t>
  </si>
  <si>
    <t>千机智能</t>
  </si>
  <si>
    <t>航空发动机关键零部件制造商</t>
  </si>
  <si>
    <t>钟鼎/元禾控股</t>
  </si>
  <si>
    <t>2017.03 - A轮 - N/A - 盘古创富
2018.03 - B轮 - N/A - 东方富海
2019.12 - 股权投资 - N/A - 远海明华/广东君诚
2022.04 - 股权投资 - N/A - 华泰/泽森汇霖/盘古创富/钟鼎/元禾控股</t>
  </si>
  <si>
    <t>苏州千机智能技术有限公司是一家从事航空航天领域智能制造软件和航空发动机关键零部件制造工艺解决方案研发的科技型企业，是我国首批打破国外垄断并突破航空发动机整体叶盘等复杂曲面类零件智能化制造关键技术的高科技企业，获得了江苏省和苏州市在智能制造领域重点扶持。 千机智能依托华中科技大学及无锡研究院，在复杂曲面类数字化制造技术的研究基础上，在智能制造专家丁汉院士的关心和指导下，发展智能制造工艺技术，打造出UltraCAM新一代智能化数控编程平台，可广泛应用于各类整体叶盘、叶轮、叶片等复杂曲面类零件的加工工艺开发，为航空航天及其制造企业提供高效、高精、低成本工艺解决方案。</t>
  </si>
  <si>
    <t>万众一芯</t>
  </si>
  <si>
    <t>半导体生物传感器产业化服务提供商</t>
  </si>
  <si>
    <t>2016.03 - 天使轮 - 数百万人民币 - 知初
2017.04 - A轮 - N/A - 臻云/德同/知初
2018.02 - A+轮 - N/A - 优选
2021.01 - B轮 - 数千万人民币 - 经纬
2022.04 - 股权投资 - N/A - 建发/启明/德盛高地</t>
  </si>
  <si>
    <t>万众一芯是一家致力于半导体生物传感器产业化的高新技术企业，通过深耕环保及疾病检测领域，助力人类健康生活。目前公司主流产品包括小型基因测序仪、便携式核酸检测仪和配套试剂卡、及水质健康监测系统。基因检测产品目前处于样机测试阶段，而水质监测产品正小批量导入市场。</t>
  </si>
  <si>
    <t>奢黛</t>
  </si>
  <si>
    <t>新锐女士时尚轻奢包袋品牌</t>
  </si>
  <si>
    <t>2022.04 - 天使轮 - 1000万人民币 - 红杉</t>
  </si>
  <si>
    <t>奢黛是一家新锐女士时尚轻奢包袋品牌，品牌直击现代不同年龄段女性的消费习惯，专注打造时尚度和功能性兼具的包装产品。奢黛女包品牌总部一直秉承“满足99%女性消费习惯”的理念，致力于做研发、生产、销售、贸易为一体的轻奢时尚运营提供商。</t>
  </si>
  <si>
    <t>abyb charming</t>
  </si>
  <si>
    <t>国潮配饰品牌</t>
  </si>
  <si>
    <t>2022.04 - A轮 - 数千万人民币 - 梅花/KC INVESTMENT</t>
  </si>
  <si>
    <t>abyb charming是一个国潮配饰品牌，旨在让每一位佩戴者自己挖掘自身的丰富性，主要通过两种方式来实现“丰富性”的表达：一是产品风格本身的多元化，团队会通过推出不同主题故事系列的方式，来实现产品格调的百变。二是让一件饰品实现多种佩戴方式，使得消费者在日常穿搭时拥有更高的自由度和延展性，比如多根项链的产品在搭配不同服装时可以有多种方式叠戴或单独佩戴。</t>
  </si>
  <si>
    <t>安帝康生物</t>
  </si>
  <si>
    <t>呼吸道抗感染新药研发商</t>
  </si>
  <si>
    <t>2022.04 - Pre-A轮 - 1亿人民币 - 同创伟业/朗玛峰/树兰俊杰/嘉兴科技城</t>
  </si>
  <si>
    <t>安帝康生物已布局“一粒”治愈流感新药、口服抗新冠特效药、抗RSV等多款抗呼吸道病毒创新药，及可治愈子宫内膜异位症的创新药。其中，口服抗新冠特效药CN-2021将于年内开展临床试验。CN-2021是在Pfizer奈玛特韦结构基础上优化得到的具有自主知识产权的国家1类新药，成药性高、临床风险小。临床前研究数据表明CN-2021具备同靶点药物Best-in-Class的潜力：与奈玛特韦对照，具有暴露量高、半衰期长和治疗指数高等优点。此外，公司开发的Cap依赖型核酸内切酶抑制剂ADC189“一粒”治愈和预防甲型、乙型流感，正在开展临床研究。</t>
  </si>
  <si>
    <t>珞米生命科技</t>
  </si>
  <si>
    <t>人工智能及蛋白质组学大数据驱动服务商</t>
  </si>
  <si>
    <t>已和创始人沟通，可能在2个月后开始新一轮融资</t>
  </si>
  <si>
    <t>2021.12 - 天使轮 - N/A - 线性
2022.04 - Pre-A轮 - 1000万美元 - 碧桂园/Taihill/线性</t>
  </si>
  <si>
    <t>珞米生命科技是一家人工智能和蛋白质组学大数据驱动的的精准医学公司，公司正在打造新一代蛋白质组学平台，并且构建世界上最大的人类蛋白质组学数据库，继而引领蛋白质组学在液体活检、疾病早筛、伴随诊断、和药物研发的创新浪潮。</t>
  </si>
  <si>
    <t>浩微生物</t>
  </si>
  <si>
    <t>血管介入栓塞产品开发商</t>
  </si>
  <si>
    <t>2022.03 - Pre-A轮 - 数千万人民币 - 红杉/华医/国发</t>
  </si>
  <si>
    <t>苏州浩微生物医疗科技有限公司是一家以“药械结合”技术为核心的血管介入栓塞产品开发的科技型企业。核心业务是持续开发创新血管介入产品，以适应肿瘤慢病管理、A1及手术机器人驱动的精准医疗以及“介入无植入"的临床需求。</t>
  </si>
  <si>
    <t>卓凯生物</t>
  </si>
  <si>
    <t>精神类疾病药物研发商</t>
  </si>
  <si>
    <t>2009.01 - 天使轮 - N/A - 徐爱华
2015.08 - Pre-A轮 - N/A - 贝森
2019.01 - A轮 - 3100万人民币 - 贝森
2021.06 - B轮 - 5000万人民币 - 荷塘/道远/和玉
2021.10 - B+轮 - N/A - 动平衡
2022.04 - 股权投资 - N/A - 拉萨继联
2022.04 - B++轮 - 数千万人民币 - 君联</t>
  </si>
  <si>
    <t>北京卓凯生物技术有限公司（JoeKai Biotech_Beijing）成立于2001年，由美国冷泉港著名脑神经学习记忆专家，清华大学医学院教授钟毅博士成立组建。公司旨在开发精神类疾病果蝇模式动物及相关药物的开发。目前，公司拥有1200平米实验区，包含果蝇嗅觉学习记忆评价平台，SPF级转基因小鼠实验平台。公司拥有多项国内、国际药物开发和生物技术的专利。当前公司主攻方向是阿兹海默症和孤独症的药物评价和开发。</t>
  </si>
  <si>
    <t>Exway</t>
  </si>
  <si>
    <t>电动滑板品牌</t>
  </si>
  <si>
    <t>2022.04 - A轮 - 4000万人民币 - 红杉</t>
  </si>
  <si>
    <t>Exway创立于2016年，其主体公司为深圳烁途科技有限公司。目前，Exway旗下有X1系列、Atlas系列、Flex和Wave四种不同款式的电动滑板产品系列，价位从599美元到1999美元不等，可以全面满足不同需求消费者的选择。其主要市场均布局于海外，其中美国地区占到了营收比例的6成以上。</t>
  </si>
  <si>
    <t>睿魔智能</t>
  </si>
  <si>
    <t>智能摄像机研发商</t>
  </si>
  <si>
    <t>2016.08 - 种子轮 - 数百万人民币 - XBOTPARK
2018.05 - 天使轮 - 1000万人民币 - 酷芯微/SmartSens/水木/清水湾
2018.09 - Pre-A轮 - 数千万人民币 - Brizan/SmartSens/酷芯微
2022.01 - B轮 - N/A - 红杉/光远/渤海</t>
  </si>
  <si>
    <t>睿魔智能想要利用人工智能技术做无人摄像机寻影（obsbot）。其无人摄像机寻影（obsbot）主要面向C端用户，希望帮助用户自动解决最优取景并稳定拍摄的问题。要做这样一款C端产品，硬件上需要研发高速云台、相机变焦等技术，软件上需要研发人、物、动作的自动检测，识别与追踪等视觉感知系统，和最优取景拍摄的智能决策技术。</t>
  </si>
  <si>
    <t>影眸科技</t>
  </si>
  <si>
    <t>数字人技术研发应用服务商</t>
  </si>
  <si>
    <t>人脸建模技术不错，但估值期待值高，商业化落地偏项目制</t>
  </si>
  <si>
    <t>2022.04 - Pre-A轮 - 数千万人民币 - 红杉/奇绩</t>
  </si>
  <si>
    <t>影眸科技（上海）有限公司孵化于上海科技大学，通过与国内顶尖人工智能、计算机视觉实验室合作，积极推动尖端实验室科研成果的民用化、商业化，探索前沿人工智能、计算机视觉技术在大众娱乐市场的推广应用，致力于探索前沿人工智能与元宇宙的结合与应用。公司自主研发了全流程自动化的数字面部生成系统，该系统将人工智能、计算摄影学、图形学等技术相结合，基于微米级面部光场扫描，输出精细到皮肤微结构的逐帧面部几何与材质，真正做到了在这一领域的国际领先。</t>
  </si>
  <si>
    <t>济美动力</t>
  </si>
  <si>
    <t>高性能模块化氢燃料电池研发商</t>
  </si>
  <si>
    <t>风冷小功率模块化燃料电池，主要做飞机的燃料电池，小众路线，商业化早期，有待验证，持续关注</t>
  </si>
  <si>
    <t>2021.11 - 天使轮 - 1000万人民币 - 险峰/南京物链</t>
  </si>
  <si>
    <t>上海济美动力科技有限公司成立于2021-09-13，是一个高性能模块化氢燃料电池研发商，在飞行器场景中，相比传统的航空发动机、锂电池，氢燃料电池不管是能量效率、低碳，还是安全性方面都更具优势，是更刚需的应用场景。</t>
  </si>
  <si>
    <t>芯耀环保</t>
  </si>
  <si>
    <t>石墨及碳素制品制造商</t>
  </si>
  <si>
    <t>正在通过小米对接</t>
  </si>
  <si>
    <t>2022.04 - 战略投资 - N/A - 小米/顺为/纯米</t>
  </si>
  <si>
    <t>佛山市芯耀环保科技有限公司是一家专注于家电净水类产品和配件的研发及生产厂家，为国内一线品牌小米的重要合作伙伴。目前拥有两个无尘生产车间，四条自动化生产线，年产能可达整机50万台，滤芯年产能1000万支，年产值达2亿以上。先进的检测设备，满足净水类产品物理/化学等性能的全方位检测，致力于为客户提供系统的净水解决方案。</t>
  </si>
  <si>
    <t>英臻科技</t>
  </si>
  <si>
    <t>绿色智能能源产品研发商</t>
  </si>
  <si>
    <t>Jia 尝试接触，因为我们投资了协能，所以对方不愿意沟通</t>
  </si>
  <si>
    <t>2016.09 - A轮 - N/A - 红杉
2018.10 - 股权投资 - N/A - 国电投
2021.02 - 股权投资 - N/A - 智数
2022.03 - 股权投资 - N/A - 鲲鹏光远/华金/势能/红杉/隐山/再石</t>
  </si>
  <si>
    <t>无锡英臻科技有限公司致力于改善人类的能源使用方式，以“打造绿色智能世界”为使命，通过完善Solarman能源互联网平台，让人们更高效、更便捷、更自由、更低成本的使用各种绿色清洁能源，不断改善人们的能源生活。公司60余人的技术研发团队，结合物联网和大数据领域多年的经验积累，不断专注完善我们的核心技术及产品，包括能源数据采集器，能源管理平台，能源数据分析可视化软件，智能家居产品等等，在全球的能源管理领域处于领先位置。</t>
  </si>
  <si>
    <t>灼见科技</t>
  </si>
  <si>
    <t>智慧农村服务商</t>
  </si>
  <si>
    <t>2022.04 - 种子轮 - 数千万人民币 - 真格/耶鲁校友/奇绩/清谷/威诚/ Taihill</t>
  </si>
  <si>
    <t>灼见科技应用最前沿的人工智能技术，整合了超8亿的全球人才数据，基于在2000+技能维度下对代码、博客、论文专利、工作经历，社交表达等方面的深度理解，形成了对Talent、Skill、 Work的全 面画像，在“云”时代打造发掘、评价、任用”为一体的人才引擎。在核心人才引擎的赋能下，灼见科技为企业和组织提供一站式的"Team Building, Task Management,TaskEvaluation"智能工作站。截止目前，灼见科技已服务了数十家科技企业、顶尖科研机构、HR Tech企业。</t>
  </si>
  <si>
    <t>象曰互动</t>
  </si>
  <si>
    <t>企业管理培训服务提供商</t>
  </si>
  <si>
    <t>创新工坊</t>
  </si>
  <si>
    <t>2022.04 - 种子轮 - 1000万人民币 - 创新工坊</t>
  </si>
  <si>
    <t>爱多思致力于通过算法驱动，将行业头部知识内容，场景化的为企业和学员提供千人千面的个性化学习服务，同时解放培训管理者，即让每一位学员和每一家企业成为知识的消费者又是知识内容的生产者和创作者。最终形成以优质内容资源聚合+知识社交互动为核心的学习体验平台。</t>
  </si>
  <si>
    <t>镜海科技</t>
  </si>
  <si>
    <t>产品设计协作SaaS方案提供商</t>
  </si>
  <si>
    <t>经纬/红杉</t>
  </si>
  <si>
    <t>2022.03 - 天使轮 - 数千万人民币 -经纬/红杉</t>
  </si>
  <si>
    <t>镜海科技是一家产品设计协作SaaS方案提供商，专注于专业3D SaaS产品的研发和创新，其核心产品是本趣三维(Bench3D) ，该产品以3D设计协作为中心，致力于为产品设计研发团队中的所有参与者，打造“高精度的云端3D协作空间”，充分释放设计团队参与者分工效率潜能，帮助企业实现更快迭代和更稳妥交付，提升行业竞争力。</t>
  </si>
  <si>
    <t>沛元智造</t>
  </si>
  <si>
    <t>工业智能解决方案供应商</t>
  </si>
  <si>
    <t>2021.11 - 股权投资 - N/A - 启迪之星/海南层林
2022.04 - 天使轮 - 1000万人民币 - 初心</t>
  </si>
  <si>
    <t>沛元智造为寻求革新升级的制造业企业提供由数据驱动、基于运筹学算法的工业智能解决方案，通过AI数据协同、分析和决策工具，帮助客户简化流程、降本增效，实现数据实时驱动决策。沛元智造将逐步打造基于云端的工业优化算法平台和数字工厂低代码平台，通过构建专门针对制造业的数据中台系统，为客户提供便捷、高效、稳定的服务。</t>
  </si>
  <si>
    <t>璇星科技</t>
  </si>
  <si>
    <t>企业执行管理系统研发商</t>
  </si>
  <si>
    <t>2021.08 - 股权投资 - N/A - 红杉
2022.01 - 股权投资 - N/A - 字节
2022.04 - 股权投资 - N/A - 同创伟业</t>
  </si>
  <si>
    <t>北京璇星科技有限公司主要经营互联网信息服务；经营电信业务；软件开发；数据处理；信息技术咨询服务；会议服务；承办展览展示；技术咨询；技术开发；技术服务；技术转让；信息系统运行维护服务。</t>
  </si>
  <si>
    <t>魔珐科技</t>
  </si>
  <si>
    <t>元宇宙基础设施研发商</t>
  </si>
  <si>
    <t>1.1亿美元</t>
  </si>
  <si>
    <t>上轮估值5亿美金post，今年目标收入3亿人民币</t>
  </si>
  <si>
    <t>2018.10 - 天使轮 - 数千万人民币 - 红杉/东方富海/五源/沈向洋
2019.06 - A轮 - 数亿人民币 - 红杉/五源/头头是道
2021.12 - B轮 -2000万美元 - 清新/锦沙/红杉/五源
2022.04 - C轮 - 1.1亿美元 - 软银愿景/北极光/指数</t>
  </si>
  <si>
    <t>魔珐科技成立于2018年，是一家以计算机图形学和AI技术为核心的科技公司，拥有全栈式端到端虚拟内容智能化制作、虚拟人打造和运营技术，并自研了专业级和消费级虚拟直播技术，以及三维AI虚拟人能力平台，打造了全栈产品矩阵。公司的产品包括：通过打造端到端智能化工具，降低元宇宙内容生产门槛，提升产能，加速元宇宙内容规模化的 Xmov 虚拟内容协同制作智能云平台；通过打造成熟的标准化、全栈式虚拟直播与社交互动产品，覆盖 To B 专业级和 To C 消费级应用场景的 Avatar；以及基于人工智能技术的 AI 虚拟人能力平台 AI Human ，它可实现全智能虚拟人的「创造-培育-应用」，帮助To B专业级和To C消费级客户一站式打造AI虚拟人，把虚拟数字人落地到各类应用场景，如虚拟客服、虚拟销售、虚拟老师、虚拟人力资源官、电商主播、虚拟培训等。</t>
  </si>
  <si>
    <t>知衣科技</t>
  </si>
  <si>
    <t>AI服装设计解决方案提供商</t>
  </si>
  <si>
    <t>高瓴/君联</t>
  </si>
  <si>
    <t>CEO背景好，但是AI SaaS产品收入2021年增速YoY只有40%，主要是靠供应链marketplace的take rate来做增长；担心需求非常有限；本轮估值5-6亿美金期待，太贵了</t>
  </si>
  <si>
    <t>2018.05 - 天使轮 - N/A - 涵意
2018.09 - A轮 - N/A - 君联/快手
2021.07 - B轮 - 2亿人民币 - 高瓴/万物/涌铧/君联/襄禾
2022.04 - C轮 - 1亿美元 - 高瓴/万物/襄禾/钧山/君联/涌铧</t>
  </si>
  <si>
    <t>知衣科技成立于2018年，是一家基于AI的服装柔性供应链解决方案提供商，利用图像识别、时序分析、个性化推荐等人工智能技术为服装行业提供人工智能解决方案，结合数据化趋势规划、设计选款和供应链组织的能力，在AI驱动的基础上进行标准化输出，为服装品牌和电商红人提供SaaS化的数据企划选款工具和一站式的服饰设计供应链服务。</t>
  </si>
  <si>
    <t>挪客</t>
  </si>
  <si>
    <t>户外装备品牌</t>
  </si>
  <si>
    <t>2022.04 - 股权投资 - 1亿人民币 - 钟鼎</t>
  </si>
  <si>
    <t>Naturehike挪客是浙江挪客运动用品有限公司旗下品牌，成立于2010年。倡导“轻户外·轻旅行”的品牌理念，并致力于提供高品质的轻量化户外用品，专注于徒步、露营、登山等产品的开发与销售，主要产品有帐篷、桌椅、睡袋、气垫等。</t>
  </si>
  <si>
    <t>亘存科技</t>
  </si>
  <si>
    <t>MRAM及相关芯片设计研发商</t>
  </si>
  <si>
    <t>红杉/百度</t>
  </si>
  <si>
    <t>2021年3月聊过，MRAM市场还很早</t>
  </si>
  <si>
    <t>2019.08 - 天使轮 - N/A - 启迪之星/陆石/方信/浑璞/普华
2021.08 - Pre-A轮 - 数千万人民币 - 深圳高新投/正轩/百度/普华/陆石
2022.04 - Pre-A+轮 - 数千万人民币 - 红杉/百度</t>
  </si>
  <si>
    <t>亘存科技成立于2019 年，总部位于深圳，在上海和法国格勒诺布尔设有子公司和研发中心，是国内唯一一家基于 MRAM 技术进行芯片设计开发和销售的创业公司。</t>
  </si>
  <si>
    <t>硅酷科技</t>
  </si>
  <si>
    <t>封装设备，估值和阶段不匹配</t>
  </si>
  <si>
    <t>2021.06 - 股权投资 - N/A - 珠海科创/珠海高科
2021.12 - 股权投资 - N/A - 新势能
2022.03 - 股权投资 - N/A - 追远/琢石/哇牛/同创伟业</t>
  </si>
  <si>
    <t>硅酷科技于2018年12月12日成立，致力于精密组立装配设备的研发和制造，涵盖摄像头、光学镜头、半导体等相关精密组装领域；目前已自主开发数款用于该领域的行业专用设备，如模组AA设备，模组贴合Bonder 设备以及光学镜头Lens组装测试设备以及半导体先进封装-扇形封装贴合Bonder等，</t>
  </si>
  <si>
    <t>攀藤科技</t>
  </si>
  <si>
    <t>空气质量传感器研发商</t>
  </si>
  <si>
    <t>2014.10 - 天使轮 - 数百万人民币 - 明势/梅花
2015.05 - A轮 - 1000万人民币 - 猎豹移动
2022.04 - 股权投资 - N/A - 明势/海慕/建元/超未来/上海建辕</t>
  </si>
  <si>
    <t>北京攀藤科技有限公司是一家专注于空气质量传感器研发、生产与销售的高科技企业，作为行业领跑者，公司通过不断创新和品质追求，已与国内外多家知名企业建立了良好的战略合作伙伴关系。</t>
  </si>
  <si>
    <t>思坦科技</t>
  </si>
  <si>
    <t>2020.07 - 天使轮 - N/A - 赛富/南科大
2021.03 - Pre-A轮 - N/A - 聚源/七匹狼/启诚
2022.01 - B轮 - N/A - 长江小米
2022.04 - 股权投资 - N/A - 红杉/厦门创投/杭州君余</t>
  </si>
  <si>
    <t>思坦科技是一家半导体产品研发商，以解决Micro-LED技术与产业化过程中的实际问题为目标，致力于领导和推动Micro-LED新型显示产业发展，同时整合优质投资资源，实现Micro-LED量产。Micro-LED是基于化合物半导体和集成电路芯片的新一代半导体显示技术。由于其所具有的自发光、低能耗、高亮度、高响应、长寿命、高稳定性等特点，且易于实现超高清超薄显示、透明柔性与屏下传感器等领域的应用，Micro-LED被公认为继OLED后最具发展前景的下一代显示器件，又被称为终极显示技术。</t>
  </si>
  <si>
    <t>Moodlab</t>
  </si>
  <si>
    <t>滑雪服品牌</t>
  </si>
  <si>
    <t>2021.09 - 天使轮 - 1000万人民币 - 险峰/零壹</t>
  </si>
  <si>
    <t>Moodlab是一个滑雪服品牌，瞄准滑雪、滑板、冲浪等轻极限运动圈层用户，打造兼具潮流属性和功能性的运动服装品牌。目前，已推出滑雪服「肆」系列，风格偏街头、日式、高街、机能。</t>
  </si>
  <si>
    <t>耍羊气</t>
  </si>
  <si>
    <t>羊肉粉面连锁餐饮品牌</t>
  </si>
  <si>
    <t>2021.11 - 天使轮 - N/A - 通融/稷祥嘉
2022.03 - 天使+轮 - 1000万人民币 - 通融/梅花/才趣播/统领/汉唐</t>
  </si>
  <si>
    <t>耍羊气是一个羊肉粉面连锁餐饮品牌，致力于做消费大众化、形式家常化、健康养生化的羊肉粉面连锁化餐饮品牌。</t>
  </si>
  <si>
    <t>Ensem Therapeutics</t>
  </si>
  <si>
    <t>美国智能生物医疗服务商</t>
  </si>
  <si>
    <t>6700万美元</t>
  </si>
  <si>
    <t>值得学习</t>
  </si>
  <si>
    <t>2022.04 - A轮 - 6700万美元 - GGV/Pavilion/Cenova/Mitsui Co/CBC</t>
  </si>
  <si>
    <t>Ensem Therapeutics是美国的一家智能生物医疗服务商，瞄准高价值和“难成药”靶点，基于蛋白质/RNA动态构象变化集开发创新型小分子药物（Kinetic Ensemble-based Drug Discovery）。公司目前主要聚焦于肿瘤治疗领域，未来还将会布局遗传病及其它疾病领域。</t>
  </si>
  <si>
    <t>胜普泽泰</t>
  </si>
  <si>
    <t>人工智能医疗服务解决方案提供商</t>
  </si>
  <si>
    <t>方向不好</t>
  </si>
  <si>
    <t>2022.04 - A轮 - 1亿人民币 - 同创伟业/永肽/朝乾</t>
  </si>
  <si>
    <t>胜普泽泰将药物结构大数据与人工智能相结合，专注于构建多肽、拟肽以及多肽偶联药物从新药发现到工业化生产的一站式AI-CRDMO服务平台。 胜普泽泰采用与医药企业共同开发的模式，可为其提供药物分子的AI设计及合成制备、临床前动物实验验证、交付可专利化的临床前候选化合物及创新药临床申报等服务，并提供临床研究阶段以及药品上市后大规模商业化全阶段的原料药生产供应。</t>
  </si>
  <si>
    <t>治趣</t>
  </si>
  <si>
    <t>医生在线虚拟诊疗平台</t>
  </si>
  <si>
    <t>2015.02 - 天使轮 - 425万人民币 - 东湖天使/点亮
2017.08 - Pre-A轮 - 4000万人民币 - 知卓/点亮/海南寰太
2021.12 - A轮 - 数千万人民币 - 红杉/北京华医网/数坤</t>
  </si>
  <si>
    <t>治趣是一个面向医生的在线虚拟诊疗平台，通过计算机模拟医学诊疗环境，逼真还原病例处治全程，在生动趣味的益智交互过程中，掌握医学常识，积累临床思维，孕育全科医生。武汉泰乐奇科技有限公司旗下产品。</t>
  </si>
  <si>
    <t>赛禾医疗</t>
  </si>
  <si>
    <t>有源类血管植介入医疗器械研发商</t>
  </si>
  <si>
    <t>2020.05 - 种子轮 - N/A - N/A
2020.11 - 天使轮 - N/A - 宁国市金禾/久知心飞
2021.06 - Pre-A轮 - 1亿人民币 - 睿笕/斯道/久知心飞
2022.04 - 股权投资 - N/A - 前海星河/华余/腾讯/雅惠/复容</t>
  </si>
  <si>
    <t>赛禾医疗是一家研发和生产有源类血管植介入医疗器械的高科技企业，主要产品包括冲击波球囊导管、超声波导管等有源介入高值医用耗材，产品覆盖冠状动脉疾病、外周血管疾病和结构性心脏病等心脑血管临床领域。公司创立于2020年，总部设在深圳市，公司产品开发团队来自于知名医疗器械和ICT企业，在医学传感器、血管介入器械和主机系统等方面具有丰富的设计与开发经验，我们将在医学传感器芯片技术上保持持续技术创新，推动基于新型医学传感器的高值耗材产品在医疗健康领域的大规模应用，持续为医患创造价值，做智慧医疗赋能者。</t>
  </si>
  <si>
    <t>中和储能</t>
  </si>
  <si>
    <t>电池技术开发商</t>
  </si>
  <si>
    <t>新型液流电池，以PBI材料作为膜材料替代全氟质子膜，成本下降；另外，公司正准备下一代无钒的铁流电池。核心技术负责人来自Form Energy</t>
  </si>
  <si>
    <t>2022.03 - 种子轮 - 1000万人民币 - 红杉</t>
  </si>
  <si>
    <t>中和储能是一家电池技术开发商。主要经营业务是：储能电池技术开发、储能电池材料、储能电池系统的开发等。致力于打造世界领先的液流电池技术平台，沟通上下游产业链，通过规模化生产降低液流电池系统成本，使之成为可以满足长时储能成本要求的主流技术。</t>
  </si>
  <si>
    <t>中科海钠</t>
  </si>
  <si>
    <t>珈钠竞品</t>
  </si>
  <si>
    <t>2018.12 - 天使轮 - N/A - 厦门诚霸/协同创新/国科鼎奕/CAS-Tech/中科院物理研究所
2020.03 - Pre-A轮 - 数千万人民币 - 中科创星/梧桐树/江苏中关村
2021.03 - A轮 - 数亿人民币 - 梧桐树
2022.04 - A+轮 - N/A - 哈勃/海松/深圳聚合</t>
  </si>
  <si>
    <t>中科海钠是国内首家专注新一代储能体系-钠离子电池研发与生产的高新技术型企业。自2011年起致力于安全环保、低成本、高性能钠离子电池技术研发，在钠离子电池正负极材料、电解液等方面取得突破，在关键材料的工程放大和电池制造工艺技术方面持续取得重要进展。企业聚焦研发低成本、长寿命、高安全、高能量密度的钠离子电池产品，已搭建正负极材料中试生产线、兆瓦时级钠离子电池中试生产线和完备的材料研发平台。主营钠离子电池，电池组、正负极材料、电解液。</t>
  </si>
  <si>
    <t>联讯仪器</t>
  </si>
  <si>
    <t>光通信测试设备研发商</t>
  </si>
  <si>
    <t>2019.08 - 股权投资 - N/A - 架桥/毅达/苏州高新枫桥
2020.12 - 股权投资 - N/A - 鑫鼎国瑞/硅港
2021.09 - 股权投资 - N/A - 苏高新
2022.03 - 股权投资 - N/A - 华峰测控/聚源/兴橙</t>
  </si>
  <si>
    <t>苏州联讯仪器有限公司致力于光通信测试设备的研发、生产、销售与服务,包括高速误码仪，采样示波器，光谱仪，可调光源，数字源表，高速数据采集卡，芯片老化测试系统等，并提供包括测试硬件及软件系统整体方案，是一家集科研、设计、制造、销售、服务为一体的创新型企业。</t>
  </si>
  <si>
    <t>同杰良</t>
  </si>
  <si>
    <t>聚乳酸相关产品研发商</t>
  </si>
  <si>
    <t>马鞍山</t>
  </si>
  <si>
    <t>2021.02 - 股权投资 - N/A - 中金/中金公司
2021.05 - 股权投资 - N/A - 北海盛久/北海中金瀚元
2021.09 - 股权投资 - N/A - 众创
2022.03 - 股权投资 - N/A - 红杉/安洁/众创/山河有为</t>
  </si>
  <si>
    <t>上海同杰良生物材料有限公司是一家生产与销售生物可降解材料聚乳酸树脂切片、 聚乳酸改性料、聚乳酸纤维及下游衍生品并为聚乳酸产业相关企业提供技术服务的高科技公司。</t>
  </si>
  <si>
    <t>曜能科技</t>
  </si>
  <si>
    <t>钙钛矿薄膜太阳能电池研发商</t>
  </si>
  <si>
    <t>钙钛矿叠层电池</t>
  </si>
  <si>
    <t>2018.03 - 天使轮 - N/A - 启迪之星
2021.08 - A轮 - 数千万人民币 - 高瓴
2022.03 - 股权投资 - N/A - 高瓴/源码</t>
  </si>
  <si>
    <t>曜能科技是一家钙钛矿光伏企业，钙钛矿作为近年来最受关注的新型半导体明星材料，在光伏、探测、显示、照明等众多领域具备广泛的应用前景。曜能科技的钙钛矿/晶硅叠层光伏技术，能够与晶硅技术深度结合，突破传统单结太阳能电池的产业化光电转换效率极限，进一步降低光伏发电成本。</t>
  </si>
  <si>
    <t>Chapter Home</t>
  </si>
  <si>
    <t>家居生活方式品牌</t>
  </si>
  <si>
    <t>源码/腾讯</t>
  </si>
  <si>
    <t>观察是否能起量</t>
  </si>
  <si>
    <t>2021.07 - 天使轮 - 数千万人民币 - 腾讯
2022.03 - Pre-A轮 - 数千万人民币 - 源码/腾讯/多维</t>
  </si>
  <si>
    <t>Chapter Home是一个家居生活方式品牌， 其初衷是从真实生活场景出发进行产品打磨，以灵活丰富的产品组合激发用户关于“家”的灵感，共创家的新“享”法。 通过打造线上线下全渠道家居零售新模式，希望让用户感知到“原来家还可以这样”。</t>
  </si>
  <si>
    <t>佳帮手</t>
  </si>
  <si>
    <t>家庭日用品品牌</t>
  </si>
  <si>
    <t>2021.12 - A轮 - 数亿人民币 - 钟鼎</t>
  </si>
  <si>
    <t>佳帮手创立于2012年，总部位于陕西西安，是一家聚焦于百货行业集研发、生产、销售于一体的创新驱动型电商企业，主营业务涵盖家务清洁、收纳整理等日用百货类目。目前核心电商业务覆盖天猫、京东等国内主流电商平台，并多次登顶行业类目第一。</t>
  </si>
  <si>
    <t>天异购</t>
  </si>
  <si>
    <t>电商领域综合服务商</t>
  </si>
  <si>
    <t>红杉/腾讯/高瓴</t>
  </si>
  <si>
    <t>confirm一下</t>
  </si>
  <si>
    <t>2022.03 - A轮 - 数亿人民币 - 红杉/元禾控股/顺为
2022.03 - B轮 - 2亿人民币 - 红杉/腾讯/高瓴</t>
  </si>
  <si>
    <t>上海天异贸易有限公司自成立以来一直致力于商业互联网科技化的探索与应用开发，旨在帮助实体零售企业及品牌企业实现数字化、数据化升级改造。迄今为止已用户上亿用户人群，在服务于诸多平台之上对自身组成了产品矩阵。</t>
  </si>
  <si>
    <t>亚米YAMI</t>
  </si>
  <si>
    <t>亚洲商品购物销售平台</t>
  </si>
  <si>
    <t>2017.07 - A轮 - 1000万美元 - GGV/新东方/险峰
2022.03 - B轮 - 5000万美元 - Altos/Balsam Bay/J.P. Morgan/GGV</t>
  </si>
  <si>
    <t>亚米YAMI是一个亚洲商品购物销售平台，提供完整的优质亚裔社区商品。目前拥有超过 260,000 个 SKU，产品包括零食饮品、方便速食、调料干货、护肤彩妆、身体保养 、中西药、保健品、厨房电器、家居百货等品类。</t>
  </si>
  <si>
    <t>板陶速配</t>
  </si>
  <si>
    <t>一站式装饰建材供应链运营商</t>
  </si>
  <si>
    <t>2018.11 - 股权投资 - N/A - 银河系/东霖/弘高创意
2020.04 - Pre-A轮 - 1000万人民币 - 志拙
2022.03 - 股权投资 - N/A - 顺为/小米</t>
  </si>
  <si>
    <t>板陶速配由北辽新材（北京）网络科技有限公司开发的一款互联网装饰建材供应链服务平台，常年以来专注于基于互联网上建材供应。整单快速处理，就近商品配送。</t>
  </si>
  <si>
    <t>房地产</t>
  </si>
  <si>
    <t>Glimpse</t>
  </si>
  <si>
    <t>度假村及短租房品牌推广平台</t>
  </si>
  <si>
    <t>620万美元</t>
  </si>
  <si>
    <t>2020.08 - 种子轮 - 15万美元 - Y Combinator
2022.03 - 种子轮 - 620万美元 - 金沙江/Origin/Y Combinator/ Julia/Kevin Hartz</t>
  </si>
  <si>
    <t>Glimpse 由首席执行官 Akash Raju 和联合创始人 Anuj Mehta 和 Kushal Negi 领导，是一个品牌平台，通过在奢侈品短期租赁中的植入，为新客户提供身临其境的产品试用体验。公司提供“先试后买”的体验，让消费者在自然、居家般的环境中享受各种产品，提供床上用品、消费电子、美容、厨房、家庭办公、家居饰品等品类和装饰、家庭健身、家具等。十多个品牌正在积极使用 Glimpse 来补充他们的在线零售渠道，包括 Purple、Molekule 和 Lyric。该公司管理物流以确保正确的产品放置，并创建优化的渠道来推动合作伙伴的销售和客户获取。</t>
  </si>
  <si>
    <t>滴灌通</t>
  </si>
  <si>
    <t>创新投资和金融科技平台</t>
  </si>
  <si>
    <t>2022.03 - B轮 - 7000万美元 - 红杉/农银/郑志刚/盈信泰/庄士/ Dara/维港/凯思博桥美/联想/VectrFintech</t>
  </si>
  <si>
    <t>滴灌通是一个连接全球资本与中国小微经济的创新投资和金融科技平台，旨在打造小微企业的华尔街，提供全新的金融基础设施，服务于传统金融尚未触达、更包容广泛的新市场。行业涉及零售、餐饮、服务、文体四大领域，门店覆盖十五个子行业，地域分布于中国大江南北，落地超过10个省市。</t>
  </si>
  <si>
    <t>Pixso</t>
  </si>
  <si>
    <t>设计交付一体化工作平台</t>
  </si>
  <si>
    <t>2021.11 - 种子轮 - 1000万人民币 - 万兴
2022.03 - Pre-A轮 - 1亿人民币 - 中金鑫智/百度/涌铧</t>
  </si>
  <si>
    <t>Pixso是一款基于云的矢量设计工具，支持多人实时协同，一键交付，轻松管理设计资源。它通过跨平台的协同、文件实时云同步以及强大的绘图与标注功能，打通产品、设计到研发的工作链路，覆盖原型、设计、交付全流程，有效提升团队产研效率。</t>
  </si>
  <si>
    <t>星盘跨境shopastro</t>
  </si>
  <si>
    <t>品牌出海一站式全链路服务商</t>
  </si>
  <si>
    <t>2021.09 - 天使轮 - N/A - 蓝湖/深瑾/深涧
2022.03 - A轮 - 1000万美元 - 高瓴/蓝湖/深瑾</t>
  </si>
  <si>
    <t>星盘跨境ShopAstro 是一站式SaaS电商服务平台，为跨境卖家从获客、建站、投放、下单、物流、支付提供一站式解决方案。以独立站建站SaaS为切入口，为品牌出海卖家提供一站式出海全链路解决方案，并依托大数据和AI技术帮助卖家精细化运营、提升流量转化率等。</t>
  </si>
  <si>
    <t>Skan</t>
  </si>
  <si>
    <t>美国智能自动化平台提供商</t>
  </si>
  <si>
    <t>2020.11 - A轮 - 1400万美元 - 凯辉/Citigroup/Zetta/ BloombergBeta/Firebolt /Plug&amp;Play
2022.03 - B轮 - 4000万美元 - Dell/金沙江/Liberty/Zetta/Citi/ Firebolt/凯辉</t>
  </si>
  <si>
    <t>Skan是领先的企业流程自动发现和监测平台。其客户主要来自大型企业，这些企业往往投资大量金钱与精力用于流程自动化转型，但却回报甚微。Skan的AI智能平台可以将整个工作的流程和操作透明化、可视化，使之成为企业流程自动化转型的基础。</t>
  </si>
  <si>
    <t>DataMesh</t>
  </si>
  <si>
    <t>数字孪生平台提供商</t>
  </si>
  <si>
    <t>2014.12 - 天使轮 - 数百万人民币 - N/A
2016.05 - A轮 - 1000万人民币 - IDG
2018.02 - A+轮 - N/A - 前海梧桐
2018.12 - Pre-B轮 - N/A - 三美
2021.10 - B1轮 - 1亿人民币 - 基石/联想
2022.03 - B2轮 - N/A - SIG/新电</t>
  </si>
  <si>
    <t>DataMesh多年耕耘数字孪生+XR技术，结合IoT数据与云端资源将企业知识经验数字化，以低成本、轻量化的方式帮助企业实现数字化转型，构建“数字孪生”解决方案，帮助用户零代码快速构建数字孪生内容与场景，并实现突破地域限制的场景协同应用，大幅降低人员和实体设备的投入成本。DataMesh已经服务了国内外上百家工业、建筑领域客户，拥有众多跨国企业数字孪生需求相关的产品和服务经验，形成了自主可控的标准化产品，产品远销日本、欧盟、美国、澳大利亚和东南亚国家。</t>
  </si>
  <si>
    <t>易安联</t>
  </si>
  <si>
    <t>零信任安全解决方案提供商</t>
  </si>
  <si>
    <t>2017.08 - 天使轮 - 数千万人民币 - 江宁/动平衡
2018.01 - Pre-A轮 - N/A - N/A
2018.07 - A轮 - 数千万人民币 - 广州海汇/南京产业发展
2019.09 - A+轮 - N/A - 鑫智
2020.03 - B轮 - 1亿人民币 - 毅达/海邦沣华/海邦
2021.03 - B+轮 - 1亿人民币 - 晨壹/朗玛峰/动平衡
2022.03 - B++轮 - 数千万人民币 - 元禾/国投美亚/朗玛峰</t>
  </si>
  <si>
    <t>易安联是一家对云的应用访问安全解决方案供应商。该方案以应用安全为核心，从应用在云中发布容器，访问侧的接入安全，访问账号安全（IAM），访问过程的用户行为可视化，中央策略控制等模块系统来实现的全新SDP架构。该架构解决了应用部署在云端（或者分散在各个平台之上），访问者直接对云访问的情况下统一的安全接入，更细颗粒额度的权限控制，完全零信任的访问控制需求。</t>
  </si>
  <si>
    <t>OmniML</t>
  </si>
  <si>
    <t>美国深度学习开源平台</t>
  </si>
  <si>
    <t>GGV/金沙江/经纬</t>
  </si>
  <si>
    <t>OmniML成立于2021年，总部位于加利福尼亚州，旨在为边缘设备放大和启用强大的机器学习功能。OmniML通过创建深度学习模型来弥合AI应用程序与边缘上的各种设备之间的差距，从而提高AI的速度、准确性和效率。OmniML核心产品是一个模型设计平台，可自动针对GPU、AI SoC甚至微型MCU进行模型协同设计、训练和部署。OmniML通过弥合人工智能应用程序与它们对硬件的高要求之间的差距，以加速人工智能在边缘设备上的部署——尤其是计算机视觉。由于开发人员不再需要针对特定芯片和设备手动优化ML模型，OmniML能够使ML任务在不同边缘设备上的速度提高10倍，而工程工作量仅为1/10，不仅大幅提高模型性能，而且显著降低企业成本。据悉，OmniML正在与智能相机和自动驾驶等领域的客户合作，创建支持人工智能的高级计算机视觉，以提高安全性和实时态势感知能力。</t>
  </si>
  <si>
    <t>齐悟大脑</t>
  </si>
  <si>
    <t>语音交互技术提供商</t>
  </si>
  <si>
    <t>2016.10 - 股权投资 - N/A - 上海博泰
2018.02 - 股权投资 - N/A - 力合载物/有米科技/泰来
2018.04 - 天使轮 - 数百万人民币 - 海创会/霍恩
2018.06 - A轮 - 5000万人民币 - 贝越/力合载物/博雅/有米/中同/戴志康/许单单
2018.11 - 股权投资 - N/A - 泰来
2021.11 - 股权投资 - N/A - 柒仟/青橙/云峰创智
2022.03 - 股权投资 - N/A - 同创伟业</t>
  </si>
  <si>
    <t>齐悟是全球领先的语音交互技术提供商，齐悟大脑可实现上下文语义理解并能处理复杂业务逻辑，多轮对话技术相比市面上的一问一答的聊天机器人有着显著的进步。齐悟专注为企业提供深度定制化的解决方案，服务领域涵盖娱乐科技、智能客服、智能硬件等。</t>
  </si>
  <si>
    <t>Tell</t>
  </si>
  <si>
    <t>匿名社交平台</t>
  </si>
  <si>
    <t>觉得人一般</t>
  </si>
  <si>
    <t>2020.06 - 股权投资 - N/A - 华旦天使/初心/隆领/联想之星/阿米巴
2022.03 - 股权投资 - N/A - 峰瑞</t>
  </si>
  <si>
    <t>京东产发</t>
  </si>
  <si>
    <t>基础设施物业管理服务商</t>
  </si>
  <si>
    <t>2021.03 - A轮 - 7亿美元 - 高瓴/华平
2022.03 - B轮 - 8亿人民币 - 高瓴/华平</t>
  </si>
  <si>
    <t>京东产发是京东集团旗下提供基础设施资产管理与综合服务的子集团，为全行业合作伙伴提供现代化高标准仓库、一体化智能产业园、数据中心等综合解决方案。京东产发将利用本轮融资继续扩大业务发展和优化业务转型，进一步加强基础设施物业管理能力，致力于成为中国现代物流基础设施领域的领军企业，赋能实体经济发展。</t>
  </si>
  <si>
    <t>等效原理</t>
  </si>
  <si>
    <t>AI游戏健身产品研发商</t>
  </si>
  <si>
    <t>2022.03 - 天使轮 - 数百万人民币 - GGV</t>
  </si>
  <si>
    <t>等效原理是一家AI游戏健身产品研发商，通过结合游戏内容与虚拟人社交等多种产品元素，运用AI视觉追踪技术实时捕捉用户动作，映射上为用户定制的虚拟人形象，在同一个虚拟场景内实现多人同屏、实时同步的健身模式， 是目前市面上首个为用户提供了陪伴感、娱乐感、沉浸感的线上健身产品，旨在解决用户健身枯燥、难坚持的痛点。</t>
  </si>
  <si>
    <t>7印象</t>
  </si>
  <si>
    <t>影视制作和运营商</t>
  </si>
  <si>
    <t>内容制造商不值得投</t>
  </si>
  <si>
    <t>2018.01 - A轮 - N/A - 华谊兄弟/腾讯共赢/红星美凯龙
2022.03 - 股权投资 - N/A - 腾讯</t>
  </si>
  <si>
    <t>北京7印象文化传媒有限公司是一家以内容为本、创作者为核心，汇聚顶尖影视制作和运营团队，打造多元化高端影视作品的综合性影视机构。创始人为著名导演管虎、演员梁静。 七印象创作作品曾入选威尼斯电影节、亚洲电影大奖，并多次斩获金马奖、金鸡奖、华表奖、中国导演协会奖等各类奖项。代表作品有《老炮儿》《杀生》《斗牛》等。</t>
  </si>
  <si>
    <t>皮东动漫</t>
  </si>
  <si>
    <t>动漫服务商</t>
  </si>
  <si>
    <t>2021.06 - 股权投资 - N/A - 辰海
2022.03 - 股权投资 - N/A - 天图</t>
  </si>
  <si>
    <t>上海皮东文化传媒有限公司，公司主要经营许可项目：基础电信业务；第二类增值电信业务；演出经纪。一般项目：组织文化艺术交流活动。</t>
  </si>
  <si>
    <t>木蚁机器人</t>
  </si>
  <si>
    <t>自动驾驶叉车服务商</t>
  </si>
  <si>
    <t>2016.09 - 天使轮 - 500万人民币 - 思岚
2018.03 - A轮 - 1000万人民币 - 起点
2020.08 - 战略投资 - N/A - 鼎盛/德邦
2021.03 - B轮 - 1亿人民币 - 蓝驰/德邦
2022.01 - B+轮 - 1亿人民币 - 辰韬/蓝驰</t>
  </si>
  <si>
    <t>木蚁机器人是一家物流机器人系统方案供应商，拥有自主知识产权的Mooe-Core导航机器人系统，基于SLAM算法和激光雷达定位导航技术，让机器人实现自主定位、路径规划、人机协作和自动跟随、语音交互、自主避障和自动充电等功能。</t>
  </si>
  <si>
    <t>里阳半导体</t>
  </si>
  <si>
    <t>功率半导体芯片研发商</t>
  </si>
  <si>
    <t>IDG：关系型项目，项目可投可不投，founder是海外电商做电子蜡烛很牛的人，为了绑定他，技术壁垒不高</t>
  </si>
  <si>
    <t>2022.03 - A轮 - 数亿人民币 - IDG</t>
  </si>
  <si>
    <t>里阳半导体是一家功率半导体芯片研发商，集设计研发、芯片制造、封装测试、销售为一体，提供可控硅、碳化硅、二极管芯片、可控硅芯片等产品，服务于计算机、家用电器、工业、汽车交通等领域。</t>
  </si>
  <si>
    <t>苏州高芯众科</t>
  </si>
  <si>
    <t>暂时不接触，下半年会考虑下一轮，保持跟进；9月沟通说10月有可能开一轮</t>
  </si>
  <si>
    <t>2022.02 - A轮 - N/A - 国元/北京益新
2022.02 - A+轮 - N/A - 芯动能
2022.03 - B轮 - 1亿人民币 - 和利/东运/弘博</t>
  </si>
  <si>
    <t>锐骏半导体</t>
  </si>
  <si>
    <t>功率半导体器件研发生产商</t>
  </si>
  <si>
    <t>恒泰柯竞品</t>
  </si>
  <si>
    <t>2016.02 - A轮 - N/A - 深圳中小担
2020.01 - B轮 - N/A - 同创伟业
2022.03 - C轮 - 数亿人民币 - 超越摩尔/中信证券/前海/同创伟业</t>
  </si>
  <si>
    <t>深圳市锐骏半导体有限公司（Ruichips）是黄泽军先生独资创办的国家高新技术企业及半导体芯片设计型公司，国内处于领先地位。公司总部位于深圳高新科技园区，专业从事集成电路、功率半导体芯片研发、测试及封装业务。产品涵盖高、中、低压MOSFET、肖特基、电源管理IC、开关稳压管等范围。公司在香港设有分公司，在上海、无锡等地设有办事处。</t>
  </si>
  <si>
    <t>安德科铭</t>
  </si>
  <si>
    <t>纳米功能薄膜材料技术研发商</t>
  </si>
  <si>
    <t>ALD材料</t>
  </si>
  <si>
    <t>2019.05 - 股权投资 - N/A - 宇杉/凯风
2021.05 - 股权投资 - N/A - 六安中安/合肥创投/安徽国元/凯风/邦明/湖杉
2022.03 - 股权投资 - N/A - 华登</t>
  </si>
  <si>
    <t>合肥安德科铭半导体科技有限公司致力于先进电子级半导体薄膜（ALD，CVD）材料的研发生产，以及先进功能薄膜解决方案的开发。目前已经开发了以集成电路制造为主，涵盖多个领域的客户群体，能够持续为行业领先的客户提供最高性价比的产品和服务。</t>
  </si>
  <si>
    <t>大界机器人</t>
  </si>
  <si>
    <t>建筑智能建造方案提供商</t>
  </si>
  <si>
    <t>高瓴/BAI</t>
  </si>
  <si>
    <t>比较niche</t>
  </si>
  <si>
    <t>2018.05 - 天使轮 - 1000万人民币 - 策源/Plug&amp;Play/美澳/G5 
2019.03 - Pre-A轮 - 数千万人民币 - 龙腾
2020.03 - A轮 - 5000万人民币 - 高新投正轩/正轩/线性/龙腾/Plug&amp;Play
2021.04 - B轮 - 1亿人民币 - BAI/C资本/保利/线性
2021.11 - B+轮 - 数亿人民币 - 高瓴
2022.03 - 股权投资 - N/A - 朗玛峰</t>
  </si>
  <si>
    <t>大界机器人是一家机械臂技术研发商，主要研究建筑机器人的控制系统、智能算法与人机交互的核心技术。与产业巨头布局工地端的施工机器人不同，大界专注的是建筑工厂的机器人解决方案，针对建筑工厂项目定制化、产品多样化、生产设备碎片化的痛点提出了综合的智能建造解决方案，降低工业机器人的使用门槛。</t>
  </si>
  <si>
    <t>布迪酷</t>
  </si>
  <si>
    <t>日用百货销售商</t>
  </si>
  <si>
    <t>2020.08 - 股权投资 - N/A - 真格/北极光/真顺/不惑/联想之星/GGV/宿迁致美帮
2022.03 - 股权投资 - N/A - 不惑/天图</t>
  </si>
  <si>
    <t>数据驱动运营的连锁集合店渠道品牌uniidol</t>
  </si>
  <si>
    <t>金多多</t>
  </si>
  <si>
    <t>健康糖果类食品品牌</t>
  </si>
  <si>
    <t>2020.12 - A轮 - 1亿人民币 - 复星锐正/同创伟业/星元
2022.03 - 股权投资 - N/A - 光点/同创伟业</t>
  </si>
  <si>
    <t>金多多是一个糖果供货商，专门致力于中国市场，经营自产、贴牌、进口糖果及其他休闲食品。“阿麦斯”系列糖果、“美姬美兮”系列休闲食品、中国独家经营的德国“BLINK冰力克”、“IMPACT英贝克”无糖含片糖及“百吉奥”进口巧克力等，已经在国内市场占有相当份额。隶属于深圳市金多多食品有限公司。</t>
  </si>
  <si>
    <t>熙源安健</t>
  </si>
  <si>
    <t>疼痛治疗领域创新药物研发商</t>
  </si>
  <si>
    <t>2021.11 - 天使轮 - 1亿人民币 - 启明/博远/健壹</t>
  </si>
  <si>
    <t>熙源安健是一个创新型生物医药研发商，致力于在发现、开发和商业化创新性止痛药物方面成为全球领军者，为医生提供合理有效的疼痛管理手段，使患者远离病痛。公司聚焦于疼痛领域有明确人类遗传学和病理学机制的靶标，选取最优的药物治疗方式和给药途径，通过自研、合作开发和并购引进等多种方式打造全球领先的疼痛治疗研发管线，并使用灵活的临床试验策略扩大药物的可及性和商业价值。</t>
  </si>
  <si>
    <t>合滨智能</t>
  </si>
  <si>
    <t>人工智能超声医疗机器人研发商</t>
  </si>
  <si>
    <t>2021.07 - 天使轮 - 数百万美元 - 线性/天智航/哈工大机器人
2022.03 - Pre-A轮 - N/A - 红杉/线性</t>
  </si>
  <si>
    <t>合肥合滨智能机器人有限公司成立于2020年08月，定位于AI+医疗超声领域，是一家致力于远程超声自主超声诊断机器人核心技术、相关产品的研发应用服务及产业化的创新型科技企业，产品可广泛应用于基层筛查、B端体检院前诊断、紧急援助等多场景，助力医疗产业的数字化转型，提升优质医疗资源的普惠性和患者的诊疗体验领域。</t>
  </si>
  <si>
    <t>奥素博新</t>
  </si>
  <si>
    <t>数字微流控细胞操控平台</t>
  </si>
  <si>
    <t>启明/高瓴/同创伟业/线性</t>
  </si>
  <si>
    <t>启明投后约6000万美金，2022.5不见投资人</t>
  </si>
  <si>
    <t>2021.02 - 种子轮 - N/A - 弘励
2021.05 - 天使轮 - N/A - 线性
2021.11 - Pre-A轮 - 数千万美元 - 盈睿/高瓴/同创伟业/线性/弘励
2022.03 - Pre-A+轮 - 1000万美元 - 启明/高瓴/碧桂园/同创伟业/线性</t>
  </si>
  <si>
    <t>佛山奥素博新科技有限公司（“奥素博新”、“ACXEL”）成立于2021年2月，拥有完全自主知识产权的最新一代微流控技术平台。公司的数字微流控芯片及系统，基于大规模薄膜电子有源像素阵列技术，致力于实现复杂实验流程的高度集成及自动化，并应用于基础科学研究、药物筛选、合成生物学等场景。</t>
  </si>
  <si>
    <t>艾凯利元</t>
  </si>
  <si>
    <t>新一代通用现货型细胞治疗药物研发商</t>
  </si>
  <si>
    <t>五源投后138m USD，诱导IPSC技术领先</t>
  </si>
  <si>
    <t>2021.04 - 种子轮 - N/A - 西湖大学产业
2021.09 - A轮 - 1亿人民币 - 联新
2022.03 - A+轮 - 2亿人民币 - 五源/凯风/华新/德联</t>
  </si>
  <si>
    <t>艾凯利元是一个新一代通用现货型细胞治疗药物研发商，秉承“以临床需求为导向，开展以患者为核心的药物研发”的宗旨，目前已在iPSC重编程、基因编辑、干细胞分化等方面形成了深厚的技术积累，并在iPSC领域取得了一系列原创性的突破成果。</t>
  </si>
  <si>
    <t>英盛生物</t>
  </si>
  <si>
    <t>临床质谱一站式解决方案提供商</t>
  </si>
  <si>
    <t>开拓质谱在临床端的应用，预计在2-3个月后开启新一轮，目前估值30亿左右</t>
  </si>
  <si>
    <t>2016.02 - 天使轮 - N/A - 三泽
2017.08 - Pre-A轮 - N/A - 雅惠/合源/厚新健投
2019.06 - A轮 - 1亿人民币 - 元生/建发集团
2020.11 - B轮 - 数亿人民币 - 高瓴/辰德/阳光融汇/前海/元生/惠每颐康
2021.04 - 战略投资 - N/A - 紫金弘云/惠每
2021.06 - 股权投资 - N/A - 星纳赫
2022.03 - C轮 - 数亿人民币 - 辰德/高瓴/中金启元/中国太平/周济同历/京铭/元生/三泽/惠每</t>
  </si>
  <si>
    <t>山东英盛生物技术有限公司（简称英盛）成立于2009年，是国内临床质谱领域技术开发、质量控制及技术服务的先行者，也是集研发、生产、销售及第三方医学检测服务于一体的高新技术企业。英盛围绕代谢组学和遗传组学，搭建了国内领先的基因检测平台和质谱检测平台，涵盖了出生缺陷筛查、疾病预防、人类健康服务等领域，荣获20余项国家专利、10个软件著作权，参与1个行业标准和12个企业标准的建设，通过ISO13485质量管理体系和GB/T29490-2013知识产权管理体系认证，是山东省“十三五”科技创新规划中，重点生物医学工程产业集群的骨干企业。</t>
  </si>
  <si>
    <t>艾捷博雅</t>
  </si>
  <si>
    <t>元禾控股/同创伟业</t>
  </si>
  <si>
    <t>2021.03 - 股权投资 - N/A - 凤翔
2022.03 - 股权投资 - N/A - 元禾控股/同创伟业/三一/尚势</t>
  </si>
  <si>
    <t>苏州艾捷博雅生物电子科技有限公司是一家磁性固相萃取仪器研发商，磁性固相萃取填料为自主研发的核壳型多微域介孔磁性材料，具有较高的载样量和回收率。</t>
  </si>
  <si>
    <t>复动医疗</t>
  </si>
  <si>
    <t>综合性肌骨康复服务商</t>
  </si>
  <si>
    <t>运动医学市场不大</t>
  </si>
  <si>
    <t>2021.08 - 股权投资 - N/A - 泰福
2022.03 - 股权投资 - N/A - 启明/泰福/旸昀</t>
  </si>
  <si>
    <t>复动肌骨（上海复跃康复医学诊所）由上海第六人民医院、华山医院、新华医院的骨与运动医学科临床医生，美国南加州大学物理治疗专业在华导师团队，复旦大学工业研究院假肢矫形器研究中心核心技术团队共同发起成立的，是以精准诊断与一站式治疗为特色的医疗机构，下设骨科及康复科。</t>
  </si>
  <si>
    <t>凯莱英生物</t>
  </si>
  <si>
    <t>CDMO服务商</t>
  </si>
  <si>
    <t>二级市场</t>
  </si>
  <si>
    <t>2022.03 - 股权投资 - N/A - 三一/高瓴</t>
  </si>
  <si>
    <t>凯莱英医药集团(天津)股份有限公司是一家全球领先的服务于新药研发和生产的CDMO一站式综合服务商。为国内外大中型制药企业、生物技术公司提供高效和高质量的研发与生产服务，助推创新药的临床研究与商业化应用。主要包括临床阶段药品、商业化阶段药品、技术服务。公司是全球第五大创新药原料药CDMO公司，约占据1.5%的市场份额（第一名市场份额约为2.9%）；是中国最大的商业化阶段化学药物CDMO公司，约占据22%的市场份额。</t>
  </si>
  <si>
    <t>荣耀电子</t>
  </si>
  <si>
    <t>电子元件包装生产商</t>
  </si>
  <si>
    <t>主要考虑产业资源；硅基、化合物晶圆包装材料</t>
  </si>
  <si>
    <t>2018.09 - 天使轮 - N/A - 同鑫力诚/新微
2022.03 - A轮 - 1亿人民币 - 聚源/三行</t>
  </si>
  <si>
    <t>荣耀成立于2018年9月，是一家专业提供晶圆级周转及包装解决方案的厂商，其核心技术团队拥有超过20年的产品研发和制造经验。荣耀在重庆工厂投产后，仅用了不到两年的时间就占据了蓝宝石衬底晶圆包装市场的垄断地位，并且成为国内化合物晶圆包装材料的主要供应商。同时荣耀也积极布局开发硅基大尺寸晶圆包装产品，目前6寸和8寸及12寸部分晶圆包装产品已批量供货给国内主流硅片厂家和晶圆制造厂家。</t>
  </si>
  <si>
    <t>宝呗邦</t>
  </si>
  <si>
    <t>社交电商平台</t>
  </si>
  <si>
    <t>2022.03 - 天使轮 - 数百万美元 - IDG/红杉</t>
  </si>
  <si>
    <t>宝呗邦是一个社交大电商平台，以社群交互为核心，通过优化消费品产业链，探索社交新零售购物体验，聚合三农渠道，助力区域农商产业快速流通，依托全球资深供应链资源，赋能消费者，服务社会大众。</t>
  </si>
  <si>
    <t>Future Crops</t>
  </si>
  <si>
    <t>荷兰室内垂直农场种植商</t>
  </si>
  <si>
    <t>荷兰</t>
  </si>
  <si>
    <t>Pass, 海外农业项目</t>
  </si>
  <si>
    <t>2022.03 - 股权投资 - N/A - 腾讯</t>
  </si>
  <si>
    <t>Future Crops 在被誉为欧洲“温室枢纽”的荷兰韦斯特兰建立了一个全自动的室内垂直农场。该设施配备了高精度的农业技术，并创造了适合每种作物的最佳气候条件。它销售在多层室内垂直种植和加工的新鲜草药耕作系统。这些作物生长在该公司开发的土壤基质中，以尽可能接近自然。该平台可以全年种植各种草药和绿叶蔬菜，不使用杀虫剂或生物物质，并且在气候保护的条件下。</t>
  </si>
  <si>
    <t>FlowUs</t>
  </si>
  <si>
    <t>新一代生产力工具软件开发商</t>
  </si>
  <si>
    <t>2021.04 - 种子轮 - N/A - 盈动
2022.03 - 天使轮 - 数千万人民币 - IDG/火山石/盈动</t>
  </si>
  <si>
    <t>FlowUs是新一代的生产力工具，通过提供一站式的解决方案，集「文档」「多维表」「文件夹」于一身，提升信息创作，组织，分享场景中的效率。搭配轻松自由的搭建能力，按需打造「云端工作空间」，在这里你可以独自或和伙伴们一起，像一间真正的工作室中一样，可收纳所有珍视之物，又可在其中尽情发挥创造，成果一目了然，迈向美好的未来。</t>
  </si>
  <si>
    <t>跨维智能</t>
  </si>
  <si>
    <t>三维视觉软硬件产品研发商</t>
  </si>
  <si>
    <t>2021.12 - 天使轮 - 1000万美元 - 真格/松禾</t>
  </si>
  <si>
    <t>跨维智能是一家AI赋能机器人研发商，致力于为制造业机器人提供3D视觉相机、算法和软硬件一体化解决案。公司以“成像感知一体机系列”和“3D数字孪生与混合智能(Mixed AI)”核心技术为牵引，给机器人装上眼睛和大脑，以灵活主动的方式解决复杂环境下基于三维视觉的检测、定位、识别、引导等任务，为智能制造、智慧物流、智能家居等垂直领域赋能。</t>
  </si>
  <si>
    <t>芯思维</t>
  </si>
  <si>
    <t>集成电路芯片设计自动化软件研发商</t>
  </si>
  <si>
    <t>EDA梳理;1st try：sent</t>
  </si>
  <si>
    <t>2022.03 - 天使轮 - 数千万人民币 - 惠友/梅花</t>
  </si>
  <si>
    <t>上海芯思维信息科技有限公司是一家面向集成电路芯片设计自动化EDA领域的创新型高科技公司。公司总部位于上海，以完全自主知识产权的EDA逻辑仿真以及逻辑综合工具为立足点，覆盖汽车电子等功能安全电子芯片故障仿真，消费类电子、IOT物联网芯片低功耗仿真，以及数字模拟SOC混合电路快速仿真。芯思维立志成为国内领先的数字前端及数模混合电路芯片仿真领军EDA工业软件公司。</t>
  </si>
  <si>
    <t>威达智</t>
  </si>
  <si>
    <t>3C检测综合解决方案提供商</t>
  </si>
  <si>
    <t>2022.03 - A轮 - 1亿人民币 - 顺融/元禾控股/园区科创</t>
  </si>
  <si>
    <t>EDAHUB 作为国内屈指可数的EDA云开放平台之一，功能规划为实验平台、学习平台、EDA云商业平台，EDAHUB旨在为EDA用户提供一条龙学习研究商用服务。EDAHUB给EDA零基础用户提供完善的EDA学习路径和课程内容，并配套各种学习资料、软件环境以及实验环境，在学习结束之后您可以申请EDAHUB的考核，通过考核后可以拿到由瞬曜电子颁发EDA等级认证证书。</t>
  </si>
  <si>
    <t>FunPinPin</t>
  </si>
  <si>
    <t>独立站建站SaaS服务平台</t>
  </si>
  <si>
    <t>2021.12 - A轮 - 1000万美元 - 创新工场
2022.03 - A2轮 - N/A - 梅花</t>
  </si>
  <si>
    <t>FunPinPin成立于2020年，致力于为中国商家提供从建站到营销的⼀站式解决方案。目前，FunPinPin已成功服务千余家跨境电商客户，其中包括女性抗衰品牌MISSPEP、高端个护品牌JOVS、全球消费级AR眼镜领军品牌Nreal等。主要服务对象定位为精品、品牌和DTC卖家，甚⾄欧美的中⼩卖家，能够持续产生长尾需求的商家。</t>
  </si>
  <si>
    <t>派学车</t>
  </si>
  <si>
    <t>驾考培训服务提供商</t>
  </si>
  <si>
    <t>2016.07 - 天使轮 - 数百万人民币 - 荒合
2016.12 - Pre-A轮 - 数百万人民币 - 真格
2017.12 - A轮 - N/A - 青松
2018.06 - B轮 - 1亿人民币 - 王刚/君联/青松/精桥教育
2021.11 - C1轮 - 数千万人民币 - 合力/荒合
2022.03 - C2轮 - 1亿人民币 - 达晨/君联</t>
  </si>
  <si>
    <t>派学车主要运用互联网+的想法去做驾考培训的业务，不同于线下传统驾校，派学车专注VR教学研发和市场拓展，持续推进“VR学车”和“AI教学”的新模式，配合线下多个VR智能驾驶场馆和AI场地，打通智慧驾培全流程，进一步提升学员的驾驶体验和学车效率。「派学车」将不断打磨产品，优化服务，加快VR、AI等新一代信息技术与传统驾培的深度融合，真正实现传统驾培向智慧驾培的新跨越。</t>
  </si>
  <si>
    <t>硅心科技</t>
  </si>
  <si>
    <t>AI虚拟编程机器人研发商</t>
  </si>
  <si>
    <t>2018.04 - 天使轮 - N/A - 萤伙虫/伽利略
2022.03 - A轮 - 数千万人民币 - 高瓴</t>
  </si>
  <si>
    <t>硅心科技是一家AI虚拟编程机器人研发商，旗下开发有“aiXcoder智能编程机器人”，基于深度学习模型，并针对不同的专业领域和编程语言，能够自动预测程序员的编程意图，向用户推荐即将书写的下一段代码，进而提升代码的编写效率。</t>
  </si>
  <si>
    <t>超级骆驼</t>
  </si>
  <si>
    <t>货运数字化和智能化服务平台</t>
  </si>
  <si>
    <t>蓝驰/初心</t>
  </si>
  <si>
    <t>2022.03 - Pre-A轮 - 1000万美元 - 蓝驰/初心</t>
  </si>
  <si>
    <t>「超级骆驼」成立于2021年9月，是国内首家在专业批发市场内，利用AI智能调度系统实现三轮车和场内无人车混合调度的科技公司。其围绕“AI大脑+无人车+资产运营系统“3大核心技术，通过搭建AFO产品矩阵（OMS/TMS/小程序），打通了批发市场交付全链路的信息流、物流、资金流。目前「超级骆驼」已经在成都、重庆等地实现智能调度三轮车交付服务，2021年末在成都银犁批发市场成功实现场内无人车商业化成功落地，每日无人车转运订单超五千件。</t>
  </si>
  <si>
    <t>傅里叶电子</t>
  </si>
  <si>
    <t>高性能数模混合芯片开发商</t>
  </si>
  <si>
    <t>audio PA leader，值得了解进展</t>
  </si>
  <si>
    <t>2017.10 - 天使轮 - N/A - 厦门和永
2018.06 - Pre-A轮 - N/A - 合创/君翼博星
2019.05 - A轮 - N/A - 猎鹰
2019.12 - A+轮 - N/A - 君翼博星
2021.01 - Pre-B轮 - N/A - 君桐
2021.04 - B轮 - 1亿人民币 - 闻天下/淦盛/君桐/传音
2021.11 - 股权投资 - N/A - 中以沪/福州君信/达晨/芯铄/君桐
2022.03 - 股权投资 - N/A - 龙旗/顺为/亚禾/宁波志佑</t>
  </si>
  <si>
    <t>傅里叶成立于2016年，专注于高性能音频解决方案，核心骨干来自于国际一流半导体公司包括恩智浦、高通、德州仪器等，主要产品包括Smart PA、SPC Audio PA、中大功率音频功放、Haptic Driver，应用于智能手机、平板、电视等各个领域。2017傅里叶推出Smart PA FS1601, 打破了欧美垄断。傅里叶秉承“聚焦音频，不断创新”的目标，产品已经更迭到第五代，数十款产品覆盖高中低端不同应用领域。小米、荣耀、华为、三星、小天才等一线品牌厂商在数款产品上都采用了傅里叶的音频解决方案。</t>
  </si>
  <si>
    <t>瞬曜电子</t>
  </si>
  <si>
    <t>EDA解决方案供应商</t>
  </si>
  <si>
    <t>公司交流意愿不强，不愿意share太多东西，9月沟通暂时没有融资需求</t>
  </si>
  <si>
    <t>2021.10 - 天使轮 - N/A - 北京未来启创/上海鼎婵
2022.03 - 天使+轮 - 数千万人民币 - 钟鼎/浩珩创新</t>
  </si>
  <si>
    <t>EDA公司</t>
  </si>
  <si>
    <t>原子半导体</t>
  </si>
  <si>
    <t>高性能模拟芯片研发商</t>
  </si>
  <si>
    <t>2022.03 - Pre-A轮 - 1亿人民币 - 启明/启明医疗/阿里创业者</t>
  </si>
  <si>
    <t>原子半导体2020年10月成立于中国香港，是一个高性能模拟芯片研发商，专攻信号链模拟芯片，有三条产品线：传感器芯片、模拟数字转换芯片（ADC）和微处理器（MCU），主要应用于消费电子、工业电子和储能三个领域。</t>
  </si>
  <si>
    <t>海古德</t>
  </si>
  <si>
    <t>氮化铝陶瓷及其元器件生产商</t>
  </si>
  <si>
    <t>SiC陶瓷基板粉体，CEO和公司运营不好</t>
  </si>
  <si>
    <t>2011.08 - Pre-A轮 - 2250万人民币 - 国科/武岳峰
2014.06 - A轮 - N/A - 普思/武岳峰
2018.05 - A+轮 - N/A - 万林国际
2020.11 - 股权投资 - N/A - 中金
2022.03 - 股权投资 - N/A - 晋泰/武岳峰/建信信托</t>
  </si>
  <si>
    <t>海古德致力于中国氮化铝 (AlN) 陶瓷及其元器件生产和研发，公司的核心产品氮化铝 (AlN) 陶瓷基片是国家鼓励和重点支持的朝阳产业，氮化铝 (AlN) 陶瓷基片具有优良的热传导性、可靠的电绝缘性、低的介电常数和介质损耗，是新一代LED照明、大规模集成电路、半导体模块电路及大功率器件理想的散热和封装材料。</t>
  </si>
  <si>
    <t>华芯智能</t>
  </si>
  <si>
    <t>MEMS惯性芯片研发生产商</t>
  </si>
  <si>
    <t>2022年8-9月下一轮融资开始，保持跟进</t>
  </si>
  <si>
    <t>2020.09 - 股权投资 - N/A - 北洋海棠/尚势/天创/天津蜂巢
2021.10 - 股权投资 - N/A - 火山石/聚源
2022.03 - 股权投资 - N/A - 佳得/经纬/广州均成</t>
  </si>
  <si>
    <t>华芯智能（珠海）科技有限公司是一家专注于MEMS惯性器件研发和生产的企业。</t>
  </si>
  <si>
    <t>Miracle Miles</t>
  </si>
  <si>
    <t>美国科技鞋履品牌</t>
  </si>
  <si>
    <t>6亿美金估值</t>
  </si>
  <si>
    <t>2022.03 - A轮 - 1亿美元 - 红杉/IDG</t>
  </si>
  <si>
    <t>Miracle Miles是一家美国科技鞋履品牌。集团以“让全球消费者享受行走的快乐”为品牌愿景，聚焦供应链数字化，致力于成为科技驱动的鞋履集团。通过建立品牌矩阵覆盖不同人群需求，旗下的时尚女鞋、商务男鞋、户外运动鞋等品牌面市后稳占各品类Best Seller榜单头部位置。</t>
  </si>
  <si>
    <t>奈数科技NyquistData</t>
  </si>
  <si>
    <t>医疗器械人工智能数据解决方案提供商</t>
  </si>
  <si>
    <t>海外项目</t>
  </si>
  <si>
    <t>2022.03 - 种子轮 - 600万美元 - Peterson/Light Speed/GSR</t>
  </si>
  <si>
    <t>奈数科技通过爬虫抓取、汇总、清理和结构化处理来自全球行业可信任来源的医疗器械数据，来源包括美国FDA、日本PMDA、中国NMPA等，数据类型包括医疗器械许可、批准、制造、建立、不良事件、召回等。</t>
  </si>
  <si>
    <t>舶望制药</t>
  </si>
  <si>
    <t>新一代RNAi药物研发商</t>
  </si>
  <si>
    <t>pass，估值与公司阶段不符，本轮投前估值4亿美金，预计明年上半年国内上临床</t>
  </si>
  <si>
    <t>2021.04 - 天使轮 - 数千万人民币 - 杏泽
2021.12 - A轮 - 4亿人民币 - 正心谷/源峰/道远/三一/金沙江联合</t>
  </si>
  <si>
    <t>舶望制药致力于开发新一代 RNAi 药物。舶望制药由数位拥有 RNAi 药物深度开发经验的科学家归国后创立。团队在 Bioinformatics 和核酸序列设计、化学修饰、GalNAc 偶联技术、肝脏外递送技术开发、寡聚核酸 CMC 等 RNAi 药物开发的全流程环节拥有丰富经验，将借助新一代的药物设计程序、开发思路，拓展 RNAi 疗法的开发适应症，填补国内从事 RNAi 药物研发这一领域的空白。</t>
  </si>
  <si>
    <t>通用净水</t>
  </si>
  <si>
    <t>家用净水设备研发商</t>
  </si>
  <si>
    <t>公司已完成B轮融资，正在与源码探讨追投1000万美元的可能</t>
  </si>
  <si>
    <t>2021.03 - A轮 - 1000万美元 - 高成
2022.03 - B轮 - 1000万美元 - GGV/高成</t>
  </si>
  <si>
    <t>苏州威达智是一家专注于为先进及智能制造客户，提供功能检测、视觉量测及核心制程设备整体解决方案的创新型科技企业。公司将核心优势的技术解决方案，集成软件、算法、电子、光学、和高精密机构等，应用于三大领域：3C领域的人机交互功能测试、尺寸测量和核心制程设备；新能源领域的测试和组装设备；半导体芯片制程的组装和测试设备。</t>
  </si>
  <si>
    <t>高能时代</t>
  </si>
  <si>
    <t>全固态锂电池研发商</t>
  </si>
  <si>
    <t>正在考虑进行加轮，估值5-6亿</t>
  </si>
  <si>
    <t>2022.03 - A轮 - 5000万人民币 - 同创伟业/中金/欣旺达/珠海高新</t>
  </si>
  <si>
    <t>高能时代是一家全固态锂电池研发商，致力于研发全固态锂电池产品。根据电解质类型，当下的全固态电池主要技术路线分为三种，一种是聚合物，一种是硫化物，还一种是氧化物全固态电池。日系车企，尤其丰田汽车是硫化物固态电池的坚定拥护者。</t>
  </si>
  <si>
    <t>威格科技</t>
  </si>
  <si>
    <t>惰性气体生产设备研发商</t>
  </si>
  <si>
    <t>聚源/元禾控股</t>
  </si>
  <si>
    <t>老股东君子兰反馈公司准备申报，不再融资</t>
  </si>
  <si>
    <t>2022.03 - 战略投资 - 数亿人民币 - 毅达/聚源/国科京东方/元禾控股/泰坦/君子兰</t>
  </si>
  <si>
    <t>威格气体纯化科技(苏州)股份有限公司主营业务为研发、生产与销售惰性气氛手套箱以及需要惰性气氛环境的整套设备（比如锂电池后段生产设备、OLED和太阳能电池研发与生产设备）。</t>
  </si>
  <si>
    <t>九智汇科技</t>
  </si>
  <si>
    <t>数据安全及风控解决方案提供商</t>
  </si>
  <si>
    <t>元璟/红杉</t>
  </si>
  <si>
    <t>2021.12 - 股权投资 - N/A - 元璟/红杉</t>
  </si>
  <si>
    <t>杭州用九智汇科技有限公司主要经营一般项目：技术服务、技术开发、技术咨询、技术交流、技术转让、技术推广；计算机软硬件及辅助设备批发；计算机软硬件及辅助设备零售；信息咨询服务；互联网销售；信息技术咨询服务；计算机及通讯设备租赁；信息系统集成服务；大数据服务；办公设备租赁服务；机械设备租赁；货物进出口；技术进出口。</t>
  </si>
  <si>
    <t>无疆跨境</t>
  </si>
  <si>
    <t>DTC快时尚跨境品牌</t>
  </si>
  <si>
    <t>联系了，暂时不融资</t>
  </si>
  <si>
    <t>2021.04 - 天使轮 - N/A - 壹叁/峰瑞/内蒙古东方
2022.02 - Pre-A轮 - 500万美元 - BAI/宽窄/壹叁</t>
  </si>
  <si>
    <t>无疆跨境BOUNDLESS是一家专注于DTC的快时尚跨境品牌公司，目前已经进入亚太、拉美、非洲、中亚和俄罗斯等市场，是一站式多元化跨境品牌科技公司。目前公司旗下拥有包括 Jouer、BODY404、R!CH 在内的3个非标品的独立站品牌，产品覆盖服饰、饰品、3C 配件等品类。其中Jouer 是专为追求时尚的年轻女性打造的品牌，BODY404则是主要面向追求“非主流文化”的先锋人群，R!CH 则是专门服务于黑人或喜爱黑人文化的消费者。</t>
  </si>
  <si>
    <t>牛大吉</t>
  </si>
  <si>
    <t>牛肉产品社区连锁新零售品牌</t>
  </si>
  <si>
    <t>2020.12 - 天使轮 - N/A - 险峰
2021.03 - A轮 - N/A - 阿米巴/险峰
2022.03 - A+轮 - 1亿人民币 - 深熊/险峰</t>
  </si>
  <si>
    <t>牛大吉是一家牛肉品类社区连锁新零售品牌，致力于为城市社区居民提供每日鲜牛肉、鲜牛肉预制菜品、鲜牛肉制作零食等产品的社区连锁新零售品牌，以从牧场到社区直连的模式，保证当天凌晨牛肉新鲜现宰2小时到店。牛大吉的品牌主张是“每天吃牛肉 强壮中国人”。</t>
  </si>
  <si>
    <t>观成科技</t>
  </si>
  <si>
    <t>加密网络空间安全服务提供商</t>
  </si>
  <si>
    <t>2019.08 - 天使轮 - N/A - 基石/联想之星
2021.02 - Pre-A轮 - N/A - 奇安/基石
2021.09 - 战略投资 - N/A - 泰岳梧桐
2022.03 - A轮 - 1000万人民币 - 方广/奇安</t>
  </si>
  <si>
    <t>「观成科技」成立于2018年8月，专注于解决加密网络空间中存在的安全问题，当前主要聚焦于对加密流量进行安全检测和防御，研究和提供针对加密流量的检测及防御的解决方案。观成科技以密码分析、机器学习、安全分析、流量检测等多种技术和视角相融合，能够较好地解决加密流量的检测与防御问题。</t>
  </si>
  <si>
    <t>九科信息</t>
  </si>
  <si>
    <t>企业级云原生RPASaaS平台提供商</t>
  </si>
  <si>
    <t>2020.11 - 种子轮 - N/A - 招商局/青松
2020.12 - 天使轮 - 1000万人民币 - 金沙江
2021.02 - Pre-A轮 - 数千万人民币 - 信天/金沙江
2021.12 - A轮 - 数千万人民币 - 青松/金沙江</t>
  </si>
  <si>
    <t>九科信息由招商局和金沙江创投联合设立，其前身为招商局金融科技有限公司的创新RPA+AI项目。九科信息基于云原生架构，于行业内首家推出融合了第四代智能型RPA平台bit-Worker、低代码开发平台bit-Builder、流程挖掘平台bit-Miner三大产品的企业级敏捷应用平台，并运用人工智能和大数据技术，满足大型央、国企客户在应用智能化和数字化转型方面的各种挑战，形成了以企业业务为中心，涵盖企业业务流程洞察、流程定制、流程优化、赋能流程的业务闭环，构建了业界第一个服务企业数字化转型的整体解决方案。助力企业提速、降本、增效，推动数字化转型进程。</t>
  </si>
  <si>
    <t>纷享销客</t>
  </si>
  <si>
    <t>连接型CRM服务商</t>
  </si>
  <si>
    <t>今年预计确认收入2.5-3亿人民币。正在完成新一轮$600M估值融资</t>
  </si>
  <si>
    <t>2012.10 - A轮 - 数百万美元 - IDG
2014.07 - B轮 - 数千万美元 - 北极光/IDG/华软/博雅
2014.12 - C轮 - 5000万美元 - DCM/IDG/北极光
2015.07 - D轮 - 1亿美元 - 高瓴/IDG/北极光/DCM
2016.01 - 战略投资 - N/A - 和光
2016.03 - E轮 - N/A - 中信/高瓴/IDG/北极光/DCM
2016.07 - E+轮 - 7000万美元 - 长山兴/骊悦
2018.01 - 战略投资 - 5000万美元 - 金蝶
2020.11 - 股权投资 - 数亿人民币 - 金蝶/IDG/北极光
2021.05 - F轮 - 数亿人民币 - 鼎晖百孚
2022.03 - 股权投资 - N/A - IDG/西藏福茂/宁波渊达</t>
  </si>
  <si>
    <t>纷享销客是连接型CRM优质服务商。纷享销客连接型CRM以开放的企业级通讯为基础架构，以连接人、连接业务、连接客户为使命，将CRM、PRM及SCRM融为一体，为企业提供销售管理、营销管理及服务管理为一体的移动化客户全生命周期管理。开放的通讯架构与交互的业务逻辑，帮助企业实现外部业务、内部全员以及微信生态的互联互通，为企业构建起连接企业内外的业务价值链。</t>
  </si>
  <si>
    <t>钛壳树</t>
  </si>
  <si>
    <t>广告制作发布商</t>
  </si>
  <si>
    <t>2021.10 - 股权投资 - N/A - 红杉
2022.03 - 股权投资 - N/A - 红杉</t>
  </si>
  <si>
    <t>钛壳树是一家致力于创造独特原创IP的游戏公司。</t>
  </si>
  <si>
    <t>同元软控</t>
  </si>
  <si>
    <t>系统级设计与仿真工业软件产品研发商</t>
  </si>
  <si>
    <t>值得系统性看CAD/CAE/CAM</t>
  </si>
  <si>
    <t>2022.03 - 股权投资 - N/A - 钟鼎/华润深国/元禾控股/中国互联网/深创投</t>
  </si>
  <si>
    <t>苏州同元软控信息技术有限公司成立于2008年，是专业从事新一代系统级设计与仿真工业软件产品研发、工程服务及系统工程解决方案的高科技企业。同元软控旨在为各行业提供设计、计算、仿真及分析类工业软件的通用底座，通过系统设计与仿真验证、数字孪生等工具技术为行业提供基于模型的系统工程及数字化平台支撑。同元软控以新一轮数字化技术变革为创新发展契机，历经团队二十多年技术积累与公司十多年持续研发，全面掌握了新一代数字化核心技术——系统多领域统一建模与仿真技术，研制了国际先进、亚洲唯一、完全自主的系统设计与仿真验证平台MWorks。MWorks支持基于模型的系统设计、仿真验证、模型集成、虚拟试验、运行维护以及协同研发。</t>
  </si>
  <si>
    <t>Aventon</t>
  </si>
  <si>
    <t>两轮电动自行车品牌</t>
  </si>
  <si>
    <t>2022.03 - 天使轮 - 数千万美元 - 高榕</t>
  </si>
  <si>
    <t>Aventon是一个出生在美国土壤上的户外运动品牌，自2013年从固齿自行车起家后，迅速借助其出色的产品力和在潮酷人群中的号召力成为了全美第一，多次赢得Wolfpack Hustle 和Redhook Crit冠军赛，积累了大量的用户认知度和美国本土线下渠道资源。Aventon作为最早看到两轮车电动化趋势的公司之一，从17年开始研发E-Bike，将多年来对美国消费者偏好的洞察植入到产品之中。</t>
  </si>
  <si>
    <t>蓝色脉动</t>
  </si>
  <si>
    <t>语音文字转换解决方案提供商</t>
  </si>
  <si>
    <t>2021.11 - 种子轮 - N/A - SOSV
2022.03 - 天使轮 - 数百万美元 - 靖亚</t>
  </si>
  <si>
    <t>蓝色脉动的重点业务，就是一款异步视频制作软件「Video Vizard」。该公司2019年成立于北京，专攻AI算法引擎驱动的视频工具产品，将语音识别、图像识别等AI技术用于视频创作。蓝色脉动2019年曾推出语音识别字幕生成工具「绘影字幕」，目前拥有数百万注册用户，MAU超过几十万。</t>
  </si>
  <si>
    <t>沃时科技</t>
  </si>
  <si>
    <t>制药工业场景AI决策平台</t>
  </si>
  <si>
    <t xml:space="preserve">N/A </t>
  </si>
  <si>
    <t>2020.12 - 种子轮 - N/A - 驰星
2021.08 - 天使轮 - 1000万人民币 - 线性/驰星
2021.10 - Pre-A轮 - 1000万美元 - 经纬/五源/线性
2022.03 - 股权投资 - N/A - 元禾控股</t>
  </si>
  <si>
    <t>沃时科技是一家制药工业场景AI决策平台，公司聚焦于智能制造和工艺优化等领域，旨在为客户搭建工业级智能决策平台，利用数据和算法的优势优化生产流程，降低成本，提高生产效率。致力于解决设计新药分子的可得性与商业化潜力，也是更为复杂的系统性工程与价值地，即当前领域公司较少涉足的“分子合成”、“工艺设计”、“工艺生产放大”环节。</t>
  </si>
  <si>
    <t>视比特机器人</t>
  </si>
  <si>
    <t>三维视觉机器人软件研发商</t>
  </si>
  <si>
    <t>关注场景落地情况</t>
  </si>
  <si>
    <t>2019.4.7 - 种子轮 - N/A - 申金纳
2019.7.10 - 天使轮 - 数千万人民币 - 图灵/道生/小智
2019.10.8 - 战略投资 - 1000万人民币 - 同威/道生
2020.9.10 - A轮 - 1亿人民币 - MSA /图灵
2021.5.10 - A+轮 - 1亿人民币 - 中金/和玉/同威
2022.3.10 - 战略投资 - N/A - 弘德/招商致远/经纬/和玉/华菱琨树
2022.7.20 - B轮 - 3亿人民币 - 经纬</t>
  </si>
  <si>
    <t>湖南视比特机器人有限公司成立于2018年，总部位于长沙，研发总部位于上海，在天津、宁波、加拿大、塞尔维亚、捷克设立了办事处，是一家致力于打造面向机器人工作站与智慧工厂最强控制大脑的高科技公司。公司围绕“视觉引导的柔性机器人工作站、面向大尺寸工件的高精度视觉检测专机、工业智能场景整体解决方案”打造产品体系，面向智能制造、智慧物流等场景提供系统级软硬部件和低代码开发部署平台，实现软件定义工业智能。公司在3D视觉算法、机器人柔性控制、手眼协同融合、产线级机器人协同、工厂级智能规划与调度等方面均有国际领先技术和行业落地应用，在重工业智能分拣产线、汽车行业大尺寸高精度三维量测、物流行业动态分拣机器人等方面填补了国内空白。视比特的多个核心产品已经在工程机械、智慧物流、汽车工业检测与测量等领域大面积交付使用，在行业中享有良好口碑。</t>
  </si>
  <si>
    <t>鹏武电子</t>
  </si>
  <si>
    <t>集成电路ATE测试设备供应商</t>
  </si>
  <si>
    <t>CEO一般</t>
  </si>
  <si>
    <t>2021.06 - 股权投资 - N/A - 湖杉
2022.03 - Pre-A轮 - 数千万人民币 - 同创伟业/金雨茂物/动平衡/中新</t>
  </si>
  <si>
    <t>上海鹏武电子科技有限公司成立于2015-03-09，鹏武电子集成电路（IC）ATE测试设备供应商，立足于设计高性能、高质量、高性价比的ATE测试设备，帮助客户提高检测精度、保障产品质量、降低检测成本。</t>
  </si>
  <si>
    <t>赫特智慧</t>
  </si>
  <si>
    <t>智能清洁机器人研发生产商</t>
  </si>
  <si>
    <t>2021.03 - Pre-A轮 - 数千万人民币 - 前海
2022.03 - A轮 - 数千万人民币 - 小米/顺为</t>
  </si>
  <si>
    <t>赫特智慧是一个擦窗机器人研发与生产商，专注向C端家庭用户提供便捷智能的清洁机器人产品。赫特智慧首创了智能变频及多频擦窗技术，擦窗机器人可针对使用条件不同，通过智能算法判断玻璃表面污渍情况，调整吸力，保证清洁效果。在潮湿、多风天气，应用湿擦技术依旧能保持机器“不打滑”、“不跌落”。</t>
  </si>
  <si>
    <t>赛卓电子</t>
  </si>
  <si>
    <t>车规级传感器芯片供应商</t>
  </si>
  <si>
    <t>元禾璞华/聚源</t>
  </si>
  <si>
    <t>已经开始IPO申报流程</t>
  </si>
  <si>
    <t>2016.02 - 天使轮 - N/A - 紫竹小苗
2017.11 - Pre-A轮 - N/A - 宁波高发
2019.11 - 股权投资 - N/A - 恒信华业
2021.07 - A轮 - 数亿人民币 - 尚颀/恒信华业/保隆/三花弘道/德同/君信/科泓/元禾华创/聚源/毅达/拓海
2022.03 - A+轮 - 数千万人民币 - 毅达/科泓/元禾璞华/聚源</t>
  </si>
  <si>
    <t>赛卓电子Semiment是业界领先的传感器芯片供应商，总部位于上海。公司专注于位置传感器芯片和模块的研发和销售，为汽车电子、工业控制和车载市场提供基于位置传感器芯片的解决方案。在汽车电子领域，致力于为客户提供高品质的档位速度、ABS、凸轮轴和曲轴位置、油门、大灯位置、电子油门和档位开关传感器芯片；在工业控制领域为客户提供创新的位置开关、流量、角度和位移新型传感器芯片；在汽车领域提供高可靠性的电机编码器、电机驱动器、电流传感器和其他传感器解决方案。Semiment注重技术研发和创新，能够实现快速高效的产品设计开发，不断推出可靠性更高、精度更高、更个性化的传感器解决方案，以满足客户不断变化的需求。</t>
  </si>
  <si>
    <t>爱安特</t>
  </si>
  <si>
    <t>测试设备及自动化装配解决方案供应商</t>
  </si>
  <si>
    <t>一体化工业零部件企业。上轮投后9亿，2021年收入5亿，2022年收入7.5亿，毛利率20%，本轮融资2-3亿元，释放10%左右股权</t>
  </si>
  <si>
    <t>2021.01 - A轮 - N/A - 深创投
2022.03 - B轮 - 数亿人民币 - 同创伟业/不惑/深创投</t>
  </si>
  <si>
    <t>爱安特是一家智能装备解决方案供应商，致力于汽车试验检测设备、省力搬运设备及与流体控制技术相关的非标设备研发和生产，研制了一系列用于汽车车身、安全及底盘等零部件的试验及检测设备。</t>
  </si>
  <si>
    <t>能斯达</t>
  </si>
  <si>
    <t>消费类压力传感器；触控笔头压力传感器；tws耳机的传感器；车里的场景也在探索；收入去年大几百万，今年不会有大的增速；长江小米去年年初就做完尽调了，投后2亿，去年年底，今年年初交割；预计今年年底启动下一轮。</t>
  </si>
  <si>
    <t>2014.03 - 天使轮 - N/A - 汉威电子/汉威科技
2022.03 - 战略投资 - 1000万人民币 - 长江小米</t>
  </si>
  <si>
    <t>苏州能斯达电子科技有限公司是一家以MEMS设计与加工为主导产业的高科技公司，公司专注于微纳传感器、微机电系统（MEMS）、微纳制造等领域的委托加工与设计、研发、生产和服务。公司团队将秉承“为客户创造价值”的理念为客户提供最好的服务和支持。</t>
  </si>
  <si>
    <t>PMPM环球配方</t>
  </si>
  <si>
    <t>护肤品研发生产商</t>
  </si>
  <si>
    <t>2020.01 - 天使轮 - 1000万人民币 - 源码
2020.06 - Pre-A轮 - 数千万人民币 - 黑蚁/新宜/源码
2020.10 - Pre-A+轮 - N/A - HARMAY
2021.02 - 股权投资 - N/A - 腾讯
2022.03 - 股权投资 - N/A - 腾讯/琥珀</t>
  </si>
  <si>
    <t>PMPM环球配方，护肤界的Discovery！马达加斯加的猴面包树，斯里兰卡的高山茶园，印度洋的黄金海藻......PMPM集结全球最有效的自然成分，佐以先进护肤科技，给肌肤前所未有的惊喜呵护！中国创造，国际品质，有趣+有效，就是PMPM！</t>
  </si>
  <si>
    <t>跃赛生物</t>
  </si>
  <si>
    <t>新一代细胞治疗药物研发商</t>
  </si>
  <si>
    <t>2021.08 - 天使轮 - 数千万人民币 - 泰福/昆仑/高瓴
2022.03 - Pre-A轮 - 2亿人民币 - 夏尔巴/鼎晖/泰福/昆仑/高瓴/复星/瑞华/国方</t>
  </si>
  <si>
    <t>上海跃赛生物科技有限公司（跃赛生物）创立于2021年，是一家专注于开发新一代基于人多能干细胞技术的细胞治疗药物的企业，跃赛生物专注于开发新一代基于人多能干细胞技术的细胞治疗药物，旨在利用人多能干细胞制备、培养、分化和基因编辑技术平台致力于干细胞治疗领域的技术研发和产品开发，其研发管线覆盖神经退行性疾病，罕见病及肿瘤等。</t>
  </si>
  <si>
    <t>莫廷医疗</t>
  </si>
  <si>
    <t>眼科医疗设备研发生产商</t>
  </si>
  <si>
    <t>2021.01 - A轮 - N/A - 国科
2022.03 - A+轮 - 数千万人民币 - 百度</t>
  </si>
  <si>
    <t>莫廷医疗成立于2003年，总部位于深圳，是一家面向全球的高科技眼科医疗设备和解决方案供应商，主要产品覆盖眼科诊断、屈光检测、手术设备等三大领域，销售网络覆盖全球50余个国家。</t>
  </si>
  <si>
    <t>态创生物</t>
  </si>
  <si>
    <t>合成生物学技术研发商</t>
  </si>
  <si>
    <t>IDG/君联</t>
  </si>
  <si>
    <t>2021.03 - 天使轮 - N/A - 九合/真格
2021.09 - A轮 - N/A - IDG/DEA HERO /JIUHE PROFITABILITY
2022.01 - A+轮 - 数亿人民币 - IDG/君联</t>
  </si>
  <si>
    <t>态创生物是国内第一家在生物科技领域实现跨物质种类产业化、商业化落地的企业，利用生物合成技术，切实改变人类生活，引领生物技术应用的“工业革命”。态创生物利用生物合成技术的力量，将生物科技与生活相融合，实现某些菌株的强化，增强其增殖能力，提高繁衍密度，比以往传统菌株培育模式产生的目的蛋白表达量更大。发展迄今，已在生物能源、生物材料、医疗技术以及美容美肤等诸多领域取得了令人瞩目的成就。</t>
  </si>
  <si>
    <t>宇道生物</t>
  </si>
  <si>
    <t>平台型变构新药研发商</t>
  </si>
  <si>
    <t>经纬/源码/北极光</t>
  </si>
  <si>
    <t>贵，市场不够大</t>
  </si>
  <si>
    <t>2019.01 - 天使 - N/A - 复星
2020.12 - Pre-A - 1亿人民币 - 北极光/百度/方圆/腾业
2021.06 - A轮 -2000万美元 - 经纬/源码/昆仑/北极光/百度
2022.01 - A+轮 - 4000万美元 - 元生/恒旭/昆仑/源码/北极光/经纬</t>
  </si>
  <si>
    <t>宇道生物长期立足于变构机制小分子药物研发，拥有系统性的变构相关技术积累及深厚的科学背景，是全球为数不多的既拥有变构药物研发平台并同时推进First-in-Class（FIC）变构药物管线的生物技术公司之一。</t>
  </si>
  <si>
    <t>宜联生物</t>
  </si>
  <si>
    <t>新一代抗体偶联药物研发商</t>
  </si>
  <si>
    <t>启明/君联</t>
  </si>
  <si>
    <t>持续追踪近况，LYFE投后3-4亿美金</t>
  </si>
  <si>
    <t>2021.03 - A轮 - 3.5亿人民币 - 杏泽/正心谷/启明
2022.03 - B轮 - 7000万美元 - LYFE/启明/君联/正心谷/弘晖</t>
  </si>
  <si>
    <t>宜联生物成立于2020年，由国内外具有创新ADC药物全程开发及丰富公司管理经验的人才组建。企业致力于开发具有国际竞争力偶联药物，建立自主知识产权的偶联药物技术平台，以未满足的临床需求为导向，同时推进国内外临床研究的同步开展，并与国内外伙伴建立互补型合作，为全球患者服务。</t>
  </si>
  <si>
    <t>百福安酶</t>
  </si>
  <si>
    <t>生物催化剂生产商</t>
  </si>
  <si>
    <t>2022.03 - 股权投资 - N/A - 红杉/合力</t>
  </si>
  <si>
    <t>百福安酶是一家生物催化剂生产商，主要从事生物催化的开发和销售，产品包括手性醇、手性胺、手性羟基酸、氨基酸、手性环氧化物等一系列手性化学品及脂肪酶、氧化还原酶、环氧水解酶等酶催化剂。</t>
  </si>
  <si>
    <t>育生堂</t>
  </si>
  <si>
    <t>医院管理服务提供商</t>
  </si>
  <si>
    <t>2019.04 - 股权投资 - N/A - 景旭/上海蓝石
2021.04 - 股权投资 - N/A - 春阳
2022.03 - 股权投资 - N/A - 启明/华医</t>
  </si>
  <si>
    <t>上海育生堂科技有限公司 是一家集产品研发、生产、行销于一体的大型保健品、营养品及各类高档滋补品的百年老字号。</t>
  </si>
  <si>
    <t>JMGO坚果</t>
  </si>
  <si>
    <t>智能投影仪品牌</t>
  </si>
  <si>
    <t>阿里Portfolio，细分市场第二</t>
  </si>
  <si>
    <t>2013.08 - 天使 - 数千万人民币 - 浩方
2014.12 - A轮 - 6000万人民币 - IDG/达晨/Star VC
2015.06 - B轮 - 2亿人民币 - 松禾/时代伯乐/天奇/明嘉/Star VC/双安/远致
2016.03 - C轮 - 6亿人民币 - 金砖/中金前海/可信
2017.05 - C+轮 - N/A - 湖南出版
2018.04 - D轮 - 2亿人民币 - 中韩
2018.10 - D轮 - 6亿人民币 - 阿里/君盛/三泽/磐石/广发信德/东方/36氪/辽宁成大
2020.11 - E1轮 - 数亿人民币 - 远大
2021.04 - 股权投资 - N/A - 时代伯乐
2022.03 - Pre-IPO - 10亿人民币 - OPPO/IDG/乐讯天成/金晟/达晨/山鹰/君盛/深圳资本/国信弘盛/深圳全峰</t>
  </si>
  <si>
    <t>坚果智能影院是一家智能投影设备研发商。在同个局域网下用坚果控可以进行配对，用手机控制坚果智能投影和激光电视，实现方向+确认、遥控对焦、音量调节、一键切换3D等功能。</t>
  </si>
  <si>
    <t>左点</t>
  </si>
  <si>
    <t>智能养生科技品牌</t>
  </si>
  <si>
    <t>2019.10 - Pre-A - 1000万人民币 - 海泉
2020.05 - A轮 - 数千万人民币 - 天图
2020.11 - A+轮 - 1亿人民币 - 高瓴/清流/同创伟业/碧桂园
2021.07 - 股权投资 - N/A - 成汇/天图/霍普
2022.03 - 股权投资 - N/A - 同创伟业</t>
  </si>
  <si>
    <t>左点成立于2014年12月，在大消费时代的热潮来临之前，公司已经走过5年时间。左点推出的第一代产品“智能艾灸盒”，团队花了两年的时间做产品研发，不断进行各式各样的论证。左点是一家专注于人工智能养生及消费医疗领域的创新型科技品牌。目前在技术、专利储备上已申请千余项。</t>
  </si>
  <si>
    <t>元象XVERSE</t>
  </si>
  <si>
    <t>全真互联网技术研发商</t>
  </si>
  <si>
    <t>红杉/高榕/五源/高瓴</t>
  </si>
  <si>
    <t>估值15亿美金，值得聊聊但投资概率不大</t>
  </si>
  <si>
    <t>2021.01 - A轮 - 4000万美元 - 高榕/五源/高瓴/腾讯
2022.03 - A+轮 - 8000万美元 - 红杉/淡马锡/源峰/高榕/五源/高瓴</t>
  </si>
  <si>
    <t>元象XVERSE是一家全真互联网技术研发商，打造下一代3D内容生产与消费一站式平台，专注于将人工智能、云渲染、视频编解码与大系统工程等前沿技术，引入数字世界生成的过程中，在线上线下为用户提供交互体验。</t>
  </si>
  <si>
    <t>Oasis</t>
  </si>
  <si>
    <t>元宇宙互动社交平台</t>
  </si>
  <si>
    <t>五源/BAI</t>
  </si>
  <si>
    <t>CEO比较投机，做拉美陌生人社交产品，现在转型用区块链融资</t>
  </si>
  <si>
    <t>2018.06 - Pre-A轮 - 数千万人民币 - 阿特列斯/清流/险峰
2019.09 - A轮 - 1000万美元 - BAI/晨兴
2022.03 - B轮 - 1000万美元 - 五源/绿洲/BAI</t>
  </si>
  <si>
    <t>Oasis是一家元宇宙互动社交平台，覆盖移动端、PC端、VR端，结合Unity、VR、AI等技术，专注打造一个“自由开放的VR世界”。主要是由“虚拟活动”、“虚拟身份的熟人关系链”和“多样的组织形态”组成，团队正在围绕这三方面打造一个全新的虚拟经济生态。在Oasis平台上，用户可将大量的现实活动在虚拟世界中完成，包括一起看电影、看直播、唱歌、打牌、下棋、玩桌游，甚至工作、上课等。</t>
  </si>
  <si>
    <t>立景创新</t>
  </si>
  <si>
    <t>摄像模组生产销售商</t>
  </si>
  <si>
    <t>红杉/IDG/君联/高瓴</t>
  </si>
  <si>
    <t>2022.03 - 股权投资 - N/A - 鲲鹏光远/红杉/嘉御/万泽汇/IDG/君联/高瓴/高远安吉/源峰/银侨/北辰/宁波钜锦</t>
  </si>
  <si>
    <t>立景创新是一家摄像模组生产销售商，主要生产手机摄像模组﹑笔记本电脑摄像模组等。</t>
  </si>
  <si>
    <t>财富引擎</t>
  </si>
  <si>
    <t>智能投顾服务平台</t>
  </si>
  <si>
    <t>2018.07 - 股权投资 - N/A - 领沨/宗南
2022.03 - 股权投资 - N/A - 正轩/IDG</t>
  </si>
  <si>
    <t>财富引擎是一家智能投顾服务平台，专注于金融科技及智能化金融应用系统的研发和推广，致力于为金融机构提供咨询、智能投顾系统建设和应用服务、技术支持和技术培训等</t>
  </si>
  <si>
    <t>企云方</t>
  </si>
  <si>
    <t>企业绩效管理云平台开发商</t>
  </si>
  <si>
    <t>2021.03 - Pre-A轮 - 数千万人民币 - 戈壁/用友产业
2022.01 - A轮 - 1亿人民币 - 腾讯/江苏新潮/戈壁/用友产业</t>
  </si>
  <si>
    <t>企云方是一家企业绩效管理云平台开发商，致力于为企业提供绩效管理SaaS软件，帮助企业更方便快速地实施经营分析、全面预算、报表合并、管理报表和财务报表、业财融合等。平台可以实现多数据源自动集成，将企业内部ERP、OA、CRM、采购系统、销售系统、库存系统等多个系统的数据统一集成，这会大幅节省企业财务人员整理数据的时间。</t>
  </si>
  <si>
    <t>甄知科技</t>
  </si>
  <si>
    <t>企业数字化解决方案提供商</t>
  </si>
  <si>
    <t>经纬/百度</t>
  </si>
  <si>
    <t>2021.05 - 股权投资 - N/A - 汉得信息
2022.02 - A轮 - 7000万人民币 - 经纬/蓝湖/百度/信公小安/上海昀和</t>
  </si>
  <si>
    <t>甄知科技是一家企业数字化解决方案提供商，由数字化服务综合提供商上海汉得信息技术股份有限公司孵化而成。承袭汉得信息20多年的企业信息化服务经验和对企业数智化建设的深入理解，以产品燕千云、猪齿鱼，为用户提供智能化IT运维、人性化员工服务、全方位客户成功、可视化软件研发的SaaS管理平台+PaaS定制能力，强势助力各行业企业数智化转型升级。</t>
  </si>
  <si>
    <t>NeuroBot</t>
  </si>
  <si>
    <t>机器视觉低代码开发平台提供商</t>
  </si>
  <si>
    <t>2018.04 - 种子轮 - N/A - Plug&amp;Play/晨稷/聿远/琴燕禾亿
2019.12 - 天使轮 - 数百万人民币 - 中信双创
2020.09 - Pre-A轮 - 数千万人民币 - KIP
2021.01 - 股权投资 - N/A - 中关村创业
2021.04 - A轮 - 数千万人民币 - SIG</t>
  </si>
  <si>
    <t>NeuroBot是一家机器视觉低代码开发平台提供商，公司基于人工智能、云计算、大数据技术，提供云端在线的字符识别、缺陷检测、尺寸测量、目标定位等功能，致力于打造全球通用的机器视觉基础平台。矩视智能的机器视觉低代码开发平台于2020年上线，产品包含了深度学习算法，2D/3D视觉，SaaS工具和aPaaS平台，目前已完成图像采集、图像标注、算法开发、算法封装、应用集成的完整开发工具链，含100多个开发工具。</t>
  </si>
  <si>
    <t>舟谱数据</t>
  </si>
  <si>
    <t>快消供应链全面数字化解决方案提供商</t>
  </si>
  <si>
    <t>2016.01 - 天使 - 2200万人民币 - 峰瑞/昆仑万维
2016.03 - Pre-A - 数千万人民币 - 峰瑞
2018.05 - A轮 - N/A - 丹华/互仁工贸
2019.09 - A+轮 - N/A - 常春藤/星路/锐沣
2020.12 - B轮 - 1亿人民币 - 云锋/峰瑞/常春藤
2022.03 - B+轮 - 1.5亿人民币 - 软银/曾鸣/峰瑞</t>
  </si>
  <si>
    <t>舟谱数据是一家快消供应链全面数字化解决方案提供商，舟谱数据以“让数据智能成就每一位生意人”为使命，致力于为快消品行业的分销渠道和供应链管理提供数字化、智能化的解决方案以及行业大数据服务。目前，公司提供的核心解决方案包括 “舟谱云管家”、“舟谱店（团）管家”、“舟谱云仓”，分别定位于提供全业务流程管理解决方案、门店连接与交易解决方案、智能仓配及统仓统配技术解决方案。核心产品还包括基于快消行业大数据和AI技术的大数据服务平台，为品牌商、经销商、仓储、物流和门店等各个环节的生产经营决策提供大数据辅助支持。舟谱数据解决方案均以Saas模式交付，可实现快速部署应用，依托强大的云计算与大数据处理能力。</t>
  </si>
  <si>
    <t>思为科技</t>
  </si>
  <si>
    <t>房地产营销数字化升级SaaS服务提供商</t>
  </si>
  <si>
    <t>2015.05 - 天使轮 - 550万人民币 - 星河互联
2016.10 - A轮 - 2500万人民币 - 朗玛峰/芯邦
2017.12 - A+轮 - 2600万人民币 - 同创伟业/惠友
2019.06 - B轮 - 5000万人民币 - 朗玛峰/同创伟业/博叡
2020.03 - B+轮 - N/A - 微禾
2022.03 - C轮 - 数亿人民币 - 招商局/火山石/同创伟业</t>
  </si>
  <si>
    <t>思为软件是一家房地产营销数字化升级SaaS服务提供商，致力于用领先技术驱动房地产营销数字化升级，聚焦营销获客-连接-洞察-运营-转化全链路，从消费端重塑业务流程，推动行业从以“货”为中心的“信息化”，向以“人”为中心的“数字化”迈进。基于“领先产品+战略咨询+客户运营”三轮驱动模式，思为科技面向开发商提供以数字内容工业化制作、营销流程一体化打通、客户资产沉淀及运营为核心的全场景营销解决方案，通过实现楼盘数字化、场景线上化、数据资产化、营销自动化，助力开发商打造线上线下一体、前后端打通的房地产数字化营销闭环。</t>
  </si>
  <si>
    <t>极狐信息</t>
  </si>
  <si>
    <t>开源代码托管和项目管理平台</t>
  </si>
  <si>
    <t>分拆的项目，CEO离职创业</t>
  </si>
  <si>
    <t>2021.03 - 天使轮 - 数亿人民币 - 红杉宽带/高成/GitLab
2022.03 - 股权投资 - N/A - 临港科创/GGV</t>
  </si>
  <si>
    <t>极狐信息是一个开源代码托管和项目管理平台，将全球领先技术与国产化自研创新和定制化方案相结合，致力于推动国内DevOps和开源生态发展，为用户提供本地化一站式DevOps自助管理平台和SaaS服务，包括敏捷管理和安全防护等解决方案。极狐拥有GitLab永久的独家知识产权和品牌授权，与GitLab国际版同步更新迭代。</t>
  </si>
  <si>
    <t>吉工家</t>
  </si>
  <si>
    <t>建筑劳务综合服务平台</t>
  </si>
  <si>
    <t>2016.04 - 天使轮 - 1000万人民币 - 华图
2018.10 - A轮 - N/A - 英诺天使
2021.08 - B轮 - 1亿人民币 - 高瓴/红杉/奕铭
2022.03 - 股权投资 - N/A - 腾讯</t>
  </si>
  <si>
    <t>吉工家是一家建筑劳务综合服务平台，致力于用移动互联网的力量将建筑企业、项目管理人员、施工班组与工人多方有效连接，有效推动建筑项目高效管理。吉工家APP为千万建筑工人、班组长/工头提供了一个从找活、记工到社交圈子的移动互联网综合服务平台；吉工宝是建筑工程施工管理及劳务用工管理移动平台。吉工宝APP为建筑企业和项目管理人员提供了一套系统的项目管理和劳务用工管理解决方案，高效、低成本、可移动化的解决管理过程中所面临的安全、质量、进度、用工等问题，推动行业良性发展。</t>
  </si>
  <si>
    <t>Mirror World</t>
  </si>
  <si>
    <t>游戏矩阵虚拟世界服务商</t>
  </si>
  <si>
    <t>2022.03 - 种子轮 - 400万美元 - Galaxy/Republic/Alameda/YGG SEA/ Avocado Guild/Mirana/Inifinity Crypto/OK Blockdream/云九</t>
  </si>
  <si>
    <t>Mirror World是一家游戏矩阵虚拟世界服务商，专注于开发一款由多款游戏矩阵组成的虚拟世界，包含结合Roguelike玩法的ARPG游戏《Mirrama》、以PVP为主的轻松休闲向的竞技场决斗游戏《Brawl of Mirrors》，以及一款以SLG为主要类型的游戏。</t>
  </si>
  <si>
    <t>蓝芯科技</t>
  </si>
  <si>
    <t>计算机视觉算法研发商</t>
  </si>
  <si>
    <t>2017.01 - 种子轮 - N/A - N/A
2018.05 - 天使轮 - 1000万人民币 - 丰厚/泰恒
2019.02 - 战略投资 - N/A - 余杭产业
2019.12 - Pre-A轮 - 数千万人民币 - 维思
2020.12 - A轮 - 数千万人民币 - 蓝驰/维思
2021.11 - B轮 - 1亿人民币 - 腾讯/德赛
2022.03 - B+轮 - 1亿人民币 - 尚珹/蓝驰</t>
  </si>
  <si>
    <t>蓝芯科技是一家移动机器人视觉感知解决方案提供商，也是一家制造业柔性物流解决方案提供商。公司专注于研发移动机器人深度视觉感知技术和商业化产品，以「深度视觉」LX-MRDVS赋能移动机器人，为制造业客户提供安全、可靠、智能的柔性物流解决方案，是移动机器人领域首个自研MRDVS并实现批量应用的企业。现有产品包括AMR3D视觉传感器(含智能算法)、智能搬运机器人、SMT上下料机器人、印刷机/涂布机上下料机器人、复合机器人、无人叉车等。</t>
  </si>
  <si>
    <t>with</t>
  </si>
  <si>
    <t>基于声音的女性社区平台</t>
  </si>
  <si>
    <t>2021.07 - 天使轮 - 1000万人民币 - 红杉/唐沐/kk</t>
  </si>
  <si>
    <t>with是一家基于声音的女性社区平台，从声音维度建立With社区，提供女性更多优质陪伴。</t>
  </si>
  <si>
    <t>元气家族</t>
  </si>
  <si>
    <t>DTC健康管理平台开发运营商</t>
  </si>
  <si>
    <t>2021.12 - 天使轮 - 1000万人民币 -险峰</t>
  </si>
  <si>
    <t>元气家族是一家DTC健康管理平台开发运营商，公司聚焦大健康领域，专注于通过孵化IP获取流量、构建信任，将用户引流至私域后持续提供个人健康管理服务和产品。致力于打造一个DTC健康管理平台。</t>
  </si>
  <si>
    <t>SpeedFox追光</t>
  </si>
  <si>
    <t>家庭智能清洁品牌</t>
  </si>
  <si>
    <t>腾讯/红杉/BAI/IDG/五源/险峰</t>
  </si>
  <si>
    <t>聊过Pass</t>
  </si>
  <si>
    <t>2022.03 - A轮 - 1亿人民币 - 腾讯/红杉/BAI/IDG/五源/头头是道/前海方舟/险峰</t>
  </si>
  <si>
    <t>SpeedFox追光是一家家庭智能清洁品牌，专注于研发家庭智能洗地机器人。公司围绕超前设计、人工智能和自在生活的品牌价值观，专注于可持续清洁技术的研发和提供极致的家庭清洁体验。</t>
  </si>
  <si>
    <t>法奥机器人</t>
  </si>
  <si>
    <t>协作机器人研发生产商</t>
  </si>
  <si>
    <t>源码/顺为/高瓴/钟鼎</t>
  </si>
  <si>
    <t>2021.05 - A轮 - N/A - 顺为/清流
2021.06 - A+轮 - 3000万美元 - 高瓴/钟鼎/顺为
2022.03 - B轮 - 5000万美元 - 源码/阿里/美团龙珠/顺为/高瓴/钟鼎</t>
  </si>
  <si>
    <t>法奥机器人是一家协作机器人研发生产商，致力于为行业提供极致便利的深度智能系统解决方案。为行业客户提供定制化的部件、整机及系统，开放的开发平台为我们的合作伙伴提供更多的便捷和可能。</t>
  </si>
  <si>
    <t>新锐光掩模</t>
  </si>
  <si>
    <t>聚源/武岳峰</t>
  </si>
  <si>
    <t>通过WYF联系，目前没有对外融资保持跟进</t>
  </si>
  <si>
    <t>2021.02 - 股权投资 - N/A - 上创信德
2021.07 - 股权投资 - N/A - 粤财
2022.03 - 股权投资 - N/A - 聚源/国家集成电路/武岳峰</t>
  </si>
  <si>
    <t>新锐光掩模是一家集成电路研发生产商，经营范围是电子专用材料制造;电子专用材料研发;电子专用材料销售;集成电路设计;集成电路制造;集成电路销售;半导体器件专用设备制造;半导体器件专用设备销售;电子产品销售;集成电路芯片及产品制造;集成电路芯片及产品销售;软件开发;软件销售;技术服务、技术开发、技术咨询、技术交流、技术转让、技术推广;信息技术咨询服务;知识产权服务;科技中介服务;企业管理咨询;信息咨询服务（不含许可类信息咨询服务）;采购代理服务;技术进出口;货物进出口。</t>
  </si>
  <si>
    <t>慷智集成</t>
  </si>
  <si>
    <t>智能车载芯片研发商</t>
  </si>
  <si>
    <t>公司CTO没有加入，产品不达预期。和Meritech竞争</t>
  </si>
  <si>
    <t>2017.11 - 天使轮 - N/A - 扬远/华登/上海脉慷
2019.07 - A轮 - N/A - 合创/北汽产业/建元/创智
2021.11 - 战略投资 - N/A - 北汽中合汽/合创/三星/建元/常春藤
2022.03 - 股权投资 - N/A - 湖畔国际/浚泉信/长江小米/立丰/合创</t>
  </si>
  <si>
    <t>慷智集成是一家智能车载芯片研发商，专注于车载集成电路在高速视频传输、视觉计算、视频处理、深度学习领域的专用芯片以及超大规模SOC芯片。公司是全球第三家、国内唯一能够研发生产高速高清视频实时无损传输的芯片厂商，将打破由德州仪器和美信半导体的长期垄断，率先实现汽车电子芯片领域的国产替代。</t>
  </si>
  <si>
    <t>宇树科技</t>
  </si>
  <si>
    <t>高性能四足机器人研发商</t>
  </si>
  <si>
    <t>还没有找到特别好的商业落地应用，目前以2B为主</t>
  </si>
  <si>
    <t>2017.01 - 种子 - N/A - N/A
2018.05 - 天使 - N/A - 安创/变量
2019.12 - Pre-A - 数千万人民币 - 红杉/德迅
2020.04 - Pre-A+ - N/A - 初心/红杉
2021.07 - A轮 - 1000万美元 - 顺为
2022.03 - 股权投资 - N/A - 经纬/深创投/容亿/敦鸿</t>
  </si>
  <si>
    <t>宇树科技是一个高性能四足机器人研发商，专注于研发四足机器人移动平台以及相关动力系统部件，其基本原理是利用摆动曲柄滑块机构，把减速电机的旋转运动转换为驱动腿迈步的往复摆动运动，再利用简单连杆结构控制四条腿模拟动物的步态规律进行爬行运动。</t>
  </si>
  <si>
    <t>Nothing</t>
  </si>
  <si>
    <t>全球新锐科技消费品牌</t>
  </si>
  <si>
    <t>7亿美金，去年耳机3000万人民币销量</t>
  </si>
  <si>
    <t>2020.12 - 种子轮 - 700万美元 - Casey Neistat/Kevin Lin/Paddy Cosgrave/ Josh Buckley/Steve Huffman/Tony Fadell/Liam Casey
2021.02 - A轮 - 1500万美元 - Alphabet
2021.10 - A+轮 - 5000万美元 - N/A
2022.03 - B轮 - 7000万美元 - EQT/C /GV/Future Shape/Animoca/高榕</t>
  </si>
  <si>
    <t>Nothing是一家全球新锐科技消费品牌，公司将专注于创新的消费者科技产品，正在开发无线耳机，以及智能联网的消费电子产品。</t>
  </si>
  <si>
    <t>元宠科技</t>
  </si>
  <si>
    <t>宠物零售及用品交易平台</t>
  </si>
  <si>
    <t>2022.03 - 股权投资 - N/A - 高瓴</t>
  </si>
  <si>
    <t>元宠科技是一家宠物零售及用品交易平台，旗下宠酱app是一款主打猫咪家族社交与正规猫咪购买的应用。在这里，可以通过上传猫咪血统证书找到同一窝的“兄弟姐妹”，与它们的铲屎官们聊聊养猫日常。如果你计划购买猫咪，也可以在这里找到心仪爱宠，并享受平台与猫舍带来的血统、运输及健康多重保障。</t>
  </si>
  <si>
    <t>信良记</t>
  </si>
  <si>
    <t>准成品餐饮供应链品牌</t>
  </si>
  <si>
    <t>2017.03 - Pre-A轮 - 5000万人民币 - 峰瑞/黑马/禧云
2017.07 - A+轮 - 1.2亿人民币 - 钟鼎/峰瑞
2018.04 - Pre-B轮 - N/A - 昆毅
2019.07 - B轮 - 3亿人民币 - 远洋/钟鼎/峰瑞
2022.03 - 股权投资 - N/A - 峰瑞</t>
  </si>
  <si>
    <t>信良记是一家准成品餐饮供应链品牌，主要定位于鱼虾贝蟹等海产品，通过自建养殖场获取原材料，运用现代化工厂完成食材的加工和处理、料包等调味品的制作，再通过自有冷链配送体系+第三方物流平台配送到餐厅；为餐饮商户提供个性订制、营销方案、培训课程、渠道资源、供应链金融等服务。</t>
  </si>
  <si>
    <t>天鹜科技</t>
  </si>
  <si>
    <t>计算化学及AI驱动创新药分子设计提供商</t>
  </si>
  <si>
    <t>Too late</t>
  </si>
  <si>
    <t>2022.03 - 种子轮 - 数千万人民币 - 耀途/商汤/小苗朗程</t>
  </si>
  <si>
    <t>天鹜科技是一家计算化学及AI驱动创新药分子设计提供商，公司的计算和AI算法获得上海交通大学自然科学研究院/数学学院、上海国家应用数学中心的算法团队大力支持。拥有自主专利技术的计算化学和人工智能药物筛选及评估的算法，目前正与多家大型药企合作，在多个靶点上进行创新药早期研发工作。</t>
  </si>
  <si>
    <t>各色DNA</t>
  </si>
  <si>
    <t>基因检测与内容增值服务提供商</t>
  </si>
  <si>
    <t>2C DNA检测；Cici备注：现在在做心理健康方面的产品，在微信里做21天冥想训练营课程和社群，KOL口碑传播不错</t>
  </si>
  <si>
    <t>2015.08 - 种子轮 - N/A - 大象公会
2018.05 - Pre-A轮 - N/A - 长岭
2022.03 - A轮 - 5000万人民币 - 蓝驰/长岭</t>
  </si>
  <si>
    <t>各色DNA是一家基因检测与内容增值服务提供商。各色使用综合的行为遗传学研究方法，解读基因。旗下“暂停实验室”是一个在线的科学心理健身房，通过循证的数字化产品设计，提供一系列直接面向用户的心理干预计划，以增强参与者的心理调节能力，降低焦虑抑郁失眠等压力引发的心身困扰。</t>
  </si>
  <si>
    <t>小鸟健康</t>
  </si>
  <si>
    <t>上门体检检验服务机构</t>
  </si>
  <si>
    <t>2016.03 - 天使轮 - 3000万人民币 - N/A
2018.12 - A轮 - 数千万人民币 - N/A
2021.12 - 股权投资 - N/A - 远毅
2022.03 - 股权投资 - N/A - 启明</t>
  </si>
  <si>
    <t>小鸟健康是一个上门体检检验服务机构，通过快速上门为主的服务方式，以专业血液检测、基因检测、影像检测等方式，结合云端大数据系统及专业医生的一对一数据分析和健康指导，为客户提供医疗筛检和健康管理服务。</t>
  </si>
  <si>
    <t>SeekGene</t>
  </si>
  <si>
    <t>单细胞分选检测技术开发商</t>
  </si>
  <si>
    <t>TAM比较小</t>
  </si>
  <si>
    <t>2018.10 - 种子轮 - N/A - 三实至简
2018.11 - 天使轮 - N/A - 真格
2019.10 - Pre-A轮 - 数千万人民币 - 德联
2021.01 - A轮 - 1亿人民币 - 博远/辰德
2022.03 - 股权投资 - N/A - 联想之星/元璟</t>
  </si>
  <si>
    <t>寻因生物是一家单细胞分选检测技术开发商，专注于单细胞分选检测技术的开发及临床转化应用，从单细胞视角探查人体免疫系统。公司自主开发的高通量单细胞转录组测序试剂盒，同时具有灵活、简便、经济、准确等特性，可加速推动单细胞测序技术的临床转化应用。</t>
  </si>
  <si>
    <t>Matrix World</t>
  </si>
  <si>
    <t>3D可编程多链元宇宙</t>
  </si>
  <si>
    <t>550万美元</t>
  </si>
  <si>
    <t>CEO是区块链内连续创业者，偏向短线操作</t>
  </si>
  <si>
    <t>2022.02 - 天使轮 - 550万美元 - Tes/Everes/Com2Us/Y2Z/ Sky9/ Dapper Labs/Animoca/Bonfire/Matcha/ SecondLive/Hash/ LucidBlue/ PANONY</t>
  </si>
  <si>
    <t>Matrix World是3D可编程的多链元宇宙，可以实现3D低代码的AI Generate Contents（AIGC）与User Generate Contents（UGC）创造，还能为元宇宙世界提供信标，通过代码融合多元宇宙空间。</t>
  </si>
  <si>
    <t>蜂巢世纪</t>
  </si>
  <si>
    <t>创新类消费电子产品研发生产商</t>
  </si>
  <si>
    <t>钟鼎/腾讯</t>
  </si>
  <si>
    <t>小米供应链的负责人创业做AR硬件，6-7月份产品上线，值得跟进看销售情况</t>
  </si>
  <si>
    <t>2021.05 - 天使轮 - N/A - 小米科技/顺为
2021.08 - Pre-A轮 - 1000万美元 - 启明/创世伙伴/云启
2022.02 - 股权投资 - N/A - 钟鼎/赛富/众源/深圳承远/Joy Hawkeye/腾讯</t>
  </si>
  <si>
    <t>蜂巢科技（Superhexa，全称北京蜂巢世纪科技有限公司），成立于2020年10月15日，是一家专注于个人消费电子产品的创新硬件公司。</t>
  </si>
  <si>
    <t>机器人</t>
  </si>
  <si>
    <t>优地科技</t>
  </si>
  <si>
    <t>服务机器人解决方案提供商</t>
  </si>
  <si>
    <t>君联/元禾</t>
  </si>
  <si>
    <t>2014.10 - 天使 - N/A - UT斯达康
2016.10 - A轮 - 数千万人民币 - 科大讯飞/新恒基
2018.04 - B轮 - 数千万人民币 - 元禾/君联
2019.10 - B2轮 - 数千万人民币 - 索道
2020.06 - B3轮 - 1亿人民币 - 雪球/君联/招商/Convivialite/陕西鸿创/JAIC
2020.08 - 战略投资 - N/A - 华住/如家
2021.04 - C轮 - 3亿人民币 - 云锋/饿了么/银丰融金/索道/格林
2021.10 - C2轮 - 2亿人民币 - N/A 
2022.03 - 战略投资 - N/A - 如家酒店</t>
  </si>
  <si>
    <t>优地科技成立于2013年3月，专注于机器人室内外自主定位导航云到端的整体解决方案，团队来自UT斯达康（中国）股份有限公司终端事业部。目前优地科技共有四款产品：“优小妹”商用服务机器人、优地智能送餐车、机器人通用移动底盘、室外机器人。</t>
  </si>
  <si>
    <t>熙有科技</t>
  </si>
  <si>
    <t>互联网解决方案提供商</t>
  </si>
  <si>
    <t>2022.02 - 天使轮 - 数千万人民币 - 顺为</t>
  </si>
  <si>
    <t>上海熙有网络科技集团有限公司始创于2013年，是一家集云计算、大数据及中国智能化、互联网技术定制开发为一体的集团公司。熙有集团以技术创新、运营服务为核心，以”互联网+产业+金融“创新发展模式，以帮传统企业快速拥抱互联网，一站式提供互联网解决方案的创新发展模式。</t>
  </si>
  <si>
    <t>数划科技</t>
  </si>
  <si>
    <t>企业预算计划SaaS服务商</t>
  </si>
  <si>
    <t>2021.12 - Pre-A轮 - 1000万人民币 - SIG</t>
  </si>
  <si>
    <t>上海数划信息科技有限公司（以下简称“数划科技”或公司），致力于通过业财一体的企业计划与分析云产品服务，协助用户建立商业洞察，助力企业实现经营目标。公司为各行业用户提供从计划、执行、预测到分析的业财一体化产品服务，实现经营闭环，并通过云原生架构配合两大自主研发计算引擎，赋予用户实现大规模数据实时计算的能力。</t>
  </si>
  <si>
    <t>LigaAI</t>
  </si>
  <si>
    <t>新一代智能研发管理平台</t>
  </si>
  <si>
    <t>暂时pass，创始人不错，估值高，还很早期，做海外</t>
  </si>
  <si>
    <t>2021.04 - Pre-A轮 - 数千万人民币 - SIG
2022.03 - A轮 - 数千万美元 - 靖亚/SIG/程浩</t>
  </si>
  <si>
    <t>LigaAI是一个新一代智能研发管理平台，致力于以AI技术赋能工作场景，化繁就简，为不同类型的组织提供数字化，个性化，智能化的项目协作平台。</t>
  </si>
  <si>
    <t>黑马科创云</t>
  </si>
  <si>
    <t>专精特新知识产权SaaS云平台</t>
  </si>
  <si>
    <t>2022.03 - A轮 - 4000万人民币 - 用友幸福/劲邦/梅花</t>
  </si>
  <si>
    <t>作为创业黑马集团旗下的专精特新知识产权SaaS平台，黑马企服的“科创云”是行业中一个独特的存在，不但具有互联网产品的数字化、云服务属性，还拥有较强的本地化客户对接和服务能力，而且它还是国内率先为专精特新企业资质申报和企业成长提供服务的平台。</t>
  </si>
  <si>
    <t>京品高科</t>
  </si>
  <si>
    <t>智慧零售终端SaaS系统提供商</t>
  </si>
  <si>
    <t>2017.11 - Pre-A轮 - 1000万人民币 - 鼎信长城
2022.02 - A轮 - 数千万人民币 - 梅花</t>
  </si>
  <si>
    <t>京品高科创立于2013年，致力于为泛零售行业的运营数字化转型提供快捷、高效、成本优化的智能解决方案。作为全球领先的智能售卖整体解决方案服务商，京品高科依托自主研发的智能零售AIoT云平台，实现了智能零售跨业态、跨场景、跨终端、跨平台的互联互通，并利用智能化手段帮助产业链中各环节的高效协作。</t>
  </si>
  <si>
    <t>新略数智</t>
  </si>
  <si>
    <t>全域营销数据平台</t>
  </si>
  <si>
    <t>红杉/高瓴/元璟</t>
  </si>
  <si>
    <t>2020.08 - 天使轮 - N/A - 鼎聚/品友互动
2021.03 - Pre-A轮 - N/A - 初心
2022.03 - A轮 - 1亿人民币 - 红杉/高瓴/元璟</t>
  </si>
  <si>
    <t>新略数智是一家全域营销数据平台，作为更具行业「Know-how」的新一代全域消费者数字化运营解决方案先行者，新略数智通过提供全域营销数据中台「策略魔方」，帮助品牌沉淀并管理营销和消费者数据资产，通过场景化（市场机会识别、品牌定位、新品研发、新品上市、营销推广到客户运营等）的数据分析洞察，提供全链路可落地可验证的闭环生意策略。最终帮助品牌建立一个以消费者为核心的智能运营中枢系统，加速企业数字化转型，重构业务流程，快速响应市场需求。目前，新略数智已为 moody、WonderLab、理然、联合利华、雀巢、GUCCI、安踏、海蓝之谜等多个知名头部品牌提供产品与服务。</t>
  </si>
  <si>
    <t>星云有客</t>
  </si>
  <si>
    <t>私域一体化智能营销解决方案提供商</t>
  </si>
  <si>
    <t>高瓴/IDG</t>
  </si>
  <si>
    <t>创始人偏弱</t>
  </si>
  <si>
    <t>2021.06 - 天使轮 - N/A - 初心/联想
2021.07 - Pre-A轮 - 4000万人民币 - 云曦一号/联想/初心
2022.03 - A轮 - 1亿人民币 - 高瓴/IDG/联想</t>
  </si>
  <si>
    <t>星云有客作为国内私域一体化智能营销SaaS解决方案服务商，以“全域数据+私域会员”的创新理念，结合企业微信生态和数字化营销能力，帮助消费品牌解决私域会员获取、转化、复购、裂变等问题，深度连接和服务用户，最终实现全域流量和销售额提升。</t>
  </si>
  <si>
    <t>Mobisummer</t>
  </si>
  <si>
    <t>出海营销服务商</t>
  </si>
  <si>
    <t>2017.07 - 天使轮 - 数百万美元 - 险峰/IDG/人人游戏
2018.12 - A轮 - 数千万美元 - N/A
2021.08 - B轮 - N/A - 新犁/广州基金/温氏/中银粤财/头头是道/粤财/金沙江联合
2022.02 - B+轮 - 数亿人民币 - 钟鼎/福建纵腾</t>
  </si>
  <si>
    <t>Mobisummer凭借全球领先的大数据和商业智能技术，为企业进行深度效果营销和流量覆盖，在精准获客和变现等多个维度带来全面提升并迅速占领海外市场。</t>
  </si>
  <si>
    <t>企迈科技</t>
  </si>
  <si>
    <t>商家私域用户数字运营平台</t>
  </si>
  <si>
    <t>2018.06 - 天使轮 - 1000万人民币 - N/A
2018.12 - A轮 - 5000万人民币 - 凡创
2021.08 - B轮 - 1亿人民币 - 中金
2021.09 - B+轮 - 数千万人民币 - 顺为
2022.01 - B++轮 - 数千万人民币 - 高瓴
2022.02 - C轮 - 数千万美元 - 高成/高瓴/顺为</t>
  </si>
  <si>
    <t>安徽智迈科技有限公司创立于2009年，是一家专注线下商家运营解决方案的提供商，致力于帮助商家营造更丰富的消费场景及更精细的门店运营。旗下“企迈云商”是专为线下商家打造的、国内领先的数字化门店运营平台，目前拥有：企迈小程序、会员系统、排队取餐、排队叫号、卡券平台、IoT设备等运营服务及一站式垂直行业解决方案，快速赋能餐饮和零售商家，为门店提供数字化的新零售生态服务，让生意经营更简单。</t>
  </si>
  <si>
    <t>未来智安</t>
  </si>
  <si>
    <t>网络安全解决方案提供商</t>
  </si>
  <si>
    <t>2020.11 - 天使轮 - 数千万人民币 - 红杉
2021.07 - Pre-A轮 - 1亿人民币 - 腾讯/红杉
2022.02 - 股权投资 - N/A - 泰岳梧桐/君联</t>
  </si>
  <si>
    <t>北京未来智安科技有限公司，成立于2020 年，国内首个发布 XDR（Extended Detection and Response）扩展威胁检测与响应平台，产品方案和技术水平与 Cisco、PAN 相当。公司专注于网络攻击检测和响应，为客户提供精准全面的网络安全检测、高效自动化的威胁运营 能力和产品方案。北京未来智安科技有限公司核心产品有：未来智安 XDR 扩展威胁检测响应系统、未来 智安 EDR 终端威胁检测响应系统、未来智安 NDR 全流量威胁检测响应系统 等。</t>
  </si>
  <si>
    <t>云动云</t>
  </si>
  <si>
    <t>企业数字化管理平台</t>
  </si>
  <si>
    <t>2021.06 - 天使轮 - N/A - 蓝湖/鼎聚
2022.02 - 股权投资 - N/A - 深涧/蓝湖/初心/云飞三期</t>
  </si>
  <si>
    <t>云动魔方是一家为企业提供数智化管理和运营的一站式解决方案的技术公司。创始团队成员均来自于国内一线互联网企业，在云计算，云原生以及IOT等方面有丰富的经验。</t>
  </si>
  <si>
    <t>楚航科技</t>
  </si>
  <si>
    <t>辅助驾驶系统研发商</t>
  </si>
  <si>
    <t>启明/九合</t>
  </si>
  <si>
    <t>2022/6已交流，角雷达竞争非常激烈，主雷达进展缓慢</t>
  </si>
  <si>
    <t>2018.06 - 天使 - N/A - 九合
2019.04 - A轮 - N/A - 兰璞/启明
2020.04 - A+轮 - 数千万人民币 - 兰璞/厦门半导体/启明/九合
2021.06 - A++轮 - 1亿人民币 - 九号/安亭联投/厦门半导体
2022.02 - B轮 - 1亿人民币 - 创世伙伴/九合/海南合楚/湖州含光芯动</t>
  </si>
  <si>
    <t>楚航科技是一家基于毫米波雷达的高级辅助驾驶系统ADAS和自动驾驶系统领域的高科技创新性企业。楚航科技将通过与整车厂密切合作，结合最新的人工智能算法，融合多种传感器，构建新一代的ADAS高级辅助驾驶系统和自动驾驶技术平台，实现ACC高级自动巡航，AEB自动刹车，LDW 车道偏离预警，FCW前碰撞预警，PDS行人预警，PA泊车辅助和BSD 盲点检测等核心功能。</t>
  </si>
  <si>
    <t>六分科技</t>
  </si>
  <si>
    <t>GNSS高精度定位产品及服务提供商</t>
  </si>
  <si>
    <t>偏中后期优先级不高</t>
  </si>
  <si>
    <t>2018.03 - 种子轮 - N/A - 四维图新
2019.12 - A轮 - N/A - 重庆南方工业/四维天盛
2020.04 - 战略投资 - 1.2亿人民币 - 腾讯/合肥创投
2020.12 - 股权投资 - N/A - 北京鼎和高达/湖南赛星
2021.12 - B轮 - 6.2亿人民币 - 华控/鼎晖百孚/渝富/中信/益华/元禾控股/荷塘/鼎和高达/信银/新鼎/启纬数据/泓松物联</t>
  </si>
  <si>
    <t>六分科技致力于成为国际一流的“车规级高精度定位”完整解决方案提供商。据了解，六分科技在中国北斗卫星导航定位系统，在兼容GPS、格洛纳斯、伽利略的基础上，依托自主建设的北斗地基增强系统，为用户提供厘米级定位能力。</t>
  </si>
  <si>
    <t>嬴彻科技</t>
  </si>
  <si>
    <t>自动驾驶技术研发商</t>
  </si>
  <si>
    <t>红杉/君联</t>
  </si>
  <si>
    <t>1.88亿美元</t>
  </si>
  <si>
    <t>2018.04 - 天使 - N/A - G7/普洛斯/蔚来
2020.04 - 战略投资 - 1亿美元 - N/A
2020.11 - A轮 - 1.2亿美元 - 宁德/普洛斯/G7/蔚来
2021.08 - B轮 - 2.7亿美元 - 京东/美团/太盟/德邦/IDG/招银/国投/Mirae Asset/斯道/博华/普洛斯隐山/宁德/蔚来/钟鼎
2022.02 - B+轮 - 1.88亿美元 - 红杉/君联/周大福/沄柏/物产中大/美团/蔚来/斯道/博华</t>
  </si>
  <si>
    <t>嬴彻科技专注自动驾驶核心技术，在制造、运营环节与产业链上下游广泛合作。目前已陆续和领先OEM、一级供应商、物流车队就车辆研发定制以及自动化车队运营展开深度合作。</t>
  </si>
  <si>
    <t>SubspaceLabs</t>
  </si>
  <si>
    <t>Web3扩展解决方案提供商</t>
  </si>
  <si>
    <t>3290万美元</t>
  </si>
  <si>
    <t>2021.06 - 种子轮 - 450万美元 - Hypersphere/Stratos
2022.03 - 天使轮 - 3290万美元 - Pantera/Coinbase/ Crypto.com/Alameda/ConsenSys/KR1/Hypersphere/Stratos/AVG Blockchain/GSR/Eniac</t>
  </si>
  <si>
    <t>Subspace Labs可以为波卡网络开发提供激励兼容（incentive compatible）的创新型 Proof-of-Capacity (PoC)共识算法以及可扩展、永续去中心化存储，完全实现自由、公平和环境友好的基于硬盘的共识算法，同时解决Pow和PoS网络的中心化趋势问题。</t>
  </si>
  <si>
    <t>柏意慧心</t>
  </si>
  <si>
    <t>智能模拟仿真技术研发商</t>
  </si>
  <si>
    <t>2019.09 - 股权投资 - N/A - 普洛非特
2021.07 - 股权投资 - N/A - 天使湾
2022.02 - 股权投资 - N/A - 线性</t>
  </si>
  <si>
    <t>柏意慧心（杭州）网络科技有限公司是一家将全球领先的模拟仿真技术和人工智能运用于医疗的高科技企业。专注于阶段成品的开发，包括介入手术方案辅助分析及术后评估系统、血管类疾病诊疗辅助系统、COPD诊疗辅助系统；开展精准医疗美容系统的研发工作。</t>
  </si>
  <si>
    <t>布尔向量</t>
  </si>
  <si>
    <t>AI视频生成SaaS服务提供商</t>
  </si>
  <si>
    <t>请郭威介绍</t>
  </si>
  <si>
    <t>作为一个一站式视频服务平台，布尔向量不仅能够为品牌方提供生产力工具，并且也具备视频投放的效果分析和营销管理等功能，将服务范围从设计延伸到了应用环节，通过对品牌方投放到市场的每一个视频进行追踪并对视频的营销效果进行分析，实现场景化运营，从而帮助品牌方提升市场营销的效果。</t>
  </si>
  <si>
    <t>艺画开天</t>
  </si>
  <si>
    <t>原创动漫动画制作商</t>
  </si>
  <si>
    <t>2015.12 - 种子轮 - N/A - 三七互娱
2016.08 - 天使轮 - 数百万人民币 - 德同
2017.02 - A轮 - 300万人民币 - 腾讯
2018.02 - A+轮 - 数千万人民币 - 哔哩哔哩/腾讯/天图
2020.11 - 股权投资 - N/A - 哔哩哔哩
2022.03 - B轮 - 数亿人民币 - 哔哩哔哩/天图</t>
  </si>
  <si>
    <t>艺画开天从事原创动漫开发、制作、全网推广运营与游戏开发。艺画开天与多家手游上市公司深度合作，拥有包括腾讯在内的多家顶级互联网企业的资源背景。旗下有原创动漫《灵笼：incarnation》、《幻镜诺德琳》、《疯味英雄》。</t>
  </si>
  <si>
    <t>芯钛科技</t>
  </si>
  <si>
    <t>智能网联汽车芯片研发商</t>
  </si>
  <si>
    <t>2021.10 - A轮 - 1亿人民币 - 广汽/上汽/格尔/投控东海/火山石/国策
2022.02 - 股权投资 - 1亿人民币 - 方广/上汽</t>
  </si>
  <si>
    <t>上海芯钛信息科技有限公司致力于智能网联汽车领域的智能应用及信息安全的体系构建。具备完全自主知识产权的车联网整体信息安全防护产品体系、自主可控国产密码算法芯片和基于云计算的平台设计、研发、运行维护等技术能力。</t>
  </si>
  <si>
    <t>聚盟</t>
  </si>
  <si>
    <t>大票零担网络运营服务商</t>
  </si>
  <si>
    <t>2018.01 - 天使 - N/A - 新宁
2018.08 - Pre-A - 1亿人民币 - IDG
2019.01 - Pre-A+ - 1亿人民币 - 赛富
2019.09 - A轮 - 数亿人民币 - IDG/三峡鑫泰
2020.09 - B轮 - N/A - N/A
2020.12 - B+轮 - 1亿美元 - 三峡鑫泰/IDG/安朴/沨华/赛富/哲灵
2022.03 - B2轮 - 1亿美元 - 沨华/IDG</t>
  </si>
  <si>
    <t>聚盟成立于2017年12月，是一家大票零担网络运营服务商。其以物流园区为基础，整合专线网络，推动加盟的专线公司进行整合，协助其导入订单，提供统一的品牌和信息管理系统，为客户（第三方物流公司为主）提供门到门全直达的运输服务。</t>
  </si>
  <si>
    <t>海柔创新</t>
  </si>
  <si>
    <t>物流仓储机器人研发商</t>
  </si>
  <si>
    <t>五源/源码/红杉</t>
  </si>
  <si>
    <t>是个Miss，现在估值和阶段不匹配了</t>
  </si>
  <si>
    <t>2015.7.1 - 种子轮 - N/A - XBOTPARK/香港塞纳
2017.10.23 - 天使轮 - N/A - 联想之星/零一/同方以衡
2018.8.7 - Pre-A轮 - 数千万人民币 - 百世物流/华同方
2019.5.24 - A轮 - N/A - 华登/百世物流
2020.9.1 - B轮 - 1亿人民币 - 源码/华登/零一
2021.3.10 - B+轮 - 1亿人民币 - 五源/源码/华登
2021.8.19 - C轮 - N/A - 五源/红杉/源码/鼎珮/华登/势能
2021.9.22 - D轮 - 2亿美元 - 今日/红杉/五源/源码/联想之星/零一
2022.6.13 - D+轮 - 1亿美元 - 今日/五源/源码/红杉/零一</t>
  </si>
  <si>
    <t>海柔创新是一家物流仓储机器人研发商，专注于箱式仓储机器人系统研发设计与方案规划。旗下货箱到人系统包括库宝机器人HAIPICK、软件系统HAIQ及工作站等，可实现物料的拣选、搬运与分拣，服务于有柔性自动化改造需求的物流仓库和工厂。</t>
  </si>
  <si>
    <t>比昂芯科技</t>
  </si>
  <si>
    <t>摩尔封装集成和高速/射频仿真EDA工具开发商</t>
  </si>
  <si>
    <t>2021.09 - 天使轮 - 1亿人民币 - 英诺/复星创富/临港科创/元禾璞华</t>
  </si>
  <si>
    <t>比昂芯成立于2020 年 10 月，是一家开发销售后摩尔封装集成和高速/射频仿真EDA 工具的公司，致力于填补国产EDA 产业链空白。比昂芯主要面向后摩尔芯片设计包括高速/射频（RF）芯片仿真和优化，以及芯片和先进封装(高密度PCB, 3D/2.5D多芯片集成和芯粒集成)的多物理(含信号和电源完整性)仿真和验证。其核心产品BTDsim是国内唯一的全功能射频电路仿真器，已完成开发并通过关键用户的测试，可满足客户在高端大规模射频芯片/IP设计中对高精度电路仿真不断提升的需求。</t>
  </si>
  <si>
    <t>盛相科技</t>
  </si>
  <si>
    <t>工业级3D相机研发商</t>
  </si>
  <si>
    <t>好公司，对融资比较排斥</t>
  </si>
  <si>
    <t>2022.01 - A轮 - 数千万人民币 - 北极光</t>
  </si>
  <si>
    <t>盛相科技是一个3D相机研发商，是业内知名的工业级3D相机硬件厂商、国家级高新技术企业，同时也是中国机器视觉产业联盟标准委员会3D组组长单位、欧洲机器视觉协会会员单位，广泛使用于尺寸检测、瑕疵检测、机器人定位引导等多种应用场景，用户遍布消费电子、新能源、通信、航空航天、半导体、汽车制造、核工业等行业。</t>
  </si>
  <si>
    <t>芯享科技</t>
  </si>
  <si>
    <t>半导体封测工厂生产自动化整体解决方案服务商</t>
  </si>
  <si>
    <t>红杉/高瓴/华登</t>
  </si>
  <si>
    <t>山云资本为FA，下一轮时间未定，保持跟进，中秋节后跟FA沟通</t>
  </si>
  <si>
    <t>2019.07 - 天使轮 - 1000万人民币 - 云和
2020.11 - Pre-A轮 - 1000万人民币 - 正轩
2021.03 - A轮 - 1亿人民币 - 红杉/华登/高瓴/红点
2022.03 - A+轮 - 数亿人民币 - 渤海/国联/中南/方道/红杉/高瓴/华登</t>
  </si>
  <si>
    <t>无锡芯享信息科技有限公司成立于2018年7月，是中国领先的半导体晶圆FAB、半导体封测工厂生产自动化整体解决方案服务商，主要服务于半导体晶圆制造、半导体封装测试领域的制造企业。无锡芯享目前是国内仅有的可以为8寸、12寸晶圆制造FAB提供整体自动化的咨询与建设的高新技术企业，在半导体封测领域也在数个技术方向上打破了国际厂商垄断达到了世界先进水平。</t>
  </si>
  <si>
    <t>海外华昇</t>
  </si>
  <si>
    <t>高精度微米及纳米级电子浆料研发商</t>
  </si>
  <si>
    <t>2019.01 - 股权投资 - N/A - 中合联创
2021.10 - 股权投资 - N/A - 南京文治/温氏/如石财富/嘉兴正金原石
2022.02 - 股权投资 - N/A - 斯迪克/同创伟业/追远/羌塘私募/苏州典弈/上海启煊长实/上海春田</t>
  </si>
  <si>
    <t>大连海外华昇电子科技有限公司是一家专业从事高精度纳米级贱金属（铜、镍）导电浆料的研发、生产和销售的高新科技型企业。产品中心：镍内电极浆料、铜端电极浆料。</t>
  </si>
  <si>
    <t>巨风芯</t>
  </si>
  <si>
    <t>电子及芯片技术研发商</t>
  </si>
  <si>
    <t>模拟（隔离/非隔离驱动、IGBT），现在白色家电，后边上车；暂时没有融资需求</t>
  </si>
  <si>
    <t>2019.08 - 股权投资 - N/A - 亦合/南方创新创业人才
2020.09 - 股权投资 - N/A - 聚源/元禾华创
2022.03 - 股权投资 - N/A - 广州开发区/深创投/汇川/武岳峰</t>
  </si>
  <si>
    <t>巨风芯是一家电子及芯片技术研发商，主要经营范围是电子及芯片科技领域内的技术开发、技术咨询、技术转让、技术服务；电子及芯片产品的研发、设计、销售；经营进出口业务。</t>
  </si>
  <si>
    <t>纽迪瑞</t>
  </si>
  <si>
    <t>柔性压感触控解决方案提供商</t>
  </si>
  <si>
    <t>小米耳机用的柔性触控传感器</t>
  </si>
  <si>
    <t>2012.12 - 天使 - N/A - 东方富海
2015.08 - A轮 - N/A - 光量
2016.05 - 战略投资 - N/A - 中兴合创
2017.05 - B轮 - N/A - 聚源/弘高高科/中建/光量
2018.12 - C轮 - N/A - 光大/中关村协同/融弘/小贝知行/光量
2021.02 - 战略投资 - 1.5亿人民币 - 中银/越秀/前海/谢诺
2022.02 - 股权投资 - N/A - 小米/顺为/招商启航</t>
  </si>
  <si>
    <t>纽迪瑞成立于2011年，是全球首家将“柔性MEMS”概念成功商业化落地的公司，拥有近百项国内外核心专利，涵盖材料、结构、方案、量产等多个环节，具备全产业链高度垂直整合的优势。品牌合作伙伴包括Google、华为、小米、vivo、OPPO等，Mobile智能手机、Wearable可穿戴、Measurable力测量三大产品线累计出货量近6000万套，已成为全球新型压感触控技术第二大供应商。</t>
  </si>
  <si>
    <t>MYOMY</t>
  </si>
  <si>
    <t>潮流配饰品牌</t>
  </si>
  <si>
    <t>2021.11 - 天使轮 - 1000万人民币 - 梅花/蓝海众力</t>
  </si>
  <si>
    <t>MYOMY是一个潮流配饰品牌，主打高性价比的太阳镜以及相关眼镜配饰，并将得物作为主阵地。作为新近崛起的电商平台，得物去年整体的GMV已经逼近唯品会，成为了仅次于阿里、京东、拼多多、抖音、快手和唯品会的，中国第7大电商平台。</t>
  </si>
  <si>
    <t>蓝马医疗</t>
  </si>
  <si>
    <t>实体恶性肿瘤TILs疗法产品研发商</t>
  </si>
  <si>
    <t>2021.04 - 天使轮 - N/A - 华盖
2022.03 - Pre-A轮 - 数千万美元 - 博远/IDG/苏高新</t>
  </si>
  <si>
    <t>蓝马医疗成立于2020年12月，专注于开发以TILs疗法为核心的细胞免疫治疗产品，从而为广大患者提供全新的选择和治疗方案。TIL（Tumor infiltrating lymphocyte, TIL）是机体淋巴细胞侵入到肿瘤组织中，并对肿瘤起识别、抵抗和攻击作用的细胞群体。TIL的作用机制是通过释放细胞毒素直接杀伤肿瘤细胞。此外，TIL还能调节机体免疫功能，提高机体对肿瘤细胞的杀伤能力。</t>
  </si>
  <si>
    <t>华毅乐健</t>
  </si>
  <si>
    <t>饶毅的基因治疗公司，管线种类差异性小，其他龙头公司优势明显，管理层水平一般</t>
  </si>
  <si>
    <t>2021.02 - 战略投资 - N/A - 腾讯/光大/天壹/高榕/果实盈富
2021.08 - 股权投资 - N/A - 苏州领军
2022.03 - A轮 - 数亿人民币 - 红杉/阳光保险/清松/北京生命科学园/光大/果实盈富/华兴</t>
  </si>
  <si>
    <t>华毅乐健于2019年成立，公司以“为中华之屹立、人民喜乐康健”为愿景，以自主创新研发为核心，致力于打造成为一家立足中国、全球领先的生物科技公司，造福人类健康。公司以肝脏基因递送为切入点，自主研发了全球领先的高效载体平台，其先导产品针对广阔且未被满足需求的血友病A领域，进度领先，是国内首个进入探索性临床实验阶段的产品，已初步取得了良好的安全和有效性数据。未来将基于创始人及团队多年的科学积淀延伸至神经系统疾病治疗性产品，实现罕见病与常见病相平衡的产品管线布局，向临床实验稳步推进。</t>
  </si>
  <si>
    <t>天与养老</t>
  </si>
  <si>
    <t>智慧养老服务管理平台</t>
  </si>
  <si>
    <t>钟鼎/高瓴</t>
  </si>
  <si>
    <t>2021.06 - A轮 - N/A - 高瓴/长岭/万物
2022.02 - A+轮 -2000万美元 - 长岭/钟鼎/高瓴/万物</t>
  </si>
  <si>
    <t>天与养老是一家以数字科技引领中国养老行业发展的智慧养老平台公司。天与养老服务于中国老龄化全进程，围绕长者的“健康” 、“安全”、“照护”、“参与”等全生活场景，融合众多全球科技医养解决方案，自主打造数字化系统平台。依托强大的数字化系统及数千服务人员构成的终端网络，为数百万的长者提供优质医养服务。</t>
  </si>
  <si>
    <t>华龛生物</t>
  </si>
  <si>
    <t>仿生3D细胞技术产品研发商</t>
  </si>
  <si>
    <t>TAM，估值高</t>
  </si>
  <si>
    <t>2018.08 - 种子轮 - N/A - 北京三益
2019.01 - 天使轮 - N/A - 清华控股
2019.08 - Pre-A轮 - 1000万人民币 - 国科嘉和/常见/水木清华/华控基石/清华大学
2020.09 - A轮 - 数千万人民币 - 德同/首都科技
2021.04 - A+轮 - 数千万人民币 - 本草
2022.03 - B轮 - 3亿人民币 - 高榕/中金启德/中金启元/中国科兴/国药/洪泰/爱博清石/源慧/沂景/本草/德同</t>
  </si>
  <si>
    <t>北京华龛生物科技有限公司由清华大学医学院科研团队领衔创建，清华大学参股共建，核心技术源于清华大学的成果转化。公司基于自主知识产权的原创性3D微组织工程技术，推出了系列仿生3D细胞技术产品，专注于解决定制化、规模化、自动化、高质量的干细胞培养扩增工艺；致力于研发基于原位局部注射的干细胞3D微组织治疗新药；聚焦于开发3D细胞高通量药物筛选产品，为高校科研院所、临床机构、干细胞企业及药物研发企业提供创新性的3D细胞技术产品与服务，推动干细胞应用领域与新药研发领域的快速发展。</t>
  </si>
  <si>
    <t>CardiMED</t>
  </si>
  <si>
    <t>心血管医疗器械供应商</t>
  </si>
  <si>
    <t>集采风险</t>
  </si>
  <si>
    <t>2015.09 - A轮 - N/A - 德诚
2017.12 - B轮 - N/A - 熠美/重庆一心/上海闵行区创新/德同
2018.04 - B+轮 - N/A - 中金启辰
2020.09 - 股权投资 - N/A - 泰康/德诚
2022.02 - 股权投资 - N/A - 大兴国投/中金/明势/华盖/华安汇富</t>
  </si>
  <si>
    <t>CardiMED是一家专注于心血管医疗器械领域的创新型医疗科技公司，由国际知名的专业医疗投资机构德诚资本（Decheng Capital）发起设立。公司自主研发的核心产品“普惠”人工生物心脏瓣膜拥有多个国家专利，先进的组织处理技术在保留牛心包自然的生物学特性的同时，增强了瓣膜的组织稳定性，从而使瓣膜具有极佳的耐久性，并能够有效消除钙化形成因素；首创的一体化瓣叶设计能够使瓣叶整体上的应力分布更加均匀，瓣叶不易损坏；优异的瓣膜结构设计，使得产品具有优秀的血流动力学特性。“普惠”人工生物心脏瓣膜已获国家食品药品监督管理总局批准注册，从1993年植入第一枚至今，已有23年临床应用经验，无不良事件反馈记录。</t>
  </si>
  <si>
    <t>劲方医药</t>
  </si>
  <si>
    <t>抗肿瘤药物研发服务商</t>
  </si>
  <si>
    <t>纯药</t>
  </si>
  <si>
    <t>2017.11 - 天使轮 - 1亿人民币 - 弘晖/泰福/潜龙
2018.10 - Pre-A轮 - N/A - 弘甲
2018.11 - A轮 - 1.2亿人民币 - 汇桥/国药/石药/弘晖/潜龙誉瀚/泰福
2019.05 - A+轮 - N/A - 海邦
2020.03 - B轮 - 4亿人民币 - 鼎晖/深创投健康/中南/磐霖/国药/清池/弘晖/泽悦/交银国际/国新思创/诺思格
2021.01 - B+轮 - 数亿人民币 - 北极光/惠每/领道/善金/鼎晖/磐霖
2021.12 - C轮 - 5亿人民币 - 华盖/苏信/谢诺金融/农银国际/德屹/乔景/百度/文周/鼎晖/清池/惠每/磐霖/善金
2022.02 - 股权投资 - N/A - 北极光</t>
  </si>
  <si>
    <t>劲方医药于2017年在上海成立，专注通过研究肿瘤信号通路、肿瘤免疫微环境及免疫调节等领域的最新生物学机制，构建以自研产品为主的原创型“全球新”大、小分子药物管线，主攻尚无临床验证的创新靶点与适应症，并拥有全球自主知识产权。</t>
  </si>
  <si>
    <t>瑞莱谱</t>
  </si>
  <si>
    <t>临床质谱设备和配套试剂盒研发商</t>
  </si>
  <si>
    <t>2019.11 - 天使 - N/A - 辰德
2020.12 - A轮 - 数千万人民币 - 君联/华盖/辰德
2021.05 - A+轮 - 数千万人民币 - 三正健康/正怀/华盖/君联/辰德
2022.02 - 股权投资 - N/A - 苏州信托/君联/辰德/源峰/杭州晓池</t>
  </si>
  <si>
    <t>瑞莱谱医疗位于浙江省杭州市，是一家致力于临床质谱设备和配套试剂盒的研发、生产和销售的IVD企业，旨在为临床医学客户提供质谱仪器、自动化配套设备、体外诊断试剂盒、应用方法学及服务的一站式整体解决方案，填补国内IVD领域高端临床质谱的产业空白。作为临床质谱领域的平台型公司，瑞莱谱拥有十分齐全的质谱产品管线，包括电感耦合等离子体-质谱仪（ICP-MS）、气相色谱-质谱仪（GC-MS）、液相色谱-串联质谱仪（LC-MS/MS）三大类质谱平台及配套自动化前处理设备和检测试剂盒。</t>
  </si>
  <si>
    <t>EVOWERA</t>
  </si>
  <si>
    <t>电动牙刷研发生产商</t>
  </si>
  <si>
    <t>2021.11 - 天使轮 - N/A - 龙湖
2022.02 - A轮 - N/A - 光远和声/高瓴/Brizan/松柏</t>
  </si>
  <si>
    <t>EVOWERA是一家电动牙刷研发生产商，专注于个人消费类电子产品研发、生产，主要产品是一款自适应声波电动牙刷“planckO1”。</t>
  </si>
  <si>
    <t>Date</t>
  </si>
  <si>
    <t>Exchange</t>
  </si>
  <si>
    <t>Valuation</t>
  </si>
  <si>
    <t>Deal Log</t>
  </si>
  <si>
    <t>民爆光电</t>
  </si>
  <si>
    <t>民爆光电主营LED照明产品的研发，生产与销售业务。产品涵盖了LED商业照明、LED办公照明、LED家居照明、LED室内外照明、LED景观照明、LED配件等多个领域。</t>
  </si>
  <si>
    <t>创业板</t>
  </si>
  <si>
    <t>13.36亿元</t>
  </si>
  <si>
    <t>58.02亿人民币</t>
  </si>
  <si>
    <t>2023.8.4 - IPO - 13.36亿人民币 - 公开发行
2019.1.1 - 股权投资 - N/A - 星河集团/深创投
2015.12.4 - 股权投资 - N/A - 宝安引导基金
2010.3.5 - 股权投资 - N/A - 深创投</t>
  </si>
  <si>
    <t>逸飞激光</t>
  </si>
  <si>
    <t>武汉逸飞激光设备有限公司位于武汉·中国光谷，是一家专业从事工业激光产品的研发、生产和销售的高新技术企业。公司聚集了一大批多年从事激光加工设备科研和产业化的知名教授、激光技术专家和科研人员，凭借中国光谷良好的光电子产业氛围,积极进取,锐意开拓,始终引领激光技术和应用的发展潮流，通过不断创新,为国内外广大的工业激光用户提供全面完善的激光应用解决方案及配套设备。</t>
  </si>
  <si>
    <t>科创板</t>
  </si>
  <si>
    <t>11.13亿元</t>
  </si>
  <si>
    <t>53.48亿人民币</t>
  </si>
  <si>
    <t>2023-07-28 - IPO - 11.13亿元
2017-06-23 - 股权投资 - N/A - 怡珀新能源
2018-02-05 - 股权投资 - N/A - 海富产业基金/伟基并购/惠友资本
2019-11-06 - 股权投资 - N/A - 民生证券投资/宏泰高新/朗润股权/容易海达/宏鹰投资/诺安资本</t>
  </si>
  <si>
    <t>盛邦安全</t>
  </si>
  <si>
    <t>远江盛邦（北京）网络安全科技股份有限公司（简称：盛邦安全）成立于2010年，专注于网络空间安全领域，以“让网络空间更有序”为使命，为客户提供网络安全基础类、业务场景安全类、网络空间地图类安全产品及服务。公司在成都、西安、北京建立了三大研发中心，研发人员占比超过40%。近年来，公司品牌和综合实力获得越来越多的认可：2021年被评为国家级专精特新“小巨人”企业；连续三年入选中国网络安全产业联盟（CCIA）评选的“中国网安产业竞争力50强”；获得IDC“大数据安全”和“中国网络安全风险态势感知系统”创新者称号以及德勤中国“海淀明日之星”等荣誉。作为国家级网络安全应急服务支撑单位、国家信息安全漏洞库技术支撑单位、国家网络与信息安全信息通报机制技术支持单位、国家重大活动网络安全保卫技术支持单位，盛邦安全一直战斗在网络安全一线，曾参与世界反法西斯战争胜利70周年大阅兵、G20峰会、新中国成立70周年庆祝活动等数十场重要活动的网络安全保障工作，是国家重大活动网络安保的坚实护航力量。</t>
  </si>
  <si>
    <t>7.53亿元</t>
  </si>
  <si>
    <t>40.28亿人民币</t>
  </si>
  <si>
    <t>2023-07-26 - IPO - 7.53亿元
2020-11-30 - 股权投资 - N/A - 达晨财智/国君源泓
2020-10-14 - 股权投资 - N/A - 北京海国融智/上海璟码
2016-04-14 - 新三板 - N/A</t>
  </si>
  <si>
    <t>威迈斯</t>
  </si>
  <si>
    <t>深圳威迈斯新能源股份有限公司成立于2005年，总部位于中国深圳，致力于电力电子与电力传动产品的研发、生产和销售。威迈斯与众多汽车制造商合作，为客户提供优质的汽车动力域产品和高效的解决方案，产品包括但不限于OBC、DCDC、逆变器、齿轮箱、电动汽车通信控制器（EVCC）、电动汽车无线充电系统（WEVC）等。</t>
  </si>
  <si>
    <t>19.91亿元</t>
  </si>
  <si>
    <t>218.86亿人民币</t>
  </si>
  <si>
    <t>2023-07-26 - IPO - 19.91亿元
2019-01-01 - 股权投资 - N/A - 广汽资本/谢诺投资/深创投
2018-04-23 - 战略投资 - N/A - 尚颀资本/同晟资本
2017-12-25 - 股权投资 - N/A - 丰图投资</t>
  </si>
  <si>
    <t>光格科技</t>
  </si>
  <si>
    <t>光格科技是一家专注新一代光电传感网络及综合监控系统的研发、生产、销售和服务的综合型公司，其产品包括温度、应力应变、及环保和碳排放监测等光纤传感网络系统。</t>
  </si>
  <si>
    <t>8.76亿元</t>
  </si>
  <si>
    <t>31.25亿人民币</t>
  </si>
  <si>
    <t>2023-07-24 - IPO - 8.76亿元
2018-09-19 - 股权投资 - N/A - 方广资本
2015-04-03 - 股权投资 - N/A - 基石基金
2014-09-01 - 股权投资 - N/A - 苏州领军创投
2010-10-12 - 股权投资 - N/A - 乾融创禾资本</t>
  </si>
  <si>
    <t>智信精密</t>
  </si>
  <si>
    <t>智信精密（IPI) 是精密检测及自动化生产领域的技术专家。IPI凭借其在机器视觉、精密检测、组装自动化、智能控制等方面的多元技术能力，为例如消费电子、LED、新能源、医疗器械等行业客户提供定制化服务，满足他们对精密检测和自动化系统的更高要求，从而面对新智造时代的挑战。</t>
  </si>
  <si>
    <t>5.92亿元</t>
  </si>
  <si>
    <t>46.98亿人民币</t>
  </si>
  <si>
    <t>2023-07-20 - IPO - 5.29亿元
2018-10-23 - 股权投资 - N/A - 红杉中国/江苏风正投资管理</t>
  </si>
  <si>
    <t>康鹏科技</t>
  </si>
  <si>
    <t>上海康鹏科技股份有限公司，是一家历史悠久的化学研发、生产和销售高科技企业，致力于提供含氟特种化学品。包括液晶，锂离子电池组件，医药化学品和农用化学品。</t>
  </si>
  <si>
    <t>10.20亿元</t>
  </si>
  <si>
    <t>56.92亿人民币</t>
  </si>
  <si>
    <t>2023-07-20 - IPO - 9亿元
2021-07-05 - 战略投资 - 数亿元 - 凯辉基金
2021-06-21 - 股权投资 - N/A - 上凯创投/架桥资本/中启投资/仁金投资/润璋基金
2018-11-27 - 股权投资 - N/A - 云晖资本/川流投资/稼沃资本/前海母基金</t>
  </si>
  <si>
    <t>埃科光电</t>
  </si>
  <si>
    <t>合肥埃科光电科技有限公司成立于2011年，是国内著名的专业研发、生产和销售高端工业成像部件的国家高新技术企业。埃科光电始终专注科技创新，坚持高端产品定位，是我国机器视觉领域自主创新的高端国产品牌先锋企业。目前主要拥有高速工业线扫描相机、大幅面扫描相机、高速面扫描相机、PCIe图像采集卡四个产品线30余种产品。凭借完善的产品系列、高速高分辨率特征、机卡一体化解决方案以及强大的应用支持团队等优势，埃科产品已广泛应用于3C、锂电、半导体、PCB、汽车零配件、FPD、新能源、物流、医药、印刷、包装、轨道交通等行业。</t>
  </si>
  <si>
    <t>12.47亿元</t>
  </si>
  <si>
    <t>44.08亿人民币</t>
  </si>
  <si>
    <t>2023-07-19 - IPO - 12.47亿元
2021-10-29 - 股权投资 - N/A - 安徽静安投资集团有限公司/兴泰创业/敦勤投资/毅达资本/深圳中天汇富基金管理/同创伟业/合肥兴泰资本管理/国家中小企业发展基金</t>
  </si>
  <si>
    <t>航材股份</t>
  </si>
  <si>
    <t>北京航空材料研究院有限公司致力于以航空新材料、新工艺、新技术为基础的系列高新技术产品的研究、开发、制造和销售。公司主营产品涵盖了航空航天等领域的钛合金精密铸件、高温合金母合金、飞行器风挡、舱盖、观察窗透明件及组件、航空橡胶、密封剂、胶黏剂、弹性元件等。</t>
  </si>
  <si>
    <t>71.09亿元</t>
  </si>
  <si>
    <t>270.14亿人民币</t>
  </si>
  <si>
    <t>2023-07-19 - IPO - 71.09亿元
2021-06-30 - 股权投资 - N/A - 中国中车/中信证券/国创基金/国家制造业转型升级基金/誉华基金/航发基金管理/国家军民融合产业投资基金/海国鑫泰投资/航天科工资产/中航产融/北创投</t>
  </si>
  <si>
    <t>精智达</t>
  </si>
  <si>
    <t>深圳精智达技术股份有限公司主营业务为触控显示屏检测设备的研发、生产与销售。公司目前有五大产品系列：多功能触摸屏测试机SC-TPT系列、Sensor电气特性测试机SC-TPST系列、RTP模组自动电性测试机SC-TPRT系列、触控显示Cell自动测试机SC-LCET系列以及触控显示模组自动测试SC-LCMT系列。</t>
  </si>
  <si>
    <t>11.71亿元</t>
  </si>
  <si>
    <t>73.33亿人民币</t>
  </si>
  <si>
    <t>2023-07-18 - IPO - 10.99亿元
2021-06-21 - Pre-IPO - N/A - 前海母基金/兆易创新/深创投/华登国际
2019-10-19 - 股权投资 - N/A - 石溪资本
2019-07-20 - C轮 - 数千万元 - 清源投资领投
2019-01-01 - 股权投资 - N/A - 四海新材基金/屹唐华创
2017-09-27 - 股权投资 - 数千万元 - 国中创投/架桥资本/三行资本/裕嘉投资
2016-05-09 - 新三板 - N/A
2014-09-11 - 股权投资 - N/A - 程铂瀚创投
2014-07-02 - 股权投资 - N/A - 苏高新创投集团/清源投资/启赋资本</t>
  </si>
  <si>
    <t>海科新源</t>
  </si>
  <si>
    <t>东营市海科新源化工有限责任公司，公司拥有100000吨/年电解液溶剂装置，80000吨/年碳酸二甲酯和60000吨/年工业级丙二醇联产装置一套、30000吨/年环丙水合法医药/食品级丙二醇装置一套、80000吨/年异丙醇装置与10000吨/年二异丙醚联产装置一套，主要为医药、食品、电解液、化妆品、香精香料、烟草等行业客户提供高品质产品：电解液溶剂（DMC、EMC、DEC、PC、EC）、医药/食品级丙二醇、食品级异丙醇、一缩二丙二醇、工业级碳酸二甲酯、异丙醇、丙二醇、二异丙醚等，同时为客户提供全面、专业的技术服务。</t>
  </si>
  <si>
    <t>11.14亿元</t>
  </si>
  <si>
    <t>55.56亿人民币</t>
  </si>
  <si>
    <t>2023-07-07 - IPO - 11.14亿元
20-11-04 - 战略投资 - N/A - 辰韬资本/城发投资
20-05-29 - 股权投资 - N/A - 北汽产业投资/璟侑投资/达晨财智/上海合银投资/海科集团
19-04-01 - 股权投资 - N/A - 苏民投/金浦投资</t>
  </si>
  <si>
    <t>英华特</t>
  </si>
  <si>
    <t>苏州英华特涡旋技术股份有限公司是一家专注于涡旋式制冷压缩机研发、制造和销售的高科技企业，公司获得专业风险投资公司投资和各级政府的科技经费支持，被评为江苏省民营科技企业和中小型科技企业、国家级高新技术企业。公司产品已经通过CCC、CQC、CE、CRAA、UL、CB、INMETRO、ISI、Rohs &amp; Reach等国内外产品认证，在管理方面本公司也取得了TüV的SO9001&amp;ISO14001管理体系认证，这些权威认证都是英华特产品完美品质的保证和见证。本公司产品除了在国内市场取得傲人的销售业绩外，更销售到亚洲、非洲、欧洲、南美洲等40多个国家和地区。</t>
  </si>
  <si>
    <t>7.52亿元</t>
  </si>
  <si>
    <t>44.75亿人民币</t>
  </si>
  <si>
    <t>2023-07-13 - IPO - 7.52亿元
20-12-14 - B轮 - 1亿元 - 高瓴创投/浩澜资本/美的资本
14-04-01 - A轮 - N/A - 协立投资</t>
  </si>
  <si>
    <t>Keep</t>
  </si>
  <si>
    <t>Keep是一款具有社区属性的移动健身工具类产品。用户可利用碎片化的时间，随时随地选择适合自己的视频健身课程，进行真人同步训练。同时还可以在社区中找到志同道合的小伙伴一同记录自己的健身时光。</t>
  </si>
  <si>
    <t>港交所</t>
  </si>
  <si>
    <t>47.52亿人民币</t>
  </si>
  <si>
    <t>155.07亿港元</t>
  </si>
  <si>
    <t>2023-07-12 - IPO - 3.13亿港元
21-01-11 - F轮 - 3.6亿美元 - 软银愿景基金/高瓴资本/高都资本/GGV纪源资本/腾讯/五源资本/时代资本/BAI等
20-05-19 - E轮 - 8000万美元 - 时代资本/GGV纪源资本/腾讯/晨兴资本/贝塔斯曼亚洲投资基金等
18-07-10 - D轮 - 1.27亿美元 - 高盛/腾讯/GGV纪源资本/晨兴资本/贝塔斯曼亚洲投资基金
16-08-16 - C+轮 - N/A - 腾讯
16-05-17 - C轮 - 3200万美元 - 晨兴资本/纪源资本GGV/贝塔斯曼亚洲投资基金
15-07-10 - B轮 - 1000万美元 - 纪源资本GGV/贝塔斯曼亚洲投资基金/银泰资本
15-04-30 - A轮 - 500万美元 - 银泰资本/贝塔斯曼亚洲投资基金
14-11-10 - 天使轮 - 300万元 - 泽厚资本</t>
  </si>
  <si>
    <t>国科恒泰</t>
  </si>
  <si>
    <t>国科恒泰（北京）医疗科技有限公司是东方科仪控股（东方科仪控股为中国科学院控股有限公司控股的科技综合服务集团）旗下成员企业。 国科恒泰结合医院发展需求，聚焦整体服务，与众多国内、外医疗器械领域的一线品牌供应商合作，融合创新经营模式，一直致力于成为中国走在行业前沿的医疗器械数字化供应链综合服务商。</t>
  </si>
  <si>
    <t>9.45亿元</t>
  </si>
  <si>
    <t>98.97亿人民币</t>
  </si>
  <si>
    <t>2023-07-12 - IPO - 9.45亿元
19-11-13 - 股权投资 - N/A - 泓沣资本
19-09-06 - C轮 - 11亿元 - 泰康人寿/通和毓承/招商局资本/涌流资本/君联资本/夏尔巴资本/国科嘉和/上海朗闻等
16-06-21 - B轮 - 数亿元 - 国科嘉和/君联资本/北极光创投/通和资本/山蓝资本/百年人寿/安龙基金/新疆绿洲资本
15-01-23 - 股权投资 - N/A - 通和毓承/国科嘉和/五五东方瑞泰/奇成投资/晟凯达投资</t>
  </si>
  <si>
    <t>誉辰智能</t>
  </si>
  <si>
    <t>深圳市誉辰自动化设备有限公司主要经营非标自动化半自动化设备、测试设备、机电产品的销售，为客户提供锂电池的专业化组装及测试自动化设备</t>
  </si>
  <si>
    <t>8.39亿元</t>
  </si>
  <si>
    <t>29.66亿人民币</t>
  </si>
  <si>
    <t>2023-07-12 - IPO - 8.39亿元
21-12-14 - 股权投资 - N/A - 晨道资本/深创投/德弘联信/超兴创投/鼎富基金/宝安引导基金/海量资本
18-08-20 - 被收购 - 4.5亿元 - 科恒股份</t>
  </si>
  <si>
    <t>科伦博泰是一家创新药物研发商，专注于创新药业务的研发、生产和销售，备受市场关注的是其ADC药物（Antibody-drug Conjugate ，抗体偶联药物）管线。2017年，公司第一个ADC产品A166实现中美双报，该药品拟用于HER2阳性乳腺癌、胃癌等恶性肿瘤的治疗</t>
  </si>
  <si>
    <t>香港联交所</t>
  </si>
  <si>
    <t>13.6亿港元</t>
  </si>
  <si>
    <t>143.09亿港元</t>
  </si>
  <si>
    <t>2023-07-11 - IPO - 13.6亿港元
22-12-30 - B轮 - 2亿美元 - 默沙东/IDG资本/国投招商/信达资管/Sherpa/上银杏苓/光华梧桐等
21-03-23 - A轮 - 5.12亿元 - IDG资本/国投招商/LAV/高瓴资本/科伦药业等</t>
  </si>
  <si>
    <t>恒工精密</t>
  </si>
  <si>
    <t>河北恒工精密装备股份有限公司，专注于流体科技新材料的研发、生产加工、销售服务，力于为液压流体、空气压缩、工程机械等行业，提供高品质、低成本、低能耗的解决方案。</t>
  </si>
  <si>
    <t>8.11亿元</t>
  </si>
  <si>
    <t>41.71亿人民币</t>
  </si>
  <si>
    <t>2023-07-10 - IPO - 8.11亿元
20-10-20 - 股权投资 - N/A - 国投招商/招商资本</t>
  </si>
  <si>
    <t>66.96亿人民币</t>
  </si>
  <si>
    <t>2020.11.4 - 战略投资 - N/A - 辰韬资本领投/城发投资
2020.5.29 - 股权投资 - N/A - 北汽产业投资/璟侑投资/达晨财智/上海合银投资/海科集团
2019.4.1 - 股权投资 - N/A - 苏民投/金浦投资</t>
  </si>
  <si>
    <t>明阳电气</t>
  </si>
  <si>
    <t>广东明阳电气股份有限公司已逐步形成以高低压成套开关设备、箱变及变压器设备、智能化装置及系统三大业务板块的现代装备企业，主要服务领域涵盖发电、电网、数据中心、轨道交通、石油化工、工民建等重点行业。
 企业画像
 反馈</t>
  </si>
  <si>
    <t>创业板 6.30</t>
  </si>
  <si>
    <t>29.76亿元</t>
  </si>
  <si>
    <t>101.78亿人民币</t>
  </si>
  <si>
    <t>2020.8.28 - 股权投资 - N/A - 深创投/广东中广投资/立湾创业/前海母基金/中科科创基金/湾区资管</t>
  </si>
  <si>
    <t>芯动联科</t>
  </si>
  <si>
    <t>安徽芯动联科主要从事MEMS陀螺仪传感器集成电路产品的研发，生产，应用开发和销售。产品的主要目标市场为消费类电子产品市场和高性能要求的工业产品市场，如汽车工业等。</t>
  </si>
  <si>
    <t>科创板 6.30</t>
  </si>
  <si>
    <t>14.76亿元</t>
  </si>
  <si>
    <t>187.40亿人民币</t>
  </si>
  <si>
    <t>2021.12.30 - 股权投资 - N/A - 上海鑫汇私募基金管理合伙企业
2020.8.19 - 股权投资 - N/A - 中城创业/方正和生/基石资本/金石投资/中芯聚源/一元航天/招商投资/宝鼎投资/北京古柏投资
2019.10.16 - 股权投资 - N/A - 航天科工股权投资基金管理（深圳）/北京国兵晟乾投资管理
2018.10.22 - 股权投资 - N/A - 安徽创投/成都鼎兴量子投资管理/小村资本
2016.10.13 - 股权投资 - N/A - 安徽省高新投
2015.12.17 - 股权投资 - N/A - 中兵基金</t>
  </si>
  <si>
    <t>金杨股份</t>
  </si>
  <si>
    <t>金杨新材是一家电池及钢壳生产商，专注于电动、能力电池等技术领域，为用户提供镍氢、镍镉、锂电等二次电池、动力电池用钢壳、方型铝壳及盖帽（包括深孔电镀镍）产品。</t>
  </si>
  <si>
    <t>11.93亿元</t>
  </si>
  <si>
    <t>42.32亿人民币</t>
  </si>
  <si>
    <t>2020.9.28 - 股权投资 - N/A - 金雨茂物/晨道资本/超兴投资</t>
  </si>
  <si>
    <t>药师帮</t>
  </si>
  <si>
    <t>药师帮是一个B2B医药营销平台，旨在链接药品供应商（药企、医药公司）和药品终端（药店、诊所、卫生站），以电商平台+SaaS服务为切入点，重构药品市场的供应链。目前，药师帮连接了上游工业、中游批发仓储、物流体系、下游终端系统。根据团队提供的数据，药师帮活跃终端超过15万家，月度GMV已突破5亿。</t>
  </si>
  <si>
    <t>港交所 6.28</t>
  </si>
  <si>
    <t>37.68亿元</t>
  </si>
  <si>
    <t>129.00亿港元</t>
  </si>
  <si>
    <t>2021-06-15 - 战略投资 - 2.7亿美元 - 珠江投资/百度/阳光保险/松禾资本/广州基金
2018-12-16 - D轮 - 1.33亿美元 - 老虎环球基金/H Capital/DCM中国
2018-06-14 - C+轮 - 4.2亿元 - DCM中国/SIG
2018-01-01 - C轮 - N/A - 顺为资本/松禾资本/高捷资本
2017-02-07 - B轮 - 1.1亿元 - 松禾资本/复星医药/同威创投/常春藤资本
2016-04-05 - A轮 - 7100万元 - 复星医药/一村资本/常春藤资本
2015-05-10 - Pre-A轮 - 1000万元 - 常春藤资本/绵阳威盛</t>
  </si>
  <si>
    <t>溯联股份</t>
  </si>
  <si>
    <t>重庆溯联塑胶股份有限公司是一家从事塑料尼龙管路系列（汽车燃油/真空系统管路总成等）、塑料快速接头及塑料紧固件（塑料管卡）等产品的专业设计、生产和服务的高新技术企业。</t>
  </si>
  <si>
    <t>创业板 6.28</t>
  </si>
  <si>
    <t>13.32亿元</t>
  </si>
  <si>
    <t>42.42亿人民币</t>
  </si>
  <si>
    <t>2018-10-17 - 股权投资 - N/A - 温氏投资/同创伟业
2017-08-11 - 股权投资 - N/A - 重庆生众</t>
  </si>
  <si>
    <t>华丰科技</t>
  </si>
  <si>
    <t>四川华丰企业集团有限公司（国营第七九六厂），成立于1958年，是我国一五时期成立的第一家军用连接器科研生产型企业，承担国家重点装备和重点工程电连接器科研开发和生产任务。是我国航天、航空、航海、电子装备配套电连接器的核心骨干企业，国家高新技术企业，中国电接插元件行业协会理事长单位，国际标准化组织IEC/TC48及SC48B中国技术归口单位，连续二十九年跻身中国电子元件企业百强榜，主编发行中国机电行业唯一权威期刊《机电元件》。</t>
  </si>
  <si>
    <t>科创板 6.27</t>
  </si>
  <si>
    <t>6.4亿元</t>
  </si>
  <si>
    <t>107.04亿人民币</t>
  </si>
  <si>
    <t>2020-09-29 - 股权投资 - N/A - 海通开元/深创投/红塔创投/申万创新投/越秀产业基金/申万宏源长虹股权投资/中青恒辉/北交联合/四川鼎浩/东兴资本
2015-08-20 - 股权投资 - N/A - 长虹集团
2009-01-14 - 股权投资 - N/A - 长虹创投</t>
  </si>
  <si>
    <t>安凯微</t>
  </si>
  <si>
    <t>安凯微电子是一家为物联网智能硬件提供核心芯片的芯片设计企业，主要产品包括互联网摄像机核心芯片、蓝牙芯片以及应用处理器芯片。公司设计并销售用于移动互联网周边设备的核心处理器芯片，并提供相关的软件系统开发平台。</t>
  </si>
  <si>
    <t>10.47亿元</t>
  </si>
  <si>
    <t>52.61亿人民币</t>
  </si>
  <si>
    <t>2020-12-25 - 股权投资 - N/A - 粤财创投
2020-07-30 - 股权投资 - N/A - 广州越秀产业基金
2019-10-31 - 股权投资 - N/A - 长江小米基金/千行资本/芯谋市场信息咨询（上海）有限公司
2019-03-21 - 股权投资 - N/A - 春阳资本/凯得金控/元禾华创/珠海景祥资本管理/广州市兴聚股权投资基金/广州凯思基金管理/凯得创新投
2018-11-13 - 战略投资 - N/A - 科金控股/广州城投
2018-11-06 - 股权投资 - N/A - 广州基金
2015-10-30 - 股权投资 - N/A - 鼎丰投资/凯安计算机/红石诚金/广东清大创业投资有限公司/诸暨露笑商贸
2014-09-26 - 股权投资 - N/A - 富成投资</t>
  </si>
  <si>
    <t>致欧科技</t>
  </si>
  <si>
    <t>致欧家居业务起源于德国汉堡，曾在德国留学的公司创始人以留学积累的资源在网上做外贸。2010年，为了进一步扩大业务规模，郑州致欧进出口贸易有限公司（公司前身）正式成立。为优化物流配送，公司在西欧、北美、日本及中国多地设立物流配送中心，总面积超过15万平方米，在公司自主研发的数字化管理系统支持下，物流体系可以高效覆盖主要市场。</t>
  </si>
  <si>
    <t>10.70亿元</t>
  </si>
  <si>
    <t>105.76亿人民币</t>
  </si>
  <si>
    <t>2018.01 - 天使 - N/A - 沐桥/科赢
2018.05 - A轮 - N/A - 博时/安克
2018.07 - B轮 - N/A - IDG
2018.10 - B+轮 - N/A - 泽骞/语昂
2019.01 - C轮 - N/A - 嘉御
2020.11 - Pre-IPO - N/A - IDG/嘉御/前海</t>
  </si>
  <si>
    <t>智翔金泰</t>
  </si>
  <si>
    <t>重庆智翔金泰生物制药有限公司(简称：智翔金泰)成立于2015年，专注于新型单克隆抗体药物的产业化。公司涉及领域主要为单克隆抗体及融合蛋白等生物技术药物的研发，目标靶向为肿瘤和自身免疫性疾病等治疗领域。</t>
  </si>
  <si>
    <t>34.73亿元</t>
  </si>
  <si>
    <t>125.95亿人民币</t>
  </si>
  <si>
    <t>2020.11.24 - 股权投资 - N/A - 智飞生物
2021.9.27 - 股权投资 - N/A - 君和立成/信熹/东方富海/海通开元/朗姿韩亚/弘陶/贵诚汇鑫/朗玛峰</t>
  </si>
  <si>
    <t>飞沃科技</t>
  </si>
  <si>
    <t>湖南飞沃新能源科技股份有限公司（简称“飞沃科技”）成立于2012年，是一家专注于高强度紧固件研发与制造，并提供紧固系统解决方案的国家高新技术企业。紧固件是高端装备上的关键基础零部件，飞沃科技制造的紧固件主要应用于风电、工程机械、轨道交通、船舶、石油、电力、航空航天等工业领域。其中风电领域产品主要有：风电叶片预埋螺套、机舱螺栓、塔筒螺栓、地锚螺栓等，产品远销丹麦、德国、美国、墨西哥等国家。</t>
  </si>
  <si>
    <t>12.57亿元</t>
  </si>
  <si>
    <t>38.90亿人民币</t>
  </si>
  <si>
    <t>2016.1.27 - 天使轮 - N/A - 沅澧产投/上海宇皓/易津
2018.12.21 - 股权投资 - 5000万人民币 - 华软/沅澧产投/中科芙蓉
2019.12.31 - 股权投资 - N/A - 啟赋
2020.3.10 - 战略投资 - N/A - 丰年
2022.8.26 - A轮 - 5000万人民币 - 华软/财鑫金控/中科芙蓉</t>
  </si>
  <si>
    <t>科笛集团</t>
  </si>
  <si>
    <t>科笛集团成立于2019年，是一家专注于皮肤学的研发型生物制药公司，致力于开发创新及全面的解决方案，以满足患者及消费者在广泛皮肤病治疗及护理市场中不断变化的多样化需求。</t>
  </si>
  <si>
    <t>19.50亿元</t>
  </si>
  <si>
    <t>2019.8.1 - 股权投资 -2000万美元 - 通和毓承
2020.8.1 - 股权投资 - 1.8亿美元 - 云锋/红杉/中金/清池/泰康保险
2021.9.1 - 股权投资 - 7500万人民币 - 富达国际</t>
  </si>
  <si>
    <t>阿特斯</t>
  </si>
  <si>
    <t>阿特斯阳光电力集团股份有限公司的主营业务是晶硅光伏组件的研发、生产和销售,致力于为客户提供品质可靠、技术领先、性价比高的组件产品；公司的主要产品是光伏组件业务、光伏应用解决方案业务及电站开发及运营业务。公司是全球主要的光伏组件制造商之一，根据彭博新能源财经对全球光伏组件制造商的分级，公司始终位列全球组件供应商“第一梯队”。</t>
  </si>
  <si>
    <t>89.48亿元</t>
  </si>
  <si>
    <t>467.84亿人民币</t>
  </si>
  <si>
    <t>2020.9.25 - 战略投资 - 17.8亿人民币 - 水木清华/中金/元禾创投/春山浦江/苏高新/华泰新产业/比亚迪/创启开盈</t>
  </si>
  <si>
    <t>双元科技</t>
  </si>
  <si>
    <t>浙江双元科技开发有限公司是一家从事传统工业过程自动检测控制系统、智能仪器仪表、机器视觉应用、节能环保和全高清图象处理产品研发、生产的综合性高科技公司。公司以浙江大学作为技术支撑平台，瞄准国际先进技术和产品，依托公司技术创新中心为主体力量，在关键技术上寻求浙江大学相关学科专家的帮助，经过几年的努力，开发出一个又一个国内首创、填补国内空白，完全可以和国外一流技术相媲美的高科技产品，得到了国内专家和企业的好评，也获得了政府多项技术创新奖励。</t>
  </si>
  <si>
    <t>18.61亿元</t>
  </si>
  <si>
    <t>57.07亿人民币</t>
  </si>
  <si>
    <t>2021.9.29 - 股权投资 - N/A - 晨道/宁波梅山超兴
2021.12.27 - 股权投资 - N/A - 惠州市利元亨/德弘联信
2022.5.24 - 战略投资 - N/A - 朝希</t>
  </si>
  <si>
    <t>鑫宏业</t>
  </si>
  <si>
    <t>无锡鑫宏业线缆科技股份有限公司于2004年1月注册成立，是一家致力于研发生产电气设备连接线、光伏线、新能源汽车线、机车车辆配线、高品质电机绕组线等各种特种电线电缆及线束组件加工的专业厂家。</t>
  </si>
  <si>
    <t>16.33亿元</t>
  </si>
  <si>
    <t>62.87亿人民币</t>
  </si>
  <si>
    <t>2020.5.18 - 股权投资 - N/A - 无锡金投/涌铧
2020.10.29 - 股权投资 - N/A - 锡创投</t>
  </si>
  <si>
    <t>翔腾新材</t>
  </si>
  <si>
    <t>翔腾新材是一家工业胶粘类和光学膜片产品提供商，该公司产品包括绝缘、耐高温、导热、EMC、EMI等胶带及光学级PET膜片，可以广泛应用于LCD、太阳能、变压器等相关领域。</t>
  </si>
  <si>
    <t>深交所</t>
  </si>
  <si>
    <t>4.97亿元</t>
  </si>
  <si>
    <t>38.60亿人民币</t>
  </si>
  <si>
    <t>2017.11.30 - 股权投资 - N/A - 浙金信托
2020.12.1 - 股权投资 - N/A - 涌铧</t>
  </si>
  <si>
    <t>宏信建发</t>
  </si>
  <si>
    <t>上海宏信建设发展有限公司（简称“宏信建发”）是远东宏信（03360.HK）旗下设立的设备综合运营服务商，以建设、施工类设备及材料为基础，致力于为客户提供多功能、多方位、全周期的综合服务，通过多产品线的布局，覆盖全国的运营网络及复合经营能力，持续为客户创造价值。</t>
  </si>
  <si>
    <t>38.99亿元</t>
  </si>
  <si>
    <t>102.63亿港元</t>
  </si>
  <si>
    <t>2021.5.10 - 战略投资 - 2.05亿美元 - 徐工机械/中联重科/高瓴/中新融创/浙江鼎力/临工重机/特雷克斯/招银国际
2023.5.12 - 股权投资 - 1.4亿美元 - 天津市滨海/中联重科/浙江鼎力/临工重机/恒立液压/普陀科投/上海新金环</t>
  </si>
  <si>
    <t>易点云</t>
  </si>
  <si>
    <t>易点云品牌属于北京易点淘网络技术有限公司，该公司是国内更受欢迎的企业IT租赁服务与管理平台，在行业领域内不断创新与突破，为企业提供企业IT设备租赁、企业IT运维、固定资产管理系统、设备回收，实现了企业IT服务的基础覆盖。</t>
  </si>
  <si>
    <t>20.09亿元</t>
  </si>
  <si>
    <t>56.74亿港元</t>
  </si>
  <si>
    <t>2015.5.30 - 天使轮 - 600万人民币 - 洪泰
2015.9.22 - A轮 - 455万美元 - 经纬/顺为
2016.12.30 - Pre-B轮 - 7000万人民币 - 拉卡拉/顺为/经纬/1898友创
2017.10.1 - B轮 - 1.2亿人民币 - 经纬/顺为/考拉/洪泰
2018.3.21 - C轮 - 3200万美元 - 源码/经纬/顺为/洪泰/考拉
2018.10.16 - D轮 - 6000万美元 - 源码
2019.2.20 - 股权投资 - N/A - 武汉赟堃
2020.11.16 - 股权投资 - N/A - 考拉
2021.3.16 - E轮 - 5亿人民币 - 源码/洪泰/经纬/指数/云时/中关村中诺
2023.5.15 - 股权投资 - 1亿人民币 - 策源</t>
  </si>
  <si>
    <t>朗坤环境</t>
  </si>
  <si>
    <t>深圳市朗坤环境集团股份有限公司是专业以投资、运营模式提供城市有机废弃物整体解决方案服务的环保企业。公司的主要业务为有机废弃物处理，包括餐饮垃圾、厨余垃圾、动物类固废（病死禽畜和动物产品）、生活垃圾等城市有机废弃物的无害化处理与资源化利用。</t>
  </si>
  <si>
    <t xml:space="preserve">创业板 </t>
  </si>
  <si>
    <t>15.68亿元</t>
  </si>
  <si>
    <t>57.65亿人民币</t>
  </si>
  <si>
    <t>2020.4.29 - 股权投资 - N/A - 广州新兴/正和凤凰/华迪/毅达/广州开发区产业/粤科金融/重环/荔园鼎瑞/玖菲特/弘图广电/乡村振兴/粤科母基金/共赢/深圳高新投/奕远启辰/海通开元</t>
  </si>
  <si>
    <t>美芯晟</t>
  </si>
  <si>
    <t>美芯晟科技（北京）有限公司是一家专注于LED照明驱动、模拟电源芯片设计与销售的国家级高新技术企业。作为无线充电技术引领者，推出全球首款无线充电速度媲美有线快充的30W接收端芯片和集成USB-PD协议的50W发射端芯片。同时在LED驱动领域，美芯晟是业界单级高功率因数算法和恒流算法首创者，技术与市场均处于领先水平。</t>
  </si>
  <si>
    <t>15.01亿元</t>
  </si>
  <si>
    <t>60.01亿人民币</t>
  </si>
  <si>
    <t>2018.3.21 - 股权投资 - N/A - 美国中经合
2018.12.21 - 股权投资 - N/A - 清控银杏/高捷/比邻
2019.1.23 - 股权投资 - N/A - 元禾璞华/山东中潞瑞银/荷塘
2021.9.29 - 股权投资 - N/A - 中信建投/兴橙/凯联/哈勃/盛宇/华天科技/龙旗/中经合鲁信
2021.11.12 - 战略投资 - N/A - 西安天启/智慧城市产投/盛宇</t>
  </si>
  <si>
    <t>中科飞测</t>
  </si>
  <si>
    <t>深圳中科飞测科技有限公司是与中科院微电子研究所深入合作、自主研发和生产工业智能检测装备的高科技创新企业，检测技术在行业处于国际前沿地位，检测设备在高端市场实现设备的国产化。公司产品拥有完整的自主知识产权，最具代表的产品和服务有：微纳三维形貌量测系统Cypress系列，厚度和形貌量测系统Cypress-T系列，表面缺陷检测系统Spruce系列，智能视觉检测系统Birch系列等，以及正在研发中的工业制造三坐标检测设备Pine，其中Cypress和Spruce两款产品已经投入国内多家旗舰型大客户使用。</t>
  </si>
  <si>
    <t>18.88亿元</t>
  </si>
  <si>
    <t>213.44亿人民币</t>
  </si>
  <si>
    <t>2015.1.1 - 天使轮 - N/A - 国科嘉和
2016.9.20 - A轮 - N/A - 新微/聚源
2017.12.1 - Pre-B轮 - N/A - 力合科创/中科院微电子/新微/力合汇盈
2018.7.6 - B轮 - 1亿人民币 - 芯动能/国投创业
2019.12.30 - 股权投资 - N/A - 华控/国投创新/深创投/上海自贸区
2020.12.29 - 股权投资 - N/A - 深创投/华控/国投创新/聚源/芯动能/力合/国科嘉和/哈勃/上创信德/力合汇盈/国投创业/深圳市前海博林/宁波丹盛</t>
  </si>
  <si>
    <t>德尔玛</t>
  </si>
  <si>
    <t>德尔玛（Deerma）一直专注于家电领域自主研发的电器品牌。主营加湿器、杆式吸尘器等产品已成为行业标杆，产品线进一步扩展至厨房电器、美容电器等更多领域。自2016年以来，德尔玛加大了全球化布局，力争在三年之内成为全球加湿器制造领军企业，全球加湿器第一品牌。</t>
  </si>
  <si>
    <t>25.77亿元</t>
  </si>
  <si>
    <t>68.31亿人民币</t>
  </si>
  <si>
    <t>2014.7.16 - 股权投资 - N/A - 小米
2018.6.25 - 战略投资 - 5亿人民币 - 中信产业
2019.10.1 - A轮 - 3.3亿人民币 - 弘章/启承/欧派
2020.3.13 - A+轮 - N/A - 合享/瑞胜/华讯方舟
2020.7.4 - B轮 - 3.8亿人民币 - 凯辉/金镒/达晨</t>
  </si>
  <si>
    <t>曼恩斯特</t>
  </si>
  <si>
    <t>深圳市曼恩斯特科技有限公司是一家以涂布技术研发为核心，致力于服务客户制造完美功能性涂层的专业性技术服务企业。曼恩斯特前身源于2006年，2014年03月，曼恩斯特成立于深圳坪山新区，随即成为当前中国锂电涂布配套设备制造行业中发展最快的高科技民营企业之一。公司产品涵盖锂离子电池正负极涂布、各类光学膜涂布、平板涂布（如手机玻璃OCR涂布）、隔膜表面涂层涂布、铜铝箔表面导电导热涂层涂布等领域，最薄湿膜涂层厚度可低至1μm(最薄干膜可低至0.1μm以下）。</t>
  </si>
  <si>
    <t>23.04亿元</t>
  </si>
  <si>
    <t>109.26亿人民币</t>
  </si>
  <si>
    <t>2020.11.30 - 股权投资 - N/A - 惠友/深圳恒贯/青岛中盈基岩/中信建</t>
  </si>
  <si>
    <t>中芯集成</t>
  </si>
  <si>
    <t>中芯集成电路制造（绍兴）有限公司是一家专注在为客户提供特色工艺集成电路芯片及模块封装的代工生产制造服务的供应商。主要工艺平台是从中芯国际集成电路制造有限公司（SMIC）授权转移而来的MEMS, IGBT和MOSFET。</t>
  </si>
  <si>
    <t>96.27亿元</t>
  </si>
  <si>
    <t>412.17亿人民币</t>
  </si>
  <si>
    <t>2019.11.15 - 天使轮 - N/A - 宁波集成电路/聚源/兴橙/中芯国际
2020.9.22 - 股权投资 - N/A - 艾想/富德物胜
2020.12.25 - Pre-A轮 - N/A - 纳米/TCL/软银/胡杨林/深创投/盈科/同创伟业/盈富泰克/海通开元/谢诺/招银国际/兴橙/尚融/中芯聚源/宁波集成/CPE源峰/赛睿/和基</t>
  </si>
  <si>
    <t>晶合集成</t>
  </si>
  <si>
    <t>合肥晶合集成电路股份有限公司（简称“晶合集成”）成立于2015年5月，由合肥市建设投资控股（集团）有限公司与台湾力晶科技股份有限公司合资建设，位于合肥市新站高新技术产业开发区综合保税区内，是安徽省首家12英寸晶圆代工企业。项目计划总投资超千亿元，规划分三期建设，设计总产能32万片/月。晶合集成专注于半导体晶圆生产代工服务，致力于为国内提升自主可控的集成电路制造能力贡献力量，为客户提供150-55纳米不同制程工艺，未来将导入更先进制程技术。截至2021年底，公司已达10万片/月规模，营收突破50亿元，实现在液晶面板驱动芯片代工领域市占率全球第一的目标，成为国内第三大晶圆代工厂。晶合集成以客户需求为导向，结合平板显示、汽车电子、家用电器、工业控制、人工智能、物联网等产业发展趋势，提供面板驱动芯片、微控制器(MCU)、CMOS图像传感器(CIS)、电源管理(PMIC)、人工智能物联网(AIoT)等不同应用领域芯片代工，矢志成为中国最卓越的集成电路专业制造公司之一。</t>
  </si>
  <si>
    <t>99.60亿元</t>
  </si>
  <si>
    <t>379.96亿人民币</t>
  </si>
  <si>
    <t>2017.3.24 - 股权投资 - N/A - 力晶科技，合肥建投
2020.9.28 - 股权投资 - N/A - 中金/华安/六安中安/东方富海/华泰宝利/东方嘉富/兰璞/海通开元/惠友/美的/泸州璞泉/创谷</t>
  </si>
  <si>
    <t>梅斯健康</t>
  </si>
  <si>
    <t>梅斯健康 MedSci是一家医疗健康领域的互联网公司，主要关注专业临床研究与学术服务，旗下运营有MedSci医学平台、生物医药信息平台生物谷。目前，公司重点打造基于医学知识体系和移动化解决方案的服务，将云、大数据、移动技术与医疗结合，以此提升医疗行业效率。</t>
  </si>
  <si>
    <t>港交所 4.27</t>
  </si>
  <si>
    <t>6.81亿元</t>
  </si>
  <si>
    <t>55.01亿港元</t>
  </si>
  <si>
    <t>2015.3.6 - A轮 - 数千万美元 - 启明
2020.9.24 - Pre-IPO - 1亿人民币 - 启明/北京科创博睿/北京亚昌</t>
  </si>
  <si>
    <t>荣旗科技</t>
  </si>
  <si>
    <t>荣旗工业科技（苏州）股份有限公司主要从事精密检测、组装设备和自动化生产线及其软件产品设计和生产，融合机器人、信息化等先进技术，同时汇聚科国内外自动化领域的优秀人才，公司产品广泛应用于电器、电子、数字仪器仪表、通讯产品、汽车部件、手机部件、医疗器械、食品药品包装等领域。</t>
  </si>
  <si>
    <t>创业板 4.25</t>
  </si>
  <si>
    <t>9.59亿元</t>
  </si>
  <si>
    <t>35.56亿人民币</t>
  </si>
  <si>
    <t>2017.5.11 - 战略投资 - N/A - 高新明鑫/世嘉科技
2020.10.10 - 股权投资 - N/A - 君尚/毅达</t>
  </si>
  <si>
    <t>晶升股份</t>
  </si>
  <si>
    <t>晶升能源是一家晶体生长设备供应商，提供大尺寸半导体单晶硅炉、SET-85型蓝宝石晶体生长炉、SET-120型蓝宝石晶体生长炉、500KG-类单晶铸锭炉、蓝宝石掏棒机等产品。</t>
  </si>
  <si>
    <t>科创板 4.24</t>
  </si>
  <si>
    <t>11.25亿元</t>
  </si>
  <si>
    <t>79.82亿人民币</t>
  </si>
  <si>
    <t>2020.9.25 - A轮 - N/A - 鑫鼎国瑞/中芯聚源/盛宇投资
2021.3.12 - B轮 - N/A - 兰璞/元禾璞华/中信建投/毅达/深创投/紫金科创/盛宇/助力/华金</t>
  </si>
  <si>
    <t>优品车</t>
  </si>
  <si>
    <t>优品车就立志于开拓新能源汽车商业化应用，并从中发现换电和无人换电，是商用电动汽车持续补能，降低成本，提高运营效率的解决方式。优品车”UOTTA”智能换电技术及各类换电车型，可广泛应用于矿山、能源、交通、港口、城市物流等行业，为各类客户提供便捷可靠、成本可控的电动化绿色运输应用，满足客户的碳排放达标要求。</t>
  </si>
  <si>
    <t>纳斯达克 4.19</t>
  </si>
  <si>
    <t>9958.00万人民币</t>
  </si>
  <si>
    <t>2017.1.11 - A轮 - N/A - 唯猎/玖创
2017.3.1 - B轮 - N/A - 浙江华睿/瀛海九渊</t>
  </si>
  <si>
    <t>索辰科技</t>
  </si>
  <si>
    <t>上海索辰信息科技股份有限公司（以下简称“索辰科技”）以“仿真引领未来，成就客户创新”为企业愿景，完全自主开发工程仿真软件及相关解决方案。索辰科技是一家专注于CAE软件研发、销售和服务的高新技术企业。公司自成立以来，坚持面向世界科技前沿，面向国家重大需求，专注于CAE核心技术的研究与开发，在实现自身技术持续提升、经营规模不断扩大的同时，为实现我国工业软件自主研发、核心技术自主可控的新局面贡献力量。</t>
  </si>
  <si>
    <t>科创板 4.18</t>
  </si>
  <si>
    <t>25.37亿元</t>
  </si>
  <si>
    <t>116.54亿人民币</t>
  </si>
  <si>
    <t>2017.6.5 - A轮 - N/A - 赛伯乐
2018.3.31 - A+轮 - N/A - 尚颀/启源/杭州福生/工道创新/杭州瀚理/海宁东方大通/浙江沃丰
2019.2.26 - B轮 - N/A - 朗盛/尚颀/启源/中信聚信/精文/建元/元禾创投/致道
2019.10.13 - B+轮 - N/A - 国开科创
2021.12.14 - C轮 - N/A - 航发/海望</t>
  </si>
  <si>
    <t>华曙高科</t>
  </si>
  <si>
    <t>华曙高科成立于2009 年，是工业级3D打印领航企业，完全自主研发了全套3D打印控制系统、高分子光纤激光烧结技术Flight、超高温高分子3D打印设备、首款开源金属3D打印设备、以及基于“连续增材制造解决方案，致力于为航空航天、医疗 ( 含口腔 ）、汽车、快速成型、工业模具、教育科研、电动工具、消费品（眼镜、鞋底、首饰）、设计创意等行业提供高质量的选择性激光烧结和选择性激光熔融技术增材制造设备、材料、软件和服务。</t>
  </si>
  <si>
    <t>科创板 4.17</t>
  </si>
  <si>
    <t>11.05亿元</t>
  </si>
  <si>
    <t>105.57亿人民币</t>
  </si>
  <si>
    <t>2016.8.26 - 股权投资 - N/A - 湖南兴旺
2018.8.8 - 股权投资 - N/A - 国投创业
2021.9.27 - 战略投资 - N/A - 盛宇/中美绿色/无锡产业</t>
  </si>
  <si>
    <t>北森云</t>
  </si>
  <si>
    <t>北森Beisen，中国领先的一体化人才管理云平台。平台融合运用人才管理专业技术和云计算技术，为大中型企业提供覆盖招聘、绩效、继任、核心人力、员工调查等人才管理业务全流程的一体化SaaS软件及服务，并通过自有PaaS平台满足企业自主开发的个性化需求。</t>
  </si>
  <si>
    <t xml:space="preserve">港交所 </t>
  </si>
  <si>
    <t>31.35亿元</t>
  </si>
  <si>
    <t>146.99亿港元</t>
  </si>
  <si>
    <t>2010.6.1 - A轮 - 1000万人民币 - 深创投/天创
2013.2.1 - B轮 - 1000万美元 - 经纬/红杉
2015.4.28 - C轮 - 1.1亿人民币 - 经纬/青宥仟和/红杉
2016.3.1 - D轮 - 5150万人民币 - 金元/信达/兴业/银河/中金/东方/国新
2018.10.23 - E轮 - 1亿美元 - 经纬/元生/红杉
2021.5.11 - F轮 - 2.6亿美元 - 软银愿景/高盛/春华/富达国际/经纬/红杉/元生/深创投</t>
  </si>
  <si>
    <t>云天励飞</t>
  </si>
  <si>
    <t>深圳云天励飞技术有限公司成立于2014年8月，致力于通过AI技术进行物理世界的结构化，打造数字孪生城市。公司依托一流的国际化专家团队和“全栈式”AI技术平台，打造了面向公共安全、城市治理、新商业等领域的产品和解决方案，以深圳先行示范区-粤港澳大湾区的双区驱动为基点，以青岛、成都、长沙、南京、杭州、上海、北京等城市为灯塔，业务辐射国内外100多个城市。</t>
  </si>
  <si>
    <t>60.88亿元</t>
  </si>
  <si>
    <t>354.64亿人民币</t>
  </si>
  <si>
    <t>2015.5.2 - Pre-A轮 - N/A - 真格/龙岗创投广场
2017.3.14 - A轮 - 数千万美元 - 山水从容/松禾/深圳投控/投控东海/红秀
2018.8.20 - 战略投资 - N/A - 真成/道合科技/华登/新湖中宝
2019.3.22 - B轮 - 数亿人民币 - 信银/中银/深圳国资/中电华登
2019.7.26 - B+轮 - N/A - 乐赟/中明盛和
2020.4.3 - Pre-IPO - 10亿人民币 - 粤财/光远/华登/拓金/建银国际/交银/中银粤财/华控/深报一本/深圳出版/华创深大/优必选天狼星/中美/金晟/渤海中盛
2020.7.14 - 股权投资 - N/A - 华创深大/龙柏/弘文
2020.9.28 - 战略投资 - 10亿人民币 - 深圳市特区建设/中电信息/中电金投</t>
  </si>
  <si>
    <t>国泰环保</t>
  </si>
  <si>
    <t>杭州国泰环保科技股份有限公司的主营业务为专业从事污泥处理、成套设备销售与水环境生态修复；主要产品有污泥处理服务、成套设备销售、水环境生态修复。公司承担完成了“十一五”“水专项”子课题等多项国家和省部级重大科技项目，获得了2021年度浙江省“专精特新”中小企业、2021年度浙江省科技型中小企业、2019年上海市科学技术奖（技术发明）二等奖、2018年浙江省环境保护科学技术三等奖、2018年浙江省优秀工业新产品（新技术）项目三等奖等多项荣誉。</t>
  </si>
  <si>
    <t>9.23亿元</t>
  </si>
  <si>
    <t>31.57亿人民币</t>
  </si>
  <si>
    <t>2016.1.11 - A轮 - N/A - 广发信德/杭州永通/乾亨
2019.5.8 - A+轮 - N/A - 金沙江联合
2020.1.22 - Pre-B轮 - N/A - 广发乾和</t>
  </si>
  <si>
    <t>日联科技</t>
  </si>
  <si>
    <t>日联科技主营业务包括生产微聚焦精密X射线检测设备、工业X射线检测设备、异物X射线检测设备、非X射线检测类产品四大类，包括微聚焦精密X射线检测设备、工业X射线检测设备、异物X射线检测设备以及非X射线检测类产品。隶属于无锡日联科技股份有限公司。</t>
  </si>
  <si>
    <t xml:space="preserve">科创板 </t>
  </si>
  <si>
    <t>30.35亿元</t>
  </si>
  <si>
    <t>154.21亿人民币</t>
  </si>
  <si>
    <t>2013.8.19 - A轮 - 4500万人民币 - 瑞明
2014.9.16 - B轮 - 6900万人民币 - 金沙江联合/阳明/东证创新
2019.1.1 - 股权投资 - N/A - 淮安普利
2021.4.1 - 股权投资 - N/A - 临芯</t>
  </si>
  <si>
    <t>宿迁联盛</t>
  </si>
  <si>
    <t>宿迁联盛科技股份有限公司专业生产光稳定剂、紫外线吸收剂、抗氧剂及其他相关产品，主要销往国内二十几个省市和美国、意大利、印度、韩国、日本、越南、中东国家等多个国家和地区。</t>
  </si>
  <si>
    <t>上交所</t>
  </si>
  <si>
    <t>7.83亿元</t>
  </si>
  <si>
    <t>85.01亿人民币</t>
  </si>
  <si>
    <t>2018.8.31 - A轮 - N/A - 沿海资本，邦盛
2018.12.17 - 股权投资 - N/A - 苏州国发
2019.5.23 - 股权投资 - N/A - 毅达
2019.12.31 - B轮 - 2亿人民币 - 方源/中银发展
2020.9.25 - C轮 - N/A - 招商局/国发</t>
  </si>
  <si>
    <t>依生生物</t>
  </si>
  <si>
    <t>依生生物制药有限公司成立于2002年，依生生物是一家集科研、生产、销售为一体的全球性生物医药公司，专注于创新型传染性疾病和肿瘤领域生物制品的研发和商业化。依生生物依靠其独立开发的皮卡（PIKA TM）免疫调节技术平台，集合TLR3、RIG-I和MDA5等途径增强先天性和适应性免疫反应的机理，开发新型佐剂相关的多款创新型疫苗。</t>
  </si>
  <si>
    <t>纳斯达克</t>
  </si>
  <si>
    <t>25.42亿人民币</t>
  </si>
  <si>
    <t>2012.1.1 - A轮 - N/A - 斯道
2021.2.24 - B轮 - 1.3亿美元 - 海松/奥博/F-Prime/3W/高瓴/Adjuvant/和玉/AIHC/益普/Superstring/海通
2022.3.23 - 战略投资 - 4000万美元 - 康桥</t>
  </si>
  <si>
    <t>小i机器人</t>
  </si>
  <si>
    <t>小i机器人是一家语义识别机器人研发商，运用核心语义交互技术建立了包括学习体系、知识表示、语义理解和推理以及上层应用的完整架构，并针对不同领域相继推出企业级、标准级、SaaS产品和多种解决方案，并建立智能机器人云服务平台。</t>
  </si>
  <si>
    <t>11.10亿元</t>
  </si>
  <si>
    <t>2005.12.1 - A轮 - 数百万美元 - IDG
2007.3.1 - B轮 - 数千万美元 - IDG/英特尔/德丰杰/清科/Militello
2013.7.31 - C轮 - 数千万美元 - 宽带/阿里/海银
2014.11.10 - D轮 - 4941万人民币 - 通鼎互联
2015.8.19 - E轮 - 数亿美元 - 华泰瑞麟/蓝色光标
2019.1.1 - 股权投资 - N/A - 中金</t>
  </si>
  <si>
    <t>维天运通</t>
  </si>
  <si>
    <t>合肥维天运通信息科技股份有限公司是路歌物流的新公司总部，旗下拥有“管车宝运力资源整合管理系统”、“路歌协同运输管理系统”、“卡车司机之家”等多个产品品牌，服务对象包括了整个物流产业链，客户遍布全国，已有超过3万家物流企业和超过100万台重型卡车成为路歌服务平台的客户，是中国物流行业最有影响力的物流信息平台。</t>
  </si>
  <si>
    <t>2.70亿元</t>
  </si>
  <si>
    <t>38.79亿港元</t>
  </si>
  <si>
    <t>2015.3.19 - A+轮 - 1亿人民币 - 江苏高科技/毅达/华成智讯/凯风/上海融川/时间
2015.12.22 - 股权投资 - N/A - 融川/毅达
2017.12.27 - 股权投资 - N/A - 安徽投资/元道
2018.12.31 - 股权投资 - N/A - 北汽产业/赞路/与君
2019.5.2 - B轮 - N/A - 蚂蚁金服
2021.3.31 - C轮 - N/A - 中信/江苏泰华/方道/合肥高投/国元/瑞鑫远航/国投创益/振邦
2023.2.28 - 股权投资 - 6816万港币 - 合肥高新/合肥市产业投资引导</t>
  </si>
  <si>
    <t>金海通</t>
  </si>
  <si>
    <t>金海通是从事半导体封装测试设备开发与生产的高新技术企业，公司技术团队具有20年的行业经验，公司培养了以多名高水平的中青年为骨干的多学科交叉的研究团队，专业背景涉及机械、材料、控制、光学、软件、信息等多学科交叉，团队成员具有丰富的设备研发、生产与市场开拓经验。</t>
  </si>
  <si>
    <t>8.79亿元</t>
  </si>
  <si>
    <t>50.62亿人民币</t>
  </si>
  <si>
    <t>2016.3.1 - B轮 - N/A - 上海旭诺/聚源
2019.12.26 - 股权投资 - N/A - 朗程
2020.10.31 - 股权投资 - N/A - 汇付/金浦/华达微电子</t>
  </si>
  <si>
    <t>纳睿雷达</t>
  </si>
  <si>
    <t>珠海纳睿达科技有限公司是一家全极化多功能有源相控阵雷达关键核心技术/产业化民营高新技术企业，是全极化阵列天线、前端、数字中频后端、信号处理、数据融合到雷达射频数据产品雷达系统解决方案提供商。</t>
  </si>
  <si>
    <t>18.05亿元</t>
  </si>
  <si>
    <t>94.04亿人民币</t>
  </si>
  <si>
    <t>2019.12.19 - 种子轮 - N/A - 金控金湾，珠海高科
2020.10.28 - 天使轮 - N/A - 华金/广发信德/海富/毅达/兴旺/盛世/珠海景祥/广州穗开/深圳茗晖/广州科创国发/深圳华拓/武汉高泰云天/湖北高投修能/湖北高投</t>
  </si>
  <si>
    <t>中润光学</t>
  </si>
  <si>
    <t>嘉兴中润光学科技股份有限公司（简称“中润光学”）成立于2012年8月，是一家以视觉为核心的精密光学镜头产品和技术开发服务提供商。公司总部位于嘉兴秀洲国家级高新区，在日本、台湾、大连、平湖等地设有多家子公司，已建成数万平方米高等级洁净车间，并配备变焦镜头全自动智能生产线。</t>
  </si>
  <si>
    <t>5.25亿元</t>
  </si>
  <si>
    <t>2016.10.11 - A轮 - N/A - 希扬/辰韬/柏彦/上海北航
2019.7.8 - B轮 - N/A - 银河源汇/希扬/辰韬/立元/弘厚
2020.6.30 - C轮 - N/A - 浙江华睿/方广/宁波可行星/文广/荷塘/透视</t>
  </si>
  <si>
    <t>裕太微电子</t>
  </si>
  <si>
    <t>裕太车通是注册在苏州高科技园，在苏州和上海都有研发中心的初创高科技企业。裕太车通是一家车载核心通讯芯片研发商，专注于车载以太网芯片研发，其产品在在参数和功能上逐步超越国外同类芯片。</t>
  </si>
  <si>
    <t>19.48亿元</t>
  </si>
  <si>
    <t>184.08亿人民币</t>
  </si>
  <si>
    <t>2017.1.25 - 天使轮 - N/A - 明势/正轩/金风
2019.10.28 - Pre-A轮 - N/A - 哈勃
2020.9.11 - 战略投资 - N/A - 武汉光谷丰禾/苏高新/元禾璞华/聚源/光谷烽
2021.6.25 - 股权投资 - N/A - 沃富金信/天创/航投观睿/乔贝/苏高新
2021.8.30 - 股权投资 - N/A - 海望/长江小米/中移/汇川技术/中金</t>
  </si>
  <si>
    <t>湖南裕能</t>
  </si>
  <si>
    <t>湖南裕能新能源电池材料有限公司是由湘潭电化和广州力辉为主发起成立的一家专注于磷酸铁锂研发、生产和销售的混合所有制公司。公司自成立以来，建立以研发、生产相结合的自主创新机制，致力于磷酸铁锂和三元材料的研发和技术改良，为公司培养了一大批高技术的专业人才，极大增强了公司发展后劲。公司目前产品已得到电池行业标杆宁德时代认可并开始批量销售；湖南三迅也打开了市场开始供货；公司已经通过比亚迪的现场审核认证。</t>
  </si>
  <si>
    <t>56.55亿元</t>
  </si>
  <si>
    <t>393.92亿人民币</t>
  </si>
  <si>
    <t>2017.12.18 - A轮 - N/A - 晨道/深圳火高/上海智越/湘潭电化/深圳前海两型/北京通用
2019.4.19 - B轮 - N/A - 农银国际/湘潭裕和/西藏两型
2020.12.25 - 股权投资 - 8.98亿人民币 - 宁德时代/比亚迪/尚颀</t>
  </si>
  <si>
    <t>硕迪生物</t>
  </si>
  <si>
    <t>硕迪生物技术有限公司是一家临床阶段的生物制药公司，专注于利用先进计算和基于结构的技术为患者开发改变命运的药物。该公司的药物开发平台结合了计算化学、可视化分子相互作用和智能数据整合方面的最新进展，可设计出可口服的优质药物，克服当前生物和多肽药物的局限性。目前，硕迪生物正在推进临床阶段的差异化治疗产品，重点关注需求未满足程度较高的慢性病，如心血管、代谢和肺部疾病。</t>
  </si>
  <si>
    <t>19.24亿元</t>
  </si>
  <si>
    <t>7.88亿美元</t>
  </si>
  <si>
    <t>2019.4.1 - Pre-A轮 - 1600万美元 - 斯道/F-Prime/红杉/TF/药明康德
2020.3.11 - A轮 - 2600万美元 - 启明
2021.10.21 - B轮 - 1亿美元 - BVF/Casdin/Cormorant/Janus Henderson/Lilly Asia/Monashee/Sage/Stork/Surveyor/TCG X/Terra Magnum/Woodline/Schrödinger/斯道/F-Prime/启明/红杉/TF/药明康德
2022.8.1 - B+轮 - 3300万美元 - Deep Track/Piper Heartland</t>
  </si>
  <si>
    <t>量子之歌</t>
  </si>
  <si>
    <t>北京量子之歌科技有限公司是一家成人个人兴趣在线学习服务提供商，通过直播、视频、音频等多种形式对用户进行线上知识普及，向用户传递涵盖多领域的专业知识内容，满足用户碎片化的学习需求，实现个人价值提升。</t>
  </si>
  <si>
    <t>2017.2.7 - 天使轮 - N/A - 险峰
2018.7.6 - A+轮 - 数千万美元 - 启明/险峰/GGV/DCM
2020.1.1 - D轮 - N/A - PAC/启明
2021.1.20 - E轮 - 1亿美元 - 行知/领沨/PAC/启明</t>
  </si>
  <si>
    <t>英方软件</t>
  </si>
  <si>
    <t>英方软件是一家专注于数据复制的基础软件企业，致力于动态文件复制、数据库复制等核心技术的研发与应用，拥有国内唯一的字节级复制技术，产品广泛应用于灾备、数据保护、云数据管理等领域，帮助各类用户打破数据孤岛，实现数据互联互通，为数字经济的发展保驾护航。</t>
  </si>
  <si>
    <t>8.83亿元</t>
  </si>
  <si>
    <t>2014.6.4 - A轮 - 数千万人民币 - 好望角
2015.5.29 - B轮 - N/A - 爱兔/好望角
2019.7.4 - B+轮 - N/A - 海通开元
2020.12.15 - C轮 - N/A - 毅达</t>
  </si>
  <si>
    <t>百果园集团</t>
  </si>
  <si>
    <t>百果园是一家集果品生产、贸易、零售为一体的水果专营企业，旗下有水果特许连锁专卖店、水果种植基地、水果电商平台等，深圳市百果园实业发展有限公司旗下品牌。</t>
  </si>
  <si>
    <t>22.15亿元</t>
  </si>
  <si>
    <t>100亿人民币</t>
  </si>
  <si>
    <t>2015.9.22 - A轮 - 4亿人民币 - 天图/广发信德/前海互兴
2015.12.29 - A+轮 - N/A - 前海/乾亨/中金
2016.10.5 - Pre-B轮 - 数亿人民币 - 天图/中金前海
2017.1.19 - 战略投资 - N/A - 招商局/中金前海
2018.1.11 - B轮 - 15亿人民币 - 中金/中植/中金汇融/基石/源码/越秀产业/深创投
2018.7.31 - 战略投资 - N/A - 自贸区/阿特列斯/中信农业</t>
  </si>
  <si>
    <t>望尘科技控股</t>
  </si>
  <si>
    <t>深圳望尘科技(limboworks)是一家主打体育游戏的开发商，核心产品有《足球大师》、《篮球大师》等。此外，公司还研发了VR技术“InnoReal”，主要应用于VR体育赛事直播领域。隶属于深圳市望尘科技有限公司。</t>
  </si>
  <si>
    <t>8162.00万元</t>
  </si>
  <si>
    <t>7.18亿港元</t>
  </si>
  <si>
    <t>2014.5.21 - 天使轮 - N/A - 创新谷/龙渊云腾
2015.5.29 - A轮 - N/A - 创新工场/亚商/抱团/追远
2018.1.23 - B轮 - N/A - 仁顺/Tap4fun/嘉道谷
2018.4.20 - B+轮 - N/A - 亚商诺辉</t>
  </si>
  <si>
    <t>粉笔</t>
  </si>
  <si>
    <t>粉笔公司是一家中国非学历职业教育培训服务商，致力于通过科技创新提供高质量的非学历职业教育培训服务，主要为在公共职务、事业单位以及其他若干专业和行业寻求发展的成人学员提供全套的招录和资格考试的培训课程。课程服务涵盖了国内主要的职业考试科目，包括公职人员考试、事业单位考试、教师资格证及招录考试以及各种热门认证和资格证考试。根据弗若斯特沙利文报告，于2021年按照收入计，粉笔公司在中国职业考试培训行业排名第二。</t>
  </si>
  <si>
    <t>28.35亿元</t>
  </si>
  <si>
    <t>226.93亿港元</t>
  </si>
  <si>
    <t>2021.2.7 - A轮 - 3.9亿美元 - IDG/挚信/CPE/德弘/昆裕润源/华兴新经济/弘毅/泓睿</t>
  </si>
  <si>
    <t>康沣生物</t>
  </si>
  <si>
    <t>康沣生物是一家心血管冷冻微创介入治疗技术研发商，专注于冷冻消融微创介入治疗技术在心血管领域的应用，攻克了冷冻消融设备和导管的关键技术，开发了一系列6大类创新的心血管冷冻消融产品，包括房颤冷冻消融系统和去肾动脉交感神经消融系统治疗难治性高血压等。</t>
  </si>
  <si>
    <t>3.30亿元</t>
  </si>
  <si>
    <t>43.52亿港元</t>
  </si>
  <si>
    <t>2014.7.8 - 天使轮 - N/A - 麟沣生物
2015.11.9 - Pre-A轮 - N/A - 移盟
2018.2.1 - A轮 - 数千万人民币 - 元生
2018.12.10 - A+轮 - 数千万人民币 - 比邻星/银河源汇/盛山
2019.5.17 - Pre-B轮 - N/A - 乔景
2021.1.29 - B轮 - 数亿人民币 - 高瓴/天际/盛山/复旦创新/比邻星/宁波通商/富镕/青岛国信</t>
  </si>
  <si>
    <t>佰维存储</t>
  </si>
  <si>
    <t>佰维存储成立于2010年9月，专注于半导体存储器和先进封测制造，是国家级专精特新“小巨人”企业，公司掌握半导体存储器和先进封测制造核心竞争力，顺应全球半导体技术快速变革和端应用爆发增长的趋势。公司以全矩阵存储产品布局、“千端千面”的定制化存储方案和领先的封测制造优势持续帮助客户取得商业成功。</t>
  </si>
  <si>
    <t>6.02亿元</t>
  </si>
  <si>
    <t>66.27亿人民币</t>
  </si>
  <si>
    <t>2015.7.15 - 股权投资 - N/A - 嘉远
2016.8.16 - 股权投资 - N/A - 海达
2019.1.1 - 股权投资 - N/A - 达晨/中船感知海洋/中航南山
2020.6.24 - Pre-IPO - N/A - 朗玛峰/华强
2021.2.4 - 股权投资 - N/A - 中网投/泰达科投/国科/东方富海/国新南方/超越摩尔
2021.9.9 - 战略投资 - N/A - 国家集成</t>
  </si>
  <si>
    <t>尚太科技</t>
  </si>
  <si>
    <t>石家庄尚太科技有限公司前身石家庄尚太碳业新材料有限公司成立于2008年9月，是由上海尚太炭素制品有限公司投资兴建，公司专注于高性能石墨材料研发、生产和经营，2017年公司引进行业内优秀技术人才，预计投入3亿元建设国内首家锂离子负极材料一体化生产基地。</t>
  </si>
  <si>
    <t>22亿元</t>
  </si>
  <si>
    <t>153.37亿人民币</t>
  </si>
  <si>
    <t>2018.4.4 - A轮 - N/A - 尚颀/招银国际/招商财富/晨道
2019.6.27 - 战略投资 - N/A - 北汽产业
2020.3.25 - 战略投资 - N/A - 合志/TCL/华金/重庆江北嘴/中金佳成
2020.9.27 - 股权投资 - N/A - 超兴</t>
  </si>
  <si>
    <t>美登科技</t>
  </si>
  <si>
    <t>杭州美登科技股份有限公司主营业务是电子商务服务软件的研发、销售和运营。公司主要产品有美折、微淘签到、美印、美评等软件。</t>
  </si>
  <si>
    <t>北交所</t>
  </si>
  <si>
    <t>2.20亿元</t>
  </si>
  <si>
    <t>7.32亿人民币</t>
  </si>
  <si>
    <t>2015.10.19 - A轮 - 数千万人民币 - 创新工场</t>
  </si>
  <si>
    <t>百家云</t>
  </si>
  <si>
    <t>百家云是一个互动视频直播平台，直播、点播一站式解决方案提供商，提供稳定可靠的互动教学、网络培训、视频会议等平台服务，满足大型公开课、1对1教学、网页/微信直播、APP直播等场景化需求。隶属于北京百家视联科技有限公司。</t>
  </si>
  <si>
    <t>4.62亿元</t>
  </si>
  <si>
    <t>30亿人民币</t>
  </si>
  <si>
    <t>2017.11.28 - 天使轮 - N/A - 高榕/上海厚君/金浦/启赋/中信
2018.4.28 - A轮 - 6000万人民币 - 百度/华图/贵安开发/白云山
2019.6.5 - A+轮 - 数千万人民币 - 邦盛/贵阳创投
2020.9.18 - B轮 - 1.78亿人民币 - 金浦/青蓝/国科嘉和/厚德前海/宁波东石
2020.10.21 - B+轮 - 9300万人民币 - 达晨财智/金浦/邦盛/青蓝
2021.7.29 - C轮 - 数亿人民币 - 行知</t>
  </si>
  <si>
    <t>山外山</t>
  </si>
  <si>
    <t>重庆山外山血液净化技术股份有限公司主营业务为血液净化设备的研发、生产和销售。公司主营产品包括血液透析机、血液透析滤过机、连续性血液净化设备和血液灌流机等系列血液净化设备，主要用于治疗急慢性肾衰，尿毒症、多脏器衰竭和中毒等多种危重症。</t>
  </si>
  <si>
    <t>11.69亿元</t>
  </si>
  <si>
    <t>36.52亿人民币</t>
  </si>
  <si>
    <t>2009.6.30 - 股权投资 - N/A - 湘投
2015.5.27 - 战略投资 - N/A - 温氏
2015.9.1 - 战略投资 - N/A - 湘江力远
2020.10.30 - 战略投资 - 数亿人民币 - 高瓴/湘投高/湘江力远</t>
  </si>
  <si>
    <t>杰华特</t>
  </si>
  <si>
    <t>杰华特微电子致力于功率管理芯片的研究，为电力、通信、电动汽车等行业用户提供众多先进、可靠、系统的解决方案与产品服务，目前公司拥有电池管理，LED照明，DC/DC转换器等产品。</t>
  </si>
  <si>
    <t>22.22亿元</t>
  </si>
  <si>
    <t>227.64亿人民币</t>
  </si>
  <si>
    <t>2013.6.1 - 天使轮 - 1500万人民币 - 华睿
2015.3.18 - A轮 - N/A - 元亨利贞
2016.10.26 - B轮 - N/A - 中电海康
2017.12.4 - C轮 - N/A - Wealth GCN
2018.11.12 - D轮 - N/A - 中银浙商/聚源/同创伟业
2019.8.27 - 战略投资 - N/A - 哈勃/元亨利贞
2019.12.11 - 股权投资 - N/A - 中信/趵朴/常春藤
2020.9.18 - 战略投资 - N/A - 英特尔
2020.12.24 - 战略投资 - N/A - 华达微/国开科创/国方/东方汇佳/闻勤/联想/深创投/高新创投/浙大联创/恒信华业/亚商/芯动能/沃富金信/国家电投/云锋/中电/国投/宁德时代/历荣远昌/中信证券
2021.7.15 - 战略投资 - N/A - 比亚迪/德石/清控金信/晨道/哈勃/深创投/长石/大众钜鼎
2022.6.16 - 股权投资 - N/A - 沃富金信/东方汇佳/国开科创/闻勤</t>
  </si>
  <si>
    <t>微导纳米</t>
  </si>
  <si>
    <t>江苏微导纳米科技股份有限公司以原子层沉积(ALD)技术为核心，主要从事先进微、纳米级薄膜沉积设备的研发、生产和销售，向下游客户提供先进薄膜沉积设备、配套产品及服务。公司目前产品主要以批量式(管式)ALD设备为主。在半导体领域，ALD设备仍基本由境外厂商垄断，公司是行业内极少数的新进入者和国产厂商代表之一，先后获得多家知名半导体公司的商业订单，并在报告期内实现了国产ALD设备在28nm集成电路制造关键工艺（高介电常数栅氧层材料沉积环节）中的突破。</t>
  </si>
  <si>
    <t>11.00亿元</t>
  </si>
  <si>
    <t>125.07亿人民币</t>
  </si>
  <si>
    <t>2015.12.25 - 股权投资 - N/A - 瑞庭
2017.4.6 - 股权投资 - N/A - 宁德时代
2019.1.1 - 股权投资 - N/A - 君联/协立/新投
2020.3.13 - A轮 - N/A - 毅达/聚隆
2020.11.12 - 股权投资 - N/A - 冯源
2021.9.30 - 股权投资 - N/A - 高瓴/新投/君海创芯/高瓴/聚源</t>
  </si>
  <si>
    <t>思派健康</t>
  </si>
  <si>
    <t>思派健康科技有限公司（“思派”或”公司”，连同其附属公司，统称“集团”）为一家中国领先的医疗科技及健康管理公司，总部位于中国广州、上海和北京。集团立志引领中国医疗健康行业的数字化转型，为大众提供优质与可及的医疗服务。通过强大的技术及数据赋能的运营能力，集团将中国医疗健康系统的患者、医生、医疗机构、制药公司及商业保险公司联系起来，并提供明确的价值。公司目前经营三条业务线，包括健康保险服务、特药药房业务及医生研究协助。 自2014创办以来，集团不断扩大自身网络。通过和医药创新企业、专家网络以及健康险公司的深入合作，为中国人提供更好的医疗健康和更全面的医疗支付方案。</t>
  </si>
  <si>
    <t>37.13亿元</t>
  </si>
  <si>
    <t>185.03亿港元</t>
  </si>
  <si>
    <t>2016.1.28 - A轮 - 1000万美元 - 平安/斯道/F-Prime
2016.6.3 - B轮 - 数千万美元 - 平安/腾讯共赢/斯道/F-Prime
2018.4.17 - C轮 - 数千万美元 - IDG/盛鼎
2019.1.10 - D轮 - 4亿人民币 - 中电中金/鼎晖/腾讯/斯道/F-Prime/IDG
2019.11.20 - D+轮 - 10亿人民币 - 腾讯/双湖/斯道/F-Prime/中电中金/ID
2020.12.21 - E1轮 -20亿人民币 - 腾讯/时代/五源/光远/双湖</t>
  </si>
  <si>
    <t>雷神科技</t>
  </si>
  <si>
    <t>雷神科技是一家游戏笔记本电脑研发商，专注于从事游戏装备硬件的研发与设计，旗下主要产品包括游戏笔记本、游戏台式机、樱桃轴机械键盘、电竞耳机、静音鼠标、电竞铠甲箱包等。</t>
  </si>
  <si>
    <t>4.79亿元</t>
  </si>
  <si>
    <t>13.03亿人民币</t>
  </si>
  <si>
    <t>2014.9.29 - 天使轮 - 500万人民币 - 海尔
2015.1.1 - Pre-A轮 - N/A - 同创伟业/麟玺
2015.12.11 - A轮 - N/A - 京东金融/麟玺/十方/国科/紫辉
2017.2.17 - B轮 - 6500万人民币 - 优格/华业天成/同创伟业/三诺/赛富/紫辉/海尔</t>
  </si>
  <si>
    <t>亿咖通</t>
  </si>
  <si>
    <t>亿咖通科技（简称“ECARX”）是吉利控股集团战略投资、独立运营的汽车智能化科技公司。亿咖通科技聚焦汽车芯片、智能座舱、智能驾驶、高精度地图、大数据及车联网云平台等核心技术产品，持续打造行业领先的智能网联开放平台。目前，亿咖通科技为吉利汽车深度定制开发的吉客智能生态系统（简称：GKUI）已拥有超过220万4G在线用户，成为业内用户数增速最快的智能网联系统，并将以每年100万以上的用户量持续增长。经过4年的成长，亿咖通科技已成为吉利战略投资的诸多科技企业中的领头羊。</t>
  </si>
  <si>
    <t>SPAC上市</t>
  </si>
  <si>
    <t>53.17亿元</t>
  </si>
  <si>
    <t>4.03亿美元</t>
  </si>
  <si>
    <t>2017.12.7 - 天使轮 - N/A - 长江产业
2019.2.19 - Pre-A轮 - N/A - 吉利
2020.10.26 - A轮 - 13亿人民币 - 百度/SIG
2021.2.25 - A+轮 - 2亿美元 - 中国国有风投/鼎和高达
2021.9.7 - B轮 - N/A - 吉利
2022.6.30 - 股权投资 - N/A - 百度/国新/孚能/苏州高铁新城国控/相城金控/海高/鼎和高达/长江产业
2022.7.31 - 战略投资 - N/A - Luminar
2022.11.14 - 债券融资 - 6500万美元 - 浦银/信银</t>
  </si>
  <si>
    <t>源杰科技</t>
  </si>
  <si>
    <t>陕西源杰半导体技术有限公司成立于2013年12月，是一家专业从事高速通讯用半导体芯片研发、生产、销售的高科技创新型企业，目前公司主要产品是互联网、4G-LTE、数据中心硬件中必不可少的核心器件之一。</t>
  </si>
  <si>
    <t xml:space="preserve"> 15.1亿元</t>
  </si>
  <si>
    <t>73.96亿人民币</t>
  </si>
  <si>
    <t>2014.7.23 - 天使轮 - N/A - 金石/天津艾博
2015.8.31 - Pre-A轮 - N/A - 瞪羚/中创汇盈
2016.12.16 - A轮 - N/A - 格里卡姆电子
2018.11.26 - A+轮 - N/A - 创泽云
2019.3.28 - 战略投资 - N/A - 前海鹏晨/成都蕊扬/观新/苏州贝斯泰
2020.6.12 - 战略投资 - N/A - 广发乾和/中信证券/中科创星/国投/银河金桥/芯铄
2020.10.28 - 战略投资 - N/A - 哈勃/国开金融/国开科创/立溢</t>
  </si>
  <si>
    <t>卫龙</t>
  </si>
  <si>
    <t>卫龙食品是一个专注休闲食品研发、生产、加工和营销的公司，采用无菌的生产车间和全自动生产工具，以及进出车间无菌化的管理条例，目前已建有漯河、驻马店等多个生产基地。产品包括包括辣条、魔芋粉、薯片、锅巴、牛肉、凤爪、卤蛋、辣条火锅等。</t>
  </si>
  <si>
    <t>14.28亿元</t>
  </si>
  <si>
    <t>216.31亿港元</t>
  </si>
  <si>
    <t>2021.5.8 - A轮 - 35.6亿人民币 - CPE/高瓴/红杉/腾讯/云锋/天壹/厚生/海松
2022.12.5 - 股权投资 - 5.8亿港币 - Media Global/阳光人寿/Prospect Bridge</t>
  </si>
  <si>
    <t>濠暻科技</t>
  </si>
  <si>
    <t>濠暻科技是一家移动设备和天线制造商，公司产品包括4G及5G基站天线和子系统、4G及5G室内分布天线和器件、卫星动中通天线、以及物联网天线、一点对多点超宽带无线视频监控系统等。</t>
  </si>
  <si>
    <t>8755万元</t>
  </si>
  <si>
    <t>3.71亿港元</t>
  </si>
  <si>
    <t>2019.10.30 - 股权投资 - N/A - 宁波梅山魔范/东证/智宸/启浦/宁波信汇前海</t>
  </si>
  <si>
    <t>聚和材料</t>
  </si>
  <si>
    <t>常州聚和新材料股份有限公司从事新型电子浆料研发、生产和销售。主要产品为P型单晶PERC正面银浆、N型电池银浆、多晶硅电池正面银浆等。公司已与通威太阳能、东方日升、横店东磁、晶澳科技、中来光电、润阳悦达、阿特斯、金寨嘉悦、英发睿能等规模较大的太阳能电池片生产商建立了良好的合作关系，荣获通威太阳能授予的“2020年战略合作伙伴”和“2020年卓越品质奖”，中来光电、阿特斯、横店东磁授予的“2020年优秀供应商”等多项客户奖项。</t>
  </si>
  <si>
    <t>2015.8.24 - 股权投资 - N/A - 同创伟业
2019.6.18 - 股权投资 - N/A - 中清正合/常州政府/科创投/浙江华睿/华金/新微/常州高新/泓石/斐君永平/睿泰
2020.5.15 - B轮 - 数千万人民币 - 毅达
2020.10.22 - 股权投资 - N/A - 联新/睿泰/新微/易津/华鑫宽众</t>
  </si>
  <si>
    <t>晶品科技</t>
  </si>
  <si>
    <t>晶品科技专注于电路保护元件的生产，产品包括防雷器件、继电器、电路保护设备、保险丝、热保护器、热敏电阻、压敏电阻、电流感测电阻、钽电容、电感、温度传感器、放电管、PPTC、温度保险丝、浪涌吸收器、静电保护ESD、自恢复保险丝、NFC天线。</t>
  </si>
  <si>
    <t>2016.8.1 - 股权投资 - N/A - 上海浦旻
2017.4.1 - 股权投资 - N/A - 北京融杰上景/上海大鸿
2019.6.3 - 股权投资 - N/A - 华控/南通浦昱/闻名/南通百淼
2020.6.28 - 股权投资 - N/A - 中武智联军民融合/恒旭/优山/南通百淼/锦成四方</t>
  </si>
  <si>
    <t>2022/1201</t>
  </si>
  <si>
    <t>卡莱特</t>
  </si>
  <si>
    <t>16.32亿元</t>
  </si>
  <si>
    <t>59.33亿人民币</t>
  </si>
  <si>
    <t>2020.10.29 - 股权投资 - N/A - 北极光/达晨/深圳高新/中金</t>
  </si>
  <si>
    <t>凌雄科技</t>
  </si>
  <si>
    <t>9.00亿元</t>
  </si>
  <si>
    <t>26.49亿港元</t>
  </si>
  <si>
    <t>2018.5.18 - A轮 - 1亿人民币 - 京东/达晨
2018.12.26 - A+轮 - 数千万人民币 - 京东
2019.3.20 - Pre-B轮 - 1.5亿人民币 - 达晨/中洲铁城/众合瑞民
2019.5.16 - B轮 - 数亿人民币 - 国家中小企业发展/东方富海/达晨/前海长城
2019.12.12 - C轮 - 5000万人民币 - 腾讯
2020.7.14 - D1轮 - 数亿人民币 - 京东/达晨财智
2021.1.18 - D2轮 - N/A - 深圳高新投/明诚致慧
2021.7.15 - 战略投资 - N/A - 联想</t>
  </si>
  <si>
    <t>甬矽电子</t>
  </si>
  <si>
    <t>11.12亿元</t>
  </si>
  <si>
    <t>120.67亿人民币</t>
  </si>
  <si>
    <t>2018.3.23 - 股权投资 - N/A - 联和基金
2019.7.31 - 战略投资 - 9860万人民币 - 朗迪
2020.1.9 - 股权投资 - N/A - 民和/青岛城投/元禾璞华/燕园/泰达
2020.10.27 - 股权投资 - N/A - 聚隆/华登/同创伟业/金浦/君度/中金/清控金信/钧犀/霍普/景嘉高创/中金浦成/芯跑/睿久合盈</t>
  </si>
  <si>
    <t>亚朵酒店</t>
  </si>
  <si>
    <t>21.82亿人民币</t>
  </si>
  <si>
    <t>20.17亿美元</t>
  </si>
  <si>
    <t>2014.4.11 - A轮 - 500万人民币 - N/A
2015.1.19 - B轮 - 3000万美元 - N/A
2016.12.23 - C轮 - 1亿美元 - 君联/陆兆禧
2017.2.3 - 股权投资 - N/A - 德晖/去哪儿
2017.12.1 - 股权投资 - N/A - 携程
2021.6.29 - Pre-IPO - 1.2亿美元 - 高瓴</t>
  </si>
  <si>
    <t>蜗牛游戏</t>
  </si>
  <si>
    <t>1.38亿人民币</t>
  </si>
  <si>
    <t>8550.00万美元</t>
  </si>
  <si>
    <t>2004.6.8 - 天使轮 - N/A - 元禾原点
2008.7.1 - A轮 - 3000万人民币 - 古玉/元禾控股
2011.3.28 - A+轮 - N/A - 乾融创禾
2015.1.20 - B轮 - 数亿美元 - 古玉</t>
  </si>
  <si>
    <t>玩美移动</t>
  </si>
  <si>
    <t>19.74亿元</t>
  </si>
  <si>
    <t>8.62亿美元</t>
  </si>
  <si>
    <t>2017.10.18 - A轮 - 2500万人民币 - 创世伙伴/元大亚洲/Extol/讯连科技
2019.9.20 - B轮 - N/A - 阿里/创世伙伴/讯连科技
2021.1.7 - C轮 - 5000万美元 - Goldman Sachs</t>
  </si>
  <si>
    <t>怡和嘉业</t>
  </si>
  <si>
    <t>19.18亿元</t>
  </si>
  <si>
    <t>188.8亿人民币</t>
  </si>
  <si>
    <t>2010.3.1 - 股权投资 - N/A - 辰德/建鑫
2010.10.20 - 股权投资 - N/A - 麦星/毅达
2015.5.14 - 战略投资 - N/A - 中兴合创</t>
  </si>
  <si>
    <t>好上好</t>
  </si>
  <si>
    <t>8.48亿元</t>
  </si>
  <si>
    <t>46.57亿人民币</t>
  </si>
  <si>
    <t>2019.1.1 - 股权投资 - N/A - 九派/元禾璞华</t>
  </si>
  <si>
    <t>伟测科技</t>
  </si>
  <si>
    <t>13.41亿元</t>
  </si>
  <si>
    <t>87.11亿人民币</t>
  </si>
  <si>
    <t>2017.10.23 - 天使轮 - N/A - 君桐/苏民投
2018.11.27 - A轮 - N/A - 元禾华创/苏民投
2019.4.29 - A+轮 - N/A - 同创伟业
2019.7.1 - Pre-B轮 - N/A - 江苏新潮/金浦
2020.5.29 - 股权投资 - N/A - 云泽/远海明华
2020.11.20 - 股权投资 - N/A - 德同/君信/泰达/东方富海</t>
  </si>
  <si>
    <t>康为世纪</t>
  </si>
  <si>
    <t>11.41亿元</t>
  </si>
  <si>
    <t>40.06亿人民币</t>
  </si>
  <si>
    <t>2009.12.1 - A轮 - N/A - 力合清源
2020.9.1 - 战略投资 - 2.45亿人民币 - 毅达/松禾/分享/上海起因</t>
  </si>
  <si>
    <t>6.49亿元</t>
  </si>
  <si>
    <t>43.26亿港元</t>
  </si>
  <si>
    <t>2022.5.5 - 战略投资 - N/A - 同创伟业
2022.9.29 - 股权投资 - 1.67亿人民币 - 安吉两山/商汤/捷利交易宝</t>
  </si>
  <si>
    <t>灿瑞科技</t>
  </si>
  <si>
    <t>21.72亿元</t>
  </si>
  <si>
    <t>70.84亿人民币</t>
  </si>
  <si>
    <t>2018.11.7 - 股权投资 - N/A - 斐君永平
2019.8.28 - 股权投资 - N/A - 华润
2020.5.20 - 股权投资 - N/A - 长江小米/朗姿韩亚/聚源/传音/展毅
2021.6.21 - 股权投资 - N/A - 珠海通沛</t>
  </si>
  <si>
    <t>星环科技</t>
  </si>
  <si>
    <t>14.3亿元</t>
  </si>
  <si>
    <t>83.45亿人民币</t>
  </si>
  <si>
    <t>2014.4.29 - 天使轮 - 数百万人民币 - N/A
2014.8.4 - A轮 - 数千万美元 - 方广/恒生电子/信雅达
2015.1.9 - A+轮 - 数千万人民币 - 启明/方广/恒生/信雅达
2016.3.1 - B轮 - 1.55亿人民币 - 瑞力/深创投/中小企业发展/基石/国中
2017.5.4 - C轮 - 2.35亿人民币 - 腾讯/前海勤智/基石/兴瑞智新
2019.2.1 - D轮 - 数亿人民币 - TCL/中金/深创投
2019.10.24 - D2轮 - 5亿人民币 - 金石/中金/渤海中盛/国家军民融合
2020.11.26 - 股权投资 - N/A - 中金/上海晶凯赢特/朗玛峰/新鼎/交银/鲲鹏一创/接力天使/国科/创业接力/任君</t>
  </si>
  <si>
    <t>可川科技</t>
  </si>
  <si>
    <t>5.96亿元</t>
  </si>
  <si>
    <t>30.90亿人民币</t>
  </si>
  <si>
    <t>2018.11.27 - 股权投资 - N/A - 晨道
2020.9.1 - 股权投资 - N/A - 九畹/超兴</t>
  </si>
  <si>
    <t>健世科技</t>
  </si>
  <si>
    <t>10.14亿元</t>
  </si>
  <si>
    <t>116.18亿港元</t>
  </si>
  <si>
    <t>2017.4.19 - 天使轮 - N/A - 上海仕地/宁波迪翔
2018.5.4 - A轮 - 数千万人民币 - 辰德
2019.2.18 - A+轮 - N/A - 比邻星
2020.10.29 - B轮 - 数亿美元 - 高瓴/春华/中金浦成/人保/华夏/农银/国寿/Cormorant/辰德/比邻星/金浦/光远/FutureX天际</t>
  </si>
  <si>
    <t>富创精密</t>
  </si>
  <si>
    <t>36.58亿元</t>
  </si>
  <si>
    <t>278.04亿人民币</t>
  </si>
  <si>
    <t>2018.1.19 - 战略投资 - N/A - 国投创业/科发实业/上海祥浦
2019.8.29 - 战略投资 - N/A - 海通开元
2020.8.17 - 股权投资 - N/A - 尚融/中信证券/金石/中和/临芯/浑璞/北京中科微</t>
  </si>
  <si>
    <t>中创新航</t>
  </si>
  <si>
    <t>联交所</t>
  </si>
  <si>
    <t>211.36亿元</t>
  </si>
  <si>
    <t>673.47亿港元</t>
  </si>
  <si>
    <t>2019.8.14 - 股权投资 - N/A - 金圆/厦门锂航/四川成飞集成
2020.12.15 - 股权投资 - N/A - 金圆/国联通宝/中保/基石/广汽/红杉/长江小米
2021.9.7 - 股权投资 - 120亿人民币 - 厦门钨业
2022.9.21 - 股权投资 - 8.95亿人民币 - 天齐锂业/精测电子</t>
  </si>
  <si>
    <t>艾美疫苗</t>
  </si>
  <si>
    <t>1.42亿元</t>
  </si>
  <si>
    <t>232.27亿港元</t>
  </si>
  <si>
    <t>2011.12.23 - 种子轮 - N/A - 沈阳沃顿生物/沈阳沃野深绿/沈阳茜茜/硅谷天使/藏睿尚
2013.7.10 - 天使轮 - N/A - 硅谷天使/西藏天空
2015.5.19 - Pre-A轮 - N/A - 硅谷天使/沈阳纵横天下/沈阳茜茜/西藏常青藤
2015.12.22 - A轮 - N/A - 西藏朴德正元/大时代移动互联/辽宁天下/南京南大三宝
2016.12.29 - A+轮 - N/A - 南京三宝/深圳和邦正知行/长兴丰泽/大时代移动互联/西藏睿尚
2017.9.26 - B轮 - N/A - 西藏智盈/西藏同信/沈阳众途/林芝德胜/拉萨梅花生物/西藏盈丰
2020.7.27 - 股权投资 - N/A - 招银国际/同信/嘉兴晨熹/南大三宝/西藏睿尚/兰丞/朗玛峰/普华/弘陶/同创伟业</t>
  </si>
  <si>
    <t>零跑汽车</t>
  </si>
  <si>
    <t>198.55亿元</t>
  </si>
  <si>
    <t>316.53亿港元</t>
  </si>
  <si>
    <t>2016.1.1 - 天使轮 - N/A - 大华/娱乐工场
2018.1.29 - Pre-A轮 - 4亿人民币 - 红杉/浙江岳佑
2018.11.20 - A轮 -20亿人民币 - 上海电气/兴证/红杉
2019.8.3 - A+轮 - 3.6亿人民币 - 金华中车
2021.1.9 - B轮 - 43亿人民币 - 国投创益/涌铧/泛城/浙大九智/杭州核聚/万乘/歌斐/国信弘盛
2021.7.14 - Pre-IPO - 45亿人民币 - 中金/杭州市创投/中信建投/中信戴卡
2022.9.20 - 股权投资 - 3.09亿美元 - 浙江省产业/金华金投/财通/广发/国泰东方</t>
  </si>
  <si>
    <t>70.95亿元</t>
  </si>
  <si>
    <t>498.37亿港元</t>
  </si>
  <si>
    <t>骄成超声</t>
  </si>
  <si>
    <t>14.59亿元</t>
  </si>
  <si>
    <t>90.28亿人民币</t>
  </si>
  <si>
    <t>2021.5.14 - Pre-IPO - 1.6亿人民币 - 沃衍/苏民投</t>
  </si>
  <si>
    <t>联动科技</t>
  </si>
  <si>
    <t>11.20亿元</t>
  </si>
  <si>
    <t>2016.5.11 - 股权投资 - N/A - 海润并购
2019.3.20 - 股权投资 - N/A - 前海鹏晨/朗程/粤科金融/金浦</t>
  </si>
  <si>
    <t>磁谷科技</t>
  </si>
  <si>
    <t>5.86亿元</t>
  </si>
  <si>
    <t>20.85亿人民币</t>
  </si>
  <si>
    <t>2019.3.21 - 战略投资 - N/A - 南京市产业发展
2020.9.22 - 股权投资 - N/A - 涌铧</t>
  </si>
  <si>
    <t>德邦科技</t>
  </si>
  <si>
    <t>16.4亿元</t>
  </si>
  <si>
    <t>97.69亿人民币</t>
  </si>
  <si>
    <t>2016.10.19 - A轮 - N/A - 国家集成电路/易科汇
2020.7.5 - B轮 - 数千万人民币 - 三行
2021.12.15 - B+轮 - N/A - 元禾璞华/晨道/南通华泓/君海创芯</t>
  </si>
  <si>
    <t>唯万密封</t>
  </si>
  <si>
    <t>5.6亿元</t>
  </si>
  <si>
    <t>33.00亿人民币</t>
  </si>
  <si>
    <t>2015.9.23 - Pre-A轮 - N/A - 华软
2019.11.27 - A轮 - N/A - 金浦/朗程/华融瑞泽</t>
  </si>
  <si>
    <t>联特科技</t>
  </si>
  <si>
    <t>7.27亿元</t>
  </si>
  <si>
    <t>34.07亿人民币</t>
  </si>
  <si>
    <t>2017.12.21 - 天使轮 - N/A - 同创伟业/国中
2020.7.30 - Pre-A轮 - N/A - 松禾/深创投/湖北科技/同创伟业/七匹狼</t>
  </si>
  <si>
    <t>华大智造</t>
  </si>
  <si>
    <t>36.02亿元</t>
  </si>
  <si>
    <t>507.96亿人民币</t>
  </si>
  <si>
    <t>2019.5.10 - A轮 - 2亿美元 - 中信金石/松禾/东证
2020.4.16 - B轮 - 数十亿美元 - IDG/CPE/国方/华兴/华泰紫金/基石/金石/松禾/国泰君安/前海长城/鼎锋/钛信/华盖/信达风/赛领/广发信德/西海岸发展/珠海红华</t>
  </si>
  <si>
    <t>百奥赛图</t>
  </si>
  <si>
    <t>2015.11.12 - A轮 - N/A - 高新
2017.12.28 - B轮 - N/A - 国投
2018.4.10 - C轮 - 4.1亿人民币 - 招银/国投/本草/同创伟业/元禾原点
2019.8.8 - D轮 - 5.43亿人民币 - 国寿/国投/招银国际/本草
2020.9.15 - D+轮 - 9.7亿人民币 - 招银国际/人保/国投/国寿/本草/同创伟业/百富/汉景/云石环球/百奥财富
2021.6.22 - E轮 - 数千万美元 - 清池/CPE源峰/Octagon/奥博
2022.8.24 - 股权投资 - 3.9亿港币 - 维科/荣昌/三金国际/QuantumPharm/大兴国投</t>
  </si>
  <si>
    <t>利仁科技</t>
  </si>
  <si>
    <t xml:space="preserve">深交所 </t>
  </si>
  <si>
    <t>2020.12.30 - 股权投资 - N/A - 工银国际/钧瀚
2021.1.11 - Pre-IPO - N/A - 鋆昊</t>
  </si>
  <si>
    <t>恒烁半导体</t>
  </si>
  <si>
    <t>2016.9.14 - 天使轮 - N/A - 安徽高新
2017.1.24 - Pre-A轮 - N/A - 合肥创投
2017.7.10 - 战略投资 - N/A - 爱意果园
2019.4.4 - A轮 - N/A - 安徽云松/合肥天使
2021.1.27 - A+轮 - N/A - 易简广告/朗玛峰/新余昆诺/峰瑞/天鹰/国元创新/华强</t>
  </si>
  <si>
    <t>证券代码</t>
  </si>
  <si>
    <t>证券简称</t>
  </si>
  <si>
    <t>首发募集资金
 [单位] 亿元</t>
  </si>
  <si>
    <t>总市值1
 [交易日期] 最新收盘日
 [币种] 原始币种
 [单位] 亿元</t>
  </si>
  <si>
    <t>首发价格
 [单位] 元</t>
  </si>
  <si>
    <t>收盘价
 [交易日期] 最新收盘日
 [复权方式] 不复权
 [单位] 元</t>
  </si>
  <si>
    <t>市盈率PE(TTM)
 [交易日期] 最新收盘日
 [单位] 倍</t>
  </si>
  <si>
    <t>市销率PS(TTM)
 [交易日期] 最新收盘日</t>
  </si>
  <si>
    <t>营业收入
 [报告期]2018年报
 [报表类型] 合并报表
 [单位] 亿元</t>
  </si>
  <si>
    <t>营业收入
 [报告期]2019年报
 [报表类型] 合并报表
 [单位] 亿元</t>
  </si>
  <si>
    <t>营业收入
 [报告期]2020年报
 [报表类型] 合并报表
 [单位] 亿元</t>
  </si>
  <si>
    <t>营业收入
 [报告期]2021年报
 [报表类型] 合并报表
 [单位] 亿元</t>
  </si>
  <si>
    <t>净利润
 [报告期]2018年报
 [报表类型] 合并报表
 [单位] 亿元</t>
  </si>
  <si>
    <t>净利润
 [报告期]2019年报
 [报表类型] 合并报表
 [单位] 亿元</t>
  </si>
  <si>
    <t>净利润
 [报告期]2020年报
 [报表类型] 合并报表
 [单位] 亿元</t>
  </si>
  <si>
    <t>净利润
 [报告期]2021年报
 [报表类型] 合并报表
 [单位] 亿元</t>
  </si>
  <si>
    <t>销售毛利率
 [报告期]2018年报
 [单位] %</t>
  </si>
  <si>
    <t>销售毛利率
 [报告期]2019年报
 [单位] %</t>
  </si>
  <si>
    <t>销售毛利率
 [报告期]2020年报
 [单位] %</t>
  </si>
  <si>
    <t>销售毛利率
 [报告期]2021年报
 [单位] %</t>
  </si>
  <si>
    <t>帝奥微</t>
  </si>
  <si>
    <t>2015.10.13 - A轮 - N/A - 盛虔
2016.9.1 - B轮 - N/A - 国泰集成电路/洪鑫源
2017.12.26 - 股权投资 - N/A - 赣州盛虔/元禾璞华
2018.7.27 - C轮 - N/A - 沃衍
2020.1.16 - 战略投资 - N/A - 长江小米/国科京东方/金浦
2020.9.25 - E轮 - N/A - OPPO/澜起</t>
  </si>
  <si>
    <t>688381.SH</t>
  </si>
  <si>
    <t>C帝奥微</t>
  </si>
  <si>
    <t>联影医疗</t>
  </si>
  <si>
    <t>2017.5.3 - 天使轮 - N/A - 上海联和/道富
2017.9.15 - A轮 - 33.33亿人民币 - 国寿/国投创新/中国国有资本/中金智德/中信/国开开元/招银电信/高特佳/金石/联新中金
2018.4.28 - A+轮 - N/A - 东证/高特佳/高能/湖北科技/领中/睿泰
2020.5.27 - B轮 - N/A - 上海联升承业/中科先进并购/粤科鑫泰/同创伟业/弘晖/广发信德/元明/中青旅/上海科溢/清松</t>
  </si>
  <si>
    <t>688271.SH</t>
  </si>
  <si>
    <t>C联影</t>
  </si>
  <si>
    <t>汇成股份</t>
  </si>
  <si>
    <t>2015.12.18 - 天使轮 - N/A - 扬州新瑞连/扬州金海科技/扬州嘉慧/ 嘉兴高和/沿海
2016.11.17 - A轮 - N/A - 邦盛/合肥市产投
2019.6.19 - B轮 - N/A - 汇成
2020.4.16 - B+轮 - N/A - 安徽志道
2021.3.30 - 股权投资 - N/A - 合肥/鼎祥/信达风/招商局/惠友/十月/扬州新瑞连/朗姿韩亚/华登/嘉兴高和/Great Title/ADVANCE ALLIED/昆桥/海通开元</t>
  </si>
  <si>
    <t>688403.SH</t>
  </si>
  <si>
    <t>C汇成</t>
  </si>
  <si>
    <t>大健云仓</t>
  </si>
  <si>
    <t>2020.11.24 - 战略投资 - 2.6亿人民币 - 京东/元禾控股/不惑</t>
  </si>
  <si>
    <t>GCT.O</t>
  </si>
  <si>
    <t>趣睡科技</t>
  </si>
  <si>
    <t>2015.5.20 - 天使轮 - 1000万人民币 - 顺为/千树/京东金融
2015.9.24 - Pre-A轮 - 数千万人民币 - 小米/海泉/尚势
2016.3.31 - A轮 - N/A - 弘章/雅瑞
2017.3.20 - A+轮 - 4000万人民币 - 昆仑万维/光信/中珈/华平
2018.1.30 - Pre-B轮 - N/A - 成都高投/银盈
2019.11.25 - B轮 - N/A - 中哲/成都宽窄/易建联</t>
  </si>
  <si>
    <t>301336.SZ</t>
  </si>
  <si>
    <t>柠萌影业</t>
  </si>
  <si>
    <t>2014.9.16 - 天使轮 - 300万人民币 - 海邦
2015.3.27 - A轮 - 1亿人民币 - 腾讯
2016.3.7 - B轮 - 5亿人民币 - 弘毅/腾讯/芒果文创/复思/灵则
2018.3.9 - C轮 - 数亿人民币 - 汉富/五牛/千毅/腾讯/弘毅/旗辉财富/天壹
2022.7.29 - 股权投资 - 2500万人民币 - 嘉实/海澜</t>
  </si>
  <si>
    <t>9857.HK</t>
  </si>
  <si>
    <t>柠萌影视</t>
  </si>
  <si>
    <t>C江波龙</t>
  </si>
  <si>
    <t>2018.7.16 - 战略投资 - N/A - 鸿泰/聚源/元禾华创
2019.11.14 - 战略投资 - N/A - 国家集成电路/传音/上凯/力合天使</t>
  </si>
  <si>
    <t>301308.SZ</t>
  </si>
  <si>
    <t>江波龙</t>
  </si>
  <si>
    <t>C广立微</t>
  </si>
  <si>
    <t>2019.4.16 - 战略投资 - N/A - 亦合/浙江财通
2020.12.21 - 股权投资 - N/A - 浙大联创/聚源/冯源/亦合/北京石溪清流/崇福/中金/武岳峰/智光电气/中国互联网</t>
  </si>
  <si>
    <t>301095.SZ</t>
  </si>
  <si>
    <t>广立微</t>
  </si>
  <si>
    <t>中微半导体</t>
  </si>
  <si>
    <t>2020.12.1 - 股权投资 - N/A - 深创投/同创伟业/富海中小企业/深圳高新投/弘信/临芯/建发新兴/元禾璞华/长石/加法</t>
  </si>
  <si>
    <t>688380.SH</t>
  </si>
  <si>
    <t>中微半导</t>
  </si>
  <si>
    <t>盟科药业</t>
  </si>
  <si>
    <t>2016.9.26 - C轮 - 5500万美元 - 金浦/本草/德联
2017.12.7 - C+轮 - 1亿人民币 - 德联/百奥财富/汉景/同兴赢典
2020.8.5 - D轮 - 3亿人民币 - 华盖/国药中金/清科资管/清科
2020.12.21 - E轮 - 7亿人民币 - 君联/盈科/方正和生/招商致远/德同/KIP/中泰/博时/上海百奥财富/拉萨继联/浦信/华海</t>
  </si>
  <si>
    <t>688373.SH</t>
  </si>
  <si>
    <t>盟科药业-U</t>
  </si>
  <si>
    <t>诺思格</t>
  </si>
  <si>
    <t>2019.1.1 - 股权投资 - N/A - N/A
2019.1.1 - 股权投资 - N/A - IDG/君联/济峰/洲嶺
2019.12.16 - 股权投资 - N/A - 深创投/惠每/高瓴</t>
  </si>
  <si>
    <t>301333.SZ</t>
  </si>
  <si>
    <t>C诺思格</t>
  </si>
  <si>
    <t>晶华微</t>
  </si>
  <si>
    <t>2021.6.24 - 天使轮 - N/A - 芯铄/聚源</t>
  </si>
  <si>
    <t>688130.SH</t>
  </si>
  <si>
    <t>华大九</t>
  </si>
  <si>
    <t>2010.5.12 - 种子轮 - N/A - 国投高科技
2017.12.11 - 天使轮 - 1亿人民币 - 国中/深创投/中国电子
2018.9.13 - Pre-A轮 - N/A - 国家集成电路/元禾华创
2019.12.27 - A轮 - N/A - 建元
2022.7.19 - 股权投资 - N/A - 普冉</t>
  </si>
  <si>
    <t>301269.SZ</t>
  </si>
  <si>
    <t>华大九天</t>
  </si>
  <si>
    <t>英诺特</t>
  </si>
  <si>
    <t>2015.11.30 - A轮 - N/A - 道远/港宏/安健信/余江县安胜
2018.11.22 - B轮 - 数千万人民币 - 元生
2019.12.4 - B+轮 - N/A - 红杉
2020.9.23 - 股权投资 - N/A - 华大共赢/安创</t>
  </si>
  <si>
    <t>688253.SH</t>
  </si>
  <si>
    <t>C英诺特</t>
  </si>
  <si>
    <t>益方生物</t>
  </si>
  <si>
    <t>2015.5.31 - 天使轮 - N/A - 美丽境界
2016.12.30 - A轮 - 1100万美元 - 礼来亚洲/国药
2017.5.31 - B轮 - 1900万美元 - 奥博亚洲/礼来亚洲
2019.3.12 - C轮 - 7000万美元 - 尚珹/招银/浦东科创/礼来亚洲/奥博亚洲
2020.9.28 - D轮 - 10亿人民币 - 高瓴/启明/建峖/AIHC/经纬/德屹/易方达/礼来亚洲/奥博/浦东科创/尚珹/招银/汇添富/张江火炬/凯利易方/中信医疗/丰川/德屹长青</t>
  </si>
  <si>
    <t>688382.SH</t>
  </si>
  <si>
    <t>C益方-U</t>
  </si>
  <si>
    <t>润迈德</t>
  </si>
  <si>
    <t>润迈德医疗集团创始于2014年，致力成为全球领先的血管介入手术机器人公司，目前专注于冠状动脉造影血流储备分数（caFFR）系统及冠状动脉造影微血管阻力指数（caIMR）系统的设计、研发及商业化。润迈德医疗自主创新、积极进取，逐渐织就全球化的研发、生产、销售、服务网络。</t>
  </si>
  <si>
    <t>2021.3.9 - C轮 - N/A - 景林/同创伟业/千合/北斗星/珂玺
2021.12.1 - D轮 - 1亿美元 - 平安/Seresia Asset/Lighthouse Canton</t>
  </si>
  <si>
    <t>智云健康</t>
  </si>
  <si>
    <t>智云健康成立于2014年12月，是中国领先的一站式慢病管理和智慧医疗平台。目前，智云健康正通过自主研发的医院SaaS系统、药店SaaS系统以及先进的互联网医院平台，为全国近数千家医院，数万家药房，以及超过5亿慢病患者提供服务</t>
  </si>
  <si>
    <t>2015.4.11 - 天使轮 - 数百万美元 - 经纬/平安
2015.10.12 - A轮 - 1500万美元 - IDG/平安/经纬
2016.4.1 - B轮 - 1亿人民币 - 基石/IDG/经纬/平安
2017.10.1 - B+轮 - N/A - LB/IDG/美年/山水
2018.3.21 - 战略投资 - 1亿人民币 - 天亿
2018.9.1 - C轮 - 1亿美元 - 中金/中电健康/平安/天士力/三星
2019.5.16 - 战略投资 - N/A - 中金/华金/平安财智
2020.1.7 - C+轮 - N/A - SIG/中电/三星/东英金融/华新
2020.1.8 - D轮 - 10亿人民币 - 招银/SIG/东英/天士力/博将/LB
2022.6.23 - 股权投资 - 4500万美元 - 嘉实/扬子江药业/Tasly/Sanofi</t>
  </si>
  <si>
    <t>Jason</t>
  </si>
  <si>
    <t>9955.HK</t>
  </si>
  <si>
    <t>凌云光</t>
  </si>
  <si>
    <t>北京凌云光技术集团潜心于视觉图像和光纤光学两大光技术方向的创新与发明。在视觉图像领域，为行业国际领先的智能化生产加工，质量检测设备和组件的提供商。践行“为机器植入眼睛和大脑”的理念，通过科学的产品测量与创新的工艺流程创建，提升智能制造生产管理与品质管理水平。在光纤光学领域，为宽带光接入和智慧家庭组网设备提供商，推动亿万家庭宽带接入，构建智慧家庭组网，丰富人们的沟通与生活。</t>
  </si>
  <si>
    <t>2012.8.8 - 天使轮 - N/A - 中海
2019.10.15 - Pre-A轮 - N/A - 达晨
2020.4.7 - 战略投资 - N/A - 工业富联
2020.9.22 - A轮 - N/A - 君度/裕展/长江小米
2022.6.22 - 战略投资 - N/A - 国家制造业转型</t>
  </si>
  <si>
    <t>688400.SH</t>
  </si>
  <si>
    <t>普瑞眼科</t>
  </si>
  <si>
    <t>普瑞眼科医院集团成立于2005年，是国内知名的专业眼科连锁医疗机构。目前已在北京、上海、重庆、成都、武汉、昆明、兰州、合肥、郑州、南昌、乌鲁木齐、哈尔滨、济南、西安成功投资创办了普瑞眼科医院，并有贵阳、沈阳、南京、广州医院正在筹备之中。</t>
  </si>
  <si>
    <t>2019.4.8 - Pre-IPO - 4亿人民币 - 基石/金浦/道远/普思/朗玛峰/毅达
2019.11.11 - 战略投资 - 2亿人民币 - 国寿
2019.12.24 - 股权投资 - N/A - 国药君柏/红杉</t>
  </si>
  <si>
    <t>301239.SZ</t>
  </si>
  <si>
    <t>华海清科</t>
  </si>
  <si>
    <t>36.44 亿元</t>
  </si>
  <si>
    <t>241.7 亿元</t>
  </si>
  <si>
    <t>2016.3.1 - A轮 - N/A - 天津科控/清控
2020.3.30 - 股权投资 - N/A - 国投/金浦/国开科创/国开装备/浙创投/石溪/中芯海河赛达/武汉建芯/水木/建信信托/民和/普罗</t>
  </si>
  <si>
    <t>688120.SH</t>
  </si>
  <si>
    <t>C华海</t>
  </si>
  <si>
    <t>云从科技</t>
  </si>
  <si>
    <t>云从科技集团股份有限公司从事人工智能算法研究及应用,面向客户提供人机协同操作系统和人工智能解决方案。主要产品或服务包括人机协同操作系统、人工智能解决方案。公司及核心技术团队曾先后9次获得国内外智能感知领域桂冠，并于2018年获得了“吴文俊人工智能科技进步奖一等奖”。公司受邀参与了人工智能国家标准、公安部行业标准等26项国家和行业标准制定工作，并同时承担国家发改委“人工智能基础资源公共服务平台”和“高准确度人脸识别系统产业化及应用项目”、工信部“基于自研SoC芯片的高准确度人脸识别产业化应用”等国家级重大项目建设任务。</t>
  </si>
  <si>
    <t>上海证券交易所</t>
  </si>
  <si>
    <t>17.28亿人民币</t>
  </si>
  <si>
    <t>239.24亿人民币</t>
  </si>
  <si>
    <t>2015.5.1 - 天使轮 - 6000万人民币 - 佳都科技
2015.12.9 - A轮 - 数千万人民币 - 杰翱
2017.11.20 - B轮 - 5亿人民币 - 顺为/元禾原点/普华/越秀产投/前海兴旺
2018.10.8 - B+轮 - 10亿人民币 - 粤科/中国国新/深创投/广州产业/联升/渤海产业/元禾原点/越秀金控/国新/刘益谦
2019.3.8 - 股权投资 - N/A - 盛世景/新企/张江浩成/金泉/旺泰恒辉/粤科鑫泰/渤海中盛/创领/前海德昇
2019.6.25 - 战略投资 - N/A - 海尔/新鼎/中网投/保运/国盛/星河湾/众安
2019.10.1 - 股权转让 - 1.2亿人民币 - 隽赐/善金
2020.5.13 - Pre-IPO - 18亿人民币 - 中国互联网/国盛/广州南沙金控/长三角产业/工商银行/海尔金控/高捷/工银亚投</t>
  </si>
  <si>
    <t>688327.SH</t>
  </si>
  <si>
    <t>云从科技-UW</t>
  </si>
  <si>
    <t>必易微</t>
  </si>
  <si>
    <t>深圳市必易微电子股份有限公司拥有半导体领域的资深专家和高效的管理团队，主要从事高性能模拟及数模混合集成电路的研发和销售，在杭州、厦门、上海、成都、中山等地设有研发中心及分支机构。必易微高度重视知识产权的开发和保护，已拥有多项集成电路和系统应用的国际、国内专利。主营产品包括 AC-DC、DC-DC、驱动 IC、线性稳压、保护芯片、电池管理等，为消费，工业，通讯及计算机等领域客户提供完整电源解决方案和系统集成。</t>
  </si>
  <si>
    <t>2019.10.22 - 股权投资 - N/A - 方广
2020.7.14 - 股权投资 - N/A - 长江小米/金浦</t>
  </si>
  <si>
    <t>思特威</t>
  </si>
  <si>
    <t>思特威(上海)电子科技股份有限公司的主营业务为高性能CMOS图像传感器芯片的研发、设计和销售。主要产品为高性能CMOS图像传感器。以2020年出货量口径计算，公司的产品在安防CMOS图像传感器领域位列全球第一，在新兴机器视觉领域全局快门CMOS图像传感器中亦取得行业领先的地位。公司采用Fabless的经营模式，专注于产品的研发、设计和销售环节，在供应链方面与台积电、三星电子、合肥晶合、东部高科等晶圆厂以及晶方科技、华天科技等封装厂建立了稳定的合作关系，保障了公司高速发展对产能持续增长的需求。</t>
  </si>
  <si>
    <t>2018.8.15 - A轮 - 数千万人民币 - 芯动能/联想创投
2020.8.6 - 战略投资 - N/A - 哈勃
2020.10.23 - 战略投资 - 15亿人民币 - 国家集成电路/长江小米/招银国际/闻泰/传音/聚源/中国互联网投资/红杉/海通开元/光远/联想/元禾创投/安芯/国圣/天壹/中电科/风投侠/苏州创禾/北京石溪清流/大华</t>
  </si>
  <si>
    <t>普蕊斯</t>
  </si>
  <si>
    <t>普蕊斯(上海)医药科技开发股份有限公司为向国内外制药公司、医疗器械公司及部分健康相关产品的临床研究开发提供SMO服务。主要服务是为客户提供SMO全流程服务获得收入、利润和现金流。从人员规模来看，公司在SMO行业中处于第一梯队，公司拥有超过2,100名专业的业务人员，服务超过600家临床试验机构，服务范围覆盖全国140余个城市，具备累计超过1,300个国际多中心和国内I类新药的临床项目经验。公司客户包括全球知名的外企制药公司和国内领先的新药研发公司，为包括辉瑞、罗氏、诺华、强生、艾伯维和礼来等在内的知名跨国药企提供临床试验现场管理工作，提供的SMO服务质量高、效率高，处于同行业先进水平，符合国际标准。</t>
  </si>
  <si>
    <t>7.02亿元首发募集</t>
  </si>
  <si>
    <t>44.37亿元</t>
  </si>
  <si>
    <t>2016.8.11 - A轮 - N/A - 盈科/睿德信
2019.1.1 - 股权投资 - N/A - 观由/弘甲/泰福
2020.1.21 - 股权投资 - N/A - 惠每/高瓴</t>
  </si>
  <si>
    <t>301257.SZ</t>
  </si>
  <si>
    <t>C普蕊斯</t>
  </si>
  <si>
    <t>德龙激光</t>
  </si>
  <si>
    <t>江苏集萃药康生物科技股份有限公司（Gempharmatech Co., Ltd）成立于2017年，是一家专业从事实验动物小鼠模型的研发、生产、销售及相关技术服务的高新技术企业，系亚洲小鼠突变和资源联盟企业成员以及科技部认定的国家遗传工程小鼠资源库共建单位。公司基于实验动物创制策略与基因工程遗传修饰技术，为客户提供具有自主知识产权的商品化小鼠模型，同时开展模型定制、定制繁育、功能药效分析等一站式服务，满足客户在基因功能认知、疾病机理解析、药物靶点发现、药效筛选验证等基础研究和新药开发领域的实验动物小鼠模型相关需求。</t>
  </si>
  <si>
    <t>2017.12 - 天使轮 - N/A - 南京生物医药谷/江苏产业研究院
2019.05 - A轮 - 1.6亿人民币 - 国控/鼎晖/国药君柏
2020.08 - Pre-B轮 - N/A - 国创中鼎/惠每/青鸾汇孚/南京产业
2020.09 - B轮 - 4亿人民币 - 高瓴/云锋/摩根士丹利/红杉/泰福</t>
  </si>
  <si>
    <t>688046.SH</t>
  </si>
  <si>
    <t>药康生物</t>
  </si>
  <si>
    <t>禾川科技</t>
  </si>
  <si>
    <t>禾川科技是一家技术驱动的工业自动化控制核心部件及整体解决方案提供商，主要从事工业自动化产品的研发、生产、销售及应用集成。禾川科技的主要产品包括伺服系统、PLC 等，覆盖了工业自动化领域的控制层、驱动层和执行传感层，并在近年沿产业链上下游不断延伸，涉足上游的工控 芯片、传感器和下游的高端精密数控机床等领域。公司自主研发设计的驱动控制一体化 SIP 芯片集成了主控MCU、存储、运动控制算法和工业实时以太网 IP，目前已实现对外销售。</t>
  </si>
  <si>
    <t>2014.12 - 天使轮 - N/A - 北极光
2015.06 - A轮 - N/A - 越超
2016.11 - B轮 - N/A - 联合
2019.01 - 股权投资 - N/A - 兴富
2019.06 - 股权投资 - N/A - 达晨财智
2020.01 - 股权投资 - N/A - 含光
2021.02 - 股权投资 - N/A - CPE源峰</t>
  </si>
  <si>
    <t>688320.SH</t>
  </si>
  <si>
    <t>苏州德龙激光股份有限公司的主营业务为精密激光加工设备及激光器的研发、生产、销售，并为客户提供激光设备租赁和激光加工服务。公司的主要产品及服务为激光器、激光加工设备、激光设备租赁、激光加工服务。公司先后被国家科技部认定为国家火炬计划重点高新技术企业，江苏省科学技术厅、财政厅、国家税务局及地方税务局联合认定为江苏省高新技术企业。公司建有“苏州工业园区博士后科研工作站分站”、“江苏省认定企业技术中心”、“江苏省先进激光材料与器件重点实验室”等高规格、高水平的技术研发平台。</t>
  </si>
  <si>
    <t>2005.04 - 种子轮 - N/A - 尚理
2012.08 - 天使轮 - N/A - 沃衍
2015.03 - 股权投资 - N/A - 尚理投资，湖北高投
2016.01 - 股权投资 - N/A - 思通盛达
2018.02 - A轮 - 数千万人民币 - 沃衍
2020.11 - A+轮 - 1.5亿人民币 - 沃衍/中微半导体/中电/舜宇V/元禾控股</t>
  </si>
  <si>
    <t>688170.SH</t>
  </si>
  <si>
    <t>发行价，元</t>
  </si>
  <si>
    <t>最新价</t>
  </si>
  <si>
    <t>PE(TTM)</t>
  </si>
  <si>
    <t>PS(TTM)</t>
  </si>
  <si>
    <t>2018营业收入，亿元</t>
  </si>
  <si>
    <t>2019营业收入，亿元</t>
  </si>
  <si>
    <t>2020营业收入，亿元</t>
  </si>
  <si>
    <t>2021营业收入，亿元</t>
  </si>
  <si>
    <t>2018净利润，亿元</t>
  </si>
  <si>
    <t>2019净利润，亿元</t>
  </si>
  <si>
    <t>2020净利润，亿元</t>
  </si>
  <si>
    <t>2021净利润，亿元</t>
  </si>
  <si>
    <t>2018 销售毛利率，%</t>
  </si>
  <si>
    <t>2019 销售毛利率，%</t>
  </si>
  <si>
    <t>2020 销售毛利率，%</t>
  </si>
  <si>
    <t>2021 销售毛利率，%</t>
  </si>
  <si>
    <t>赛微微电</t>
  </si>
  <si>
    <t>2016.05 - A轮 - N/A - 上创信德/武岳峰
2017.05 - B轮 - N/A - 邦盛/亦合
2020.03 - 股权投资 - N/A - 欣旺达/德弘联信</t>
  </si>
  <si>
    <t>见右</t>
  </si>
  <si>
    <t>峰岹科技</t>
  </si>
  <si>
    <t>2014.04 - A轮 - 数千万人民币 - 华登/博叡
2016.01 - A+轮 - N/A - 微禾
2020.01 - B轮 - N/A - 泰达/聚源/深创投/君联/元禾璞华/长江小米/中兴/中益仁
2020.06 - B+轮 - N/A - 华芯</t>
  </si>
  <si>
    <t>拓荆科技</t>
  </si>
  <si>
    <t>2014.05 - 天使轮 - N/A - 大连港航产业/沈阳科投/沈阳信息创投
2015.11 - A轮 - N/A - 华芯/国家集成产业/聚源
2017.08 - B轮 - N/A - 国投/中车
2019.05 - 战略投资 - N/A - 浑璞/中微半导体
2019.07 - B+轮 - 1.5亿人民币 - 临芯/兴橙/中合盛</t>
  </si>
  <si>
    <t>经纬恒润</t>
  </si>
  <si>
    <t>2018.05 - 战略投资 - N/A - 宁波钛铭
2019.08 - 股权投资 - N/A - 永钛海河
2019.12 - 战略投资 - N/A - 丝路华创/阳光保险/广汽/北汽产业
2020.06 - 战略投资 - 2.1亿人民币 - 华兴
2020.11 - 战略投资 - N/A - 一汽/上汽恒旭/尚颀/广汽/北汽产投/华兴/宁波钛铭/华业天成/中信/凯联/越秀产业/广发信德/耀途/朗玛峰/北京大兴</t>
  </si>
  <si>
    <t>英集芯</t>
  </si>
  <si>
    <t>2015.02 - 天使轮 - N/A - 灏宇企管
2018.04 - Pre-A轮 - N/A - 麓谷/方正和生/武岳峰/芯动能
2019.08 - A轮 - N/A - 芯动能
2020.08 - A+轮 - N/A - 兴橙/广发信德/珠海景祥/临港科创/聚源/清科/清控金信/长石/上海科创/闻天下</t>
  </si>
  <si>
    <t>GoTo</t>
  </si>
  <si>
    <t>网约车及送餐平台
 GoTo是东南亚网约车巨头Gojek和电商平台Tokopedia合并后的新公司，公司生态系统包括印尼最大移动服务平台（Gojek）、印尼最大电子商务平台（Tokopedia）和电子支付和金融服务平台GoTo Financial。目前主要业务范围涵盖出行服务、快递及短途配送服务、电子商务、金融服务等。公开资料显示，GoTo已是东南亚地区首个集合电子商务、移动按需服务和金融服务3大应用于一个生态系统的平台。
2022年4月11日，印尼最大的互联网科技公司GoTo在印尼证券交易所挂牌上市，股票代码为“GOTO”。在当前市场环境下，GoTo上市首日收盘股价逆势上涨13.2%，市值突破300亿美金。
 GoTo也成为了2022年至今印尼最大，也是全球第五大IPO项目。
 根据GoTo相关财务数据，截至2021年9月，GoTo平台交易总额达到288亿美金，已成为服务印尼市场超2.7亿人口的一站式综合互联网服务平台。
截止2021年9月30日的12个月总交易额（GTV）达到了288亿美金；
 同时期的营收（revenue）达到了10亿美金；
 同时期平台一共处理了20亿订单；
 同时期平台总共有5500万年度交易用户（ATU）；
2021年9月30日，一共有250万注册司机/骑手；
2021年9月30日，有超过1400万注册商户；</t>
  </si>
  <si>
    <t>印尼证券交易所</t>
  </si>
  <si>
    <t>467亿股</t>
  </si>
  <si>
    <t>280亿USD</t>
  </si>
  <si>
    <t>2021.05 - 战略投资已完成 - 未披露 - 阿里/Astra/BlackRock/Capital Group/DST/Facebook/Google /京东/KKR/北极星/太平洋世纪/ PayPal/Provident/红杉印度/软银/Telkomsel/淡马锡/腾讯/Visa/ Warburg Pincus
2021.10 - Pre-IPO已完成 - 4亿美元 - 阿布扎比投资局
2021.11 - 股权投资已完成 - 未披露 - 春华</t>
  </si>
  <si>
    <t>Appendix 1 - Funds Tracked</t>
  </si>
  <si>
    <t>百度风投</t>
  </si>
  <si>
    <t>Mfund</t>
  </si>
  <si>
    <t>蓝弛</t>
  </si>
  <si>
    <t>新犁</t>
  </si>
  <si>
    <t>闻天下</t>
  </si>
  <si>
    <t>小鹏</t>
  </si>
  <si>
    <t>隆基</t>
  </si>
  <si>
    <t>上汽恒旭</t>
  </si>
  <si>
    <t>国中资本</t>
  </si>
  <si>
    <t>固德威</t>
  </si>
  <si>
    <t>锦浪</t>
  </si>
  <si>
    <t>Intel capital</t>
  </si>
  <si>
    <t>君海</t>
  </si>
  <si>
    <t>闻泰</t>
  </si>
  <si>
    <t>兆易创新</t>
  </si>
  <si>
    <t>千乘</t>
  </si>
  <si>
    <t>中际旭创</t>
  </si>
  <si>
    <t>容亿投资</t>
  </si>
  <si>
    <t>复兴锐正</t>
  </si>
  <si>
    <t>洲嶺LYFE</t>
  </si>
  <si>
    <t>川流投资</t>
  </si>
  <si>
    <t>华睿投资</t>
  </si>
  <si>
    <t>西湖教育基金会</t>
  </si>
  <si>
    <t>丰年资本</t>
  </si>
  <si>
    <t>西湖产业基金</t>
  </si>
  <si>
    <t>吴天宇</t>
  </si>
  <si>
    <t>尚颀</t>
  </si>
  <si>
    <t>博源</t>
  </si>
  <si>
    <t>小鹏/星航</t>
  </si>
  <si>
    <t>中车资本</t>
  </si>
  <si>
    <t>安芯</t>
  </si>
  <si>
    <t>大疆</t>
  </si>
  <si>
    <t>阳光电源</t>
  </si>
  <si>
    <t>仁发</t>
  </si>
  <si>
    <t>达泰资本</t>
  </si>
  <si>
    <t>弘玑Cyclone</t>
  </si>
  <si>
    <t>AI企业级应用服务商</t>
  </si>
  <si>
    <t>2023-07-31 - C+轮 - 4000万美元
2021-11-15 - C轮 - 1.5亿美元 - CMC资本/高盛资产领投/Lavender Hill Capital Partners/众为资本/云晖资本/DCM中国/经纬创投/源码资本跟投
2020-09-23 - B轮 - 4000万美元 - 经纬中国领投/DCM中国/联想创投/源码资本/仁智资本跟投
2019-06-14 - A轮 - 1000万美元 - DCM中国/源码资本</t>
  </si>
  <si>
    <t>弘玑Cyclone成立于2015年，是中国领先的RPA软件和解决方案供应商。公司自主研发的融合AI、NLP等先进技术的Cyclone RPA 超自动化解决方案能够为客户自动完成特定业务流程，实现跨行业、跨组织的数字化转型目标。公司总部位于上海，目前已在国内外24个城市设有分公司和办事处，并在美国硅谷设立研发中心。商业化版图已拓展至大中华区、日本、东南亚等市场。</t>
  </si>
  <si>
    <t>T3出行</t>
  </si>
  <si>
    <t>智慧出行服务平台</t>
  </si>
  <si>
    <t>10亿元</t>
  </si>
  <si>
    <t>2023-07-28 - A+轮 - 10亿元 - 洪泰基金
2021-09-23 - A轮 - 77亿元 - 中信集团领投/应通科技/同程旅游/鸿为资本/德载厚/一汽集团/东风汽车/长安汽车/阿里/腾讯等跟投
2019-04-02 - 天使轮 - 50亿元 - 东风汽车 /一汽集团 /长安汽车 /阿里巴巴 /腾讯投资 /苏宁 /荣巽资产 /世嘉利资产 /和熙资本 /天津鼎佳</t>
  </si>
  <si>
    <t>T3出行是一家网约车服务提供商，致力于网约车领域，采用车辆均为新能源汽车，业务还涉及汽车融资租赁、大数据运营和智能驾驶等领域。</t>
  </si>
  <si>
    <t>基本半导体</t>
  </si>
  <si>
    <t>2023-07-27 - D轮 - N/A - 洪泰产投/力合智汇/珂玺资本
2022-09-23 - C4轮 - 数亿元 - 德载厚资本/国华投资/新高地资本/屹唐长厚/中美绿色基金等
2022-07-01 - C3轮 - N/A - 粤科金融/初芯基金
2022-06-07 - C2轮 - N/A - 广汽资本/招银国际/蓝海华腾等
2021-09-18 - C1轮 - N/A - 博世/松禾资本/佳银基金/中美绿色基金/厚土恒生/力合智汇等
2021-03-03 - 战略投资 - N/A - 博世
2021-01-06 - B轮 - 数亿元 - 闻泰科技领投/深圳市投控资本/民和资本/屹唐长厚/四海新材基金/力合资本等跟投
2020-07-30 - A轮 - N/A - 中车时代高新投资/安芯投资
2019-03-19 - Pre-A轮 - N/A - 仁智资本/涌铧投资/力合资本
2017-03-17 - 天使轮 - N/A - 英智资本/力合创投/英博科技</t>
  </si>
  <si>
    <t>深圳基本半导体有限公司是中国第三代半导体创新企业，专业从事碳化硅功率器件的研发与产业化。公司总部位于深圳，在北京、上海、无锡、香港以及日本名古屋设有研发中心和制造基地。公司拥有一支国际化的研发团队，核心成员包括二十余位来自清华大学、中国科学院、英国剑桥大学、德国亚琛工业大学、瑞士联邦理工学院等国内外知名高校及研究机构的博士。基本半导体掌握碳化硅核心技术，研发覆盖碳化硅功率半导体的材料制备、芯片设计、晶圆制造、封装测试、驱动应用等产业链关键环节，拥有知识产权两百余项，核心产品包括碳化硅二极管和MOSFET芯片、汽车级碳化硅功率模块、功率器件驱动芯片等，性能达到国际先进水平，服务于光伏储能、电动汽车、轨道交通、工业控制、智能电网等领域的全球数百家客户。</t>
  </si>
  <si>
    <t>2023-08-01 - 股权投资 - N/A - 中芯熙诚领投/十月资本/龙鼎投资跟投
2022-08-18 - 股权投资 - 数亿元 - 君联资本领投/祥晖资本/首钢基金/建发新兴投资/上海科创基金/精确资本/天堂硅谷/橙叶投资/电科投资/临芯投资/启航投资/小米长江产业基金/蓝驰创投/首程控股跟投
2021-06-21 - 股权投资 - 数亿元 - 君联资本领投/电科投资/烽火产业投资基金/蓝驰创投/启航投资/天际资本/临芯投资/风投侠跟投
2020-12-29 - B轮 - N/A - 天际资本领投/启航投资/临芯投资/启榕创投/小米长江产业基金/蓝驰创投/新微资本/风投侠跟投
2020-08-06 - A轮 - N/A - 长江小米产业基金领投/蓝驰创投/新微资本跟投
2019-08-29 - Pre-A轮 - 数千万元 - 上创新微/蓝驰创投领投/创和投资/芯原股份跟投
2018-12-27 - 天使轮 - 1000万元 - 启迪之星/岳橙科技/晶毅咨询</t>
  </si>
  <si>
    <t>2023-07-31 - 战略投资 - N/A - 新创建集团
2023-06-06 - 股权投资 - N/A - 辰韬资本/广发信德/水木创投/容亿投资
2023-05-15 - 股权投资 - N/A - 上海涌铧
2022-11-14 - A+轮 - 1亿元 - 水木创投/容亿投资领投/辰韬资本/广发信德/智氢实业/湖滨资本等跟投
2021-12-21 - A轮 - 1亿元 - 字节跳动领投/广发信德/劲邦资本/辰韬资本等跟投
2021-03-15 - Pre-A轮 - 数千万元 - 广发信德领投/劲邦资本/辰韬资本跟投
2020-11-16 - 种子轮 - 数千万元 - 辰韬资本</t>
  </si>
  <si>
    <t>数亿元</t>
  </si>
  <si>
    <t>2023-07-27 - C轮 - 数亿元
2022-08-04 - B轮 - 数亿元 - 超越摩尔领投/鋆昊资本/临港新片区基金/石溪资本/达晨资本/金浦投资/清禾资本/正海资本/中芯聚源/合肥产投/深圳高新投资集团/小禾创业/加法创投/沃富金信/前海星河/郑州清禾泛半导体产业投资基金跟投
2021-03-26 - A轮 - 1亿元 - 中芯聚源/合肥创投/鹏晨创投等
2020-05-18 - Pre-A轮 - N/A - 深圳市前海睿兴投资管理/深圳高新投资集团
2019-11-02 - 天使轮 - N/A - 国能金汇</t>
  </si>
  <si>
    <t>数字信号处理器DSP芯片及解决方案供应商</t>
  </si>
  <si>
    <t>B1轮</t>
  </si>
  <si>
    <t>2023-07-31 - B1轮 - N/A - 三峡绿色产业基金领投/中自创新基金跟投
2022-10-31 - B轮 - N/A - 毅达资本/中国互联网投资基金领投/中国国新/智慧互联产业基金/深创投/高创澳海跟投
2021-09-06 - A轮 - 1亿元 - 同创伟业/普华资本领投/深创投/高创澳海跟投
2020-01-16 - 天使轮 - N/A - 长风智清/中科创星/中自投资
2018-08-14 - 种子轮 - N/A - 青岛即航投资管理有限公司</t>
  </si>
  <si>
    <t>超材信息</t>
  </si>
  <si>
    <t>国产SAW滤波器研发生产商</t>
  </si>
  <si>
    <t>A5轮</t>
  </si>
  <si>
    <t>2023-07-31 - A5轮 - N/A - 
2021-12-28 - A4轮 - 数千万元 - 国富资本/达晨财智领投/允泰资本/源来资本/海南蓝芯跟投
2021-07-01 - A3轮 - N/A - 达晨财智领投/丝路华创/大兴国投/允泰资本等跟投
2021-05-11 - A2轮 - N/A - 大兴投资集团
2021-03-25 - A1轮 - N/A - 达晨财智领投/武岳峰资本跟投
2020-11-14 - PreA-3轮 - N/A - 中专隆天投资
2020-10-30 - PreA-2轮 - N/A - 武岳峰资本/追远创投
2020-09-30 - Pre-A轮 - 数千万元 - 红山信息领投/追远创投/杨清华跟投
2018-07-31 - 天使轮 - N/A - 丁香汇/北京元投资本管理</t>
  </si>
  <si>
    <t>北京超材信息科技有限公司（BMMITL) 是一家高科技公司，公司聚焦的产品为射频前端滤波器和双工器（基于SAW），前期以传统SAW器件切入，逐步开发具有温度补偿、Q值更高的TC-SAW和IHP-SAW。 公司拥有国际化高端研发团队、国际先进生产封装工艺、 成熟生产制备装备、强大射频前端技术设计融合能力、全套自有知识产权。 目前Band 40 Post PA SAW Filter已通过手机厂商测试，填补了国产高端滤波器的空白。</t>
  </si>
  <si>
    <t>2023-07-28 - 股权投资 - N/A - 仁金投资/景祥资本/乾道投资控股集团有限公司/帝奥微
2022-07-29 - A+轮 - 数亿元 - 小米产投/联新资本/劲邦资本/北汽产投/芯动能/汇添富/永鑫/北汽集团/北京安鹏行远新能源私募基金管理/国投创新/上海石雀等
2021-12-31 - A轮 - 1亿元 - 联新资本/汇川技术/临芯投资/杭州金投产业/长江小米产业基金
2021-11-03 - 战略投资 - N/A - 保隆科技领投/蓝驰创投跟投
2021-09-10 - 战略投资 - N/A - 长江小米产业基金
2020-07-21 - 天使轮 - 数千万元 - 蓝驰创投/保利资本/英诺天使基金</t>
  </si>
  <si>
    <t>苏州云途半导体是一家专注于汽车芯片的FABLESS集成电路设计公司，成立于2020年7月，总部位于苏州，在上海、无锡、成都等地均设有研发中心。目前，云途已建立完善的汽车集成电路设计和验证平台，严格遵循AEC-Q100及ISO-26262开发流程体系和技术规范，拥有多项相关专利，各项性能指标在国内均位于行业榜首，致力于成为国产汽车芯片的领军品牌。未来云途将专注于汽车车身控制微处理器、域控制器、BMS控制器、ADAS、汽车跨界处理器等汽车核心零部件领域的产品研发和市场布局，为客户提供全面的车规级芯片解决方案，为全球智能化出行技术的创新提供保障。</t>
  </si>
  <si>
    <t>智能音视频会议综合服务商</t>
  </si>
  <si>
    <t>2023-08-01 - C轮 - 1亿元 - 昊辰资本等
2022-06-27 - B轮 - 1亿元 - 金浦投资领投/钟鼎资本/远望资本/GGV纪源资本/昊辰资本等跟投
2021-01-08 - A轮 - 1亿元 - GGV纪源资本领投/钟鼎资本/ 远望资本跟投
2018-10-16 - 天使轮 - N/A - 远望资本/苏州领军创投</t>
  </si>
  <si>
    <t>蛙声科技一直秉持自主研发和持续创新的理念，致力于智能音视频硬件的研发与生产，短短五年时间，产品矩阵涵盖会议麦克风、摄像头、一体机、智能白板等多种形态，并不断迭代更新产品线，适用于不同行业的会议需求和办公空间，其产品迭代速度、研发能力行业领先。</t>
  </si>
  <si>
    <t>宠物家</t>
  </si>
  <si>
    <t>综合性宠物服务与商品零售品牌</t>
  </si>
  <si>
    <t>C2轮</t>
  </si>
  <si>
    <t>2亿元</t>
  </si>
  <si>
    <t>2023-08-02 - C2轮 - 2亿元 - 博信资本领投
2022-11-02 - 股权投资 - N/A - 瀛湾资本
2022-09-13 - 战略投资 - 2500万元 - 博信资本
2021-06-04 - C1轮 - N/A - 腾讯投资领投
2021-02-23 - B+轮 - 1亿元 - 博信资本领投/挑战者资本跟投
2020-12-01 - B轮 - N/A - 挑战者资本领投/上海鼙鼓/熊猫资本跟投
2019-09-04 - A+轮 - 1亿元 - 上海鼙鼓领投/熊猫资本跟投
2017-06-16 - A轮 - N/A - 高瓴资本/协同创新/蓝湖资本/合江创投
2016-08-08 - 天使轮 - N/A - 协同资本</t>
  </si>
  <si>
    <t>北京昊唐科技有限公司是一家专注为宠物提供终身服务与解决方案的互联网科技公司。凭借先进的移动互联网技术优势，以社区+商城+O2O的创新商业模式，为爱宠人士提供线上线下的一站式服务，实现业务运营高效化、服务标准化、体验美誉化之企业目标。 公司旗下拥有国内最具前景的O2O上门宠物服务平台——宠物家，为宠友提供上门宠物洗澡、美容等服务，并聘请日本顶级美宠管理大师，定制全新的服务理念，刷新国内上门宠物服务行业新标准。</t>
  </si>
  <si>
    <t>2023-08-02 - 股权投资 - N/A - 渝富资本
2022-11-11 - 战略投资 - 1.8亿元 - 尚颀资本
2022-02-28 - 股权投资 - 1亿元 - 方广资本/上汽创投/上海格企投资管理有限公司 等
2021-10-28 - A轮 - 1亿元 - 广汽资本/尚颀资本领投/格尔软件/投控东海/火山石资本/国策投资跟投
2018-07-01 - 天使轮 - N/A</t>
  </si>
  <si>
    <t>上海芯钛信息科技有限公司（芯钛科技）成立于2017年，公司秉持“自主可控、车规品质”的产品理念，面向汽车行业提供完整的芯片应用解决方案。公司产品包括Mizar安全芯片系列、Alioth通用MCU系列、Phecda外围设备系列等，产品应用涵盖底盘控制、车身电子、智能网联、辅助驾驶等各类汽车电子应用需求，量产芯片产品已与国内外主流Tier1及整车厂广泛合作。</t>
  </si>
  <si>
    <t>铸件打磨机器人技术服务商</t>
  </si>
  <si>
    <t>2023-07-27 - A轮 - 1亿元 - 德联资本/顺禧基金
2022-07-04 - Pre-A轮 - 数千万元 - 云启资本
2020-01-06 - 天使轮 - 1000万元 - 北极光创投领投/麓智股权跟投</t>
  </si>
  <si>
    <t>湖南全宇工业设备有限公司是一家专业从事机器人打磨的高科技公司，创始团队在过往10余年中始终专注于铸件打磨机器人的自动化研发和市场工作。全宇工业成立以来，凭借自身在铸件打磨行业中的技术优势和丰富的项目经验，迅速获得国内一线基金北极光创投投资。公司成立以来,成功实施4家国内外同行闲置设备的改造，并服务包括潍柴、中车、亚新科、中国航天等铸造各细分领域多个头部客户，在打磨质量、生产效率、多品种混线生产、可靠性以及交付保障等方面赢得客户高度认可。</t>
  </si>
  <si>
    <t>路凯智行</t>
  </si>
  <si>
    <t>智慧矿山无人驾驶解决方案提供商</t>
  </si>
  <si>
    <t>2023-08-01 - A+轮 - 数千万元 - 亦庄国投/武汉汉阳投资
2023-04-12 - A轮 - 数千万元 - 徐州经开区金善基金领投/中关村前沿基金跟投
2021-11-16 - Pre-A轮 - 数千万元 - 顺为资本领投/中关村前沿基金/达泰资本跟投
2021-03-19 - 股权投资 - 数千万元 - 中关村前沿基金/达泰资本领投
2020-06-15 - 天使轮 - 1000万元</t>
  </si>
  <si>
    <t>北京路凯智行科技有限公司（简称“路凯智行”）是一家聚焦于智慧矿山无人驾驶整体解决方案供应商。公司前身聚焦于北斗高精度定位业务，在智慧军工、智慧农业领域积累了十余年丰富的特种车辆无人驾驶经验。凭借领先的技术，公司贴合矿山一线场景、围绕客户实际需求，打造独具特色的智慧矿山无人驾驶解决方案。为矿山客户提供无人驾驶技术服务、无人驾驶运输服务，致力于推动矿山的整体智慧化升级。</t>
  </si>
  <si>
    <t>圣贝拉</t>
  </si>
  <si>
    <t>高端母婴护理服务提供商</t>
  </si>
  <si>
    <t>C3轮</t>
  </si>
  <si>
    <t>2023-07-31 - C3轮 - 数亿元 - C Ventures/太古地产/神骐资本/Mirae Asset
2022-03-03 - C2轮 - N/A - 国寿投资
2021-03-29 - C1轮 - 2亿元 - 腾讯领投/高榕资本跟投
2020-07-15 - B+轮 - N/A - 浙商创投
2020-03-02 - B轮 - N/A - 新鸿基
2018-12-29 - A轮 - 5000万元 - 唐竹资本领投/高榕资本/树兰医疗跟投
2018-03-16 - Pre-A轮 - 1500万元 - 唐竹资本领投/高榕资本跟投</t>
  </si>
  <si>
    <t>圣贝拉是一家高端月子护理品牌服务商，目标客群是年轻高净值家庭，结合海内外母婴医疗技术及护理理念，主打高端艺术疗养路线，提供 24 小时护士一对一护理、产后修复、护士到家服务、育婴师培训及输出等业务。</t>
  </si>
  <si>
    <t>蓝深新材料</t>
  </si>
  <si>
    <t>高分子功能分离材料研发商</t>
  </si>
  <si>
    <t>2023-07-28 - 后期阶段 - 1亿元 - 中金资本
2022-11-09 - Pre-IPO - 2亿元 - 软银中国/敦成投资/天堂硅谷/瀚晖投资/五矿创投
2021-09-29 - C轮 - N/A - 温氏投资/如石财富
2020-06-17 - B+轮 - N/A - 深创投/珠海市横琴如石财富管理
2020-01-11 - B轮 - N/A - 同创伟业/温氏投资
2019-01-17 - A轮 - N/A - 软银中国资本</t>
  </si>
  <si>
    <t>西安蓝深新材料科技有限公司，创立于2014年，是专注于高分子功能分离材料研发、制造、应用的高新技术企业，致力于为用户提供产品、技术、系统装置及完整解决方案。蓝深功能材料广泛应用于盐湖提鲤，多品哇纯化，药物分高，环保水处理等领域。在新能源领域，公司的高纯是硅提纯吸附技术处于国内领先水平，盐湖原卤提银吸附技术取得重大突破，不断打破行业技术瓶须，势将推动我国新能源行业的技术革新与发展；在医药领域，公司的血液净化吸附材料实现了进口替代，药物分离提纯产品也广受市场好评；在环保须域，蓝深新材料为媒化工、医药中间体等领域废水/废气处理提供了一种全新的解决方案。</t>
  </si>
  <si>
    <t>寻汇SUNRATE</t>
  </si>
  <si>
    <t>数字化全球支付与财资管理解决方案提供商</t>
  </si>
  <si>
    <t>D-2轮</t>
  </si>
  <si>
    <t>2023-07-27 - D-2轮 - N/A - Peak XV Partners领投/Prosperity7 Ventures/Softbank Ventures Asia等跟投
2023-06-28 - D1轮 - N/A - Prosperity7 Ventures领投/软银亚洲等跟投
2021-12-21 - C轮 - N/A - 软银亚洲领投/Banyan Pacific Capital /TDF Impact Investment/红点中国/集富亚洲/华创资本/险峰K2VC等跟投
2018-07-01 - B轮 - 数千万美元 - 红点中国/集富亚洲
2017-06-01 - A轮 - 数千万元 - 华创资本
2016-03-11 - Pre-A轮 - N/A - 挑战者资本
2015-12-16 - 天使轮 - 120万美元 - 险峰K2VC/个人投资者</t>
  </si>
  <si>
    <t>寻汇SUNRATE创立于2016年，致力于为全球企业提供安全、高效的数字化全球支付与财资管理解决方案。依托自主研发的强大技术引擎、广泛的支付网络与定制化API方案，寻汇SUNRATE助力企业在150+国家及地区开展业务。</t>
  </si>
  <si>
    <t>华奕新能源</t>
  </si>
  <si>
    <t>绿色节能空调设备及数据中心建设服务商</t>
  </si>
  <si>
    <t>2023-07-26 - 股权投资 - N/A - 杉杉创投
2022-07-07 - A轮 - 数千万元 - 清新资本领投/中泰创投/金浦投资/天鹰资本/赢臻基金跟投</t>
  </si>
  <si>
    <t>新疆华奕新能源科技有限公司，是以绿色节能空调设备及数据中心建设为主营业务的国家级高新技术企业，是中冷协蒸发冷却空调工作委员会副主任单位。专业从事蒸发冷却空调设备的研发、设计、生产、销售、安装及售后服务，同时提供数据中心整体解决方案。公司产品主要应用于数据中心、通信机房、大型场馆、商业楼宇、工业厂房等。数据中心是华奕新能源的重点市场，其可面向数据中心机房提供完整的高效、智能冷却解决方案。</t>
  </si>
  <si>
    <t>朗思科技LaSense</t>
  </si>
  <si>
    <t>激光气体传感技术及产品研发商</t>
  </si>
  <si>
    <t>2023-07-31 - Pre-A轮 - 数千万元 - 中启私募基金领投/君盛投资跟投
2021-11-26 - 天使+轮 - 数百万元 - 国宏嘉信资本
2021-01-20 - 天使轮 - 数百万元 - 英诺天使基金</t>
  </si>
  <si>
    <t>朗思科技是一家专注激光气体传感技术的国家高新技术企业。基于香港中文大学研究团队在先进激光光谱领域多年的原创技术积累，自主研发了满足国家高精度测量标准的仪器产品系列和传感器产品系列，在“碳达峰、碳中和”的国家战略中，迅速完成了国产仪器的替代和升级，解决了政府网格化碳监测和企业碳交易的气体数据需求，推动了国家碳监测标准的建立。</t>
  </si>
  <si>
    <t>大秦数能</t>
  </si>
  <si>
    <t>动力储能电池产品研发商</t>
  </si>
  <si>
    <t>数十亿元</t>
  </si>
  <si>
    <t>2023-07-26 - C轮 - 数十亿元 - 中金资本领投/L Catterton/锦秋基金/神骐资本/青蒿资本等跟投
2023-01-06 - B轮 - N/A - 优山资本领投/钟鼎资本/华彬沣泰/清科产投/东合创投/汇利华/融玥投资/朋哲资本/东山精密/乾汇资本/麟玺创投/青蒿资本/宇新（厦门）股权投资管理等跟投
2022-05-31 - 股权投资 - N/A - 恒信华业</t>
  </si>
  <si>
    <t>大秦数字能源技术股份有限公司，成立于2017年，是全球领先的锂电储能解决方案提供商。大秦数能致力于为客户提供智能的户用、工商业、房车等一站式能源解决方案，最大限度地利用绿色能源，为实现全球碳中和做出积极贡献。</t>
  </si>
  <si>
    <t>高通量DNA合成技术研发商</t>
  </si>
  <si>
    <t>2023-07-31 - Pre-A+轮 - 1亿元 - 阿里健康
2023-03-27 - Pre-A轮 - 1亿元 - 绿动资本领投/芯航资本/嘉程资本/复健资本/峰瑞资本/启明创投/华泰紫金投资等跟投
2022-05-05 - 天使+轮 - 数千万元 - 启明创投领投/峰瑞资本/芯航资本跟投
2021-07-20 - 天使轮 - 数千万元 - 峰瑞资本领投/嘉程资本跟投</t>
  </si>
  <si>
    <t>2023-07-27 - 股权投资 - N/A - 江北新区科技投资集团
2023-06-08 - 股权投资 - N/A - 金浦投资/毅达资本/俱成资本
2023-04-21 - 股权投资 - N/A - 丰禾基金</t>
  </si>
  <si>
    <t xml:space="preserve">   华芯科晟是一家网络芯片研发生产商，专注于网络芯片研发、设计和应用销售的公司，主要产品包括智能家庭网关芯片、网络控制芯片、智能网络芯片等。    </t>
  </si>
  <si>
    <t>4.58亿美元</t>
  </si>
  <si>
    <t>2023-08-02 - C轮 - 4.58亿美元
2022-03-31 - B轮 - 7000万美元 - 红杉中国/农银国际/郑志刚/盈信泰资本/庄士资本/Dara Holdings/维港投资/凯思博桥美基金/联想创投/VectrFintech等</t>
  </si>
  <si>
    <t>北极芯微</t>
  </si>
  <si>
    <t>深度传感与微光成像芯片设计研发商</t>
  </si>
  <si>
    <t>2023-07-26 - Pre-A+轮 - 数千万元 - 瑞江基金/国华投资/铂宇私募/鸿泰基金
2022-12-14 - Pre-A轮 - 1亿元 - 普朗克创投/南山战新投/大米创投/鹰盟资本/君联资本/君科丹木
2022-02-25 - 天使+轮 - 1000万元 - 启迪之星
2021-09-30 - 天使轮 - 1000万元</t>
  </si>
  <si>
    <t>深圳北极芯微电子有限公司是一家专注于深度传感与微光成像的创新型芯片设计企业，总部位于深圳，并设有武汉研发中心。北极芯微凭借全堆栈SPAD技术和高速数字集成能力，构建了dToF深度传感和PCI微光成像两大产品方向，赋能消费电子、汽车电子、安防监控、智能工业、智能家居等领域，是全球首家实现基于SPAD的图像传感器商业化量产的公司。北极芯微围绕深度传感和微光成像核心技术进行深度布局，已在SPAD器件、核心算法、先进工艺、系统集成等方向构建了数十项技术节点，竭力打造从底层技术、通用技术到应用技术的全堆栈技术能力。</t>
  </si>
  <si>
    <t>艾缇亚</t>
  </si>
  <si>
    <t>生物制药研发商</t>
  </si>
  <si>
    <t>2023-07-28 - 股权投资 - N/A - 水木春锦资本
2022-09-29 - 股权投资 - N/A - 中关村协同基金/几何级数管理/学同投资/银杏谷资本/士兰创投/中国风投</t>
  </si>
  <si>
    <t>艾缇亚是一家处于临床阶段的生物制药公司，专注于抗炎和抗纤维化的多创新药物开发。</t>
  </si>
  <si>
    <t>宝德计算</t>
  </si>
  <si>
    <t>计算产品及解决方案提供商</t>
  </si>
  <si>
    <t>2023-07-26 - 股权投资 - N/A - 与君资本
2021-02-08 - 股权投资 - N/A - 宁波蓝郡投资管理/知初资本/普华资本/智宸财富/深圳高新投资集团/典实资本/东华软件/亘泰投资/瑞植资产/亚威股份/融昱资本/海通创新证券投资/天津越商/洪泰基金
2021-01-18 - 股权投资 - N/A - 海盛产投/临芯投资/融昱资本/民生证券投资/深圳高新投资集团/兴旺投资/陕西基金/健和基金/深创投/力合科创/宝创资本
2019-08-17 - 战略投资 - N/A - 贵州文投/国中创投/中云基金
2018-05-18 - 股权投资 - N/A - 联新资本/国富源投资/深圳高新投
2015-12-22 - 被收购 - 16.66亿元 - 太极股份
2012-07-11 - 战略投资 - N/A - CBC宽带资本/国中创投</t>
  </si>
  <si>
    <t>深圳市宝德计算机系统有限公司成立于2003年，以服务器和PC整机研发、生产、销售和为客户提供云计算综合解决方案为主营业务，致力于成为中国领先的IT产品和解决方案提供商，为政府、互联网、教育、广电、安全、金融、电信、税务、交通、电力、医疗等行业提供尖端的IT产品和服务。</t>
  </si>
  <si>
    <t>巴泰医疗</t>
  </si>
  <si>
    <t>心血管介入医疗器械研发商</t>
  </si>
  <si>
    <t>2023-08-01 - 股权投资 - 数千万元
2021-04-09 - 股权投资 - N/A - 馨瑞医疗股权投资
2020-11-30 - 股权投资 - N/A - 盛宇投资
2018-07-09 - A轮 - 数千万元 - 国家中小企业发展基金领投/三泽资本跟投</t>
  </si>
  <si>
    <t>浙江巴泰医疗科技有限公司（简称“巴泰医疗”）成立于2015年8月，是一家致力于血管介入领域医疗器械研发、制造、销售的国家级高新技术企业。公司专注于心血管介入和外周血管介入领域的高性能医疗器械自主创新和研发，目前已获批三类NMPA注册证9项、欧盟CE证书8项，并取得三个国家创新医疗器械特别审查程序（即“绿色通道”），且已经有数款创新医疗器械产品进入临床审批拿证及临床试验阶段，承担了浙江省重点研发项目、浙江省“卡脖子”项目、工信部生物医用材料创新任务揭榜挂帅等省部级重大科研项目。</t>
  </si>
  <si>
    <t>沈氏科技</t>
  </si>
  <si>
    <t>高效节能换热器产品研发生产商</t>
  </si>
  <si>
    <t>2023-08-02 - 战略投资 - N/A - 中化资本领投/浙能资本/智科控股基金跟投
2020-09-08 - 股权投资 - N/A - 华瓯创投
2017-06-13 - 新三板定增 - 3081万元 - 达晨创投/安丰创投/慧邦资本
2016-11-09 - 新三板定增 - 1500万元 - 达晨创投/安丰创投/个人投资者
2014-10-23 - 新三板 - N/A</t>
  </si>
  <si>
    <t>杭州沈氏节能科技股份有限公司创建于2005年，坐落于中国浙江省杭州建德市。沈氏目前是一家专业的同轴换热器、壳盘管换热器、壳管换热器，高效紧凑式微通道换热器（PCHE）、板翅式微通道换热器（PFHE）、高效混合式换热器（H²X），以及微反应器、微通道连续流反应装置的生厂商，也是壳盘管式换热器的行业标准起草单位，且拥有先进的集成式微通道及微环境系统技术。沈氏专业致力于高效节能换热器的研发、生产与销售。</t>
  </si>
  <si>
    <t>一道新能</t>
  </si>
  <si>
    <t>新能源应用解决方案综合服务商</t>
  </si>
  <si>
    <t>2023-07-28 - Pre-IPO - N/A - 金融街资本/熙诚金睿/普洛斯GLP领投/国电投/石化海河/华泰紫金投资/纽尔利资本/广发信德等跟投
2023-06-02 - 股权投资 - N/A - 博时基金
2023-02-27 - 股权投资 - N/A - 允泰资本
2023-01-12 - 股权投资 - N/A - 华兴新经济基金/中电中金基金/金雨茂物/礼瀚投资/豪尔赛/普华资本/博时基金/长城证券/厚纪资本/普阳投资/翠柏资产/朗姿韩亚资管
2022-12-16 - 战略投资 - 5000万元 - 豪尔赛
2022-04-30 - 股权投资 - N/A - 京国瑞投资领投/前海母基金/朗玛峰创投/普华资本/浙大联创/源融投资/智义资本/信安资本/恒之星/上海盈璞投资管理等跟投
2021-12-10 - 战略投资 - N/A - 永福股份/林洋能源
2021-08-13 - 股权投资 - N/A - 招商局创投/上海蚨库投资管理
2020-12-11 - 股权投资 - N/A - 三峡鑫泰基金
2019-11-18 - 股权投资 - N/A - 三峡鑫泰基金
2018-08-08 - 股权投资 - N/A - 浙农科业投资</t>
  </si>
  <si>
    <t>一道新能（简称公司）于2018年8月成立于浙江衢州，定位全场景光伏科技能源服务商（集中、分布、个人端），致力于成为各垂直场景太阳能光伏电站解决方案的行业龙头。公司凭借新一代量产N型电池产品和自主研发并量产的轻质柔性叠瓦组件产品为更多的应用场景提供太阳能解决方案，填补了光伏组件的市场空白。个人应用系列更是把光伏带进千家万户，通过技术创新快速在光伏行业崛起。</t>
  </si>
  <si>
    <t>捷盟智能</t>
  </si>
  <si>
    <t>一站式智能装备解决方案提供商</t>
  </si>
  <si>
    <t>2023-07-31 - 战略投资 - N/A - 建信股权领投/兴证资本/建信信托/峰和资本/盈峰资本/鼎晖投资/金鼎资本/俱成资本/电科投资/瀚晖资本/凯得创新基金等跟投
2022-09-23 - 战略投资 - 3亿元 - 华泰紫金领投/瀚晖投资/鼎晖投资/欣旺达/上汽恒旭/天合光能/仁智资本/和诺资本/六脉资本 Creo Capital/博深实业/鑫天瑜资本等跟投
2022-05-20 - 股权投资 - N/A - 昌金明德
2022-01-19 - 股权投资 - N/A - 晨道资本</t>
  </si>
  <si>
    <t>广东捷盟智能装备有限公司主要生产锂电池底涂设备、锂电池隔膜涂布设备、光学膜涂布设备、薄膜分切设备、复合剥离设备、基材表面处理设备等系列产品。</t>
  </si>
  <si>
    <t>欧冶链金</t>
  </si>
  <si>
    <t>废旧金属回收加工商</t>
  </si>
  <si>
    <t>2023-07-27 - 股权投资 - N/A - 厦门国贸集团股份有限公司/马鞍山欧华基石股权投资合伙企业（有限合伙）/中铝资本控股有限公司/上海隐山致能企业管理合伙企业（有限合伙）/华宝基金/淮北建元绿金碳谷创业投资基金合伙企业（有限合伙）/港航集团/物产中大/安徽省属企业改革发展基金合伙企业（有限合伙）/北京华舆国创股权投资基金合伙企业（有限合伙）
2022-07-21 - 股权转让 - 3.49亿元 - 马钢股份
2022-06-15 - 股权投资 - N/A - 工银资本/华宝基金/中信建投资本/欧冶云商/太钢创投/基石资本/鞍钢资本/江东产投/铜陵有色
2020-09-22 - 股权投资 - N/A - 中国宝武
2018-08-16 - 并购 - N/A - 马钢（集团）控股有限公司</t>
  </si>
  <si>
    <t>欧冶链金再生资源有限公司是中国宝武钢铁集团有限公司一级子公司，属于中国宝武“一基五元”中资源环境重要支柱产业。中国宝武以欧冶链金为产业营运平台，全面整合中国宝武旗下钢铁生产基地废旧金属资源、汽车拆解、轮船拆解、废旧钢铁回收、加工、仓储、配送基地以及废钢国际贸易业务。</t>
  </si>
  <si>
    <t>智汇奇策</t>
  </si>
  <si>
    <t>物流系统化解决方案提供商</t>
  </si>
  <si>
    <t>2023-08-01 - B轮 - N/A - 投控东海/铭润投资
2020-12-24 - 股权投资 - N/A - 投控东海/深创投/拉萨楚源投资管理有限责任公司
2019-03-11 - 股权投资 - N/A - 深圳市华讯方舟基金管理有限公司</t>
  </si>
  <si>
    <t>深圳市智汇奇策科技有限公司成立于2017年08月08日，注册资本1052.63万。我们致力于通过工业工程技术、数据分析技术、算法技术、设计技术和仿真技术，系统化解决物流问题，实现自动化、智能化、系统化，让物流系统能够实现自我学习、自我更正和自我决策的功能，为物流、快递、生产制造、商贸流通类企业从根本上解决降本 增效的问题。公司经过三年的快速发展，已获得多项软件著作权及硬件技术专利，目前已发展成行业内一家令人瞩目的高新技术企业。</t>
  </si>
  <si>
    <t>贝壳社BioClub</t>
  </si>
  <si>
    <t>医健创新创业服务平台</t>
  </si>
  <si>
    <t>2023-08-03 - 战略投资 - N/A - 泰格医药
2019-01-29 - B轮 - N/A - 普华资本
2016-04-29 - A轮 - 数千万元 - 分享投资
2015-10-26 - Pre-A轮 - 数千万元 - 上海德智和投资</t>
  </si>
  <si>
    <t>贝壳社是一家为医健行业创业者提供创业全路径价值服务与解决方案的创新平台公司，致力于打造线上线下融合、双循环驱动的医健创新产业社区新业态。贝壳社旗下主要包含品牌传播、创业教育、线下产业空间、投资孵化、CXO平台等服务,通过贝壳社内部可满足企业品牌的搭建、核心高管及团队的创业培训及公司落地所需的空间,投融资对接,承接项目转化孵化、产品供应链对接管理等需求，外部我们链 接政府、临床机构、投资及咨询机构、第三方服务商、科研院所等资源。内外双 循环驱动,为医健创业者提供项目转化孵化、品牌传播、创业教育、产业落地空间、投融资、CXO对接管理等全路径创业服务。我们始终秉承科技创新与人文关怀并存的发展理念，聚焦前沿科技创新，关注企业和创业者的成长，提供价值服务，促进合作共赢，赋能医健创业公司成长，推动创新技术造福人类生命健康。</t>
  </si>
  <si>
    <t>合壹新能</t>
  </si>
  <si>
    <t>微型电池研发生产商</t>
  </si>
  <si>
    <t>2023-07-27 - 股权投资 - N/A - 科学城创投
2022-08-15 - 股权投资 - N/A - 美格智能/共青城富土中科投资中心（有限合伙）
2022-07-12 - 股权投资 - N/A - 深圳天使母基金
2022-04-28 - 股权投资 - N/A - 永智资本
2021-12-17 - 股权投资 - N/A - 深圳高新投资集团
2020-12-02 - 股权投资 - N/A - 合创资本</t>
  </si>
  <si>
    <t>合壹新能是一家锂电池制造商，公司主要从事锂电池、锂离子电池、固态电池及相关新能源材料、设备的研发、制造及销售业务。</t>
  </si>
  <si>
    <t>恒拓高工业</t>
  </si>
  <si>
    <t>工业自动化解决方案供应商</t>
  </si>
  <si>
    <t>2023-07-30 - 股权投资 - N/A - 瀚晖资本/华拓资本/青鼎泰/钧拓投资
2017-08-30 - 股权投资 - N/A - 固高科技/清水湾香港创投
2014-12-29 - 股权投资 - N/A - 深圳高新投</t>
  </si>
  <si>
    <t>恒拓高是一家工业自动化解决方案供应商，成从机、电、气、液一体化的精密机械功能部件、模组、模块，到工业自动化解决方案的完整产品体系，广泛应用于3C产品、汽车、新能源、食品、冶金、压铸等行业的生产制造。</t>
  </si>
  <si>
    <t>2023-07-20 – 股权投资 – N/A – 国开金融/坪山产投
2022-11-04 – D轮 – 15亿元 – 中国诚通混改基金领投/中信建投资本/国投创益/招商局资本/德屹资本/隐山资本/和暄资本/湖州经开/云和方圆资本/淄博景能/复奇投资/中科创星/中信建投证券/中卫颐和/锦富基金/顺为资本/联想创投等跟投
2022-07-07 – C轮 – 数亿元 – 海松资本领投/允泰资本/武岳峰资本/复奇投资/国汽投资/中科创星/景能科技跟投
2022-03-24 – 股权投资 – N/A – 顺为资本/长江小米产业基金/哈勃投资/众擎基金/吉利控股/北京高端制造业基地投资
2021-11-08 – B轮 – 5亿元 – 允泰资本/海松资本/小米/华为/顺为资本/IDG资本/蔚来资本
2021-02-26 – 股权投资 – N/A – 华融瑞泽/海松资本/武岳峰资本/复奇投资
2018-06-11 – A轮 – 数亿元 – 中科院科技成果转化基金/三峡资本/天齐锂业 / 陆石昱航/三峡建信
2017-07-05 – 股权投资 – N/A – 腾业创投/海博思创/武岳峰资本</t>
  </si>
  <si>
    <t>2023-07-21 – 战略投资 – 3000万美元 – 贵州省创新赋能大数据基金
2022-05-25 – 战略投资 – 1亿元 – 中软国际
2022-03-15 – 股权投资 – N/A – IDG资本/西藏福茂投资管理有限公司/宁波梅山保税港区渊达投资有限公司
2021-05-17 – F轮 – 数亿元 – 鼎晖百孚
2020-11-25 – 股权投资 – 数亿元 – 金蝶国际领投/IDG资本/北极光创投等跟投
2018-01-23 – 战略投资 – 5000万美元 – 金蝶国际
2016-07-20 – E+轮 – 7000万美元 – 长山兴资本/骊悦投资
2016-03-07 – E轮 – N/A – 中信产业基金/高瓴资本领投/IDG资本/北极光创投/DCM中国跟投
2016-01-25 – 股权投资 – N/A – 和光资本
2015-07-01 – D轮 – 1亿美元 – 高瓴资本/IDG资本/北极光创投/DCM中国
2014-12-23 – C轮 – 5000万美元 – DCM中国领投/IDG/北极光创投跟投
2014-07-01 – B轮 – 数千万美元 – 北极光创投领投/IDG资本/华软投资CSIC/博雅资本跟投
2012-10-01 – A轮 – 数百万美元 – IDG</t>
  </si>
  <si>
    <t>觅瑞</t>
  </si>
  <si>
    <t>无创癌症基因检测产品研发商</t>
  </si>
  <si>
    <t>2023-07-27 – D轮 – 5000万美元 – 复朴资本/EDB Investments/日本三井集团/诺辉创投/新加坡科技研究局
2021-10-22 – C轮 – 8700万美元 – 华润正大生命科学基金领投/Rock Springs Capital/新加坡经济发展局投资私人有限公司/建银国际/凯旋创投/晨岭资本/诺辉创投等
2019-08-01 – A轮 – 4000万美元 – Venturecraft领投/高榕资本跟投</t>
  </si>
  <si>
    <t>巨磁智能</t>
  </si>
  <si>
    <t>智能传感器芯片技术开发与应用服务提供商</t>
  </si>
  <si>
    <t>2023-07-21 – 股权投资 – N/A – 众擎基金/国方资本/海拉集团
2022-05-31 – 股权投资 – N/A – 正泰投资/浙民投
2020-10-27 – 股权投资 – N/A – 沣扬资本/上海北航资产管理有限公司/国方母基金
2018-12-21 – 股权投资 – N/A – 广润投资
2017-08-31 – 股权投资 – N/A – 金浦投资</t>
  </si>
  <si>
    <t>2023-07-19 – 股权投资 – N/A – 淄博汇富启鑫股权投资合伙企业（有限合伙）
2022-03-15 – Pre-A轮 – 数千万元 – 同创伟业领投/金雨茂物/动平衡资本/中新资本跟投
2021-06-21 – 股权投资 – N/A – 奥银湖杉资本</t>
  </si>
  <si>
    <t>20亿元</t>
  </si>
  <si>
    <t>2023-07-25 – C轮 –20亿元 – 朝希资本/长江绿色发展私募基金/交银资本/国寿股权投资/越秀产业基金/中金资本/中信建投资本/华登国际等
2023-01-06 – B轮 – 15亿元 – 鋆昊资本领投/高瓴资本/朝希资本/金研为政/浙民投/沃富金信/联通中金/高瓴创投/耀途资本/中信建投资本/中金私募/农银投资/珈凡基金/国晟金财/九变资产/敦钧资产/滁州城建/听潮投资/创极限等跟投
2022-08-10 – A轮 – N/A – 正泰集团/朝希资本/鋆昊资本/万银资产/三峡绿色产业基金</t>
  </si>
  <si>
    <t>2023-07-21 – 股权投资 – N/A – 海南三亚臻煦企业管理咨询合伙企业（有限合伙）
2022-04-26 – 股权投资 – N/A – 奇绩创坛
2019-10-17 – 股权投资 – N/A – 武汉点石创新创业项目评估有限公司
2018-10-24 – 天使轮 – 530万元 – 点亮资本</t>
  </si>
  <si>
    <t>广行科技</t>
  </si>
  <si>
    <t>三网融合业务研发商</t>
  </si>
  <si>
    <t>2023-07-25 – 股权投资 – N/A – 金沙江资本
2014-09-03 – 股权投资 – N/A – 安徽广电文化</t>
  </si>
  <si>
    <t>2023-07-20 – 股权投资 – N/A – 昊辰资本
2022-06-15 – PreA+轮 – 1000万美元 – 蓝驰创投/顺为资本领投/万物资本跟投
2021-03-12 – 股权投资 – N/A – 祥峰投资/万物资本
2020-05-09 – 股权投资 – N/A – 英诺天使基金</t>
  </si>
  <si>
    <t>2023-07-21 – 股权投资 – N/A – 成都宁睿企业管理合伙企业（有限合伙）/四川发展/合肥同创中小企业发展基金合伙企业（有限合伙）/华控基金/久科投资/天惠基金/杭州同为投资合伙企业（有限合伙）
2020-07-16 – 股权投资 – N/A – 共青城芯凌投资合伙企业（有限合伙）/共青城芯宇投资合伙企业（有限合伙）/共青城芯皓投资合伙企业（有限合伙）</t>
  </si>
  <si>
    <t>云程半导体</t>
  </si>
  <si>
    <t>半导体器件专用设备制造商</t>
  </si>
  <si>
    <t>2023-07-20 – 股权投资 – N/A – 广裕丰投资/广发证券/君宸达资本/弘卓资本/冯源投资/微光创投/广发信德
2022-07-13 – 股权投资 – N/A – 亦合资本/国调创新私募股权投资基金管理（海南）/亚昌富投资/微光创投/君宸达资本
2021-11-18 – 股权投资 – N/A – 和利资本</t>
  </si>
  <si>
    <t>2023-07-19 – 股权投资 – N/A – 杭州银杏烨股权投资合伙企业（有限合伙）
2023-05-18 – 股权投资 – N/A – 线性资本</t>
  </si>
  <si>
    <t>VRAR</t>
  </si>
  <si>
    <t>2023-07-25 – 股权投资 – N/A – 阿里巴巴
2022-12-05 – 股权投资 – N/A – 火眼资本/海尔资本
2022-08-26 – 天使轮 – 1亿元 – 愉悦资本领投/经纬创投/华映资本跟投</t>
  </si>
  <si>
    <t>INVO智华</t>
  </si>
  <si>
    <t>汽车辅助驾驶系统研发商</t>
  </si>
  <si>
    <t>2023-07-19 – 股权投资 – N/A – 安徽国元智华投资基金有限公司
2021-12-13 – 股权投资 – N/A – 苏州华研私募
2021-06-10 – 股权投资 – N/A – 宁波腾越启智科技合伙企业（有限合伙）
2021-04-27 – 股权投资 – N/A – 宁波锐兴智华企业管理合伙企业（有限合伙）
2017-03-05 – 战略投资 – 1800万元 – 启迪国际
2016-12-29 – C轮 – N/A – 正和磁系资本/国投创业
2015-12-28 – B轮 – N/A – 金固股份/国投高新
2015-08-06 – 股权转让 –2000万元 – 金固股份
2015-05-10 – 战略投资 – 4000万元 – 金固股份
2014-12-30 – A轮 – N/A – 达晨创投/清研投资/吴江创投
2010-03-01 – 天使轮 – N/A – 索道投资</t>
  </si>
  <si>
    <t>鼎材科技</t>
  </si>
  <si>
    <t>新型电子材料研发商</t>
  </si>
  <si>
    <t>2023-07-24 – 股权投资 – N/A – 清控金信资本/鲲鹏一创/同德磐石/中关村科学城/盛世投资/煊佑基金/开研投资/慈云科技产业投资/中国国新/易简广告/金信清睿
2023-03-23 – 股权投资 – N/A – 中电中金基金/TCL创投
2021-10-29 – 股权投资 – N/A – 招银鼎洪/广西科鹏投资合伙企业（有限合伙）
2021-04-21 – 战略投资 – 数亿元 – 芯屏投资/招银国际/北京高盟新材料/诚信创投/鼎龙股份
2020-12-08 – 股权投资 – N/A – 国投创业/德同资本
2019-09-17 – 股权投资 – N/A – 合肥创投/德同资本
2018-12-27 – 股权投资 – N/A – 义禧投资
2016-11-16 – 股权投资 – N/A – 同德磐石
2015-03-10 – Pre-A轮 – N/A – 华夏幸福
2014-10-30 – 被收购 – N/A – 北京赛奇科科技有限公司
2013-09-16 – 股权投资 – N/A – 深圳清研创业投资有限公司</t>
  </si>
  <si>
    <t>软通智慧</t>
  </si>
  <si>
    <t>智慧城市技术服务和运营商</t>
  </si>
  <si>
    <t>2023-07-20 – 股权投资 – N/A – 荷塘创投
2023-02-24 – 股权投资 – N/A – 前海母基金/大宇资本/辽宁旅投/鲲鹏资本/特发富海
2020-12-16 – 股权投资 – N/A – 光远资本
2020-08-06 – 股权投资 – N/A – 浙江瑞饶投资管理
2019-06-13 – A+轮 – 数亿元 – 毅达资本领投/深圳前海大宇资本管理跟投
2018-09-12 – A轮 – N/A – 天津长城基金/盈富泰克</t>
  </si>
  <si>
    <t>当红齐天</t>
  </si>
  <si>
    <t>VR娱乐生态服务商</t>
  </si>
  <si>
    <t>2023-07-19 – 股权投资 – N/A – 中安置信/国科京东方/华控基金
2022-12-27 – B++轮 – N/A – 网易
2022-02-14 – B+轮 – N/A – 蓝图创投/拉卡拉等
2021-10-13 – B轮 – 数亿元 – 小米科技/建银国际领投/野草创投/联想创投/英特尔投资跟投
2018-12-20 – A轮 – N/A – 英特尔
2018-06-21 – Pre-A轮 – 1亿元 – 深圳韦玥创意投资集团领投/芒果文创基金跟投
2017-03-16 – 战略投资 – N/A – 联想创投集团
2016-11-01 – 天使轮 – 数千万元 – 联想创投
2009-11-18 – 种子轮 – N/A – 中航信托</t>
  </si>
  <si>
    <t>艾吉威</t>
  </si>
  <si>
    <t>移动机器人AGV研发商</t>
  </si>
  <si>
    <t>2023-07-21 – 股权投资 – 1亿元 – 兴盛投资
2021-09-16 – A+轮 – 数千万元 – 中鑫创新投资/华鑫证券投资/哈尔滨博实自动化股份有限公司
2020-03-12 – A轮 – N/A – 联想创投领投/苏州科创投跟投
2018-09-26 – 股权投资 – N/A – 誉升投资
2017-08-01 – 天使轮 – 3000万元 – 东合创投/升鸿资本</t>
  </si>
  <si>
    <t>倍丰</t>
  </si>
  <si>
    <t>一站式金属3D打印解决方案提供商</t>
  </si>
  <si>
    <t>2023-07-19 – 股权投资 – N/A – 苏州汇综创业投资合伙企业（有限合伙）
2023-02-09 – 股权投资 – N/A – 合世家
2019-05-30 – 股权投资 – N/A – 乾融创禾资本</t>
  </si>
  <si>
    <t>幸福蓝海</t>
  </si>
  <si>
    <t>综合性影视文化集团</t>
  </si>
  <si>
    <t>2023-07-21 – 战略投资 – N/A – 阿拉丁控股集团
2016-08-08 – IPO – 5.14亿元
2015-03-01 – B轮 – 7961万美元 – 江苏广电创业投资有限公司/南京广电文化产业投资有限责任公司/KPCB凯鹏华盈中国/建银国际/深圳市基石资产管理股份有限公司/力天融金投资有限公司/毅达资本/上海国和现代服务产业股权投资管理有限公司/力天投资
2011-12-31 – A轮 – N/A – 基石资本</t>
  </si>
  <si>
    <t>致真存储</t>
  </si>
  <si>
    <t>旋存储芯片研发商</t>
  </si>
  <si>
    <t>2023-07-26 – Pre-A轮 – 数千万元 – 俱成资本/中国互联网投资基金/京鹏投资等
2022-03-16 – 股权投资 – N/A – 中电海康
2021-04-29 – 股权投资 – N/A – 普华资本/中科创星</t>
  </si>
  <si>
    <t>恺恩科技</t>
  </si>
  <si>
    <t>在线监测预警产品研发生产商</t>
  </si>
  <si>
    <t>2023-07-21 – 股权投资 – N/A – 云峰创智投/力合科创
2022-11-07 – 股权投资 – N/A – 深圳高新投资集团/福鹏资产
2021-07-23 – 股权投资 – N/A – 深圳高新投资集团</t>
  </si>
  <si>
    <t>震兑</t>
  </si>
  <si>
    <t>2023-07-21 – 股权投资 – N/A – 深圳市合承创业投资企业（有限合伙）
2022-12-15 – 股权投资 – N/A – 联想创投/深圳高新投</t>
  </si>
  <si>
    <t>微动时空</t>
  </si>
  <si>
    <t>航天器机电运动部件研发商</t>
  </si>
  <si>
    <t>2023-07-26 – 战略投资 – 数千万元 – 世纪资本/咏归东科/新航城基金
2022-05-25 – Pre-A轮 – 数千万元 – 前海基金
2021-12-01 – 天使轮 – 1000万元 – 中科创星/奇绩创坛/创新黑马基金</t>
  </si>
  <si>
    <t>2023-07-21 – 股权投资 – N/A – 南京凤凰高投毅达数字经济创业投资合伙企业（有限合伙）/北京华大九天科技股份有限公司</t>
  </si>
  <si>
    <t>深视科技</t>
  </si>
  <si>
    <t>工业AI视觉产品供应商</t>
  </si>
  <si>
    <t>2023-07-19 - A+轮 - N/A - 苏高新创投集团/中电智慧基金等
2022-03-10 - A轮 - 1000万美元 - 创世伙伴/苏高新创投集团领投/顺为资本跟投
2021-12-23 - 股权投资 - N/A - 上海浩啦企业管理中心（有限合伙）
2020-11-20 - Pre-A轮 - 数千万元 - 顺为资本领投/紫竹小苗基金/浙大校友基金藕舫天使/王道资本跟投
2017-09-21 - 天使轮 - 数千万元 - 紫竹小苗基金/晨晖创投</t>
  </si>
  <si>
    <t>健新医疗</t>
  </si>
  <si>
    <t>智能双引擎动态混合能量手术系统研发商</t>
  </si>
  <si>
    <t>2023-07-14 - A+轮 - 数千万元 - 青岛财通集团/华通创投
2023-04-12 - 股权投资 - 3000万元 - 青岛财通集团
2022-10-31 - 股权投资 - N/A - 华方资本/联想之星/科沃斯/中信医疗健康/北京星允投资管理</t>
  </si>
  <si>
    <t>德睿智药</t>
  </si>
  <si>
    <t>AI驱动创新药物研发服务商</t>
  </si>
  <si>
    <t>夏尔巴/松禾</t>
  </si>
  <si>
    <t>2023-07-13 - A+轮 -2000万美元 - 谢诺投资领投
2021-12-16 - A轮 - 数千万美元 - 华盖资本/松禾资本领投/夏尔巴资本跟投
2021-05-21 - 天使轮 - 4500万元 - 夏尔巴医疗基金领投</t>
  </si>
  <si>
    <t>时擎科技</t>
  </si>
  <si>
    <t>边端智能交互和信号处理芯片提供商</t>
  </si>
  <si>
    <t>B+轮/B++轮</t>
  </si>
  <si>
    <t>2023-07-14 - B+轮/B++轮 - 1亿元 - 新尚资本/济高控股/永徽资本/邦明资本等
2022-01-30 - B轮 - 1000万美元 - SIG海纳亚洲/海望资本/小橡创投/芮昱创投
2020-06-05 - A轮 - N/A - 苏州市光华实业（集团）有限公司/张江火炬创投
2019-12-03 - Pre-A轮 - N/A - 上海创载电子科技合伙企业（有限合伙）/邦明资本
2019-07-22 - 天使轮 - N/A - SIG海纳亚洲</t>
  </si>
  <si>
    <t>禾多科技</t>
  </si>
  <si>
    <t>自动驾驶解决方案提供商</t>
  </si>
  <si>
    <t>IDG/红杉/BAI</t>
  </si>
  <si>
    <t>2023-07-18 - C3轮 - 数亿元 - 粤科金融/广汽资本领投
2022-11-11 - C2轮 - 数亿元 - 广汽资本领投/ 智都投资/ 混沌投资跟投
2022-03-07 - 战略投资 - 数亿元 - 广汽资本
2021-10-29 - C1轮 - 数亿元 - 广汽资本
2021-06-29 - B1轮 - N/A - 同方投资领投/郁林投资/四维图新等跟投
2020-07-20 - A+轮 - N/A - 源星资本/混沌投资领投/IDG/四维图新跟投
2018-12-14 - A轮 - 数千万美元 - 红杉资本中国基金领投/泛海投资/四维图新/IDG资本/贝塔斯曼跟投
2017-10-13 - 天使轮 - 1000万美元 - IDG资本/四维图新领投/知行科技/贝塔斯曼跟投
2017-08-28 - 种子轮 - N/A - 贝塔斯曼</t>
  </si>
  <si>
    <t>亿航智能</t>
  </si>
  <si>
    <t>无人机技术研发商</t>
  </si>
  <si>
    <t>GGV/金浦/真格/东方富海</t>
  </si>
  <si>
    <t>Post-IPO</t>
  </si>
  <si>
    <t>2023-07-12 - Post-IPO - 2300万美元 - 李秀满领投
2022-12-27 - Post-IPO -2000万元 - 
2019-12-12 - IPO - N/A
2015-08-24 - B轮 - 4200万美元 - 金浦投资领投/GGV纪源资本/真格基金/乐搏资本/东方富海/PreAngel等跟投
2014-12-30 - A轮 - 1000万美元 - 纪源资本GGV – 真格基金 – PreAngel – 乐搏资本
2014-06-01 - Pre-A轮 - N/A - PreAngel荷多投资
2014-01-01 - 天使轮 - 数百万元 - 真格基金/乐搏资本/PreAngel/青云创投</t>
  </si>
  <si>
    <t>欧谱曼迪</t>
  </si>
  <si>
    <t>医疗内窥镜及耗材研发生产商</t>
  </si>
  <si>
    <t>2023-07-12 - Pre-IPO - 2亿元 - 建信股权/华金资本领投/国信资本/彬复资本跟投
2022-09-23 - 战略投资 - N/A - 阿里巴巴等
2021-07-15 - D轮 - 数亿元 - 春华资本/国投招商领投
2020-04-09 - C轮 - 1亿元 - 广东国科/荷塘创投/茂榕投资/九拓投资
2018-05-16 - B轮 - 1亿元 - 西域投资/清控银杏/力合创投
2016-04-11 - A轮 - N/A - 达晨创投/清控银杏/博行资本</t>
  </si>
  <si>
    <t>珞石机器人</t>
  </si>
  <si>
    <t>轻型工业机器人研发商</t>
  </si>
  <si>
    <t>顺为/金沙江联合/梅花</t>
  </si>
  <si>
    <t>2023-07-17 - 股权投资 - N/A - 新业股权
2022-02-07 - 战略投资 - 4亿元 - 新希望集团
2021-05-19 - C+轮 - 2亿元 - 深创投/远东宏信
2020-08-19 - C轮 - 1亿元 - 襄禾资本
2018-08-27 - B轮 - 1.6亿元 - 顺为资本领投/金沙江联合资本/梅花天使创投/新世纪创投/清控银杏/Achiever Ventures III（Hong Kong）Limited跟投
2017-11-21 - A轮 - 4000万元 - 清控银杏领投/德联资本跟投
2016-05-06 - Pre-A轮 - N/A - 德联资本
2015-07-30 - 天使轮 - 380万元 - 梅花天使创投/虎悦创投/天使汇/挑战者资本</t>
  </si>
  <si>
    <t>君联/启明/达晨/中科创星</t>
  </si>
  <si>
    <t>2023-07-17 - 股权投资 - N/A - 美团
2022-09-26 - B轮 - 数亿元 - 君联资本/启明创投领投/华控基金跟投
2021-09-14 - A轮 - 1亿元 - 达晨财智/华控基金/将门创投/图灵创投/北京达凡/通智投资/启宸资本/荣品投资/凌云光等
2019-06-11 - 天使轮 - N/A - 华控技术转移有限公司/北京凯爱格尔科技发展中心（有限合伙）/中科创星</t>
  </si>
  <si>
    <t>易航智能</t>
  </si>
  <si>
    <t>自动驾驶系统研发供应商</t>
  </si>
  <si>
    <t>经纬/明势</t>
  </si>
  <si>
    <t>2023-07-18 - 股权投资 - N/A - 北汽集团
2019-03-15 - B+轮 - 1亿元 - 广汽资本
2018-08-29 - B轮 - 2.2亿元 - 中金佳成领投/源码资本/中金甲子/经纬中国跟投
2017-04-19 - A轮 - N/A - 经纬中国/知行创新
2016-08-31 - 天使轮 - N/A - 明势资本/车和家等</t>
  </si>
  <si>
    <t>壁仞科技</t>
  </si>
  <si>
    <t>通用智能芯片设计商</t>
  </si>
  <si>
    <t>IDG/BAI/华登/启明/松禾</t>
  </si>
  <si>
    <t>2023-07-13 - 股权投资 - N/A - 广厚资本
2023-01-19 - 股权投资 - N/A - 昇和资本/高瓴创投/和玉资本
2022-01-13 - 股权投资 - N/A - 瑞誉股权
2021-03-30 - B轮 - 数亿元 - 中国平安/新世界集团/碧桂园创投领投/源码资本/国盛集团/嘉实资本/招商局资本/BAI/中信证券/沂景资本/IDG资本/云晖资本/珠海大横琴集团/宏兆基金/易高智汇/蔚来资本等跟投
2020-08-18 - Pre-B轮 - 数亿元 - 高瓴创投领投/云九资本/高榕资本/金浦科技基金/基石资本/海创母基金/松禾资本/IDG资本/云晖资本/珠海大横琴集团/广州成汇股权投资管理/上海国盛集团/源码资本/华创资本/BAI贝塔斯曼亚洲投资基金/碧桂园创投/中信证券投资/嘉兴瑞誉股权投资/中通瑞德/普罗资本/聚隆科技跟投
2020-07-16 - 战略投资 - N/A - 聚源资本
2020-06-16 - A轮 - 11亿元 - 启明创投/IDG资本/华登国际领投/格力创投/松禾资本/云晖资本/国开装备基金/华映资本/广微控股/耀途资本等跟投
2019-12-09 - Pre-A轮 - N/A - 鸿灏资本</t>
  </si>
  <si>
    <t>中科创星/经纬</t>
  </si>
  <si>
    <t>2023-07-13 - 股权投资 - N/A - 博远资本/天堂硅谷
2022-06-13 - Pre-A轮 - 数千万元 - 舜宇产业基金/经纬创投领投/中科创星跟投
2021-02-01 - 股权投资 - N/A - 中科创星</t>
  </si>
  <si>
    <t>南科新材</t>
  </si>
  <si>
    <t>纳米及高分子新材料研发应用商</t>
  </si>
  <si>
    <t>2023-07-13 - 股权投资 - N/A - 君盛投资
2021-09-10 - 股权投资 - N/A - 英诺天使基金</t>
  </si>
  <si>
    <t>智通财经</t>
  </si>
  <si>
    <t>金融资讯平台</t>
  </si>
  <si>
    <t>2023-07-14 - 股权投资 - N/A - 车主邦（北京）科技有限公司
2022-08-02 - 股权投资 - N/A - 同创伟业
2019-01-08 - 股权投资 - N/A - 嘉兴齐骥资产管理/新疆国力民生股权投资有限公司</t>
  </si>
  <si>
    <t>2023-07-13 - 股权投资 - N/A - 华夏嘉瑞/顺禧基金/博远资本
2021-11-05 - 天使轮 - 1亿元 - 启明创投/博远资本领投/健壹资本跟投</t>
  </si>
  <si>
    <t>迈格松</t>
  </si>
  <si>
    <t>2023-07-17 - 股权投资 - N/A - 中关村协同基金/水木清华校友种子基金/清控天诚/首都科技发展集团/启航投资
2022-04-15 - 股权投资 - N/A - 弘晖资本/高瓴创投/清华控股/薄荷天使基金</t>
  </si>
  <si>
    <t>消费级3D打印机生产商</t>
  </si>
  <si>
    <t>2023-07-14 - 股权投资 - N/A - 麟阁创投
2022-05-27 - Pre-A轮 - 数千万元 - 至临资本领投/小米科技/顺为资本跟投
2021-11-11 - 天使轮 - N/A - 小米科技/顺为资本</t>
  </si>
  <si>
    <t>奇芯光电</t>
  </si>
  <si>
    <t>光子集成电路系统及器件制造商</t>
  </si>
  <si>
    <t>达晨/中科创星</t>
  </si>
  <si>
    <t>2023-07-14 - 股权投资 - N/A - 玖兆投资/金雅福/芯能创投
2022-08-08 - Pre-IPO - 3.5亿元 - 投控东海
2022-02-08 - 股权投资 - N/A - 广州穗开股权投资/瑞业数金
2021-11-17 - 股权投资 - N/A - 泽奕资本
2020-09-10 - C轮 - 2.4亿元 - 达晨财智/中信产业基金领投/源星资本/朗姿韩亚资管/金泉渡/泽奕资本跟投
2019-04-17 - 股权投资 - N/A - 英华资本/国开科创/中科创星/天津信德合创科技合伙企业（有限合伙）
2017-03-23 - 股权投资 - N/A - 宁波梅山保税港区麦朵投资合伙企业（有限合伙）
2016-04-29 - A轮 - N/A - 中兴合创
2014-02-27 - 天使轮 - N/A - 初创投资/西科天使基金/中科创星/西科控股</t>
  </si>
  <si>
    <t>北京市医疗机器人产业创新中心</t>
  </si>
  <si>
    <t>高端医疗器械CDMO平台</t>
  </si>
  <si>
    <t>2023-07-13 - 股权投资 - N/A - 金科君创资本
2023-05-15 - 股权投资 - N/A - 国投招商
2021-12-23 - 股权投资 - N/A - 中关村科学城
2020-08-19 - 股权投资 - N/A - 中关村科学城</t>
  </si>
  <si>
    <t>2023-07-14 - 股权投资 - N/A - 海旭创投/蓝湖资本
2023-02-10 - A轮/A+轮 - 1亿元 - 小米集团/正轩投资领投/清石资本/建发集团/大华创投/易瓴创投/朋哲资本跟投
2022-06-13 - Pre-A轮 - 数千万元 - HELLA领投/沂景资本/清控金信资本/欣源宸跟投</t>
  </si>
  <si>
    <t>国瑞协创</t>
  </si>
  <si>
    <t>储能系统集成方案提供商</t>
  </si>
  <si>
    <t>2023-07-14 - 股权投资 - N/A - 苏州趋势私募基金/乔格理投资
2023-05-05 - Pre-A轮 - 1亿元 - 混沌投资领投/贝特瑞/松禾资本等跟投</t>
  </si>
  <si>
    <t>小米/顺为/金沙江/蔚来/云九/真格</t>
  </si>
  <si>
    <t>2023-07-12 - 战略投资 - 数亿元 - 经纬恒润领投/朗玛峰创投/钛铭资本/三七互娱/连星资本跟投
2022-11-29 - 天使+轮 - 5000万美元 - 小米科技/顺为资本领投/清研资本/金沙江创投/国汽投资/凯辉基金/国香资本/启宸资本/奇绩创坛/卓源资本/励石投资/元生资本/蔚来资本/云九资本/无限基金SEE Fund/连星资本等跟投
2022-06-02 - 天使轮 - N/A - 元生资本/蔚来资本领投/真格基金/无限基金SEE Fund/云九资本/华控电科等跟投</t>
  </si>
  <si>
    <t>2023-07-05 - Pre-A轮 - 1亿元 - 民银国际/向日葵投资/宇泽资本
2022-08-05 - 天使轮 - 数千万元 - 银杏谷资本/航动空天</t>
  </si>
  <si>
    <t>2023.7.6 - Pre-A轮 - 1亿人民币 - 顺禧基金领投/中丽基金/河南投资集团
2022.5.30 - 天使轮 - 1亿人民币 - 经纬创投领投/博远资本/河南投资集团/险峰K2VC/浙江红什/厦门旌陆投资有限</t>
  </si>
  <si>
    <t>研诺医药</t>
  </si>
  <si>
    <t>创新复杂注射剂研究与开发商</t>
  </si>
  <si>
    <t>2023.7.6 - A轮 - N/A - 华海药业(600521)/司太立
2022.7.27 - Pre-A+轮 - N/A - 中建信集团/浙江华睿
2021.3.23 - Pre-A轮 - N/A - 荷塘创投/天优投资
2021.1.11 - 战略投资 -2000万人民币 - 司太立</t>
  </si>
  <si>
    <t>上海研诺医药科技有限公司（DDSome）是一家专业从事高端制剂开发的科技型企业。研诺医药以临床需求为导向，依托药物传输技术，深化传统药物的二次开发。现有三个主要的药物传输技术平台：脂质体药物研发平台、白蛋白载体药物研发平台及缓控释微球药物研发平台。在药物高端制剂这个细分领域，开展新药开发、技术转移、工艺放大及产业化等业务。</t>
  </si>
  <si>
    <t>亲合力生物</t>
  </si>
  <si>
    <t>创新型抗癌药物研发商</t>
  </si>
  <si>
    <t>2023-07-06 - B1轮 - 数亿元 - 鸿富资产/兴业国信资管/怀格资本/海望资本
2022-07-06 - A+轮 - 数亿元 - 鸿富资产/兴业国信资管
2021-09-01 - A轮 - N/A - 国投创业
2021-04-06 - 股权投资 - N/A - 磐霖资本/金地投资/匀升投资/智朗创投
2019-07-16 - Pre-A轮 - 6000万元 - 磐霖资本/腾远基金</t>
  </si>
  <si>
    <t>上海亲合力生物医药科技股份有限公司是专注于全球创新型抗癌药物开发的临床期生物医药公司，自建有肿瘤微环境特异激活（TMEA，Tumor MicroEnvironment Activated）平台技术（TMEA-SMDC平台、TMEAbody®平台、TMEAkine®平台、TMEA-ICE®平台、ADC平台和TMEA-XDC平台），通过感知肿瘤微环境状态递送和释放药物，解决On-target毒性，提高药效。亲合力公司拥有100%原研产品线，开发的每个药物均为具有全球专利的创新药。其中首款偶联小分子药物已进入Pivotal关键注册临床阶段。亲合力公司旨在解决关键联合用药的限制，开启多种创新药物联合治疗的新时代。</t>
  </si>
  <si>
    <t>经纬/东方富海/深创投/华登</t>
  </si>
  <si>
    <t>2023.7.6 - C轮 - 10亿人民币 - 知识城集团/上海国盛集团/水木春锦
2021.11.26 - 股权投资 - N/A - NewGen Capital/经纬中国/博将资本/格力集团/南方海创基金/启明星辰(002439)/国盛集团/金地集团(600383)/朗玛峰创投/中科招商/疆亘资本/珠海科创投/城投控股/北京颖达教育咨询有限公司/北京达智荣顺企业管理咨询合伙企业（有限合伙）/蒂诺（天津）管理咨询合伙企业（有限合伙）/宁波梅山保税港区爱慧良创业投资合伙企业（有限合伙）/Edintown Investments Limited/SVF Cloud（Singapore）Pte. Ltd/White Gloss Corporation/Icreate Investments Limited/KIT Mobility Limited/HARIX Team LP/ThunderMinds LP/Great Sign Investments Limited/KTCM investment limited/Monsol Ventures AG
2021.4.9 - B+轮 - 10亿人民币 - 上海城投/上海国盛领投/君证资本/东方富海
2019.3.26 - B轮 - 3亿美元 - 软银愿景基金领投/金地集团(600383)/博将资本/上海市人民政府
2017.11.3 - A+轮 - N/A - 中科招商
2017.2.20 - A轮 - 1亿美元 - 软银/富士康/深圳乐创基金/博将资本/启明星辰(002439)/清华大学河北研究院/中关村发展集团/深创投/融诚科技/华登国际以及凯旋
2016.5.20 - 种子轮 - 3000万美元 - 软银/华登国际/富士康</t>
  </si>
  <si>
    <t>达闼科技是中国（美国、东京分公司）的一家云端智能机器人公司，达闼科技的主要产品有基于云连接的安全智能机器人的软硬件开发，其产业链涉及到云计算，移动通信，自动控制，传感器。机器驱动相关领域产品及设备的研发，经营；计算机信息产业领域内的技术研发与服务。</t>
  </si>
  <si>
    <t>天兵科技</t>
  </si>
  <si>
    <t>宇航推进系统及航天飞行器供应商</t>
  </si>
  <si>
    <t>2023-07-05 - C轮 - 数亿元 - 博裕资本/中金资本/优山资本
2023-02-15 - Pre-C轮 - N/A - 第四范式/鸿富资产/君度投资
2022-11-09 - B+轮 - N/A - 第四范式/鸿富资产/君度投资
2022-02-08 - B轮 - N/A - 中金资本/建银国际/中信建投/鸿富资产/通泰投资/东吴创投/张家港生态科技城/君度投资/中金佳成
2021-09-26 - 战略投资 - N/A - 君度投资/浙商创投
2021-07-27 - Pre-B轮 - 数亿元 - 张家港生态科技城/君度投资/子今投资
2020-12-25 - A+轮 - 1亿元 - 国科投资/陆石投资
2020-09-16 - A轮 - 数亿元 - 浙大联创/载合投资
2020-03-01 - Pre-A轮 - 1亿元 - 浙大联创/英诺天使/老鹰基金
2019-07-01 - 天使+轮 - 数千万元 - 英诺天使/老鹰基金/宜来资本/浙大联创/久友资本
2019-06-04 - 天使轮 - 数千万元 - 清研陆石/浙大联创/久友资本</t>
  </si>
  <si>
    <t>天兵科技是我国商业航天领域率先开展液氧煤油火箭发动机及中大型液体运载火箭研制的国家级高新技术企业。其自主研制的国内首款可重复使用液氧煤油液体运载火箭，可为卫星用户提供低成本、高可靠的定制化发射服务，以及提供配套星箭对接、发射场协调、发射测控、保险技术支持等完整服务体系。同时，天兵科技可为飞行器总体用户提供各型谱的动力系统产品配套，旗下自主研发的小推力、中推力和大推力的通用型发动机产品，良好匹配于卫星推进系统、超音速飞行器推进系统、火箭及防务产品的主动力推进系统。天兵科技核心团队均来自于中国航天科技、中国航天科工等国家航天集团，目前已形成北京火箭研发中心、西安动力研发中心、郑州动力试验中心、张家港智能制造基地为代表的“三大中心五大平台”航天智造体系和“三机两箭”的产品战略布局，以及“立足长三角辐射全国”的供应链体系，和“立足全中国面向全世界”的发射市场网络，力争打造全球一流的商业航天企业，为中华民族伟大复兴和全球太空经济繁荣做出航天人特有的贡献。</t>
  </si>
  <si>
    <t>Syrius炬星</t>
  </si>
  <si>
    <t>自主移动机器人研发商</t>
  </si>
  <si>
    <t>丰年/红杉/真格/明势</t>
  </si>
  <si>
    <t>2023-07-05 - 股权投资 - 1亿元 - 安徽省产业转型升级基金/铜陵国控/铜陵大江
2022-06-28 - B+轮 - 数千万元 - 丰年资本
2021-07-16 - B轮 -2000万美元 - 字节跳动/联想创投/红杉资本中国基金/明势资本/真成投资/创茵资本/PKSHA SPARX Algorithm Fund
2020-05-12 - A+轮 - 1000万美元 - 红杉资本中国基金/真成投资/创茵资本/PKSHA SPARX Algorithm Fund/明势资本/真格基金
2019-04-15 - A轮 - 数千万元 - 真格基金/明势资本
2018-11-21 - 天使轮 - 800万元 - 明势资本</t>
  </si>
  <si>
    <t>Syrius炬星是全球领先的自主移动机器人公司。公司已获得红杉领投的A+轮投资，产品已销往日本、新加坡、欧洲，在全球多个物流中心落地使用。 目前，Syrius炬星在北京、深圳、东京设立了办公室。2018年5月成立以来，Syrius炬星快速成长，用机器人和人工智能技术，为仓储物流和制造业提供智能运输服务。通过将自主移动机器人及智能仓储系统进行紧密结合，已经可以实时地帮助全球客户优化拣选作业。2019年Syrius炬星的自主移动机器人荣膺日本Good Design Award设计奖。</t>
  </si>
  <si>
    <t>星起源</t>
  </si>
  <si>
    <t>电磁与热防护材料研发商</t>
  </si>
  <si>
    <t>2023.6.29 - 股权投资 - N/A - 绿动资本/新材智资本/中信建投资本/美天晟创投
2022.2.25 - 股权投资 - N/A - 英诺天使基金/华创资本</t>
  </si>
  <si>
    <t>、苏州星起源新材料科技有限公司成立于2020年7月14日，专注于电磁与热防护材料领域，致力于成为面向军民两用市场的领军型平台级新材料公司。</t>
  </si>
  <si>
    <t>2023.6.16 - 股权投资 - N/A - 新港高新
2023.2.8 - Pre-A轮 - 1000万人民币 - 毅达资本/京路投资</t>
  </si>
  <si>
    <t>创新工场/同创伟业</t>
  </si>
  <si>
    <t>2023-06-30 - 股权投资 - N/A - 工业富联/凯石资本/三行资本
2022-09-09 - B轮 - N/A - 青域基金/招商启航
2021-08-10 - A轮 - 1亿元 - 创新工场/同创伟业/三峡电能/水发能源集团</t>
  </si>
  <si>
    <t>上海采日能源科技有限公司成立于2017年。作为一家能源数字化运营和储能系统制造公司，采日能源目前已完成了第二代技术体系的搭建。围绕“云边端”技术架构，将新3S（Security安全、Standard标准、Service服务） 融入到传统3S（BMS、PCS、EMS）中，将生产安全、运行安全，通过核心算法进行技术提升。自成立以来，公司专注研发创新，成立由200余名技术型人才组成的专业研发团队。主要产品有发电侧、输配电侧、工商业、户用一体化储能系统、智慧能源运维服务等，可应用于辅助新能源并网、电力调频调峰、需求侧响应、微电网、户用等场景中，覆盖储能产业全生态链。</t>
  </si>
  <si>
    <t>航盛锂能</t>
  </si>
  <si>
    <t>锂离子电池专用电解液研发商</t>
  </si>
  <si>
    <t>2023.6.26 - 股权投资 - N/A - 贵阳创投
2023.5.23 - 股权投资 - N/A - 贵鑫瑞和/中和智
2022.4.28 - A轮 - 1亿人民币 - 深创投/多氟多(002407)领投/远智先行/智博资本/青岛稀旺一号</t>
  </si>
  <si>
    <t>航盛锂能是一家专业致力于锂离子电池专用电解液的研究开发和生产销售的高新科技企业。公司拥有在电解液制造行业从业10年以上的核心团队，先进的生产工艺和严谨的品质管理，用心做好每一批产品，不断创新，为客户提供稳定高品质的产品和一流的客户服务，持续为客户创造价值！</t>
  </si>
  <si>
    <t>芯百特</t>
  </si>
  <si>
    <t>国产射频芯片制造商</t>
  </si>
  <si>
    <t>2023-07-03 - 股权投资 - N/A - 惠开正合
2021-08-02 - B轮 - 2亿元 - 零壹金服/鼎兴量子/南京鹰盟/箴言投资/润晟创业/复朴投资/宁波大谢鹏创股权投资合伙企业（有限合伙）
2021-06-22 - 股权投资 - N/A - 龙鼎投资
2020-06-10 - 股权投资 - N/A - 紫米科技
2020-01-21 - A轮 - N/A - 复朴投资/长江小米基金
2019-04-11 - 股权投资 - N/A - 粤桂科创投资有限公司</t>
  </si>
  <si>
    <t>芯百特微电子是一家射频芯片研发商，集设计、研发、销售于一体，为用户提供5G、WiFi等领域射频芯片产品。</t>
  </si>
  <si>
    <t>2023.6.13 - 股权投资 - N/A - 凡创资本
2022.12.8 - 天使轮 - 数千万人民币 - 线性资本</t>
  </si>
  <si>
    <t>觉华医疗是一家专注于视觉健康领域的脑科技医疗公司，专注研发基于脑科学原理的视觉功能检测和提升技术，并研发、生产、销售相关“数字药”产品，以及提供后续数据挖掘和技术服务。 觉华医疗已合作研发并建立了iAVT（个性化自适应视觉功能训练）核心技术体系，目前已基本完成了全球专利布局。未来公司还将拓展视野缺损（含脑部视神经中枢损伤、青光眼等）和低视力（含白内障等）等产品管线，涵盖视觉健康检测、监测、预测、治疗、康复、预防一体化的“数字药”产品。</t>
  </si>
  <si>
    <t>2023-07-03 - 股权投资 - 数千万美元 - 大华创投/长岭资本
2023-04-03 - 股权投资 - N/A - 长岭资本
2022-02-28 - A+轮 -2000万美元 - 长岭资本/钟鼎资本/高瓴创投/万物资本
2021-06-01 - A轮 - N/A - 高瓴创投/长岭资本/万物资本
2020-06-08 - 股权投资 - N/A - 翕然资本</t>
  </si>
  <si>
    <t>同创伟业/顺为</t>
  </si>
  <si>
    <t>2023-06-26 - 股权投资 - N/A - 君盛投资/国创产业
2023-03-21 - 股权投资 - N/A - 旌银投资/考拉基金/同创伟业/顺为</t>
  </si>
  <si>
    <t>新港电子</t>
  </si>
  <si>
    <t>声学传感器整体解决方案提供商</t>
  </si>
  <si>
    <t>2023-07-04 - 股权投资 - N/A - 艾伯科技
2022-01-10 - 股权投资 - N/A - 毅达资本
2020-09-28 - 股权投资 - N/A - 协创智科</t>
  </si>
  <si>
    <t>山东新港电子科技有限公司是一家集研发、制造、销售、服务为一体的声学，传感器整体解决方案提供商。主要产品有MEMS MIC、ECM MIC、传感器、车载麦克风模组、电声组件等。</t>
  </si>
  <si>
    <t>元禾璞华/北极光</t>
  </si>
  <si>
    <t>2023.6.21 - 股权投资 - N/A - 中国互联网投资基金
2023.4.7 - 股权投资 - N/A - 中投中财/海南赢玺投资有限公司/Forebright
2021.11.4 - B轮 - N/A - 高通创投/光远资本/华晏资本/中电海康/粒子未来/擎领华御/硅港资本/乾汇智投/鲲鹏光远
2021.2.11 - A+轮 - N/A - 元禾璞华/元生资本领投/北极光创投/光远资本
2020.9.15 - A轮 - N/A - 张江浩成/张江浩珩
2020.3.25 - 股权投资 - N/A - 可可资本
2018.4.26 - 股权投资 - N/A - 越焯有限公司</t>
  </si>
  <si>
    <t>高性能、通用计算领军企业登临科技，成立于2017年底，专注于高性能通用计算平台的芯片研发与技术创新，致力于打造云边端一体、软硬件协同、训练推理融合的前沿芯片产品和平台化基础系统软件。公司自主创新的GPU+（基于GPGPU的软件定义的片内异构计算架构），在兼容CUDA/OpenCL在内的编程模型和软件生态的基础上，通过架构创新，完美解决了通用性和高效率的双重难题。大量客户产品实测证明，针对AI计算，GPU+相比传统GPU在性能尤其是能效上有显著提升。作为国内首个实现规模化商业落地的GPU企业，登临首款基于GPU+的创新AI计算加速器-Goldwasser已规模化运用在边缘至云计算的各个应用场景，成功填补了国内高性能GPGPU领域技术、产品及商业方面的空白。未来，登临将继续秉承核心IP全自研的架构实现，以AI计算为主线，以创新为灵魂，加强核心IP自主研发，加速产品在高性能计算，高级自动驾驶，图形加速等相关领域的开拓创新和商业化进程。</t>
  </si>
  <si>
    <t>中科四点零</t>
  </si>
  <si>
    <t>射频测量仪器研发生产商</t>
  </si>
  <si>
    <t>2023.6.9 - 股权投资 - N/A - 国际创投
2022.1.25 - 股权投资 - N/A - 达晨财智
2021.9.30 - 股权投资 - N/A - 华峰测控
2019.12.11 - 股权投资 - N/A - TCL资本/成都空港科创
2019.3.28 - 股权投资 - N/A - 成都高投
2018.11.8 - 股权投资 - N/A - 成都国恒空间技术工程</t>
  </si>
  <si>
    <t>成都中科四点零科技有限公司是一家专注于射频测量仪器生产的科技公司。基于USB模块化、小型化的信号源、频谱仪和矢量网络分析仪等射频测试仪器，致力于面向全球各行业客户提供优质的射频测量仪器。</t>
  </si>
  <si>
    <t>2023.6.14 - 股权投资 - N/A - 成都生物城/华博医疗
2022.12.12 - 战略投资 - 6500万人民币 - 云九资本领投/旸谷昀和/磐霖资本/金恒富/鼎晖投资/钧天创投/曹家铭/Delightful Kindness/SUPER SKY/海南海盈创新医疗</t>
  </si>
  <si>
    <t>联想懂的通信</t>
  </si>
  <si>
    <t>智能物联网服务提供商</t>
  </si>
  <si>
    <t>2023-07-03 - 战略投资 - N/A - 江苏省广电有线信息网络股份有限公司
2022-10-21 - 战略投资 - N/A - 东风汽车/吉晟资产/美格智能
2022-06-15 - B+轮 - 1亿元 - 
2021-06-22 - B轮 - 1亿元 - 国富创新
2019-01-29 - A轮 - N/A - 正瀚投资
2018-06-19 - 天使轮 - N/A - 联想创投</t>
  </si>
  <si>
    <t>深圳联想懂的通信有限公司是联想创投集团旗下控股子公司，致力于成为全球领先的智能物联网服务提供商 。公司汇接全球网络运营商、硬件制造商、平台开发商、系统集成商及服务提供商，打造集IoT、Cloud、Big Data、AI、Global Service于一体的ICBAG赋能体系，助力客户实现轻资产和高效运营。公司拥有丰富的连接资源、云平台资源、以及大数据和人工智能资源等，以混合云平台服务为基础，能够提供“云管端、软硬一体”的端到端解决方案。目前，公司业务已涵盖智能车联、智能交互、智能政务及金融、共享经济、新零售、智能支付、工农业物联网等领域，并逐步向行业深度发展。</t>
  </si>
  <si>
    <t>2023-07-05 - 战略投资 - 5000万元 - 瑞能半导
2019-11-01 - 天使轮 - N/A - 乾融创禾资本/宁波厚基半导体科技有限公司/复旦创新/华大半导体</t>
  </si>
  <si>
    <t>中电化合物半导体有限公司于2019年11月正式成立，中电化合物半导体有限公司（CECS）是由中国电子信息产业集团有限公司旗下华大半导体有限公司主导投资的一家致力于开发、生产宽禁带半导体材料的高科技企业。 公司主要聚焦在大尺寸、高性能的碳化硅材料和氮化镓外延材料的研究、开发、生产和销售，产品可广泛用于电动汽车、新能源、柔性电网、工业装备、家用消费电子设备等众多领域。</t>
  </si>
  <si>
    <t>国润储能</t>
  </si>
  <si>
    <t>储能综合解决方案提供商</t>
  </si>
  <si>
    <t>2023.6.30 - A轮 - 2亿人民币 - 山证投资/联创资本/元能资本/振维投资/铁林资本/诚美资本
2022.8.8 - 天使轮 - 5000万人民币 - 麟阁创投领投/乾道基金/启迪之星创投/水木清华校友种子基金/英诺天使基金</t>
  </si>
  <si>
    <t>山西国润储能科技有限公司是一家产学研一体化的高新技术企业，主要从事液流电池储能技术研发和液流电池、氢燃料电池用高端离子膜生产，公司致力成为领先的储能综合解决方案提供商。两大核心产品为全钒液流储能电池产品和全氟离子膜。</t>
  </si>
  <si>
    <t>红杉/恒旭</t>
  </si>
  <si>
    <t>2023.6.30 - B2轮 - 1亿人民币 - 云晖资本/紫峰资本/知风之自
2022.7.26 - B1轮 - 1亿人民币 - 商汤国香/大陆集团/地平线信息
2021.6.25 - A轮 - 1亿人民币 - 红杉中国/恒旭资本/海松资本/联想之星
2020.4.2 - 天使轮 - 1000万人民币 - 北汽产投/联想之星</t>
  </si>
  <si>
    <t>上海映驰科技有限公司（简称映驰科技）于2018年成立于上海临港，在南京、沈阳、重庆、北京（筹）等地均设有分公司和研发中心。映驰科技专注于智能汽车高性能计算软件平台与自动驾驶软件产品的研发与服务,以智能驾驶应用级操作系统和嵌入式人工智能为核心技术。完全自主研发的EMOS软件平台，支持确定性调度和通信，满足ASIL-D安全级别应用需求；搭载EMOS的智能驾驶软件及智能域控解决方案已投入量产。 作为全球为数不多可以提供跨域（多域融合）高性能计算软件平台的厂商之一，映驰科技已成为AUTOSAR组织开发合作伙伴，与国内外众多车企、芯片公司等生态伙伴建立战略合作关系。目前，映驰科技已获得了红杉中国等知名投资机构加持。映驰科技以成为连接芯片与自动驾驶技术落地的桥梁为使命，助力车企和汽车零部件公司，实现ADAS及自动驾驶技术的落地。</t>
  </si>
  <si>
    <t>百明信康</t>
  </si>
  <si>
    <t>过敏及自身免疫治疗创新药物研发商</t>
  </si>
  <si>
    <t>2023.6.29 - C轮 - 11亿人民币 - 德同资本/百润/YSIM基金/见素资本/中益仁/康君
2022.8.26 - B轮 - 4亿人民币 - 佳辰资本/凯泰资本/普华资本/龙磐投资/安吉瑞兴
2021.1.18 - A轮 - 2亿人民币 - 凯泰资本/佳辰资本/普华</t>
  </si>
  <si>
    <t>百明信康成立于2018年，总部位于中国新兴生物技术中心上海，同时在欧洲制药业的核心区域巴塞尔拥有运营中心。公司正在迅速扩大其全球业务，努力成为一家全方位发展的制药公司。百明信康是一家临床阶段的生物制药公司，专注于提供突破性的免疫治疗方案，以有效对抗过敏、自身免疫性疾病和其他严重未满足医疗需求的疾病领域。百明信康通过内部开发和外部合作等灵活的商业模式，基于PCFiT和Apitope两大技术平台，快速构建过敏和自身免疫性疾病适应症的研发管线。此外，公司也在积极推进分子过敏诊断的自研平台建设。百明信康致力于成为世界领先的免疫治疗公司，为患者提供创新的、安全且有效的治疗方案。</t>
  </si>
  <si>
    <t>英国新锐科技消费品牌</t>
  </si>
  <si>
    <t>9600万美元</t>
  </si>
  <si>
    <t>2023.6.28 - C轮 - 9600万美元 - Highland Europe/Swedish House Mafia/GV/EQT Ventures/C Capital
2022.4.5 - 债权融资 - 630万欧元 - Tony Fadell/GV/EQT Ventures/Casey Neistat
2022.3.10 - B轮 - 7000万美元 - EQT Ventures/C Ventures/GV/Future Shape/An imo ca Brands/高榕资本
2021.10.13 - A+轮 - 5000万美元 - N/A
2021.2.10 - A轮 - 1500万美元 - Alphabet
2020.12.9 - 种子轮 - 700万美元 - Casey Neistat/Kevin Lin/Paddy Cosgrave/Josh Buckley/Steve Huffman/Tony Fadell/Liam Casey</t>
  </si>
  <si>
    <t>Nothing是一家总部位于伦敦的消费科技公司，它希望通过产品，建立一个人与科技之间没有障碍的世界。从2021 年 8 月推出的首款TWS产品ear (1) ，就贯彻了Nothing 的产品理念，高颜值，便于使用，连接快捷，不影响人们的生活，却能够提高人们的生活品质。</t>
  </si>
  <si>
    <t>普瑞基准</t>
  </si>
  <si>
    <t>创新药物差异化研发策略服务商</t>
  </si>
  <si>
    <t>创新工场/百度</t>
  </si>
  <si>
    <t>2023-06-26 - C轮 - 1亿元 - 信立泰
2022-01-31 - B+轮 - 数千万元 - 苏高新创投
2021-07-02 - B轮 - 1.5亿元 - 翼朴资本/高特佳投资/启宸资本/惠远资本/创新工场/麦星投资
2020-10-26 - A轮 - N/A - 百度风投
2020-05-11 - Pre-A轮 - N/A - 麦星投资/创新工场
2018-05-07 - 天使轮 - N/A - 辰德资本/沃生投资</t>
  </si>
  <si>
    <t>普瑞基准（Precision Scientific）是一家以“多组学+数据挖掘”驱动，专注于创新药物差异化研发策略的新型平台公司。公司以先进的多组学技术、生物信息学和AI算法为核心，基于独立开发的AI驱动的海量多组学数据挖掘系统AIBERT®，为药企及生物科技公司提供全球领先水准的药物机制研究、生物标志物发现、基于生物标志物的差异化研发策略、临床统计、中心实验室、伴随诊断开发等创新服务，目前已与多家国内外领先的药企及生物科技公司形成深度合作，助力多个新药的研发和获批。同时，公司也在临床端与药企和医生形成合作生态，从而为患者提供先进的检测服务，助力精准用药的临床实践。</t>
  </si>
  <si>
    <t>中科谱光</t>
  </si>
  <si>
    <t>智能光谱检测解决方案提供商</t>
  </si>
  <si>
    <t>2023-06-28 - 战略投资 - N/A - 天津市滨海产业基金
2022-02-25 - A轮 - 数千万元 - 联想创投
2021-11-24 - Pre-A轮 - N/A - 海河产业基金
2020-07-28 - 天使轮 - N/A - 联想创投</t>
  </si>
  <si>
    <t>天津中科谱光信息技术有限公司以促进光谱技术在工业互联网和民生服务领域中的应用为目标，为用户提供包括光谱数据采集、数据分析处理及行业应用在内的全产业链服务。依托童庆禧院士创始团队在高光谱遥感研究与应用领域40余年的经验与成果积累，围绕“光谱芯”技术落地转化，以“高光谱技术+物联网技术+AI大数据平台”相结合的模式打造高光谱系列智能产品，在水质监测、润滑油检测、资源遥感监测、文物物证检测、大健康光谱诊断等领域建立了上百种光谱算法模型并开展智能应用服务，利用高光谱技术和AI大数据技术赋能物联网技术向纵深发展，不断拓宽工业智能化应用维度，让高光谱技术走进百姓日常生活。</t>
  </si>
  <si>
    <t>动力及储能电池系统解决方案提供商</t>
  </si>
  <si>
    <t>16.5亿人民币</t>
  </si>
  <si>
    <t>2022.2.24 - 股权投资 - 24.3亿人民币 - 宏达/中信/小鹏/IDG/理想/Sky Top/蔚来/巡星/粤民投/尚颀/恒旭/华友/天壹/广汽/华金/鑫旺/东风/交银国际/碧桂园/深创投
2022.8.16 - A轮 - 60亿人民币 - 博华/深创投/源码/国家绿色发展/美团/基石/成汇股权/三峡绿色/英飞尼迪/鲁信/盈科/华民投
2023.6.21 - B轮 - 16.5亿人民币 - 国寿/中银投/建信/建设银行/石化海河/华泰</t>
  </si>
  <si>
    <t>欣旺达动力科技股份有限公司是欣旺达电子股份有限公司（股票代码:300207)的控股子公司。公司致力于通过先进的锂电池集成技术，为中国乃至全球新能源车企提供电动汽车电池包解决方案。公司建立了电动汽车电池包领域完整的研发、制造能力，拥有完全自主知识产权的电池管理系统（BMS），高度自动化电芯分选、模组成组和电池包装配全自动化生产线。</t>
  </si>
  <si>
    <t>如祺出行</t>
  </si>
  <si>
    <t>智能移动出行平台</t>
  </si>
  <si>
    <t>8.42亿人民币</t>
  </si>
  <si>
    <t>2019.1.25 - 种子轮 - N/A - 珠江投资
2019.4.24 - 天使轮 - N/A - 腾讯
2021.12.21 - 战略投资 - N/A - 文远知行
2022.4.26 - A轮 - 10亿人民币 - 广汽/小马智行/文远知行/SPARX/瑞盛亚洲/广州产投/岭南控股/工控
2023.6.21 - B轮 - 8.42亿人民币 - 广汽工业</t>
  </si>
  <si>
    <t>如祺出行是一家广汽集团旗下智能移动出行平台，公司主要涵盖车辆及司机的运营管理、电动汽车电池充电等业务，为用户提供出行服务。如祺出行选用智能网联新能源定制车型，以严格的司机与车辆管控、创新的场景化服务模式，为用户提供涵盖行、住、游、乐、购的全景式移动生活服务，从而满足用户对个性精彩生活的追求。</t>
  </si>
  <si>
    <t>奕斯伟计算</t>
  </si>
  <si>
    <t>新一代计算架构芯片与方案提供商</t>
  </si>
  <si>
    <t>君联/IDG/高榕/武岳峰</t>
  </si>
  <si>
    <t>2019.3.1 - 天使轮 - N/A - 芯动能/北京博康/三行/IDG/上海市联信
2020.6.8 - A轮 -20亿人民币 - 君联/IDG/海宁鹃湖科技城/阳光融汇/海宁市实业/光源/芯动能/三行/北京博康
2021.4.19 - B轮 - N/A - 北京博康/昆山中盛/海宁鹃湖科技城/光源/高榕/秋石/天壹/君联/阳光融汇/浙商创新/财信/华融/国科嘉和/武岳峰/前海/海通开元/兴业国信资管/天堂硅谷
2021.12.1 - C轮 - 25亿人民币 - 金石/中国互联网投资/尚颀/国开科创/华新/IDG/君联/普耀九州/道禾长期/宏兆/华新致远/三行/刘益谦
2022.5.19 - 股权投资 - N/A - 华亮/金镒
2023.6.16 - D轮 - 30亿人民币 - 金融街/国鑫创投/亦庄国投/奇瑞汽车/中新/奕行/广发乾和/建投/广州产投/国家集成电路/云从科技/紫金港/初芯/策源/广州城投</t>
  </si>
  <si>
    <t>奕斯伟是一家物联网芯片研发商，核心事业包括物联网及人机交互集成电路设计、封测和材料三大领域，产品广泛应用于显示器件、人工智能、车联网、可穿戴设备等领域，同时可以为用户提供整体解决方案。</t>
  </si>
  <si>
    <t>J&amp;T Express</t>
  </si>
  <si>
    <t>印尼快递物流服务公司</t>
  </si>
  <si>
    <t>红杉/腾讯/SIG</t>
  </si>
  <si>
    <t>2017.8.1 - 战略投资 - 1亿美元 - N/A
2020.1.31 - 战略投资 - 1亿美元 - N/A
2021.4.7 - 股权投资 - 18亿美元 - 博裕/红杉/高瓴
2021.8.30 - 战略投资 - 2.5亿美元 - N/A
2021.11.24 - C1轮 - 25亿美元 - D1 Capita/博裕/淡马锡/红杉/腾讯/SIG
2023.6.17 - D轮 - 2亿美元 - 顺丰控股/招银国际</t>
  </si>
  <si>
    <t>J&amp;T极兔速递是一家全球综合物流服务运营商，快递业务在全球规模最大及增长最快的东南亚和中国市场处于领先地位。公司创立于2015年，快递网络覆盖印度尼西亚、越南、马来西亚、菲律宾、泰国、柬埔寨、新加坡、中国、沙特阿拉伯、阿联酋、墨西哥、巴西、埃及共13个国家。秉承“客户为本、效率为根”的宗旨，J&amp;T极兔速递致力于通过智能化的基础设施，数字化的物流网络，为客户提供全场景化的物流解决方案，以高效连接世界，让物流惠及全球。</t>
  </si>
  <si>
    <t>2023.4.28 - 股权投资 - N/A - 国投创业/鑫鼎国瑞/中芯梓禾
2023.6.14 - 股权投资 - N/A - 深重投/重仁聚力</t>
  </si>
  <si>
    <t>深圳市化讯半导体材料有限公司是一家专注于集成电路先进封装关键材料的研发、生产和销售的国家高新技术企业。公司以集成电路的轻薄短小为导向，重点针对超薄晶圆加工拿持、超薄器件制造、三维堆叠封装、柔性显示、导电互联等领域，提供系统解决方案及关键材料。公司与深圳先进电子材料国际创新研究院共建联合实验室，已通过ISO9001质量体系认证，是粤港澳大湾区先进电子材料技术创新联盟理事单位，集成电路材料和零部件产业技术创新战略联盟会员单位。</t>
  </si>
  <si>
    <t>经纬/武岳峰</t>
  </si>
  <si>
    <t>2022.8.18 - 天使轮/产业轮 - 3亿人民币 - 经纬/武岳峰
2023.3.15 - 股权投资 - N/A - 谷雨嘉禾/中电基金
2023.6.19 - 股权投资 - N/A - 启泰</t>
  </si>
  <si>
    <t>芯砺智能成立于2021年11月，总部位于上海，在全球拥有多个研发中心。芯砺智能是全球首家利用芯粒（Chiplet）技术研发车载大算力芯片的高科技初创企业，致力于成为智能汽车平台芯片的全球领导者。芯砺智能聚焦未来智能汽车 E/E 架构走向跨域融合、中央计算平台的必然趋势，致力于提供兼具大算力、高性价比、可定制的智能汽车算力平台芯片。在后摩尔时代，Chiplet 技术是大算力平台芯片目前最具前景和可实现性的突破性技术路径。芯砺智能拥有独创的 Chiplet 互连技术，能提供高带宽、低延迟的片间（die-to-die）互连总线，结合创新的嵌入式高性能计算平台（eHPC）芯片架构，可利用相对成熟的半导体制造和封装技术，突破对先进工艺的依赖。同时，芯砺智能利用先进、开放的并行计算架构算力内核和高效、完整的工具链，通过与生态合作伙伴的协同，更容易满足客户在智能驾驶、智能座舱等不同应用领域高速增长的大跨度差异化需求，助力智能汽车产业高效地更“芯”换代。</t>
  </si>
  <si>
    <t>全芯微电子</t>
  </si>
  <si>
    <t>半导体生产设备研发商</t>
  </si>
  <si>
    <t>哈勃/华登</t>
  </si>
  <si>
    <t>2020.8.10 - 战略投资 - N/A - 宁波天使/燕园/华登
2020.11.23 - 战略投资 - N/A - 哈勃/合肥华芯太浩
2023.6.13 - 股权投资 - N/A - 中益仁</t>
  </si>
  <si>
    <t>宁波润华全芯微电子设备有限公司专注于新型电子器件生产设备的研发、设计、销售及售后服务。全芯公司与台湾、韩国多家知名公司合作，可提供整线设备解决方案和电子科技领域内的技术咨询服务。广泛服务于化合物半导体、LED、SAW、 OLED、光通讯、MEMS、先进封装等新型电子器件制造领域。</t>
  </si>
  <si>
    <t>2022.1.17 - 股权投资 - N/A - 晨晖/上海浩啦
2022.10.12 - 股权投资 - N/A - 姑苏人才
2023.2.1 - 股权投资 - N/A - 上海穹昶/元禾控股
2023.6.12 - 股权投资 - N/A - 金雨茂物</t>
  </si>
  <si>
    <t>2021.5.12 - 股权投资 - N/A - 汉得信息
2022.2.18 - A轮 - 7000万人民币 - 经纬/蓝湖/百度/信公小安/上海昀和
2023.6.20 - 股权投资 - 数千万人民币 - N/A</t>
  </si>
  <si>
    <t>甄知科技作为一家以技术驱动的头部数字服务SaaS企业，为企业解决研发和服务效率挑战。公司聚焦解决企业软件研发、项目管理、系统运维、员工服务的方法、流程、协同、能力、效率等方面的综合需求和管理挑战</t>
  </si>
  <si>
    <t>车规毫米波雷达芯片研发商</t>
  </si>
  <si>
    <t>华业天成/高榕/红点/五源</t>
  </si>
  <si>
    <t>2022.4.8 - 天使轮 - N/A - 华业天成/高榕/经纬恒润
2022.12.1 - Pre-A轮 - 1亿人民币 - 红点/五源/凯风/无锡毅岭
2023.6.16 - Pre-A+轮 - N/A - 华山/以莱</t>
  </si>
  <si>
    <t>深圳牧野微电子技术有限公司是一家致力于研发4D高精度成像雷达，集设计开发，市场销售于一体的高科技企业。公司专注于帮助汽车产业自动化驾驶提升4D成像感知能力，是一家专业的具有算法能力的集成电路设计公司。公司天使轮投资方为华业天成、高榕资本以及经纬恒润。</t>
  </si>
  <si>
    <t>2022.7.18 - Pre-A轮 - 1亿人民币 - 富华/君科丹木/明势/元航
2023.6.15 - A轮 - 数千万人民币 - 众海</t>
  </si>
  <si>
    <t>CellX</t>
  </si>
  <si>
    <t>合成生物学食品开发商</t>
  </si>
  <si>
    <t>真格/云九/险峰</t>
  </si>
  <si>
    <t>2020.12.1 - 种子轮 - 数百万人民币 - 力矩/Agronomics/Purple Orange/Humboldt
2021.8.20 - 天使轮 - 数千万人民币 - 真格/云九/险峰/Lever VC
2022.5.16 - A轮 - 1亿人民币 - 佳沃/Lever VC/Agronomics/Better Bite
2023.6.16 - A+轮 - 数千万人民币 - N/A</t>
  </si>
  <si>
    <t>CellX 成立于2020 年，是一家细胞农业初创公司，致力于通过开发先进的细胞培养工艺，运用前沿的组织工程技术，跳过作为载体的动物，为中国消费者提供来源可持续的动物蛋白。</t>
  </si>
  <si>
    <t>众清科技</t>
  </si>
  <si>
    <t>家庭环境机器人研发商</t>
  </si>
  <si>
    <t>2015.9.14 - 天使轮 - N/A - 尚势
2016.9.1 - Pre-A轮 - 600万人民币 - 清华x-lab
2017.1.1 - A轮 -2000万人民币 - 真格/真成
2018.7.13 - A+轮 - N/A - 中海金岳
2020.6.24 - Pre-B轮 - 1亿人民币 - 海淀区政府引导/真成/真格/清创纪元/尚势
2022.2.15 - 股权投资 - N/A - 首业
2023.6.13 - B轮 - 1亿人民币 - 中海金岳/六棱镜/首业/融玥</t>
  </si>
  <si>
    <t>众清科技是一家致力于“用科技改善人居环境”的全球化科技公司，由来自清华大学的科学家和全球资深工程师共同创立，为个人及公共空间的清洁和舒适提供创新型的消费电器产品和技术解决方案。众清科技在全球拥有70余项专利，核心技术涉及颗粒物空气动力学、空气洁净技术及室内环境控制算法等领域，在室内清洁度和热舒适度的改善方面不断革新，让人们的生活环境更健康、更环保、更安全、更舒适，创造人人可享的智能美好人居环境。发展至今，公司已在北京、苏州、深圳和南京拥有研发、供应链和销售中心，并在美国西雅图和波士顿拥有用户运营和研发中心，结合各中心布局的区位优势，为全球用户提供最优产品、产业链和销售营销路径等解决方案。</t>
  </si>
  <si>
    <t>阜阳欣奕华</t>
  </si>
  <si>
    <t>光刻胶产品研发生产商</t>
  </si>
  <si>
    <t>2014.8.20 - A轮 - N/A - 海林
2018.7.30 - B轮 - N/A - 浙商
2022.8.10 - C轮 - 5亿人民币 - 中金/国开金融/中建材新材料/湖北科投/齐芯/华富嘉业/安元/阜阳科转/合肥/辅仁/中冀/火眼/上哲至成/华安证券/哈勃
2023.2.5 - 战略投资 - N/A - 京东方
2023.6.12 - D轮 - 5亿人民币 - 盛景嘉成/中电中金/建投/合肥/安徽创投/新芯/物产中大/海昇/龙鼎/齐芯/嘉和盛/上海昱荧</t>
  </si>
  <si>
    <t>阜阳欣奕华成立于2013 年 5 月，隶属于欣奕华科技集团，主营业务包括光刻胶、OLED 材料、半导体湿电子材料和前沿材料。成立以来，阜阳欣奕华作为先进材料领域高科技企业，持续推进人才引进和创新发展，目前，阜阳欣奕华已搭建完成国内领先的先进材料研究院，拥有新型显示材料生产应用示范平台，获批企业技术中心称号；组建了产业创新团队、行业专家委员会；参与完成三项国家科技部重点研发专项；斩获多项行业及各级单位荣誉。公司已发展成为显示光刻胶国内头部企业，为产业强链延链补链做出卓越贡献。</t>
  </si>
  <si>
    <t>摩方精密</t>
  </si>
  <si>
    <t>3D打印精密零件加工生产商</t>
  </si>
  <si>
    <t>深创投/松禾</t>
  </si>
  <si>
    <t>2017.8.18 - A轮 - 6000万人民币 - 深创投
2018.6.5 - A+轮 - N/A - 海通证券/松禾/建设银行/张家港锦泰金泓
2020.1.14 - 股权投资 - N/A - 海通创意/两江
2021.6.29 - B轮 - 数千万人民币 - 深圳启暄/深创投/海通证券/日本大河通商
2022.7.31 - C轮 - 3亿人民币 - 深创投/建银国际/两江/力合科创/启高/北京启辰/杭州湾道
2023.2.21 - C+轮 - N/A - 龙腾
2023.6.12 - D轮 - 1.6亿人民币 - 国家制造业转型升级/国泰君安创新/张江科投/中新合富</t>
  </si>
  <si>
    <t>重庆摩方精密科技股份有限公司（BMF Precision Tech Inc.）于2016年成立，秉承将3D打印转变为真正的精密快速成型及直接生产制造的理念，nanoArch®系列3D打印系统为精密增材制造量身定做。全球领先的超高打印精度（2μm/10μm/25μm），高精密的加工公差控制能力（±10μm/ ±25μm/±50μm），配置韧性树脂、硬性树脂、耐高温树脂、生物树脂等打印材料，使得nanoArch®3D打印系统可直接成型精密塑料结构件和功能器件，无需再经过抛光、打磨、喷涂等后处理工艺。nanoArch®3D打印系统可为客户提供免模具的超高精度快速打样验证，小批量的精密塑料零件加工。</t>
  </si>
  <si>
    <t>全固态锂电池研发生产商</t>
  </si>
  <si>
    <t>2022.3.14 - A轮 - 5000万人民币 - 同创伟业/中金/欣旺达/珠海高新/青岛宸阳
2023.6.9 - 股权投资 - N/A - 渝富/海岚/七匹狼/中经经贸/凌碳新能源/和光熹微</t>
  </si>
  <si>
    <t>2022.12.29 - 股权投资 - N/A - 中信农业/永鑫方舟/顺融/极目成长/崇山/元禾控股/BVC
2023.6.8 - 股权投资 - N/A - 致道/复励/百果园</t>
  </si>
  <si>
    <t>杭州极目智控科技有限公司主要经营一般项目：农业机械服务；电子元器件制造；智能无人飞行器制造；智能无人飞行器销售；专业保洁、清洗、消毒服务；农林牧副渔业专业机械的制造；智能农业管理；农业机械制造；智能农机装备销售。</t>
  </si>
  <si>
    <t>2022.5.30 - 股权投资 - N/A - 中山金控/广发信德/全德学/惠友/龙芯百孚
2023.3.14 - 股权投资 - N/A - 中山金控/鼎晖/合肥太璞
2023.6.8 - 股权投资 - N/A - 卓源/启航</t>
  </si>
  <si>
    <t>中山芯承半导体有限公司位于孙中山的故乡-广东省中山市。中山芯承半导体计划投资30亿元建成国际一流的高端封装基板工厂，预计2023年上半年建成投产，量产高密度倒装芯片封装用FC CSP和FC BGA基板。 =中山芯承半导体专注于研发和量产高密度倒装芯片封装基板，填补国内高端基板空白，助力国内半导体产业链的自主可控。公司产品将广泛应用于智能手机、智能穿戴、数据中心、5G通讯和自动驾驶等领域。</t>
  </si>
  <si>
    <t>Wei Cai</t>
  </si>
  <si>
    <t>2022.9.9 - 股权投资 - N/A - 红杉
2022.12.2 - 股权投资 - N/A - 华兴新经济/耀途/瀚晖/中金
2023.6.6 - 股权投资 - N/A - 第四纪/洪泰国际/瀚晖/江阴临港/扬州龙投/英飞尼迪/上海翮沐</t>
  </si>
  <si>
    <t>驰助智能</t>
  </si>
  <si>
    <t>前装车载智能机械产品供应商</t>
  </si>
  <si>
    <t>2022.1.17 - 股权投资 - N/A - 银杏谷
2022.7.25 - 股权投资 - 数千万人民币 - 贵阳创投/海宁东方大通
2023.6.8 - 股权投资 - N/A - 金库/十月</t>
  </si>
  <si>
    <t>驰助科技成立于2015年，是一家前装车载智能机械产品供应商，目前主要向市场提供电尾门系统、电动侧吸门系统、剪刀门系统等产品。目前驰助科技的旗舰产品电动尾门系统已经为上汽、奇瑞、大众、一汽、林肯、比亚迪等车企稳定开发和供货，成为了国内该细分领域相对头部的前装Tier1供应商。</t>
  </si>
  <si>
    <t>聚源/川流</t>
  </si>
  <si>
    <t>2020.6.22 - 股权投资 - N/A - 川流/华义
2021.12.28 - 股权投资 - N/A - 盛世/建伟创业/EAST VENTURE/Alan Anlan Song/SBCVC AI
2022.10.24 - 股权投资 - N/A - 聚源
2023.6.6 - 股权投资 - N/A - 鼎青</t>
  </si>
  <si>
    <t>鼎持生物</t>
  </si>
  <si>
    <t>创新动物疫苗研发商</t>
  </si>
  <si>
    <t>东方富海/浙江华睿/高瓴</t>
  </si>
  <si>
    <t>2016.12.7 - 股权投资 - N/A - 晨创力合
2020.5.21 - 股权投资 - N/A - 亦庄国投
2020.12.11 - A轮 - N/A - 金控/晨创力合/同写意/亦庄国投/拓金/招银国际/赛盈
2021.9.18 - A+轮 - 2亿人民币 - 浙江华睿/招银国际/拓金/高瓴
2022.9.26 - B轮 - 数亿人民币 - 本草/招垦/沂景/两山/东方富海/浙科/苏州国际发展
2023.6.8 - 股权投资 - N/A - 华盖</t>
  </si>
  <si>
    <t>鼎持生物成立于2016 年，创始团队来自国内外知名药企和动物保健企业，拥有超20 年的免疫学和动物疫苗开发经验；掌握动物疫苗领域产品研发、申报、及生产全部关键技术。在研管线覆盖禽类、畜类、宠物三大板块，聚焦创新品种和大品种。公司对标国际领先动物保健企业，以掌握核心技术、成为独立自主的研发主体为目标，实现研发 + 生产 + 销售 + 服务四位一体的整体布局。</t>
  </si>
  <si>
    <t>长江小米/华登</t>
  </si>
  <si>
    <t>2017.11.28 - 天使轮 - N/A - 扬远/华登/上海脉慷
2019.7.3 - A轮 - N/A - 合创/北汽产业/建元/创智空间
2021.11.28 - 战略投资 - N/A - 北汽中合汽车/合创/三星风投/建元/常春藤
2022.3.4 - 战略投资 - N/A - 湖畔国际/上海浚泉信/长江小米/立丰/合创/广发信德/报喜鸟
2022.7.20 - 股权投资 - N/A - 国汽/朗玛峰/珠海紫杏共盈
2023.6.7 - 股权投资 - N/A - 立丰/朗玛峰/浚泉信/楠礼</t>
  </si>
  <si>
    <t>慷智（AI Micron）成立于2017年8月，专注于车载集成电路在高速视频传输、视觉计算/视频处理、深度学习领域的专用芯片以及超大规模SOC芯片。公司是全球第三家、国内唯一能够研发生产高速高清视频实时无损传输的芯片厂商，将打破由德州仪器和美信半导体的长期垄断，率先实现汽车电子芯片领域的国产替代。公司创始人及核心团队成员均具有深厚技术和产业背景，曾在华为海思、德州仪器、恩智浦、美信半导体等世界一流的芯片公司担任重要研发岗位，具有丰富的芯片设计开发和商业化经验。</t>
  </si>
  <si>
    <t>Daniel/Jia</t>
  </si>
  <si>
    <t>2017.12.24 - A轮 - N/A - 武岳峰/亦合/追远/丰元/zPark
2019.8.12 - 股权投资 - N/A - 大榭鹏创/嘉远/创徒丛林/鑫安
2020.6.5 - 股权投资 - N/A - 招商局/嘉御/衡盈/阳光融汇/龙马/七匹狼/深圳腾晋
2020.12.9 - 股权投资 - N/A - 爱诺/尚融/诸暨同君
2021.6.25 - 股权投资 - N/A - 中金资本/中金公司/中电坤润/张江火炬/迦明/中信产业/朗玛峰/联新/云岫/海望
2021.12.15 - 股权投资 - N/A - 国泰君安/联通中金/中信建投/上海集成电路
2023.1.16 - 股权投资 - N/A - 国家集成电路/丰元/南钢/七匹狼/武岳峰
2023.6.7 - 股权投资 - N/A - 招银鼎洪/海鼎私募</t>
  </si>
  <si>
    <t>彩山微电子</t>
  </si>
  <si>
    <t>显示驱动芯片研发商</t>
  </si>
  <si>
    <t>2022.2.11 - 股权投资 - N/A - 西安欣柯致远/湖杉
2023.6.2 - Pre-A轮 - 数千万人民币 - 欣柯</t>
  </si>
  <si>
    <t>彩山微电子是一家专注于显示类相关产品的Fabless设计公司，公司聚集了一批在显示产业的资深人士。公司产品面向中高端电视、电竞、高刷笔电、以及车载工控，并开始布局新型显示（e-paper、Micro-LED、Micro-OLED）。彩山微电子在上海张江国家科技园区和苏州工业园区均设有研发中心，核心研发团队均来自于行业顶尖的显示领军企业。</t>
  </si>
  <si>
    <t>派电科技</t>
  </si>
  <si>
    <t>智能电动摩托车研发商</t>
  </si>
  <si>
    <t>2022.2.21 - Pre-A轮 - 1亿人民币 - 联想
2023.6.1 - A轮 - 1亿人民币 - 和高</t>
  </si>
  <si>
    <t>派电是一家智能出行科技公司，成立于2021年3月，专注于智能电动摩托车的研发，总部位于上海，以全球化、智能化、数字化视野立足全球出行市场，带动电动两轮车发展。派电集软硬件研发、生产、 销售、服务为一体。基于全栈自研东方龙智擎整车平台架构设计和规划下，PEEA电子电气架构实现软硬件系统解耦协同 ，PAI OS软件系统实现生态系统互联互通和数据集成，围绕出行价值场景，从技术和解决方案向智能化平台商业价值驱动，实现了效率提升，产品创新，生态丰富的战略部署。</t>
  </si>
  <si>
    <t>数字风险管理解决方案提供商</t>
  </si>
  <si>
    <t>2019.3.1 - 天使轮 - N/A - N/A
2020.7.3 - Pre-A轮 - N/A - 随锐科技
2022.6.20 - A轮 - 数千万人民币 - 耀途/上哲至成/一霂橙阳
2023.4.17 - A+轮 - 数千万人民币 - 朗玛峰/耀途
2023.6.1 - A++轮 - 1000万人民币 - 元起</t>
  </si>
  <si>
    <t>智能物流及光伏新能源解决方案提供商</t>
  </si>
  <si>
    <t>2020.11.23 - 天使轮 - N/A - 海目星
2021.9.9 - Pre-A轮 - N/A - 隆晟基业
2022.6.8 - A轮/A+轮 - 数千万人民币 - 高瓴
2023.3.17 - B轮 - 数千万人民币 - 浙能/深圳担保/锦聚</t>
  </si>
  <si>
    <t>广州蓝海机器人系统有限公司是一家专业从事AGV、RGV及自动化仓储系统的方案设计、系统集成、项目实施和售后服务的高新技术企业。公司擅长为客户制定无人搬运解决方案，提供AGV小车及配套AGV控制系统，帮助客户实现生产与仓储自动搬运建设和改造。公司总部设立于广州市花都区汽车城，拥有自己的现代化生产制造基地，机器人产品线涵盖磁条导航、激光导航、二维码导航等多种导航技术AGV，款式丰富多样，有潜伏式、牵引式、滚筒式、举升式、叉车式、全向式等款式，已为汽车、电子、服装、光伏、食品、家电、电子商务、制造等行业客户提供专业化服务，获得高度认可。</t>
  </si>
  <si>
    <t>M Stand</t>
  </si>
  <si>
    <t>精品连锁咖啡品牌运营商</t>
  </si>
  <si>
    <t>2021.1.15 - A轮 - 1亿人民币 - CMC/挑战者
2021.7.20 - B轮 - 5亿人民币 - 启承/黑蚁/高榕/CMC/挑战者
2023.6.2 - B+轮 - 数亿人民币 - 小红书</t>
  </si>
  <si>
    <t>M Stand是一个纯白色简洁都市风的上海网红饮品品牌，M Stand咖啡加盟店内产品种类格外丰富，包括西柚咖啡、燕麦拿铁、水泥芝士蛋糕、海盐芝士黑咖、黑糖奶咖等，满足了广大食客的口味需求。M Stand选用优质的原材料，M Stand总部拥有自己的原料生产基地，M Stand店是一家适合拍照打卡的咖啡店，可以自己选择喜欢的位置。M Stand于2017年成立，凭借燕麦曲奇拿铁等爆品和“一店一设计”的工业风门店设计，完成了单店模型的验证，M Stand的核心用户以25-45岁的都市白领为主。</t>
  </si>
  <si>
    <t>凌科药业</t>
  </si>
  <si>
    <t>小分子创新药物研发商</t>
  </si>
  <si>
    <t>2018.4.25 - 天使轮 - 数千万美元 - 凯泰/幂方/国药/千杉
2019.2.28 - Pre-A轮 - N/A - 凯泰
2020.4.17 - A轮 - 数千万美元 - 德诚/浙商/幂方/凯泰
2020.12.31 - A+轮 -2000万美元 - 君联
2021.8.3 - B轮 - 5000万美元 - 礼来/联新/君联/和达/幂方
2023.5.31 - C1轮 - 2亿人民币 - 盛世/泰鲲/联东</t>
  </si>
  <si>
    <t>凌科药业是一家小分子创新药物研发商，专注于研发肿瘤和自身免疫疾病领域的小分子药物及建设新药筛选平台，主要从事新药早期研究、药物销售、专利授权及转让等业务，产品涉及小分子抗癌药等。</t>
  </si>
  <si>
    <t>芯密科技</t>
  </si>
  <si>
    <t>半导体全氟密封产品制造商</t>
  </si>
  <si>
    <t>湖杉/聚源</t>
  </si>
  <si>
    <t>2021.4.27 - 天使轮 - N/A - 中南弘远/深创投
2021.12.1 - A轮 - 1亿人民币 - 湖杉/聚源/清大海峡/中南
2023.5.31 - 战略投资 -2000万人民币 - 拓荆</t>
  </si>
  <si>
    <t>芯密科技是一家半导体全氟密封产品制造商，基于半导体全氟密封产品生产线，打造半导体密封件生产研发基地，为半导体、液晶面板行业用户提供全氟化密封产品。</t>
  </si>
  <si>
    <t>2023.3.10 - 股权投资 - N/A - 吴中金控/鼎旭/恒信华业
2023.5.11 - 股权投资 - N/A - 小米
2023.5.23 - 股权投资 - N/A - 石湖/瑞夏/云锦</t>
  </si>
  <si>
    <t>清航空天</t>
  </si>
  <si>
    <t>高超音速燃烧推进器研发商</t>
  </si>
  <si>
    <t>2019.3.14 - 股权投资 - N/A - 清华
2019.12.6 - 股权投资 - N/A - 武岳峰
2023.5.29 - 股权投资 - N/A - 前海母基金/红禾</t>
  </si>
  <si>
    <t>清航空天是一家发动机系统供应商，为用户提供适用于无人机、旋翼机、靶机靶弹等航空飞行器的小型涡喷、涡轴动力装置，旨在通过先进燃烧技术引领动力产业全面升级，为现有的工业体系赋能。</t>
  </si>
  <si>
    <t>士兰半导体</t>
  </si>
  <si>
    <t>集成电路芯片设计生产商</t>
  </si>
  <si>
    <t>2012.5.16 - 股权投资 - N/A - 士兰微/弘康基金
2020.11.10 - 天使轮 - N/A - 四川集成电路和信息安全/四川弘康
2022.12.7 - 战略投资 - N/A - 成都先进制造/水城鸿明
2023.5.29 - 股权投资 - N/A - 国家集成电路</t>
  </si>
  <si>
    <t>成都士兰半导体制造有限公司和成都集佳科技有限公司隶属于杭州士兰微电子股份有限公司，是专门从事集成电路芯片设计以及半导体微电子相关产品生产的高新技术企业，是国内首家在主板上市的集成电路IDM型企业。成都士兰和成都集佳定位为中高端市场的专业封测代工厂，公司重点发展功率器件、功率模块封装和测试业务，力争成为西部最具规模的半导体功率器件、功率模块的制造基地，是杭州士兰微电子股份有限公司着力打造的西部LED半导体芯片制造基地。</t>
  </si>
  <si>
    <t>2020.11.18 - 股权投资 - N/A - 中电信息
2021.9.10 - 股权投资 - N/A - 力合英飞/俱成
2022.12.23 - 股权投资 - N/A - 南山战新投/鲲鹏一创/容亿
2023.5.11 - 股权投资 - N/A - 中赢</t>
  </si>
  <si>
    <t>深圳中微电科技有限公司是一家芯片研发及人工智能解决方案服务商，通过多年努力研发，公司在芯片研发设计方面有丰富的技术和知识产权积累，自主研发的指令集MVP ISA 被工信部评定为“完全自主知识产权指令集”，成功进行四次基于MVP核的SoC芯片流片，取得处理器领域核心发明专利21项。公司是国内屈指可数的集处理器内核IP和解决方案为一体的企业，相关芯片可应用于智能家居，信创产业链办公电脑以及家庭娱乐等民用市场需求，边缘计算和人工智能等领域。</t>
  </si>
  <si>
    <t>极芯通讯</t>
  </si>
  <si>
    <t>无线通信核心芯片供应商</t>
  </si>
  <si>
    <t>2020.5.27 - 天使轮 - N/A - 闻名
2020.12.21 - A轮 - 5700万人民币 - 中域/联想之星/川商/正业宏源/中关村协同
2021.7.7 - 股权投资 - N/A - 联通/善金/国投创业/光谷烽火/湖北科投
2023.6.1 - 股权投资 - 数亿人民币 - 中益仁</t>
  </si>
  <si>
    <t>极芯通讯致力于移动通信微小基站的核心芯片和解决方案。一直秉承专业、诚信、进取的服务核心，旨在通过自己不懈的努力，为企业连接一切商机，帮助客户在时代和环境中保持优势，与客户风雨同行、共同成长、分享喜悦、做行业领跑者</t>
  </si>
  <si>
    <t>2021.9.26 - 股权投资 - N/A - 广州和合穗开/广州穗开/高远安吉
2022.10.8 - C轮 - 4.1亿人民币 - 君联/穗开/越秀产业/广州产投/万联证券/建发新兴/敬亭山
2023.3.24 - C+轮 - N/A - 越秀产业
2023.5.27 - 股权投资 - N/A - N/A</t>
  </si>
  <si>
    <t>澎湃微电子</t>
  </si>
  <si>
    <t>集成电路设计服务商</t>
  </si>
  <si>
    <t>2019.5.9 - 天使轮 - N/A - 厦门半导体
2021.3.18 - 股权投资 - N/A - 厦门科技产业化
2021.9.16 - Pre-A轮 - 1亿人民币 - 华义/湖杉/启赋/深圳华强/徕木
2022.3.31 - 股权投资 - N/A - 欣旺达
2023.5.31 - 股权投资 - N/A - 润科/炬芯科技/天祥实业</t>
  </si>
  <si>
    <t>澎湃微成立于2019年，是一家以32位MCU为主营方向的集成电路设计公司（fabless），在上海、深圳、厦门建立了多个研发中心。公司产品除了通用与细分领域MCU（32位/8位）外，还有24位高精度ADC等模拟芯片。产品市场涵盖工业控制、消费电子、物联网、医疗健康、BLDC电机控制、小家电等领域。</t>
  </si>
  <si>
    <t>四象爱数</t>
  </si>
  <si>
    <t>遥感卫星数据分析服务商</t>
  </si>
  <si>
    <t>中科创星/正轩</t>
  </si>
  <si>
    <t>2019.7.19 - 天使轮 - N/A - 正轩
2021.4.15 - Pre-A轮 - N/A - 中科创星/金科君创/建发
2021.9.2 - Pre A+轮 - N/A - 建发新兴/中科创星/正轩/金科君创
2022.11.11 - A轮 - 数千万人民币 - 北航
2023.5.23 - 股权投资 - N/A - 玖兆</t>
  </si>
  <si>
    <t>四象科技是一家有丰富业务经验的遥感应用企业。在遥感数据提取算法和数据应用方面，四象科技积累了大量技术经验，目前已有“无地面水文数据支持的水库蓄水变化量遥感监测方法”、“基于高分辨SAR图像的浮顶油罐储量估算方法”和“基于SAR和光学遥感数据的水稻精细化估产方法”等多个遥感技术应用，获得30余项国家发明专利和80余项软件著作权。</t>
  </si>
  <si>
    <t>仕芯半导体</t>
  </si>
  <si>
    <t>微波毫米波射频芯片及系统解决方案提供商</t>
  </si>
  <si>
    <t>2019.12.13 - A轮 - N/A - 派拉/中科院科技成果转化
2021.12.31 - B轮 - N/A - 潇湘/得彼/钧犀/明智大方/中信聚信/齐芯/北京栖港
2022.8.31 - C轮 - 1亿人民币 - 达晨财智/齐芯/上海合银
2023.4.7 - 股权投资 - N/A - 嘉兴天启
2023.5.29 - 股权投资 - N/A - 成都高投</t>
  </si>
  <si>
    <t>仕芯半导体成立于2017年，是一家高性能微波毫米波射频芯片企业，目前已成功开发出20多个大类、200多个细分型号的芯片产品。该公司自主研发且具有自主知识产权的压控振荡器、变频器、模拟移相器等芯片已经在通信、雷达等行业头部客户中得到广泛应用。</t>
  </si>
  <si>
    <t>炼石网络</t>
  </si>
  <si>
    <t>数据安全技术创新厂商</t>
  </si>
  <si>
    <t>2015.12.22 - 天使轮 - N/A - 安云
2017.9.15 - Pre-A轮 - 3000万人民币 - 国科嘉和/安云
2020.3.23 - A轮 - N/A - 腾讯
2022.12.24 - A+轮 - 1亿人民币 - 领航新界
2023.5.30 - 股权投资 - N/A - 朗玛峰</t>
  </si>
  <si>
    <t>炼石是基于密码与系统安全技术的数据安全创新公司，自主研发CASB业务数据加密平台和高性能国密产品，实现免开发改造应用、敏捷实施细粒度数据保护，将数据安全嵌入到业务流程，打造“以密码技术为核⼼、多种安全技术相融合”的实战化数据安全防护体系。作为一家技术创新公司，炼石扎根数据安全领域，历经八年工程化研发淬炼，自主研发“免改造数据安全技术”，可通过高覆盖率的数据控制点，横向覆盖广泛应用、纵向叠加多阶安全能力，有效保护结构化与非结构化数据，实现集中式管控、分布式保护，可应用在数据收集、存储、使用、加工、传输、提供等环节。</t>
  </si>
  <si>
    <t>追觅科技</t>
  </si>
  <si>
    <t>智能家居产品研发商</t>
  </si>
  <si>
    <t>IDG/顺为</t>
  </si>
  <si>
    <t>2018.04 - A轮 - N/A - 顺为/小米/逐鹿/领中/昆仑万维/米筹/汉仁/厚天
2020.08 - B+轮 - 1亿人民币 - IDG/小米/顺为/峰谷/青锐
2021.09 - C轮 - 36亿人民币 - 华兴/源峰/小米/泰康/达晨/天壹/磐泽/碧桂园/云锋/天行者/嘉实/顺为/IDG
2022.04 - 股权投资 - N/A - 允泰/华兴
2022.12 - 股权投资 - N/A - 度量衡</t>
  </si>
  <si>
    <t>追觅科技是小米生态链企业，在智能家电领域极具成长性，我们专注于智能家居的产品定义与研发。我们在相关技术领域积累已久，公司在此定位下，智能小家电、智能机器人等都是我们的产品形态。</t>
  </si>
  <si>
    <t>安声科技</t>
  </si>
  <si>
    <t>主动降噪解决方案提供商</t>
  </si>
  <si>
    <t>北极光/小米</t>
  </si>
  <si>
    <t>2016.10.11 - 天使轮 - 数百万人民币 - 泰科源/太火鸟/九合/Auto Space
2017.2.20 - Pre-A轮 - N/A - 丰厚
2018.2.28 - A轮 - 数千万人民币 - 祥峰/北极光
2019.4.30 - A+轮 - 6000万人民币 - 三峡鑫泰/赛天/民银国际
2021.2.2 - B轮 - 6000万人民币 - 兰璞/东方富海/盛世/应天/长赫
2022.3.28 - 战略投资 - N/A - 小米
2022.7.27 - 股权投资 - N/A - 赛天
2023.5.26 - 股权投资 - N/A - 中关村科学城/永昌盛</t>
  </si>
  <si>
    <t>安声科技是一家三维空间主动降噪解决方案提供商，公司基于自主研发的声全息计算模型，提供主动降噪模块，实现了家电、汽车等开放声场场景的主动降噪，为人们日常生活以及出行过程中避免噪音干扰提供了有效的解决方案。</t>
  </si>
  <si>
    <t>幄肯科技</t>
  </si>
  <si>
    <t>新型碳纤维及其复合材料研发生产商</t>
  </si>
  <si>
    <t>银杏谷/金浦</t>
  </si>
  <si>
    <t>2019.10.22 - A轮 - N/A - 洋哲晨/文峰
2020.4.14 - B轮 - N/A - 浙银鸿绅/浙江红什/沣融
2021.5.27 - C轮 - N/A - 锦聚/浙银鸿绅/浙江省创业/银杏谷
2021.12.2 - C+轮 - 1.9亿人民币 - 和达/坤鑫/富浙/上海添晟/上海金立方/湖州创熠
2022.7.8 - D轮 - 1.3亿人民币 - 浙商创投/合肥产投/金浦智能/稼沃/吴兴产投/诺毅/厚合/浙科
2022.8.25 - 股权投资 - N/A - 均为
2023.5.26 - 股权投资 - N/A - 复商/北京利物/北控金富</t>
  </si>
  <si>
    <t>杭州幄肯新材料科技有限公司是专注于高温热场材料研发及生产的国家高新技术企业，主要产品包括高纯石墨材料、碳纤维热场材料、碳碳复合材料、碳纤维结构材料以及纳米膜合成材料等。目前，公司产品已广泛运用于大硅片长晶、SiC长晶、长晶炉设备生产制造、蓝宝石&amp;LED晶体生长、光伏、光通信预制棒及光纤拉丝、高端热处理与冶金行业等领域，并持续不断地为客户提供配套热场材料应用技术服务及优化方案。</t>
  </si>
  <si>
    <t>氢新科技</t>
  </si>
  <si>
    <t>高温质子交换膜燃料电池研发商</t>
  </si>
  <si>
    <t>2022.11.1 - 种子轮 - N/A - N/A
2023.3.17 - 天使轮 - 1000万人民币 - 普华/信天
2023.5.25 - 天使+轮 - 1000万人民币 - 汉能/信天</t>
  </si>
  <si>
    <t>氢新科技成立于2022年底，位于深圳市坪山创新广场，是一家专注于高温质子交换膜燃料电池的小型化技术与产业化的初创科技企业。氢新科技采用独有的高温金属双极板技术和国际先进的高温膜电极量产工艺，大幅提升高温质子交换膜燃料电池的比功率，满足运载工具、应急备用电源等移动领域应用要求。</t>
  </si>
  <si>
    <t>创新工场/真格/蓝驰</t>
  </si>
  <si>
    <t>Cici/Jason/Haoran</t>
  </si>
  <si>
    <t>2021.8.4 - 种子轮 - 1000万人民币 - 创新工场/真格
2022.9.1 - 天使轮 - 数千万人民币 - 蓝驰
2023.5.22 - A轮 - 数亿人民币 - N/A</t>
  </si>
  <si>
    <t>2022.11.14 - 天使轮 - N/A - 水木易德/中科创星/科源
2023.1.30 - A轮 - 数千万人民币 - 武岳峰
2023.5.24 - A+轮 - 1000万人民币 - 海望</t>
  </si>
  <si>
    <t>瀚薪科技</t>
  </si>
  <si>
    <t>宽禁带半导体功率器件及功率模块研发商</t>
  </si>
  <si>
    <t>汇川技术/宁德时代/恒旭</t>
  </si>
  <si>
    <t>2020.12.4 - 天使轮 - N/A - 架桥/东方富海/恒旭/国家集成电路/尚颀/汇川技术/临港科创
2021.1.11 - Pre-A轮 - N/A - 上海半导体装备/尚颀/恒旭/汇创投/阳光电源/仁发新能/广汽/国投招商/北京浩远
2021.9.28 - A轮 - 6亿人民币 - 上汽/汇川技术/宁德时代/阳光电源/广汽/国投招商/临港科创投
2023.5.24 - B轮 - 5亿人民币 - 建信信托</t>
  </si>
  <si>
    <t>瀚薪科技一直以来致力于SiC与GaN功率半导体技术与产品开发，专注投入于SiC与GaN的材料特性、制程工艺与功率半导体设计及电力电子应用的相关研究。</t>
  </si>
  <si>
    <t>宏景智驾</t>
  </si>
  <si>
    <t>全栈式自动驾驶解决方案服务商</t>
  </si>
  <si>
    <t>云九/蓝驰/高瓴/华登/线性</t>
  </si>
  <si>
    <t>2018.8.30 - 天使轮 - N/A - 线性/华登/清研/高瓴
2018.11.8 - 战略投资 - N/A - 香港塞纳
2020.5.13 - Pre-A轮 - 数千万人民币 - 蓝驰/Translink/线性
2021.5.7 - A轮 - 1亿人民币 - 达泰/德联/云九/高瓴/蓝驰/线性/清研/Translink
2021.9.2 - A+轮 - 数千万人民币 - 碧桂园/杭州金投/华登/成汇
2022.2.22 - A++轮 - 1亿人民币 - Prosperity7
2022.11.17 - B轮 - 数亿人民币 - 中信金石/博将/深圳鼎信/泰达科投/淳信宏图/尚颀/国联通宝/建信信托
2023.5.26 - B+轮 - 数千万人民币 - Prosperity7</t>
  </si>
  <si>
    <t>宏景智驾成立于2018年,致力于变革交通产业未来,是一家全栈式自动驾驶解决方案服务商,具备完全自主研发的车规级自动驾驶计算平台、全栈的软件算法和完整的系统集成能力,可针对不同客户需求提供定制化的高性能智能驾驶解决方案,全周期赋能L1-L4级别智能驾驶。</t>
  </si>
  <si>
    <t>云天畅想</t>
  </si>
  <si>
    <t>全球互动视频云服务商</t>
  </si>
  <si>
    <t>2022.8.19 - C轮 - 数千万美元 - 英特尔/民银国际/汇芯
2023.5.24 - C+轮 - 数千万美元 - 四川发展/策源</t>
  </si>
  <si>
    <t>云天畅想是全球领先的算力基础设施和服务供应商，专注于为数字世界提供端到端的先进算力基础设施及服务，应用于云游戏、超高清视频、元宇宙、自动驾驶等实时交互、海量算力需求应用场景。云天畅想凭借自身技术壁垒和服务优势，业务高速发展。目前，公司已与运营商、云服务商、互联网公司、游戏开发商及政企单位等超百家企业机构建立合作，月服务终端设备数超过1亿，以技术实力推动着诸多行业数字化升级和创新，逐渐成为行业的领跑者。</t>
  </si>
  <si>
    <t>斯微生物</t>
  </si>
  <si>
    <t>mRNA创新疫苗研发生产商</t>
  </si>
  <si>
    <t>Pre-D</t>
  </si>
  <si>
    <t>2017.4.9 - 天使轮 - N/A - 北京华瑞健生
2018.6.6 - Pre-A轮 - N/A - 龙磐/朴弘
2019.7.1 - A轮 - 1亿人民币 - 张江火炬/隆门/久友/芳晟/龙磐
2020.2.5 - A+轮 - 3000万人民币 - 君实/嘉兴领承
2020.6.16 - 战略投资 - 3.51亿人民币 - 西藏药业
2021.3.30 - B轮 - N/A - 知中/嘉兴领承
2021.6.3 - C轮 - 2亿美元 - 招商健康/红杉/景林/药明康德/OrbiMed Advisors/尚珹/中国国新/招银国际/凯利易方/Forebright/清松/中信证券/兰尚/赛领/仁金/辰韬/九月达泰/前海长城/海松/兴业国信资管/和易瑞盛/欣柯
2023.5.26 - Pre-D轮 - 数亿人民币 - N/A</t>
  </si>
  <si>
    <t>斯微(上海)生物科技股份有限公司是国内首家、全球领先开展mRNA创新疫苗研发生产及纳米脂质体包裹递送技术服务的平台型创新药企，同时是国内唯一掌握mRNA核酸设计、合成与修饰技术，脂质体包裹技术与规模化生产技术，以及实现生产相关设备自主设计与研发的创新疫苗研发企业。其中，自主研发的新型冠状病毒mRNA疫苗在老挝获得紧急使用授权(EUA)，并已在老挝完成Ⅲ期临床入组；个性化肿瘤疫苗在澳大利亚已开展I期临床。</t>
  </si>
  <si>
    <t>诺磊科技</t>
  </si>
  <si>
    <t>边缘人工智能芯片研发商</t>
  </si>
  <si>
    <t>2021.9.29 - C+轮 - 1亿人民币 - 和利
2023.5.23 - 股权投资 - 数千万人民币 - 深圳海创/深圳比特微电子</t>
  </si>
  <si>
    <t>诺磊科技成立于2021年，专注于边缘人工智能芯片的设计与开发，是全球首家将CIS内嵌于人工智能边缘计算SOC的芯片公司。有别于AI业界的传统算法，诺磊的产品配合高度集成机器影像辨识传感器，利用最精简即时的内部运算，达到在无需联机透过任何外围组件或上网且在极低功耗下便可独立运行影像侦测、追踪及识别的功效。为智能门铃，监控系统，无人机，机器视觉，智能家居及智能玩具提供低成本低功耗的边缘计算解决方案。</t>
  </si>
  <si>
    <t>叁省货仓</t>
  </si>
  <si>
    <t>会员制折扣连锁品牌</t>
  </si>
  <si>
    <t>2021.11.29 - 天使轮 - 数百万美元 - 洪泰/梅花
2023.5.22 - 股权投资 - N/A - 天善/洪泰/集富亚洲</t>
  </si>
  <si>
    <t>叁省货仓是新一代的社区折扣零售店标杆，通过数字化改造，注重用户的全生命周期管理，并用会员制的方式建立于用户的联系。</t>
  </si>
  <si>
    <t>源微半导体</t>
  </si>
  <si>
    <t>电源管理类驱动芯片设计开发商</t>
  </si>
  <si>
    <t>2021.3.30 - Pre-A轮 - 1000万人民币 - 英诺天使
2021.8.13 - 股权投资 - N/A - 晶凯
2023.5.23 - 股权投资 - N/A - 无锡海创</t>
  </si>
  <si>
    <t>源微半导体是一家电源管理类驱动芯片设计开发与应用商，致力于为照明市场、电源管理市场和移动产品市场设计提供优质的芯片和技术支持。源微的平台化设计可将产品开发周期从正常的2年左右，缩短至3个月，将设计的时间成本、人力成本、掩膜（MASK）成本降低了80%。此外，生产周期的缩短，使得市场的确定性更强，也使得规模化生产单一产品的库存压力得以缓解。</t>
  </si>
  <si>
    <t>和生创新</t>
  </si>
  <si>
    <t>智能家电研发生产商</t>
  </si>
  <si>
    <t>源码/真格</t>
  </si>
  <si>
    <t>2021.1.27 - 股权投资 - N/A - 日初
2021.8.19 - A轮 - N/A - 源码/真格/九派
2023.2.1 - 股权投资 - N/A - 纽尔利
2023.5.19 - 股权投资 - N/A - 苏高新</t>
  </si>
  <si>
    <t>深圳市和生创新技术有限公司，是一家致力引领中国品牌走向世界的科技跨国型公司。通过供应链深度整合，强化产品功能创新和品质改善，打造以Amazon平台为核心的跨境电商公司。产品线包括家电、厨电类的产品。</t>
  </si>
  <si>
    <t>兆鑫驰</t>
  </si>
  <si>
    <t>金属粉末注射成型技术研发商</t>
  </si>
  <si>
    <t>2018.5.31 - 天使轮 -2000万人民币 - N/A
2021.7.29 - Pre-A轮 - N/A - 北极光/苏高新
2022.7.4 - Pre-A+轮 - 1000万人民币 - 苏州建伟
2023.5.24 - 股权投资 - N/A - 金雨茂物</t>
  </si>
  <si>
    <t>核心管理团队来源于中国MIM行业TOP3的企业，具备行业深刻洞察力。对MIM行业高难度、大批量项目有丰富的实践经验。JIT聚焦MIM行业、致力于运用金属粉末注射成型（MIM）技术生产小型、三维形状复杂的高性能结构零部件和组件。为客户提供自前期ESI项目预研分析、试制到大批量生产全过程的技术支持与制造服务。</t>
  </si>
  <si>
    <t>2016.9.1 - 天使轮 - N/A - 磐谷
2017.9.26 - 股权投资 - N/A - 飞图
2019.6.12 - 股权投资 - N/A - 江苏中赛
2021.8.11 - 股权投资 - N/A - 峰瑞
2022.12.23 - 股权投资 - N/A - 顺为
2023.5.19 - 股权投资 - N/A - 春华</t>
  </si>
  <si>
    <t>水獭吨吨</t>
  </si>
  <si>
    <t>冻干果茶品牌</t>
  </si>
  <si>
    <t>2021.6.24 - 天使轮 - 1000万人民币 - 昆仲/ONES/不惑
2023.5.17 - Pre-A轮 - 数千万人民币 - 麟阁</t>
  </si>
  <si>
    <t>水獭吨吨是深圳市水獭吨吨食品科技有限公司旗下消费品品牌。2021年4月创立于深圳，是冻干果茶开创品牌，连续2年蝉联天猫冻干饮品类目TOP1。全新鲜萃冻干4.0技术升级，0香精0代糖的干净配方，更好的保留大片果肉和新鲜风味，紧锁现制鲜果茶的丰富口感与风味层次，实现一杯水现做鲜果茶的方便自在。</t>
  </si>
  <si>
    <t>分时跃动</t>
  </si>
  <si>
    <t>金融数字化经营SaaS服务商</t>
  </si>
  <si>
    <t>2021.10.18 - 天使轮 - 1000万人民币 - 红杉
2023.5.17 - Pre-A轮 - 数千万人民币 - CE Innovation</t>
  </si>
  <si>
    <t>分时跃动成立于2020年，主要服务金融领域的银行、券商、保险这三类客户，致力于帮助客户加速拥抱数字化客户经营技术和策略，并利用创新的技术工具和运营技巧融入到金融服务的日常工作中。</t>
  </si>
  <si>
    <t>安瑞森</t>
  </si>
  <si>
    <t>高纯电子化学品及电子气体产品供应商</t>
  </si>
  <si>
    <t>2021.7.21 - A轮 - N/A - 君鼎/乾汇
2021.12.1 - A+轮 - N/A - 苏高新/茵联创新
2022.10.11 - B轮 - N/A - 闻勤/顺融/锦泰金泓/如石财富/温氏/乾汇/乾融创禾/招商局/安洁
2023.5.19 - B+轮 - 2亿人民币 - 闻勤</t>
  </si>
  <si>
    <t>江苏安瑞森电子材料有限公司是亚太地区领先的高纯电子化学品和电子气体产品供应商，公司为第一届高端专用化学品专委会电子化学品工作组副理事长单位。安瑞森在中国和东南亚拥有6大生产基地，公司拥有高品质、多品种的产品，专注于为集成电路、平板显示器、光伏、LED、化工、钢铁等行业 客户，提供高质量标准的高纯电子化学品、高纯电子特气、现场制气、 气液系统工程及TGM全面气体和化学品供应的集成一体化管理解决方案。</t>
  </si>
  <si>
    <t>实体瘤免疫细胞治疗技术研发商</t>
  </si>
  <si>
    <t>2018.10.26 - A轮 - N/A - 恒瑞/宁波梅山保税港区投缘/松禾/源政
2020.9.2 - A+轮 - N/A - 中金/紫尘/恒泰华盛/华恒晟宇
2020.12.28 - B轮 - N/A - 信熹/湾区资管/中科科创
2022.12.6 - B+轮 - N/A - 中科科创/湾区/恒盛/紫金港/红杉/中金/中科招商
2023.5.12 - C轮 - 2亿人民币 - 紫金港/恒瑞/中科科创</t>
  </si>
  <si>
    <t>恒瑞源正公司由江苏恒瑞医药集团及深圳源正细胞医疗技术有限公司于2015年在上海创立，是一家国内前列、国际同步专注实体瘤的免疫细胞治疗企业。公司针对实体瘤患者开发了MASCT、TCR-T、TCR双抗等多个产品管线，其中MASCT管线是目前全球首个已获得临床批准的针对实体瘤的多靶点细胞治疗产品，已进入临床二期。TCR-T管线通过从多年MASCT临床治疗获益的肿瘤患者体内分离最优亲和力的TCR，积累了大量基于亚洲人群HLA分型的TCR数据，与基于欧美人群HLA分型的TCR产品有显著优势。TCR双抗为标准化产品，可批量生产，价格和效率比定制化细胞治疗产品更有优势。</t>
  </si>
  <si>
    <t>办公电脑设备租赁平台</t>
  </si>
  <si>
    <t>源码/顺为/经纬</t>
  </si>
  <si>
    <t>氨酯汀兰</t>
  </si>
  <si>
    <t>农用化学品生产商</t>
  </si>
  <si>
    <t>险峰/真格</t>
  </si>
  <si>
    <t>2021.11.26 - 天使轮 - 1000万人民币 - 险峰/真格
2023.1.20 - 股权投资 - 1000万人民币 - 元禾原点/南通科创</t>
  </si>
  <si>
    <t>氨酯汀兰是一家农用化学品生产商，专注于绿植领域，以新型种植基质“超能海绵”为核心技术，围绕该技术开发全套的种植技术和立体绿化种植体系。</t>
  </si>
  <si>
    <t>华北铝业新材料</t>
  </si>
  <si>
    <t>2021.4.26 - 天使轮 - N/A - 比亚迪/国轩高科/亿纬锂能/晨道
2023.5.11 - 股权投资 - N/A - 创启开盈</t>
  </si>
  <si>
    <t>华北铝业新材料是一家新材料技术研发商，经营范围含新材料技术研发、咨询、转让及推广应用，高性能动力电池铝箔、新能源动力电池外壳用铝合金带材、印刷用CTP板基生产、销售等。</t>
  </si>
  <si>
    <t>鼎为物联</t>
  </si>
  <si>
    <t>冷链实时监控解决方案提供商</t>
  </si>
  <si>
    <t>2022.2.22 - 股权投资 - N/A - 钟鼎/协立
2023.5.10 - 股权投资 - N/A - 建发</t>
  </si>
  <si>
    <t>上海鼎为物联技术有限公司专注于全球化冷链物流实时监控全系列软硬件一体化解决方案，广泛服务于全球物流、医药、食品等世界500强企业和客户，每年销售额以100%的幅度快速增长，客户遍及全球五大洲一些主要国家和地区。在无线通讯领域具备各类无线通讯制式产品的芯片级研发设计 、以及云平台、网页设计的自主开发能力。</t>
  </si>
  <si>
    <t>2021.4.8 - 天使轮 - N/A - 启高/飞马旅
2021.12.31 - A轮 - 1亿人民币 - 元禾控股/元禾金谷/启高
2022.6.13 - A+轮 - 1亿人民币 - 隐山/钟鼎/元禾金谷
2023.5.10 - 股权投资 - N/A - 复奇</t>
  </si>
  <si>
    <t>敬科机器人</t>
  </si>
  <si>
    <t>协作机器人制造商</t>
  </si>
  <si>
    <t>2018.12.10 - 股权投资 - N/A - 惠友/德迅
2020.8.19 - 股权投资 - N/A - 青橙
2021.11.10 - 股权投资 - N/A - 经纬
2023.5.16 - 股权投资 - N/A - 玖兆</t>
  </si>
  <si>
    <t>敬科（深圳）机器人科技有限公司成立于2018年1月，专业从事智能机器人本体的设计开发，是一家集设计研发、生产销售和服务于一体的专业化、高科技公司。</t>
  </si>
  <si>
    <t>芯领域</t>
  </si>
  <si>
    <t>高性能专用计算芯片及高速交换芯片研发商</t>
  </si>
  <si>
    <t>2021.3.31 - 股权投资 - N/A - 国联投资
2021.6.22 - 股权投资 - N/A - 无锡辩日/临芯
2023.2.24 - 股权投资 - N/A - 哇牛
2023.5.16 - 股权投资 - N/A - 西部电影/城投控股</t>
  </si>
  <si>
    <t>芯领域是一家高性能专用计算芯片及高速交换芯片研发商，主要业务范围涉及计算机外围芯片、工业控制类芯片、特殊行业应用的高性能专用计算芯片的设计、流片及封装，及相应产品的销售。产品可广泛应用于工业自动化、高性能服务器、数据中心、互联通信、医疗设备、汽车电子等多个行业领域。</t>
  </si>
  <si>
    <t>安牧泉</t>
  </si>
  <si>
    <t>半导体封装与测试服务商</t>
  </si>
  <si>
    <t>2019.7.24 - 天使轮 - N/A - 麓谷/长沙科投
2021.3.15 - A轮 - N/A - 顺景九合/天巽/湖南高新
2022.1.18 - B轮 - 数亿人民币 - 聚源/思脉产融/深创投/创东方/龙岗区创业/前海扬子江
2023.5.15 - 股权投资 - N/A - 龙芯百孚</t>
  </si>
  <si>
    <t>长沙安牧泉智能科技有限公司是湖南唯一一家具备世界先进水平半导体封装与测试的公司，于2019年落户麓谷科技创新创业园，由国家重点人才计划专家，“973”计划唯一封装项目首席科学家朱文辉博士创建。公司专注于集成电路先进封装与测试，依托国际先进的系统级倒装封装技术（FC-SiP）解决关键核心器件如CPU（中央处理器）、DSP（数字信号处理器）、GPU（图像处理器）等的自主制造问题。</t>
  </si>
  <si>
    <t>启尔机电</t>
  </si>
  <si>
    <t>半导体装备超洁净流控系统及关键零部件产销商</t>
  </si>
  <si>
    <t>中科创星/聚源/金浦</t>
  </si>
  <si>
    <t>2020.9.9 - 天使轮 - N/A - 礼瀚
2020.10.26 - A轮 - N/A - 华宏/中科创星/紫金港/延瑞/国投创业/钧犀/深创投/海通开元/浙大友创/金浦/信峘/浙大联创/浦东新产投/中信证券/杭高投/长江证券/聚源
2022.10.8 - B轮 - 3亿人民币 - 浦东科创/紫金港
2023.5.11 - 股权投资 - N/A - 杭州/新鼎/金石/紫金港/浙江东方/深创投/上海科创投/浙大友创/元禾原点/中国国新</t>
  </si>
  <si>
    <t>浙江启尔机电技术有限公司主要研发、生产和销售高端半导体装备超洁净流控系统及其关键零部件。公司聚焦高端半导体装备细分领域的尖端技术，核心高端集成电路装备产品已迭代至第8代，突破了多项技术瓶颈，高精度液体温度控制误差不超过正负0.001度，极大提高了微环境系统性能。</t>
  </si>
  <si>
    <t>能量奇点</t>
  </si>
  <si>
    <t>聚变设备及运行控制软件研发商</t>
  </si>
  <si>
    <t>蔚来/红杉/蓝驰</t>
  </si>
  <si>
    <t>2022.2.25 - 天使轮 - 4亿人民币 - 米哈游/蔚来/红杉/蓝驰
2023.4.28 - Pre-A轮 - 4亿人民币 - 明照/米哈游/云和方圆/黑门股权</t>
  </si>
  <si>
    <t>能量奇点是国内首家聚变能源创业公司,其核心团队包括多位曾深入参与过中国、美国、英国、韩国、加拿大等国的可控核聚变研发计划,以及国际热核聚变实验堆计划 (ITER)的科学家和资深工程专家。能量奇点致力于开发有商业发电潜力的高磁场、高 参数、紧凑型高温超导托卡马克装置及其运行控制系统,为未来商业聚变发电堆提供高性价比、高可靠性的核心组件和服务。</t>
  </si>
  <si>
    <t>OH Credit</t>
  </si>
  <si>
    <t>先买后付品牌服务商</t>
  </si>
  <si>
    <t>2022.3.30 - 天使轮 - 4000万人民币 - 广西华盈/正轩/创钰
2023.5.6 - Pre-A轮 - 4500万美元 - DMS</t>
  </si>
  <si>
    <t>OH Credit是一家海外信用支付品牌服务商，主要采用“BNPL先用后付”的支付方式，为消费者提供短期信用分期付款计划，并在一定期限内免息分期付款，从而提升消费者的购买意愿，致力于为用户提供相关的消费金融解决方案。</t>
  </si>
  <si>
    <t>神曦生物</t>
  </si>
  <si>
    <t>创新型神经疾病治疗药物研发商</t>
  </si>
  <si>
    <t>2021.8.30 - Pre-A轮 - 1000万美元 - 凯风/元生/元禾原点/清源/英诺天使
2023.5.4 - Pre-A+轮 - 1亿人民币 - 张科领弋/济民可信/海西新药/苏州领军/苏州国际发展/广州金控/中科科创/鸿石</t>
  </si>
  <si>
    <t>NeuExcell Therapeutics是一家临床前生物医药公司，致力于研发和生产用于治疗神经退行性疾病和神经损伤的创新药物。自成立以来，NeuExcell以治疗神经损伤和神经退行性疾病、挽救患者的生命为使命，专注于开发一种新型的神经再生疗法来治疗神经损伤和退行性疾病。NeuExcell的核心技术是基于陈功教授团队的科研成果，将脑内丰富的可分裂的星形胶质细胞直接转化为功能性神经元，建立基于该成果进行大脑修复的平台技术，适用于许多重大脑疾病的治疗，包括脑中风，阿尔兹海默症，帕金森病，亨廷顿舞蹈症，创伤性脑损伤，以及视网膜疾病，脊髓损伤和渐冻症等。</t>
  </si>
  <si>
    <t>木白智造</t>
  </si>
  <si>
    <t>装备制造数字化和智能化服务商</t>
  </si>
  <si>
    <t>2017.8.28 - 种子轮 - N/A - N/A
2020.7.8 - 天使轮 - 1000万人民币 - 青山/险峰
2023.5.4 - A轮 - 数千万人民币 - N/A</t>
  </si>
  <si>
    <t>木白科技是一家装备制造数字化和智能化服务商，拥有制造数字化领域两大产品：领先型装备制造企业全流程数字化产品“木白智造装备云”；成长型专精特新制造企业数字化产品“木白数字产线”。</t>
  </si>
  <si>
    <t>埃林哲</t>
  </si>
  <si>
    <t>2022.6.15 - A轮 - 1亿人民币 - 青蓝/涌铧/东明
2023.5.9 - A1轮 - N/A - 崧源</t>
  </si>
  <si>
    <t>埃林哲是一个企业数字化技术研发商，从SAP及Oracle的咨询与实施服务入手，通过服务大量行业头部企业，积累了行业know-how和最佳业务实践，并依托客户需求，自主研发行业级数字化产品和解决方案。十几年来先后研发了：云时通系列（营销业务中台、供应链业务中台）、Telework系列（现代服务业务中台）、鹰Π系列（工业制造协同平台）等三个平台系列，以及二十多个自研产品（SRM、WMS、CRM、易稻壳数字资产管理、QMS等），拥有著作权近百个。</t>
  </si>
  <si>
    <t>科宜高分子</t>
  </si>
  <si>
    <t>高性能热固性树脂材料研发商</t>
  </si>
  <si>
    <t>2020.8.26 - 天使轮 - N/A - 成都空港科创
2021.8.20 - A轮 - 数千万人民币 - 沃衍/青岛创芯
2023.3.29 - A+轮 - 数千万人民币 - 永昌盛</t>
  </si>
  <si>
    <t>科宜高分子成立于2007年8月，总部位于四川省成都市，是一家以苯并噁嗪树脂为核心产品，同时对环氧、酚醛、双马来酰亚胺、BT等高性能热固性树脂进行改性研究、生产销售及技术服务的整体高性能电子材料解决方案提供商。科宜坚持专注专业的从业态度，勇于开拓的创新精神，致力于苯并噁嗪树脂产品及其衍生物的开发、市场培育、应用推广、人才储备。已服务于高端电子、5G通信、航空航天复合材料、特种涂料等行业十余年。</t>
  </si>
  <si>
    <t>道金智能</t>
  </si>
  <si>
    <t>智慧工厂解决方案提供商</t>
  </si>
  <si>
    <t>2021.12.31 - 股权投资 - N/A - 上海锂紫
2022.6.15 - A轮 - 5000万人民币 - 毅达/启泰/武进新兴/清源/珊瑚/上海电科
2023.5.8 - A+轮 - 数千万人民币 - 柯力传感</t>
  </si>
  <si>
    <t>道金智能是一家智慧工厂解决方案提供商，专注锂电池正负极材料智能生产线，粉体新材料智能装备，粉体输送、配料、气力输送系统，粉体氮气闭环智能输送系统，包装码垛自动化，以提高粉体材料制造效率为使命，以过程装备和自动控制为核心，深耕锂电池正负极材料生产线研究开发，以新能源材料、精细化工、食品添加剂三大行业为主，致力为粉体企业提供安全、洁净、高效的机电自动化、智能化集成系统，提供清洁、高效、安全的自动化生产线和智慧工厂整体解决方案。经过多年的努力，公司在锂电池正负极材料生产线、磷酸铁锂生产线、稀土稳定剂生产线等行业处于领先地位。</t>
  </si>
  <si>
    <t>博信科技</t>
  </si>
  <si>
    <t>空中机器人自动化系统研发商</t>
  </si>
  <si>
    <t>2018.7.25 - 天使轮 - N/A - 紫竹小苗/朗程
2019.1.4 - Pre-A轮 - 1000万人民币 - 清控银杏/梅花/科鑫
2021.1.26 - A轮 - 数千万人民币 - 梅花/南通科技/南通众禾
2023.5.9 - A+轮 - 数千万人民币 - 中汇金/安芙兰</t>
  </si>
  <si>
    <t>南通金予博信智能科技有限公司是家专业的智能制造智慧物流系统综合解决方案提供商，博信以解决人类密集拣选及重载搬运难题为企业使命，专注于数智化技术研究应用，为企业类客户量身打造智能物流拣选及配送系统、重型工件厂内物流系统、工厂物流仓储系统、轮胎生产智能物流系统、智能化装卸车系统、重卡换电系统提供方案设计、系统集成、设备选型、软件开发、电气控制、安装调试、培训及售后的一站式全流程服务，为客户实现生产和物流环节的自动化无人作业、柔性化生产、资源优化配置、数据互联互通、高效协同管理等，从而帮助客户提高效率、降低成本、提升管理水平、开启工业4.0 和智能制造之路。</t>
  </si>
  <si>
    <t>2022.1.13 - 股权投资 - N/A - 德华
2022.6.15 - A轮 - N/A - 善达
2022.12.22 - A+轮 - 数千万人民币 - 梅花
2023.4.28 - A++轮 - N/A - 九智</t>
  </si>
  <si>
    <t>瑞风生物</t>
  </si>
  <si>
    <t>新兴基因编辑药物研发商</t>
  </si>
  <si>
    <t>联想之星/联想控股/创新工场/高瓴</t>
  </si>
  <si>
    <t>2019.1.18 - 天使轮 - N/A - 联想之星
2020.1.19 - Pre-A轮 - N/A - N/A
2020.11.2 - A轮 - 1亿人民币 - 雅惠/联想之星/联想控股/苇渡
2021.9.13 - A+轮 - 数亿人民币 - 元生/创新工场/博远/招商证券/光大控股/高瓴/博时
2023.4.11 - Pre-B轮 - 数亿人民币 - 越秀产业/元因/垣善聚阖/广州基金/博远/港粤/国聚/光大/雅惠</t>
  </si>
  <si>
    <t>瑞风生物是中国头部的基因编辑药物创新企业，以基因编辑技术为核心驱动，致力于革新性药物的诞生。瑞风生物是国际上早期应用基因编辑探索遗传疾病治疗的高水平团队，并持续在血液科、眼科等疾病方向积累了开创性成果，在包括基因编辑工具创新、成药策略发现、新型动物模型构建、多层次药效和安全性评估等层面具备了高水平的技术积累，拥有体内和体外两大创新药物方向。瑞风生物的使命是基于革新性的基因技术，为严重疾病患者提供可及性和治愈性药物。目前在遗传病、复杂疾病和肿瘤领域等皆有管线布局，其中β-地中海贫血基因编辑疗法已经取得全球先进水平的临床进展。</t>
  </si>
  <si>
    <t>远铸智能</t>
  </si>
  <si>
    <t>高性能材料3D打印设备供应商</t>
  </si>
  <si>
    <t>2016.8.1 - 种子轮 - N/A - XBOTPARK
2018.7.1 - A轮 - 数百万美元 - 高秉强/清水湾香港/Brizan
2021.2.5 - A+轮 - 数千万人民币 - 红杉/Brizan/高秉强
2021.9.30 - A++轮 - 数千万人民币 - 光远/Brizan/保时捷
2023.5.10 - B轮 - 1亿人民币 - 招银国际/Forebright/保时捷</t>
  </si>
  <si>
    <t>远铸智能致力于研发高性能高分子材料一体化增材制造平台，包括3D打印设备、增材制造管理系统等，并提供直接增材制造服务。公司由多位拥有丰富经验的资深工程师联合创建，在高分子材料加工、高速高精密设备开发领域具有深厚的技术积累。公司团队由毕业于东京大学、伊利诺伊大学香槟分校、南洋理工大学、上海交通大学等海内外知名高校的博士、硕士组成。公司产品已被广泛应用于航空航天、军工、医疗、汽车及其他工业制造领域，当前已建立了完善的全球销售和技术支持网络，产品销往全球30多个国家和地区。</t>
  </si>
  <si>
    <t>晶合光电</t>
  </si>
  <si>
    <t>数字化车灯软硬件一体化解决方案供应商</t>
  </si>
  <si>
    <t>小米/百度</t>
  </si>
  <si>
    <t>2018.1.10 - A轮 - N/A - 江苏信托/祥榕/金海
2021.12.9 - A+轮 - 数千万人民币 - 百度/捷创
2022.7.21 - A++轮 - 数千万人民币 - 小米/百度/张江科投
2023.5.5 - B轮 - 数千万人民币 - 博将</t>
  </si>
  <si>
    <t>晶合光电是国内汽车LED模组解决方案供应商，专注于汽车LED照明领域，主要从事汽车照明LED线路板模组、汽车电子模块研发、设计、生产和制造。晶合光电为广汽传祺、江淮瑞风、中华V3、东风、金杯格瑞斯、绅宝X65、吉利、中华骏捷、新大洲本田战豹等多款品牌配套多款新型LED线路板模组。专业的汽车照明研发团队，具有自主创新设计能力，为客户提供全方位的LED汽车灯模组方案。</t>
  </si>
  <si>
    <t>观海微电子</t>
  </si>
  <si>
    <t>显示驱动芯片设计研发商</t>
  </si>
  <si>
    <t>毅达/金浦</t>
  </si>
  <si>
    <t>2019.5.8 - 天使轮 - N/A - 盛堃
2020.2.4 - Pre-A轮 - N/A - 南京产业发展/金浦
2020.10.15 - A轮 - N/A - 扬子国投/盛堃
2021.12.20 - B轮 - 1亿人民币 - 毅达/附加值/东翰派富/张江浩珩
2023.3.1 - B+轮 - 数千万人民币 - 张江浩珩/附加值</t>
  </si>
  <si>
    <t>南京观海微电子有限公司致力于中国智造，要做模拟芯片领域领先的本土品牌。为客户提供优异的模拟混合芯片，主要产品包括显示驱动芯片，电源管理芯片，车载应用芯片等，广泛应用于工业、消费、计算机、通讯产品。</t>
  </si>
  <si>
    <t>九纵智能</t>
  </si>
  <si>
    <t>光学视觉检测和3D量测技术服务商</t>
  </si>
  <si>
    <t>2015.12.29 - 天使轮 - N/A - 甬潮
2017.12.20 - Pre-A轮 - N/A - IDG
2018.4.2 - A轮 - N/A - 长石
2020.4.8 - A+轮 - N/A - 拓金
2021.10.15 - B轮 - 数千万人民币 - 常春藤/海邦/南通元创/江苏高投
2023.1.18 - B+轮 - 数千万人民币 - 德贵/宁波工投/新芯/常春藤</t>
  </si>
  <si>
    <t>宁波九纵智能科技有限公司是一家专注于光学视觉检测和3D量测技术的高新技术企业，九纵致力于为国内外有需要的制造业和工厂提供高性价比的光学测量与检测设备，以及提供一整套智能自动化检测系统的解决方案.宁波九纵智能科技有限公司立足于中国市场、引进国际先进产品研发设计理念、制造工艺、质量控制等，全力为国内市场提供高品质的视觉检测和量测设备及整套解决方案，公司主营产品有晶圆AOI设备、芯片成品外观检测设备、芯片全自动包装线、金线 AOI 检测设备、LED芯片封装外观全检机、高反射曲面三维形貌测量仪、指纹模组外观检测设备、摄像头模组外观检测设备、手机玻璃盖板外观检测设备、手机中框胶线检测设备、手机中框平面度、直线度检测设备、手机SP板尺寸测量设备、注塑件外观检测设备、钣金在线检测设备、PCB AOI设备、一键式全尺寸测量仪、手机玻璃微观瑕疵检测设备、纳米级粗糙度测量仪等。</t>
  </si>
  <si>
    <t>高端半导体先进封装设备制造商</t>
  </si>
  <si>
    <t>同创伟业/高瓴</t>
  </si>
  <si>
    <t>B2+</t>
  </si>
  <si>
    <t>2023.1.11 - B2轮 - 5000万美元 - 承创/同创伟业/高瓴/尚颀
2023.5.11 - B2+轮 - N/A - 深创投</t>
  </si>
  <si>
    <t>启英泰伦</t>
  </si>
  <si>
    <t>AI语音芯片及配套解决方案提供商</t>
  </si>
  <si>
    <t>2017.1.9 - 天使轮 - N/A - ROOBO科技/庆永
2017.10.30 - A轮 - 数千万人民币 - 汇声科技/辰韬/希扬/北航/乐瞳/弘达/上海北航/柏彦
2019.2.19 - A+轮 - N/A - 毫末
2019.11.5 - Pre-B轮 - 数千万人民币 - 东方富海/众合瑞民
2020.3.6 - B轮 - 数千万人民币 - 元禾璞华
2021.5.7 - B+轮 - 数千万人民币 - 浩澜/水木春锦/珠海芯泽
2023.5.8 - B++轮 - 数千万人民币 - 水木春锦/盛裕/自觉</t>
  </si>
  <si>
    <t>成都启英泰伦科技有限公司是一家专注于人工智能语音芯片及提供配套应用解决方案的国家高新技术企业。公司致力于为用户提供自然、简单、智能的人机交互体验，让“人工智能+”产品无处不在。启英泰伦作为人工智能语音芯片领域的标杆企业，是一家同时掌握人工智能语音算法、芯片设计、语音数据处理及训练引擎、软硬件产品应用方案开发全技术链企业，可为用户提供一站式Turnkey服务。公司目前已授权200多篇相关知识产权，在集成电路设计技术、本地语音识别技术、语音降噪处理技术等领域处于行业前列。未来，启英泰伦将继续深耕人工智能语音芯片领域，并持续进行技术创新，助推人工智能语音交互技术在更多应用场景下的商业落地，有效服务国家人工智能战略规划和行业“人工智能+”升级换代。</t>
  </si>
  <si>
    <t>Cullgen</t>
  </si>
  <si>
    <t>美国靶向蛋白降解药物研发商</t>
  </si>
  <si>
    <t>2018.3.1 - 种子轮 - N/A - GNI
2019.4.11 - A轮 - 1600万美元 - 红杉/弘晖
2021.3.6 - B轮 - 5000万美元 - Heights/本草/GNI/和玉/Octagon/中南/红杉/弘晖
2023.5.9 - C轮 - 4000万美元 - 阿斯利康中金/GNI/信熹/锡创投/沃杰</t>
  </si>
  <si>
    <t>Cullgen是一家致力于开发靶向蛋白质降解剂的药物研发公司，致力于研究肿瘤、遗传病、自身免疫性疾病的新疗法。uSMITE（泛素介导的靶向蛋白降解技术）是Cullgen开发的具有专利的靶向蛋白降解平台。uSMITE可以识别结合了致病蛋白的降解复合体，然后向机体的蛋白酶体系统发出信号，以消除致病蛋白。</t>
  </si>
  <si>
    <t>宇泛智能</t>
  </si>
  <si>
    <t>全场景智慧城市AIoT服务商</t>
  </si>
  <si>
    <t>腾讯/普华</t>
  </si>
  <si>
    <t>2015.3.9 - 天使轮 - 数百万人民币 - 天使湾
2016.3.21 - Pre-A轮 - N/A - 洛可可/红十月
2018.2.5 - A轮 - N/A - 普华/科地
2018.8.10 - A+轮 - 数千万人民币 - 康新
2019.7.7 - Pre-B轮 - 4500万人民币 - 三江
2020.3.25 - B1轮 - 1亿人民币 - 野草/天使湾/普华/腾讯/海高
2020.12.25 - B2轮 - 5亿人民币 - 华新/当虹/博将/源星昱瀚/鸿绅/芯跑/野草
2022.4.14 - 股权投资 - N/A - 重庆环保
2023.5.6 - C1轮 - N/A - 浙江创新/工投发展</t>
  </si>
  <si>
    <t>宇泛智能2014年成立于杭州，自主研发并落地了一系列人工智能技术和物联网边缘容器—微内核操作系统UfaceOS，人工智能技术涵盖人像识别、图像识别、视频分析/结构化等，早在2015年分别获国际权威人像识别榜单FDDB和LFW世界第三和世界第二。公司主要为泛安防各场景社区、园区、工地、学校等碎片化“细胞”场景）提供智能终端和解决方案。</t>
  </si>
  <si>
    <t>普渡科技</t>
  </si>
  <si>
    <t>全方位商用服务机器人解决方案提供商</t>
  </si>
  <si>
    <t>C4</t>
  </si>
  <si>
    <t>2018.9.30 - A+轮 - N/A - 程铂瀚
2020.7.1 - B轮 - 1亿人民币 - 美团
2020.8.19 - B+轮 - 1亿人民币 - 红杉/美团/长盈鑫/启创/程铂瀚
2021.4.30 - C1轮 - 5亿人民币 - 腾讯/红杉/美团
2021.9.14 - C2轮 - 5亿人民币 - 美团/投控/红杉/大湾区共同家园
2023.2.15 - C3轮 - 1亿人民币 - 普华
2023.5.4 - C4轮 - 数亿人民币 - 阅度</t>
  </si>
  <si>
    <t>普渡科技是一家智能配送机器人研发商，公司主攻机器人运动能力，核心技术包括机器人底盘、机器人定位导航算法、多机器人协作、机器人电机、机械臂、运动控制与运动规划、机电一体化设计等，公司的技术和产品覆盖了室内、楼内、室外各种场景以及餐饮、酒店、快递、外卖、物流仓储等多个垂直行业的智能配送服务。</t>
  </si>
  <si>
    <t>方广/蓝驰</t>
  </si>
  <si>
    <t>2017.9.12 - 天使轮 - N/A - 创客总部
2018.1.23 - Pre-A轮 - N/A - 信创/集结号/博看新经济
2018.12.11 - 战略投资 - N/A - 智慧基石
2019.5.21 - A轮 - 数千万人民币 - 蓝驰/洪泰智造/洪泰
2020.6.1 - B轮 - 1.8亿人民币 - 中亿明源/东方富海/洪泰/蓝驰
2021.12.6 - B+轮 - 1亿人民币 - 方广/歌斐/东方富海/蓝驰
2022.12.22 - C轮 - 数亿人民币 - 中关村龙门/北京股权/方广/中亿明源
2023.2.10 - C+轮 - N/A - 中国互联网基金
2023.5.6 - C++轮 - N/A - 中金</t>
  </si>
  <si>
    <t>泽景科技</t>
  </si>
  <si>
    <t>智能HUD解决方案供应商</t>
  </si>
  <si>
    <t>顺为/金浦</t>
  </si>
  <si>
    <t>2017.11.19 - 天使轮 - N/A - 尚颀
2018.5.1 - A轮 - N/A - 北斗星通/北汽产投
2019.2.7 - B轮 - N/A - 天鹰/北斗星通/金浦/海通新能源
2019.5.22 - B+轮 - N/A - 国投创盈
2021.2.25 - C轮 - 1.5亿人民币 - 凯联/新鼎/彬复/银泰华盈/柯正
2021.8.27 - C+轮 - 1.72亿人民币 - 顺为/新鼎/彬复/柯正
2023.5.12 - D轮 - 2亿人民币 - 架桥/长江/华泰紫金/讯飞/龙鼎/新鼎</t>
  </si>
  <si>
    <t>泽景成立于2015 年，专注于 HUD 及汽车智能设备的设计与研发，其产品能将车辆信息投影到车辆风挡玻璃上，便于用户在行车途中及时查看信息。该公司对 HUD 的研发始于2011 年，随后，泽景相继获得蔚来、吉利、北汽、奇瑞、一汽、长安、比亚迪等多个国内主流车企车型定点项目，在合资整车厂量产订单方面，泽景也于近期率先实现零的突破，在本土 HUD 企业中尚属首家。</t>
  </si>
  <si>
    <t>艺妙神州</t>
  </si>
  <si>
    <t>恶性肿瘤治疗基因细胞药物研发商</t>
  </si>
  <si>
    <t>君联/夏尔巴/国投创业/同创伟业</t>
  </si>
  <si>
    <t>D++</t>
  </si>
  <si>
    <t>2015.06 - 天使 - 500万人民币 - 同创伟业/清华DNA
2015.12 - Pre-A - 1000万人民币 - 盛景嘉成/首都科技
2016.03 - A轮 - 数千万人民币 - 同创伟业/盛景嘉成
2017.11 - B轮 - 5000万人民币 - 君联/Thiel/盛景网联
2019.01 - C轮 - 1.4亿人民币 - 首钢/夏尔巴/Peter Thiel/ Qingzhe/华润/京西/安超
2020.09 - C+轮 - 1亿人民币 - 中关村龙门
2020.12 - C++轮 - N/A - 国投创业
2021.11 - D轮 - 数亿人民币 - 国寿大健康/广发乾和/水木深安/亚杰天使/国投/中关村龙门
2022.10 - D+轮 - 数亿人民币 - 中关村科学城/北创投
2023.5.8 - D++轮 - N/A - 中国太平</t>
  </si>
  <si>
    <t>艺妙神州创立于2015年，是一家致力于将基因细胞药物技术应用于恶性肿瘤治疗的创新生物医药企业。公司具有国内领先的CAR-T细胞治疗药物的研发技术，作为国家高新技术企业，承担了北京市“重大新药创制”科技重大专项等任务。艺妙神州已建立国内先进的临床级、规模化慢病毒基因工程载体技术平台，先进的临床级CAR-T细胞制备技术平台，专注开发基于免疫细胞疗法CAR-T的癌症治疗药物。目前，公司研发出多个候选CAR-T细胞产品，并不断优化技术平台，研发下一代CAR-T细胞产品。</t>
  </si>
  <si>
    <t>高精度3D视觉技术及产品研发商</t>
  </si>
  <si>
    <t>2015.6.4 - 天使轮 - N/A - 西科天使
2017.3.14 - Pre-A轮 - N/A - 软银
2019.1.10 - A轮 - 1000万人民币 - 深创投/国家中小/国中
2021.2.25 - A+轮 - 数千万人民币 - 深圳开源证券
2021.8.30 - B轮 - 数千万人民币 - 长江国弘
2021.11.25 - B+轮 - 数千万人民币 - 钟鼎
2022.11.3 - C轮 - 1亿人民币 - 安信/钟鼎/国彤创丰
2023.5.4 - 战略投资 - N/A - 海通创新</t>
  </si>
  <si>
    <t>奥琦玮</t>
  </si>
  <si>
    <t>餐饮信息化服务提供商</t>
  </si>
  <si>
    <t>2014.12.15 - A轮 - 数千万人民币 - 红杉
2015.9.7 - B轮 - 数亿美元 - 美团/红杉
2018.3.28 - C轮 - 2亿人民币 - 美团点评/红杉
2020.8.20 - 战略投资 - N/A - 汇付天下/盛宇/东证
2021.6.16 - D轮 - 数亿人民币 - 北创投/千合/盛宇/广发信德/北京融溢/广州尚泓
2021.11.11 - 股权投资 - N/A - 西藏信托/北京京国创创辉
2023.5.9 - 战略投资 - 5亿人民币 - 微盟</t>
  </si>
  <si>
    <t>奥琦玮是一家为餐饮行业提供信息化服务的公司，致力于通过专业服务和系列产品，帮助餐饮业投资者、管理者提高管理收益、降低运营成本、提高服务水平和拓宽营业渠道，旗下有餐行健、轩亚、品智、祥云、门铺集五大产品。</t>
  </si>
  <si>
    <t>2020.11.9 - 天使轮 - 数千万人民币 - 英诺天使/中科创星
2021.8.2 - 股权投资 - N/A - 矽力杰
2021.10.20 - Pre-A轮 - 数亿人民币 - 红杉/华登/指数/青岛华芯焦点
2022.11.3 - 股权投资 - N/A - 矽芯/宁波蓝郡/中电海康
2023.4.25 - 战略投资 - N/A - 卓胜微</t>
  </si>
  <si>
    <t>Advance Intelligence Group</t>
  </si>
  <si>
    <t>AI技术驱动的科技集团</t>
  </si>
  <si>
    <t>真格/金沙江/高榕/元璟</t>
  </si>
  <si>
    <t>2015.6.12 - 天使轮 - 数百万人民币 - 真格/阿尔法公社
2015.10.22 - A轮 - 数百万美元 - 金沙江
2018.7.18 - B轮 - 5000万美元 - 元璟/金沙江/法拉龙/Northstar/Provident/真格/阿尔法公社
2019.9.20 - C轮 - 8000万美元 - 高榕/Pavilion/Unicorn/eGarden /GSR/Vision Plus
2021.9.9 - D轮 - 4亿美元 - 软银愿景/华平/北极星/元璟/高榕/EDBI/淡马锡/GSR
2023.5.3 - 股权投资 - 8000万美元 - 华平/Northstar</t>
  </si>
  <si>
    <t>AIG 是一家人工智能驱动的金融科技公司，利用创新技术和合作伙伴关系，构建服务消费者、企业和商家的产品和服务生态系统。为消费者和企业提供多样化的金融产品和服务。</t>
  </si>
  <si>
    <t>2022.1.13 - 种子轮 - 数百万美元 - 红杉
2022.11.15 - 天使轮 - 数千万人民币 - 元生/红杉
2023.5.8 - 股权投资 - N/A - 伶玑洋/乾道</t>
  </si>
  <si>
    <t>2022.1.1 - 天使轮 - N/A - 鼎晖/朗煜/中投中财
2022.5.24 - Pre-A轮 - N/A - 高瓴
2023.4.27 - 股权投资 - N/A - 宏沣/惠每/杭州钱塘/弘甲</t>
  </si>
  <si>
    <t>2019.7.25 - A轮 - N/A - 深圳高新
2022.1.30 - B轮 - 1亿人民币 - 紫金港/前海嘉翔/深圳高新/西藏皓乐/华登
2023.4.26 - 股权投资 - N/A - 小禾创业/深圳高新</t>
  </si>
  <si>
    <t>视云网络</t>
  </si>
  <si>
    <t>移动互联视频服务提供商</t>
  </si>
  <si>
    <t>2011.12.1 - 天使轮 - N/A - 联想/百视通
2014.12.25 - Pre-A轮 - N/A - 科鑫/上海科投
2021.1.25 - A轮 - N/A - 腾龙电子
2023.5.4 - 股权投资 - N/A - 微鲸</t>
  </si>
  <si>
    <t>视云是上海广播电视台、上海东方传媒集团（SMG）与联想集团（Lenovo）共同组建成立的合资企业，是中国第一家深度整合内容服务和终端硬件资源的公司，视云充分发挥SMG与联想在终端产品、云计算、内容资源、市场运营方面的优势，专注中国互联网智能电视的服务，开拓中国互联与数字家庭娱乐市场。</t>
  </si>
  <si>
    <t>康朴生物医药</t>
  </si>
  <si>
    <t>临床阶段创新型生物医药研发商</t>
  </si>
  <si>
    <t>北极光/银杏谷/国中</t>
  </si>
  <si>
    <t>2018.6.22 - A轮 - N/A - 北极光
2019.8.9 - Pre-B轮 - 1亿人民币 - 国中/复容/北极光
2021.5.10 - B轮 - 2.5亿人民币 - 龙磐/沂景/赛盈/中关村开元/锐合/亦庄国投/农银无锡/金地/银杏谷/农银国际
2023.4.28 - 股权投资 - N/A - 晓池/沂景/一村/锐合</t>
  </si>
  <si>
    <t>康朴生物医药技术（上海）有限公司以新一代蛋白质泛素化及降解技术等平台为基础，专注于癌症、自身免疫疾病和炎症等领域，致力于开发具有全球自主知识产权的 I类创新药物，坚持为患者提供最佳的治疗方案。</t>
  </si>
  <si>
    <t>DPU SoC芯片研发商</t>
  </si>
  <si>
    <t>聚源/五源/红杉/腾讯/华业天成/耀途/蔚来</t>
  </si>
  <si>
    <t>2020.12.23 - 天使轮 - N/A - 聚源/正心谷/五源/弘卓
2021.9.6 - A轮 - N/A - 深创投/五源/弘卓/正心谷创新/聚源/红杉/腾讯/华业天成/耀途/QBN/众为
2022.5.11 - B轮 - 数亿人民币 - 腾讯/鼎信长城/同威/淡马锡/深创投/一村/民银/耀途/民银金投/蔚来
2023.4.28 - 股权投资 - N/A - 阳光保险/上海芯亿</t>
  </si>
  <si>
    <t>中科迪宏</t>
  </si>
  <si>
    <t>工业AI解决方案提供商</t>
  </si>
  <si>
    <t>2019.9.29 - 天使轮 - N/A - 涌铧
2021.2.18 - A轮 - N/A - 涌铧/共青城远景
2021.3.25 - A+轮 - 1000万美元 - 南虹
2022.7.5 - B1轮 - 数千万人民币 - 庐峰/涌铧
2023.5.6 - 股权投资 - N/A - 彬复/兴富</t>
  </si>
  <si>
    <t>合肥中科迪宏自动化有限公司（简称中科迪宏），源于中科院合肥物质科学研究院，是一家专注于深度学习算法平台及智能装备研发的工业AI服务商。中科迪宏致力于将现代化的人工智能（AI）技术融入智能制造，为3C、5G、半导体、新能源、装配、家电、汽车等行业，提供深度学习开发平台、AI-视觉设备、AI-MES、AI-决策等先进工业AI产品及智能化解决方案。</t>
  </si>
  <si>
    <t>屹艮科技</t>
  </si>
  <si>
    <t>材料模拟信息技术解决方案提供商</t>
  </si>
  <si>
    <t>英诺/红杉</t>
  </si>
  <si>
    <t>2021.4.16 - 股权投资 - N/A - 英诺
2021.9.1 - 股权投资 - N/A - 南山/红杉
2022.6.7 - 股权投资 - N/A - 深圳天使/玖菲特/火山石
2022.11.14 - 股权投资 - N/A - 北汽
2023.4.26 - 股权投资 - N/A - 基石</t>
  </si>
  <si>
    <t>深圳屹艮科技有限公司（简称：屹艮科技）成立于2020年12月。屹艮专注于借助第一性原理从微观尺度突破材料模拟瓶颈，并结合宏观尺度模拟输出与行业深度耦合的产品与服务。提供材料电子、热力学、磁学、力学等性质预测的仿真软件。</t>
  </si>
  <si>
    <t>踏歌智行</t>
  </si>
  <si>
    <t>矿区全栈式无人运输解决方案提供商</t>
  </si>
  <si>
    <t>Jia/Jason</t>
  </si>
  <si>
    <t>2017.10.31 - Pre-A - 数千万人民币 - 辰韬/东方汇泉/柏溪
2019.3.8 - A轮 - N/A - 金沙江联合/中环协力
2019.12.11 - A+轮 - N/A - 中启/合创/诺浩金信/亦庄普丰/无锡宝通
2020.10.30 - B轮 - 2亿人民币 - 前海/宝通/清研/蓝焱
2021.1.19 - B+轮 - 数千万人民币 - CMC
2021.2.25 - 战略投资 - N/A - 宝通
2021.8.30 - B3轮 - 1亿人民币 - 盈科
2022.1.5 - 股权投资 - N/A - 赛马
2022.4.25 - 股权投资 - N/A - 尚势/芜湖鸠创
2022.11.14 - C1轮 - 1亿人民币 - 锦沙/宝通
2023.5.5 - 股权投资 - N/A - 合肥市产投/新时代文化</t>
  </si>
  <si>
    <t>踏歌智行成立于2016年，是国内最早实现批量化L4级别无人驾驶落地的国高新企业。率先进入露天矿无人驾驶技术研究及产业化落地，全球最早实现5G+露天矿全矿无人运输运营，实现了工业基石矿业智能化全栈技术国产自主可控、国产替代，并积极用技术推动矿业ESG。 踏歌智行“旷谷”矿山无人运输方案开创“车-地-云”架构，由云端智能调度管理、地面智能冗余通信和车载智能控制终端组成，可适配大型矿用自卸车和宽体自卸车，兼容多品牌、多车型。踏歌智行自主设计开发出针对非公路矿用自卸车应用的多款多功能车载控制器是目前业内唯一通过3C、入网认证和多项车规级认证的产品。2019年被认定为中关村前沿技术企业；2020年，获得中国汽车科技发明一等奖，2021年获批“特种车辆无人运输技术工信部重点实验室”，并成立博士后科研工作站；2022年，被认定为北京市“专精特新”小巨人企业。多次获得此外多次获得行业协会、专业机构颁发的奖项荣誉。 先后参与国家和北京市重点研发计划项目（课题）3项。累计获得专利授权49项，其中发明专利47项，外观设计2项；拥有软件著作权11项、商标24项，主持并参与团体标准制定发布共8项，填补了该领域空白。 公司业务已形成了对煤炭、钢铁、有色金属、水泥等全行业的头部用户覆盖，现今，踏歌智行以解决方案与运输运营并重，领跑规模化商用进程。截至目前（2022年5月），踏歌整体已装车智能驾驶方案300多台，包括矿卡和宽体车，目前在手订单达7.4亿元。合作企业包括国家能源、国家电投、中煤，包钢、首钢，紫金矿业、江铜，海螺水泥、中国建材，北方股份、同力重工、徐工、柳工、铁辰等一大批头部矿企与主机厂，并以此打造了白云鄂博铁矿、霍林河煤矿、白音华煤矿、扎哈淖尔煤矿、贺斯格乌拉南露天煤矿、鄂尔多斯永顺煤矿、胜利一号露天煤矿、西藏驱龙铜多金属矿、江西德兴铜矿、海螺水泥等一系列矿业各领域的无人驾驶标杆项目。 》大领域：智能制造 》奖项 【1】中国汽车工程学会：2020年中国汽车工业科学技术发明一等奖； 【2】工信部： 特种车辆无人运输技术工业和信息化部重点实验室； 【3】博士后工作站成立； 【4】北京市经济和信息化局：北京市专精特新“小巨人企业”</t>
  </si>
  <si>
    <t>万像科技</t>
  </si>
  <si>
    <t>虚拟偶像全栈式服务商</t>
  </si>
  <si>
    <t>SIG/毅达</t>
  </si>
  <si>
    <t>2020.4.13 - 天使轮 - 数百万人民币 - 长兴辰科兴瑞
2020.9.25 - Pre-A轮 - 数千万人民币 - 毅达
2021.3.30 - A轮 - 数百万美元 - SIG
2021.10.9 - 战略投资 - 数百万美元 - 保时捷
2021.11.26 - A+轮 - 数千万美元 - 尚高/SIG
2023.4.25 - A2轮 - 数千万人民币 - 保时捷</t>
  </si>
  <si>
    <t>万像科技成立于2019年，是一家提供全栈式虚拟偶像孵化、运营及商业变现的服务商。公司依托于成熟的数字人技术底层支持和核心团队对于内容、市场以及运营的深度沉淀，成立不久便斩获众多平台和头部品牌合作，如哔哩哔哩、爱奇艺、淘宝、上海美术电影制片厂、三只松鼠等。</t>
  </si>
  <si>
    <t>派宝机器人</t>
  </si>
  <si>
    <t>2015.7.10 - 天使轮 - N/A - 联创永宣/爱尔威
2016.3.1 - Pre-A轮 - 1000万人民币 - 凯迪威
2018.5.8 - A轮 - N/A - 英诺
2020.4.16 - A+轮 - N/A - 亚威/初心
2023.4.26 - B轮 - 数千万人民币 - 知识城</t>
  </si>
  <si>
    <t>广州映博智能科技有限公司是一家2013年成立的以机器人技术为核心，专注于商用服务机器人研发和生产的高新技术企业。公司总部位于广州天河商务中心，并在国内新一线城市成立了逾十家分公司和办事处。映博智能在机器人核心技术上拥有多项专利，在人机交互、人脸识别、室内导航、自主运动等服务机器人底层技术上形成了壁垒，并且通过机器人底盘及整机的研发落地，在商用领域打造了多个成功案例。派宝机器人是映博智能推出的服务机器人品牌， 包括迎宾接待机器人P/X系列，物流配送机器人W系列，安保巡 逻机器人S系列和商用清洁机器人C系列。派宝机器人是映博智能推出的服务机器人品牌。派宝机器人系列产品的销售渠道遍及欧、美、亚洲等多个国家和地区，已成功出 口到全球五大洲多个国家和地区，成为了众多国际知名经销商的 重点采购目标。</t>
  </si>
  <si>
    <t>2017.9.30 - 天使轮 - 3000万人民币 - 人合
2020.12.18 - A轮 - 2亿人民币 - 龙磐/海松/中关村/建发新兴/浙商创
2021.9.17 - 股权投资 - N/A - 西藏智梵
2021.12.9 - Pre-B轮 - 2亿人民币 - 本草/南京呈益/上哲
2022.12.28 - B轮 - 1亿人民币 - 广发信德/芳晟/毅达/苏信/苏州国际发展
2023.4.23 - B+轮 - 数千万人民币 - 睿赢/和盟/王华春</t>
  </si>
  <si>
    <t>中智软创</t>
  </si>
  <si>
    <t>化学工业软件产品及服务提供商</t>
  </si>
  <si>
    <t>2019.11.29 - A轮 - 2500万人民币 - 千乘/清科/信合/北京广德成信
2021.8.3 - B轮 - 数千万人民币 - 基石
2023.4.27 - B+轮 - 数千万人民币 - 三奕</t>
  </si>
  <si>
    <t>中智软创是一家化工行业智慧管控的引领者，以AI实时优化为核心的全厂智能生产管控平台。聚焦化工行业生产管控（MES）及智能优化（RTO）一体化业务，通过信息化、智能化、工业互联网等技术手段，提供拥有自主知识产权的工业软件产品及智能制造解决方案。</t>
  </si>
  <si>
    <t>中科宇航</t>
  </si>
  <si>
    <t>航天科技及航天器研发商</t>
  </si>
  <si>
    <t>6亿人民币</t>
  </si>
  <si>
    <t>2019.7.6 - A轮 - N/A - 红马/融玺
2019.11.1 - A+轮 - N/A - 云晖/中信聚信
2020.11.21 - B轮 - N/A - 越秀产业
2021.3.23 - B+轮 - 2亿人民币 - 中信聚信/中科创星/红马/国投创丰/广州越秀产业/合勤/高创/建投华科/中信建投/安信证券/国兵晟乾/厦门悠富/云晖/国科/中科院/湖南航空航天
2021.11.29 - 股权投资 - N/A - 上创信德/国创至辉
2022.9.30 - B++轮 - N/A - 源起/中信聚信/陕西青年创业/西部/越秀产业/上海沉朴/中博聚力/青创伯乐
2023.4.22 - C轮 - 6亿人民币 - 广州产投/国科/中科院</t>
  </si>
  <si>
    <t>中科宇航是由中科院空天飞行科技中心核心团队与力学所联合发起设立的、国内首家混合所有制商业航天企业，立足于中等运载能力、太空科技探索和系列化空天飞行器的研发集成、技术成果转化，提供宇航发射服务。其首型火箭运载能力在国内固体运载火箭中首屈一指，目前首型火箭的一级发动机已经通过地面试车，预计首飞成功确定性高。此外，中科宇航已布局固液混合、液体火箭等一系列型号，未来将形成有梯队的发射能力，能满足星座组网、补网、空间站送货等多种需求。</t>
  </si>
  <si>
    <t>格陆博科技</t>
  </si>
  <si>
    <t>汽车智能驾驶系统供应商</t>
  </si>
  <si>
    <t>方广/达晨/百度</t>
  </si>
  <si>
    <t>2018.4.17 - A轮 - N/A - 软银/汇银/睿鲸/方广/杭州朗盛/达晨
2018.9.13 - B轮 - 4000万人民币 - 达晨
2019.9.3 - 股权投资 - N/A - 东莞市三正
2021.10.11 - B+轮 - N/A - 紫峰
2022.2.11 - B++轮 - 2亿人民币 - 百度/华策教投/新鼎/哇牛/湖北高投/紫峰/海稻/和嘉/达晨
2022.8.12 - Pre-C轮 - 数亿人民币 - 企兴/和高/中信建投/新鼎/浪潮/复聚/建信金圆/坤鑫
2023.4.22 - C轮 - 4亿人民币 - 中金/深圳投控/清研/国信弘盛/国投创盈/欣创客/广州开发区/新鼎</t>
  </si>
  <si>
    <t>格陆博科技有限公司是国内领先的汽车智能驾驶系统供应商，公司以智能底盘线控技术正向研发为主导，具有整车线控底盘系统匹配能力和智能驾驶系统集成能力，集研发、设计、生产、销售、服务于一体的高科技企业。公司主营EPB/ABS/ESC/EBS/IBC/Onebox等线控底盘核心产品，并可提供智能驾驶线控底盘平台。拥有汽车气动、液动制动及电控方面的资深技术专家，公司具有OEM市场车型匹配分析及正向开发能力。</t>
  </si>
  <si>
    <t>司库立方</t>
  </si>
  <si>
    <t>数字化转型司库咨询及信息化服务商</t>
  </si>
  <si>
    <t>涌铧/经纬</t>
  </si>
  <si>
    <t>2017.11.30 - 天使轮 - 1000万人民币 - AA
2019.4.24 - Pre-A轮 - 数千万人民币 - 海贝/信天
2020.12.5 - A轮 - N/A - 涌铧/信天
2021.3.11 - B轮 - 1亿人民币 - 经纬/票易通/涌铧/青赢
2023.4.4 - C轮 - 数亿人民币 - 云晖/中信建投/贵阳创投/神骐/信天创投</t>
  </si>
  <si>
    <t>司库立方是基于SaaS模式提供智能企业资金管理服务一体化解决方案的平台，将移动互联、云技术、企业金融服务资源、硬件加密跨界融合，能帮助企业解决资金管理以及资金运用方面的问题，同时可提供实施服务、咨询服务、培训服务、代办服务。</t>
  </si>
  <si>
    <t>三维CAD工业软件和工业云软件提供商</t>
  </si>
  <si>
    <t>国投创业/惠友/正轩/英诺天使</t>
  </si>
  <si>
    <t>2021.5.24 - A轮 - 数千万人民币 - 正轩/深圳高新投/凯风/英诺天使
2021.10.14 - B轮 - N/A - 比亚迪/创启开盈
2022.8.30 - C轮 - 7亿人民币 - 国投创业/富恩德/祥峰/渤海/惠友/软银/立丰/比亚迪/凯风/英诺/深圳高新投
2023.3.31 - D轮 - 1亿人民币 - 九派/国鑫/新鼎/富恩德/同山</t>
  </si>
  <si>
    <t>真橙汽车</t>
  </si>
  <si>
    <t>二手车平台</t>
  </si>
  <si>
    <t>2021.1.20 - 股权投资 - N/A - 九合
2023.4.25 - 战略投资 - 5亿人民币 - 顺恒</t>
  </si>
  <si>
    <t>真橙汽车是一家二手车交易服务商。通过服务合作商，与合作商协作，共同打造和谐健康，长久共生的二手车行业生态圈。公司目前已经拥有CarSir、真橙版本APP产品，平台致力于整合赋能二手车交易环节，形成C2B2C模式，通过平台B端用户，为C端买卖车客群提供全链条产品服务。平台致力于打造服务二手车行业从业者的线上产品超市，让每个B端用户实现自身实力与资源的最大化变现。CarSir平台致力于联结汽车交易上下游各方，融通供需、促进汽车行业交易的效率提升、改善从业者体验。平台凝聚了一批汽车行业出身的上市集团高管和资深专业人士，团队创新思维、管理经验、运营水平均属行业顶尖。</t>
  </si>
  <si>
    <t>泰诺麦博</t>
  </si>
  <si>
    <t>天然全人源单克隆抗体新药研发商</t>
  </si>
  <si>
    <t>国中/金浦/高瓴</t>
  </si>
  <si>
    <t>2018.9.25 - Pre-A轮 - 3亿人民币 - 金航
2021.4.25 - A轮 - 4.5亿人民币 - 高瓴/康哲/药明生物/无锡国联
2021.8.13 - A+轮 - 7亿人民币 - 招银/中金/国中/Superstring/阳光融汇/国寿尚信/华金/天优/金浦/玖菲特
2022.11.29 - Pre-IPO - 7.5亿人民币 - 格力金投/熙诚金睿/倚锋/申银万国/上哲至成/海创安达/新太格/沁湾/康哲/无锡国联/金航/中银
2023.4.17 - 股权投资 - 2亿人民币 - 新干世业/康君/华金证券/福海兴源/中科科创</t>
  </si>
  <si>
    <t>珠海泰诺麦博生物技术有限公司是一家面向全球的处于临床阶段的创新型生物制药公司，以研发原创性的天然全人源单克隆抗体新药为主营业务。泰诺麦博核心技术是新一代世界一流的“天然全人源单克隆抗体研发综合技术平台HitmAb®”，致力于开发具有自主知识产权的、高度差异化的、高效的天然全人源单克隆抗体新药，以提高和改善现有防治感染性疾病、自身免疫性疾病、恶性肿瘤以及其它疾病的医疗手段。</t>
  </si>
  <si>
    <t>科伺智能</t>
  </si>
  <si>
    <t>伺服驱动应用服务提供商</t>
  </si>
  <si>
    <t>2021.4.8 - 股权投资 - N/A - 同创伟业
2023.4.19 - 股权投资 - N/A - 禹泽/俱成/三一/合创</t>
  </si>
  <si>
    <t>广州科伺智能科技有限公司是一家提供工业自动化整体解决方案的公司，拥有自有技术品牌Kossi伺服驱动器、伺服电机、直线电机、工业机器人等。</t>
  </si>
  <si>
    <t>理奇智能</t>
  </si>
  <si>
    <t>物料处理系统整体解决方案提供商</t>
  </si>
  <si>
    <t>2018.11.15 - 股权投资 - N/A - 晨道
2023.4.26 - 股权投资 - N/A - 锡创投</t>
  </si>
  <si>
    <t>无锡理奇智能装备有限公司专注于物料混合搅拌、分散乳化、自动投料、自动计量、自动配料等物料自动化处理领域,提供专业的物料处理系统整体解决方案。设备品类丰富齐全,性能高效稳定。可提供从方案规划、设计、生产、安装、调试、培训、运行、验收到售后的一站式总集成总承包(EPC)服务。 其产品广泛应用于新能源(锂电池)、复合材料、胶粘剂、医药、日化、食品、涂料、5G材料、半导体材料等行业,先后为全球上百家客户提供了各类智能制造系统整体解决方案和“交钥匙”工程。</t>
  </si>
  <si>
    <t>中科原子</t>
  </si>
  <si>
    <t>激光雷达及光电探测器件研发生产商</t>
  </si>
  <si>
    <t>2019.6.26 - 股权投资 - N/A - 中科创星
2023.4.23 - 股权投资 - N/A - 支点创科/国投创合</t>
  </si>
  <si>
    <t>中科原子是一家光电仪器研发制造商，专业从事拉曼光谱仪、光电探测器、激光器及激光应用的研发、技术咨询、技术服务、技术转让、生产和销售，业务覆盖军工国防、安防安检、科学研究、航空航天、生物医疗、工业自动化、机器视觉、虚拟现实/增强现实、无人驾驶和新能源等高新技术领域。</t>
  </si>
  <si>
    <t>顺铉新材</t>
  </si>
  <si>
    <t>高性能聚酰亚胺薄膜研发及销售商</t>
  </si>
  <si>
    <t>2019.8.21 - 战略投资 - N/A - 金茂
2020.3.2 - 战略投资 - N/A - 毅达
2021.10.13 - 股权投资 - N/A - 鑫智
2023.4.18 - 股权投资 - N/A - 巨石/嘉睿/美天晟</t>
  </si>
  <si>
    <t>顺铉新材是一家高性能聚酰亚胺薄膜制造商，专注于高性能聚酰亚胺薄膜产品的研发、生产与销售。产品主要应用于LED用柔性线路板基材等领域，已进入华为、三星、特斯拉供应链。</t>
  </si>
  <si>
    <t>涌铧/国中</t>
  </si>
  <si>
    <t>2021.7.21 - A轮 - N/A - 鱼大水大/涌铧/普拓/纳米/趵朴
2022.9.15 - B轮 - 3亿人民币 - 国中/汇垠城投/易方达/广州基金/广发乾和/广州城投/金能/昇创未来/涌铧
2023.4.21 - 股权投资 - N/A - 新鼎/润土/司南/人合/越秀产业/大湾区科创/凯鼎君能/昇辉科技/中信证券/科金控股/云汉</t>
  </si>
  <si>
    <t>闻泰医疗</t>
  </si>
  <si>
    <t>骨科医疗器械研发商</t>
  </si>
  <si>
    <t>IDG/洲嶺</t>
  </si>
  <si>
    <t>2013.10.1 - A轮 - 8000万人民币 - IDG/济峰
2014.12.26 - A+轮 - 1000万人民币 - 钧山/洲嶺/济峰
2015.3.1 - B轮 - 2.1亿人民币 - 弘晖/IDG
2017.8.24 - B+轮 - 1亿人民币 - IDG/优势/弘晖/昆药/上海自贸区/茂榕/华方
2023.4.24 - 股权投资 - N/A - 宜信</t>
  </si>
  <si>
    <t>闻泰医疗科技（上海）有限公司是专业的骨科公司，主要提供治疗四肢、骨盆创伤和脊柱疾病的解决方案。</t>
  </si>
  <si>
    <t>金浦/恒旭/经纬/元禾璞华/韦豪创芯/武岳峰</t>
  </si>
  <si>
    <t>2019.1.17 - A轮 - N/A - 经纬
2020.2.27 - A+轮 - N/A - 恒旭
2021.3.10 - B轮 - 数亿人民币 - 鼎晖创新与成长/经纬
2021.5.1 - B+轮 - N/A - 韦豪
2021.8.13 - B++轮 - 数亿人民币 - 仁宸半导体
2022.7.8 - C轮 - 1亿美元 - 中信/武岳峰/韦豪创芯/金浦
2023.4.20 - 股权投资 - N/A - 中电海康/建信信托/正海/利亚德光电/诺瓦星云/上汽加州</t>
  </si>
  <si>
    <t>喜马拉雅</t>
  </si>
  <si>
    <t>音频分享网络电台平台</t>
  </si>
  <si>
    <t>创世伙伴/普华/小米/SIG/腾讯</t>
  </si>
  <si>
    <t>2014.5.13 - A轮 - 1150万美元 - SIG/KPCB凯鹏华盈/Sierr
2015.1.14 - B轮 - 5000万美元 - 华山/CBC宽带/汉景家族/璀璨
2015.7.21 - 战略投资 - 数千万人民币 - 阅文/头头是道
2015.12.17 - 股权投资 - N/A - 踱方步
2016.5.6 - B+轮 - N/A - 小米科技/普华/高达/兴旺/兆韧
2016.6.13 - C轮 - 6000万人民币 - 城市传媒
2016.11.18 - 战略投资 - 1亿人民币 - 小米/京东金融/普华/高达/兴旺/中视/创世伙伴/好未来/歌斐/复鼎/张江浩成/元亨利贞
2017.9.22 - D轮 - N/A - 合鲸/兴旺/中航信托/张江高科/雨汇
2018.9.6 - E轮 - 40亿人民币 - 春华/泛大西洋/华泰证券/Goldman Sachs/新天域/和暄
2023.4.24 - 股权投资 - N/A - 看看新闻网</t>
  </si>
  <si>
    <t>喜马拉雅是一个音频分享平台，用户可以在平台轻松创建个人电台，随时分享好声音。隶属于上海证大喜马拉雅网络科技有限公司。</t>
  </si>
  <si>
    <t>沙克机器人</t>
  </si>
  <si>
    <t>AI智能算法和机器人产品软硬件研发商</t>
  </si>
  <si>
    <t>2022.6.24 - 股权投资 - N/A - 云和/云启/贵阳/无锡金投/野草/丰厚
2023.4.18 - A轮 - N/A - 富士康</t>
  </si>
  <si>
    <t>沙克智能科技有限公司是专业从事AI智能算法和机器人产品软硬件研发，集生产、销售、服务为一体的高新技术企业，旗下含上海云巡数字科技有限公司、河南云巡智能科技研究院、北京超维世纪科技有限公司等多家公司，为IDC数据中心、电网、电厂、石油石化、轨道交通、智慧养殖等行业提供巡检、操作特种机器人及远程智能巡检平台。沙克机器人与多家高校和科研机构紧密合作，已实现多款智能巡检机器人、远程智能巡检平台与多行业巡检解决方案的落地，并与多个行业头部企业达成战略合作，主要客户及合作伙伴包括：国网、南网、华能、中石油、国家管网、京能、中国电信、中国移动、中国联通、中国进出口银行、中国农业银行、华夏银行、国家健康医疗大数据北方中心、国家应急管理部、北京地铁、陕西监狱管理局、江苏省气象局等。</t>
  </si>
  <si>
    <t>威湃创新</t>
  </si>
  <si>
    <t>光通信测试解决方案提供商</t>
  </si>
  <si>
    <t>2021.6.30 - 天使轮 - N/A - 惠友/深圳高新/深圳高远共赢
2022.11.21 - A轮 - N/A - 瑞源恒鑫/鸿盛泰
2023.4.21 - A+轮 - 数千万人民币 - 洪泰</t>
  </si>
  <si>
    <t>威湃创新是一家提供光通讯领域测试仪器和测试服务的基于自主知识产权的国家级高新技术企业。公司专注于光通讯领域的测试仪器的研发、生产与销售，聚焦在光产品的测试解决方案、高端测试仪器、高端装备等领域。公司核心研发团队拥有二十多年的行业内研发经验，主要来自于光通讯行业头部企业，已推出有源光模块测试仪器及解决方案、无源高速扫描系统测试仪器及解决方案、传输产品测试仪器及解决方案、硅光测试系统等，自主研发的测试仪器包含功率计、扫描系统、光源、消光比计、光开关、衰减器、EDFA功能模块等，已在光芯片、光器件、光模块、传输设备等领域得到了国内标杆客户的批量使用。</t>
  </si>
  <si>
    <t>干细胞治疗方案提供商</t>
  </si>
  <si>
    <t>红杉/启明/峰瑞/元禾控股</t>
  </si>
  <si>
    <t>2021.6.22 - 天使轮 - 数千万人民币 - 峰瑞/泰达科投/元生/苏河汇
2021.9.8 - Pre-A轮 - 1亿人民币 - 启明/礼来/道远/嘉程/峰瑞/元生/泰达/苏州领军
2022.1.10 - PreA+轮 - 1亿人民币 - 红杉/礼来/启明
2022.11.8 - A1轮 - 2亿人民币 - 启明/礼来/金圆/中新/元禾控股/方正和生/钧山/峰瑞/红杉/嘉程/函数
2023.4.18 - A+轮 - 1000万人民币 - 华泰紫金</t>
  </si>
  <si>
    <t>士泽生物致力于为帕金森病等一系列尚无临床解决方案的重大疾病提供规模化、低成本的干细胞治疗方案。士泽生物现已完成了严格的临床级细胞质量检测体系与关键多能干细胞重编程平台、细胞工艺平台、体外药效平台的搭建，可以用于治疗一系列的重大退行性疾病。</t>
  </si>
  <si>
    <t>泽辉生物</t>
  </si>
  <si>
    <t>干细胞药物研发生产商</t>
  </si>
  <si>
    <t>2019.12.27 - 天使轮 - N/A - 山东颢杨/西安赢实富坤/西安众合天成/中科创星
2021.4.14 - A轮 - N/A - 西安众合天成/西安赢实富坤/本草/沃肯/国科嘉和/瑞和兴业
2023.4.17 - B轮 - 2亿人民币 - 建信信托</t>
  </si>
  <si>
    <t>泽辉生物是一家专注于干细胞药物研发与生产的生物制药企业，着眼于目前传统药物和治疗手段无法满足的人类医疗需求，如神经退行性病变、代谢性疾病、生殖机能退化等，依托中国科学院干细胞与再生医学创新研究院领先的技术及资源，开发拥有自主知识产权的干细胞药品，推动干细胞临床应用和产业转化。</t>
  </si>
  <si>
    <t>哈勃/中科创星</t>
  </si>
  <si>
    <t>2018.12.31 - 天使轮 - N/A - 厦门诚霸/北京协同创新/西藏国科鼎奕/CAS-Tech-Fund/中国科学院物理研究所
2020.3.31 - Pre-A轮 - 数千万人民币 - 中科创星/梧桐树/江苏中关村科技产业园
2021.3.26 - A轮 - 数亿人民币 - 梧桐树
2022.4.1 - A+轮 - N/A - 哈勃/海松/深圳聚合
2023.4.18 - B轮 - N/A - 诚通混改</t>
  </si>
  <si>
    <t>中科海钠科技有限责任公司是一家专注于新一代储能体系-钠离子电池研发与生产的高新技术型企业。企业拥有多项钠离子电池核心专利，是国际领先的拥有钠离子电池核心专利与技术的电池企业。公司聚集国内乃至国际领先的技术开发团队，现拥有以中国工程院院士陈立泉院士、中国科学院物理研究所胡勇胜研究员为技术带头人的研究开发团队。公司聚焦低成本、长寿命、高安全、高能量密度的钠离子电池产品，潜在应用覆盖各类各类电动自行车，低速电动车、通讯基站、数据中心、家庭储能和规模储能等领域。同时，公司可供应钠离子电池正负极材料与电解液。</t>
  </si>
  <si>
    <t>翼方健数</t>
  </si>
  <si>
    <t>云计算隐私安全技术提供商</t>
  </si>
  <si>
    <t>2020.7.6 - B轮 - 数千万人民币 - 中芯聚源/奇绩创坛/复盛
2021.7.29 - B+轮 - 3亿人民币 - N/A
2023.4.18 - B++轮 - 数亿人民币 - N/A</t>
  </si>
  <si>
    <t>翼方健数是一家隐私安全计算服务提供商，翼方健数以隐私安全计算为核心，为医疗行业提供软硬件一体的大数据和人工智能全栈式解决方案，为金融、政务等行业建设在数据安全和个人隐私保护基础上的数据开放生态和数据共享协作环境，并在此基础上发展人工智能的能力，为行业赋能。</t>
  </si>
  <si>
    <t>派真生物</t>
  </si>
  <si>
    <t>AAV病毒载体包装CRO和CDMO服务商</t>
  </si>
  <si>
    <t>2019.7.27 - Pre-A轮 - N/A - 凯泰
2020.3.9 - A轮 - N/A - 腾业
2020.8.12 - B轮 - 数千万人民币 - 凯辉/元禾原点/红杉/德诚
2020.10.24 - B+轮 - N/A - 红杉/德诚/凯辉/元禾原点
2021.4.7 - Pre-C轮 - 数亿人民币 - 招银/广州聚观/红杉/凯辉/元禾原点/德诚/凯泰
2023.4.18 - C轮 - 数亿人民币 - 广州开发区/广州/港粤/三美/华城睿思/国聚</t>
  </si>
  <si>
    <t>派真生物（PackGene）是一家专注于重组腺相关病毒（rAAV）载体包装的CRO &amp; CTDMO科技公司, 为细胞与基因治疗(CGT)企业的重组AAV载体药物的早期研发、临床前开发、临床试验以及药物审批，提供快速、经济、高质量、规模化的一站式CMC解决方案。自2014年成立以来，作为AAV载体CRO服务领域的引领者，派真生物已经为20多个国家的客户提供上万批次的AAV定制样品，客户涵括全球顶级跨国制药公司与各类研究机构。在CTDMO服务领域，派真生物基于包括π-Alpha™293细胞AAV高产平台和π-Omega™质粒高产平台在内的五大技术平台，以完整的质量和分析体系，为药企AAV与质粒的GMP规模化生产需求提供合规服务。</t>
  </si>
  <si>
    <t>高端创新医疗器械产品研发商</t>
  </si>
  <si>
    <t>2019.11.27 - 天使轮 - 数千万人民币 - 荷塘
2020.10.16 - A轮 - 1亿人民币 - 联新/普华/倚锋
2021.5.19 - B轮 - 2亿人民币 - 高瓴/联新/中金/普华
2022.8.4 - C轮 - 数亿人民币 - 元亨利贞/基石/信立泰/南山战新投/北航/联新/高瓴
2023.4.17 - C+轮 - 2亿人民币 - 正心谷/景林</t>
  </si>
  <si>
    <t>同创伟业/毅达/IDG</t>
  </si>
  <si>
    <t>2019.10.21 - 天使轮 - 1000万人民币 - 同创伟业/奇伦天佑
2020.12.16 - A轮 - 1.2亿人民币 - 华盖/聚明创投/同创伟业/启航/方富
2021.9.16 - B轮 - 2亿人民币 - 毅达/IDG/聚明/华盖/同创伟业/启航/方富
2022.9.27 - C轮 - 数亿人民币 - 金石/里昂/华大共赢/兴投/文周/源创/华盖/方富/IDG
2023.4.19 - C+轮 - 1.5亿人民币 - 国泰君安/经发/济南科投/方富</t>
  </si>
  <si>
    <t>生工生物</t>
  </si>
  <si>
    <t>生命科学产品及技术服务提供商</t>
  </si>
  <si>
    <t>2010.5.1 - A轮 - 600万美元 - 启明
2023.4.19 - 战略投资 -20亿人民币 - 德福/CPE源峰/景林/首都大健康/国开科创/华胜</t>
  </si>
  <si>
    <t>生工生物工程（上海）股份有限公司（简称：生工生物）是一家中外合资高新技术企业，隶属于集团公司BBI LIFE SCIENCES。生工生物是中国生命科学科研产品及技术服务行业中具有全面覆盖的知名供应商，且为全球大型的DNA合成定制产品生产商之一，致力于提供生命科学产品与技术服务，他们提供DNA合成、DNA测序、实验室耗材、小型仪器、生化试剂、分子生物学试剂盒、基因合成、多肽合成、抗体制备、蛋白质组学产品、蛋白表达及纯化、SNP分型、菌种鉴定等产品和服务。</t>
  </si>
  <si>
    <t>白兔控股</t>
  </si>
  <si>
    <t>一站式品牌营销及电商服务提供商</t>
  </si>
  <si>
    <t>天图/高榕/金鼎</t>
  </si>
  <si>
    <t>2020.11.19 - A轮 - 数千万人民币 - 众麟/野草
2021.1.4 - A+轮 - 1亿人民币 - 金鼎/众麟
2021.2.18 - A3轮 - 数千万美元 - N/A
2022.2.11 - B轮 - N/A - 天图/高榕
2023.4.18 - 战略投资 - N/A - 四川文化产业</t>
  </si>
  <si>
    <t>白兔视频 BaiTube是一家专注泛时尚、泛娱乐、游戏、生活方式内容孵化的mcn机构，成功孵化@骆王宇 @袁大帅 @情绪唱片 @戏精实验室 等多个知名IP。2021年白兔视频升级为白兔新品牌集团，专注于美妆、时尚，美食等快消品牌的赋能与孵化。在成都，上海，杭州，江苏等多地设有基分公司及直播基地。目前主要赛道有美妆、美食、剧情、二奢等。</t>
  </si>
  <si>
    <t>博康信息</t>
  </si>
  <si>
    <t>光刻胶产业化生产商</t>
  </si>
  <si>
    <t>金浦/哈勃</t>
  </si>
  <si>
    <t>2016.8.5 - 股权投资 - N/A - 中菊/东吴/星香云
2020.4.13 - 股权投资 - N/A - 金浦/博达
2021.1.4 - 战略投资 - 3000万人民币 - 华懋
2021.1.8 - 股权投资 - N/A - 凯石
2021.8.10 - 股权投资 - N/A - 哈勃
2022.5.12 - 股权投资 - N/A - 新鼎/盛世/海南泊灏
2022.9.20 - 股权投资 - N/A - 青岛金玉浑璞/新鼎/瑞芯
2023.3.28 - 战略投资 - 数千万人民币 - 清枫
2023.4.17 - 股权投资 - 6亿人民币 - 中平/国开科创/云晖/深圳红十三/清枫/泽森汇霖/青松/国发/赛睿/汇智/青岛金玉浑璞/无锡聚丰/山东铁路</t>
  </si>
  <si>
    <t>徐州博康是一家半导体光刻胶研发商，主要从事中高端光刻胶及相关原材料研发和制造，并提供rF/KrF光刻胶单体、ArF/KrF光刻胶、G线/I线光刻胶、电子束光刻胶等产品，广泛应用于集成电路制造、后段封装、化合物半导体、分立器件、电子束等领域。</t>
  </si>
  <si>
    <t>HALO剧本杀</t>
  </si>
  <si>
    <t>元宇宙剧本杀平台</t>
  </si>
  <si>
    <t>2022.7.11 - 天使轮 - 数百万人民币 - 源码
2023.4.13 - 股权投资 - N/A - 奇绩创坛</t>
  </si>
  <si>
    <t>从声优级剧本杀app诞生的大饼声音引擎更具情感，更贴真人，也更好听。输入端，三分钟采样可生成声音皮肤；输出端，用户可租用或购买任意声音皮肤进行交互，完美复刻柯南变声领结效果。已合作数百声优，打造最多声源的AI卖声渠道；00后创始人与强大游戏行业背景的创始团队更懂年轻用户和娱乐行业的需求，提供更针对性的服务。</t>
  </si>
  <si>
    <t>柔造科技</t>
  </si>
  <si>
    <t>柔性供应链定制服务提供商</t>
  </si>
  <si>
    <t>2020.9.10 - 股权投资 - N/A - 众海
2021.1.13 - 股权投资 - N/A - 钟鼎
2023.4.11 - 股权投资 - N/A - 中金/纳爱斯</t>
  </si>
  <si>
    <t>柔造科技专注一件起定的柔性供应链。一键自动生成商品高清实拍图可用于主图、商详样机图，降低上架成本。</t>
  </si>
  <si>
    <t>临芯/韦豪创芯</t>
  </si>
  <si>
    <t>2022.4.25 - 天使轮 - N/A - 临芯/易方达/上海芯程阳
2022.9.21 - 天使+轮 - 1.1亿人民币 - 尚颀/韦豪创芯/蓝湖/临芯/蓝易臻胜/显鋆/山东高速投
2023.4.12 - 股权投资 - N/A - 苏州纳川/建发集团/华胥/丛蓉</t>
  </si>
  <si>
    <t>悉智科技于2021年年底开始运营，12月份获得苏州工业园重大科技招商，目前拥有上海和苏州两个分部，员工80多人，技术团队占比约75%。作为拥有功率与电源模块产品定义/设计、封装开发/制造/质量关键环节资深专家的创业团队，悉智科技致力于配合智能电动汽车客户差异化方案要求，提供深度定制化的车规级功率与电源模块产品。</t>
  </si>
  <si>
    <t>新顿科技</t>
  </si>
  <si>
    <t>高性能复合材料研发生产商</t>
  </si>
  <si>
    <t>2018.9.3 - 天使轮 - N/A - 旦恩/凯中精密
2021.8.12 - A轮 - 数千万人民币 - 招商局/旦恩/杨向阳
2022.2.7 - 股权投资 - N/A - 红杉
2023.4.12 - 股权投资 - N/A - 旦恩/杉杉</t>
  </si>
  <si>
    <t>新顿科技成立于2018年3月，主攻高性能合金材料设计、整车轻量化设计、铝合金一体热冲压技术等高端轻量化技术，应用于新能源汽车、航空航天、船舶及集装箱领域。公司总部在深圳，在上海设有研发中心，在宁波杭州湾新区和湖北襄阳设有两个生产基地。</t>
  </si>
  <si>
    <t>美东汇成</t>
  </si>
  <si>
    <t>实验室自动化设备及耗材大智造平台</t>
  </si>
  <si>
    <t>红杉/毅达</t>
  </si>
  <si>
    <t>2021.5.19 - 股权投资 - N/A - 红杉/德福
2022.8.11 - 股权投资 - N/A - 安洁/毅达/永鑫方舟/苏州资管
2022.12.1 - 股权投资 - 数亿人民币 - 鲁信/奇瑞/善实
2023.4.17 - 股权投资 - N/A - 华信/前海基础/山东省新动能/创谷/奇瑞</t>
  </si>
  <si>
    <t>美东汇成集团成立于2021年，是一家高新技术企业，致力于打造实验室自动化设备及耗材的“大智造”平台。公司汇聚了逾百人的专业研发、设计团队以及制造领域的工程师。集团自成立以来，已先后投资5亿多元，目前已经拥有5个生产基地，万级和十万级洁净厂房面积逾40,000平米，倾力打造实验室自动化设备及耗材的“一站式”智造及服务平台。美东汇成通过CDMO业务形态实现从研发端到应用端的全产业链降本增效。公司布局的微创外科手术全面解决方案，覆盖了外科六大系列：腔镜产品、能量产品、开放产品、止血产品、通道产品、肛肠产品。其中，“手动、电动腔镜吻合器及其配套零部件”作为美东汇成的核心产品，在研发能力和生产能力两方面均处于优秀水平。</t>
  </si>
  <si>
    <t>红杉/华登/高瓴/红点/正轩</t>
  </si>
  <si>
    <t>2019.07 - 天使轮 - 1000万人民币 - 云和
2020.11 - Pre-A轮 - 1000万人民币 - 正轩
2021.03 - A轮 - 1亿人民币 - 红杉/华登/高瓴/红点
2022.03 - A+轮 - 数亿人民币 - 渤海/国联/中南/方道/红杉/高瓴/华登
2023.4.14 - 股权投资 - N/A - 朗玛峰/云和</t>
  </si>
  <si>
    <t>无锡芯享信息科技有限公司是中国领先的半导体工厂生产自动化CIM解决方案服务 商，专注于提供晶圆制造、封装测试领域的智能自动化生产方案和服务，致力于成为半导体工厂的一体化生产合作伙伴。芯享科技是国内少数拥有完全自主知识产权的半导体智能制造解决方案企业之一，拥有完善的晶圆制造和封装测试工厂生产所需的智能自动化软硬件三大产品线，以MES、EAP、SPC等为代表的自动化软件帮助工厂实现高度自动化生产、质量管控以及生产异常防范；RCM、Reporting、Scheduling等智能化产品帮助工厂实现生产效能提升以及良率和成本优化；同时N2 Purge、AGV、SmartTag等自动化硬件产品帮助工厂解决生产中通讯、物料物流管理中的痛点，进一步优化生产的效率、良率。</t>
  </si>
  <si>
    <t>聚酰亚胺材料研发生产商</t>
  </si>
  <si>
    <t>同创伟业/湖杉</t>
  </si>
  <si>
    <t>2021.3.23 - 天使轮 - N/A - 同创伟业/高创澳海/华盖/创势
2021.5.10 - 天使+轮 - 数千万人民币 - 银鞍/启迪之星
2021.9.2 - A轮 - 数千万人民币 - 银鞍/同创伟业/高创澳海/广投集团/如石财富/国富创新
2022.6.13 - B轮 - 数千万人民币 - 普华/湖杉
2023.4.12 - 股权投资 - N/A - 国华三新/高创澳海</t>
  </si>
  <si>
    <t>韦豪创芯红杉/元禾璞华</t>
  </si>
  <si>
    <t>2021.5.27 - 股权投资 - N/A - 工银国际/民和/红杉/冯源/元禾璞华/美团战略/智通
2021.9.2 - 股权投资 - N/A - 交富基金/韦豪创芯/君正集成/美团龙珠/冯源/元禾华创/清控银杏/兴橙
2022.1.17 - 股权投资 - N/A - 泰达科投/盈富泰克/深圳市厚望
2022.4.14 - 股权投资 - 7亿人民币 - 元禾厚望/韦豪创芯
2023.4.10 - 股权投资 - N/A - 亦庄国投/华勤</t>
  </si>
  <si>
    <t>2020.8.6 - 天使轮 - N/A - 中科创星/新疆云泽
2021.2.3 - A轮 - N/A - 张江科投
2021.11.16 - B轮 - N/A - 朗玛峰/北汽产业/盈峰/南京大美众成
2022.11.3 - C轮 - 数亿人民币 - 盛石/同创伟业/基石/美的/中科创星/朗玛峰/张江集团/南京大美众成/张江浩珩/四川发展
2023.4.12 - 股权投资 - N/A - 上海鲲典/宇杉/盈峰</t>
  </si>
  <si>
    <t>华业天成/金浦</t>
  </si>
  <si>
    <t>2019.12.1 - 天使轮 - N/A - 点亮
2021.2.2 - Pre-A轮 - N/A - 力合/华业天成
2021.11.29 - Pre-A+轮 - 1000万人民币 - 卓源
2022.7.18 - A轮 - 数千万人民币 - 卓源
2023.1.6 - 股权投资 - N/A - 金浦
2023.4.17 - 股权投资 - N/A - 中信</t>
  </si>
  <si>
    <t>源码/晨道/宁德时代</t>
  </si>
  <si>
    <t>2015.1.21 - 股权投资 - N/A - 金茂/无锡嘉御
2016.9.28 - 股权投资 - N/A - 东湖
2020.12.24 - 股权投资 - N/A - 超兴/晨道
2021.12.30 - 股权投资 - N/A - 如石财富/宁德时代
2022.10.20 - 股权投资 - N/A - 源码/深创投/国晟/兴业国信/上海鸣空/国策/东合/鼎旭
2023.4.13 - 股权投资 - N/A - 復翔/深创投
2023.1.6 - 股权投资 - N/A - 国策/东合/鼎旭/永鑫方舟</t>
  </si>
  <si>
    <t>2016.3.4 - 天使轮 - N/A - 中兴合创/同渡/鼎翔
2017.1.23 - A轮 - N/A - 德商/川创投/九鼎/中金前海/清控/九鼎
2018.9.27 - Pre-B轮 - N/A - 智合聚益信维通信/兰璞/海创汇融/国科/国投创合/鼎和高达
2019.9.20 - A+轮 - N/A - 中南弘远/鼎翔/川创投/新鼎/朗玛峰
2020.3.31 - 战略投资 - N/A - 海尔
2020.11.19 - 股权投资 - N/A - 海通开元/辽宁和生中德
2021.3.2 - 股权投资 - N/A - 工银国际/中金/盛宇/西安天启
2021.6.21 - 战略投资 - 1500万美元 - 世界先进
2022.1.20 - 股权投资 - N/A - 和生中德/鋆昊/冯源
2022.8.18 - 股权投资 - N/A - 华西金智/建信信托
2023.4.12 - 股权投资 - N/A - 尚颀</t>
  </si>
  <si>
    <t>三责新材</t>
  </si>
  <si>
    <t>精密陶瓷材料研发商</t>
  </si>
  <si>
    <t>金浦/川流</t>
  </si>
  <si>
    <t>2017.11.2 - 天使轮 - 数千万人民币 - 小村
2018.4.11 - A轮 - N/A - 旺辉/海众责
2019.6.11 - A+轮 - N/A - 上海东信
2020.12.15 - B轮 - N/A - 小村/南通嘉益/金茂
2021.9.26 - C轮 - 1亿人民币 - 恒信华业/川流/思脉/上海思融
2022.6.23 - 股权投资 - N/A - 拓金/超越摩尔/高鑫
2023.4.3 - 股权投资 - N/A - 诺华/云锦/瑞夏/海富产业/思脉产融/鼎晖/秦兵/见识/金浦/永昌盛/新潮创投
2023.4.17 - Pre-IPO - 数亿人民币 - 永鑫方舟/光控/恒信华业</t>
  </si>
  <si>
    <t>三责新材料公司主要从事高性能陶瓷部件的研究、开发与生产。产品为高性能精密陶瓷，是一种高强度、高导热、耐高温复相陶瓷，主要成分为碳化硅、氮化硅，可用于3D曲面玻璃、半导体、镜片、化工等领域的模具、加热板和隔热板制造。公司核心技术为碳化硅材料的配方及加工工艺，目前产品的主打领域为3D曲面玻璃的热弯模具。</t>
  </si>
  <si>
    <t>有料同学</t>
  </si>
  <si>
    <t>Z世代分布式社区平台</t>
  </si>
  <si>
    <t>2021.5.8 - 种子轮 - 数百万人民币 - 梅花/万菱汇/鑫义
2023.4.11 - 天使轮 - 数千万人民币 - 广文投</t>
  </si>
  <si>
    <t>作为国内第一家Z世代分布式社区，有料同学借此先发优势，获取了第一批种子用户并搭建以校友为信任基础的用户关系网络团队上，有料核心团队拥有自已打造了20亿营收规模产品的成功连续创业者，以及在研发、运营领域深耕多年的资深人员。在B端，有料同学通过校园带货零售、教育培训、广告等方式和各大商家进行业务承接与结合实现变现。未来，有料同学将依托社区内校园体系逐步扩展，实现分布式服务器的方式、结合区块链以及电子合同等技术打造去中心化的web3.0社区，同时通过创新娱乐交友交互方式，实现群体破圈，覆盖更广的Z世代群体。</t>
  </si>
  <si>
    <t>氢易能源</t>
  </si>
  <si>
    <t>有机液体储氢技术研发应用商</t>
  </si>
  <si>
    <t>2022.4.22 - 天使轮 - 1亿人民币 - 红杉
2023.4.14 - Pre-A轮 - 数千万人民币 - 重塑能源/华汯/西交一八九六</t>
  </si>
  <si>
    <t>氢易能源科技有限公司设立于2021年，是在西安交通大学和陕西省秦创原创新驱动平台共同推动下成立的科研创新型企业，公司总部位于陕西省西咸新区。长期致力于有机液体储氢技术（LOHC）的进步与商业化。公司以西安交通大学化工学院科研团队十余年研发积累为基础，形成了独有的LOHC技术体系，各项性能指标处于国际领先水平。</t>
  </si>
  <si>
    <t>2022.3.11 - 种子轮 - 400万美元 - Galaxy Interactive/Republic/Alameda/YGG SEA/Avocado Guild/Mirana/Inifinity/OK Blockdream/Sky9
2023.4.12 - Pre-A轮 - N/A - Alchemy</t>
  </si>
  <si>
    <t>Mirror World是一个由多款游戏矩阵组成的虚拟世界，包含结合 Roguelike 玩法的 ARPG 游戏《Mirrama》、以 PVP 为主的轻松休闲向的竞技场决斗游戏《Brawl of Mirrors》，以及一款以 SLG 为主要类型的游戏。</t>
  </si>
  <si>
    <t>2022.8.19 - 天使轮 - 700万美元 - Yunqi/Web3Vision/M77/PrimeBlock/Waterdrip
2023.4.7 - Pre-A+轮 - N/A - HashKey/Bixin</t>
  </si>
  <si>
    <t>Safeheron 是一家开源、透明的数字资产自托管服务平台，基于安全多方计算（MPC）和可信执行环境（TEE）技术，Safeheron 为机构客户提供一站式、全方位的数字资产自托管解决方案，使客户 100% 掌握私钥和资产控制权， 并提升资产安全和管理效率。Safeheron 的愿景是成为行业领先的数字资产自托管安全基础设施。</t>
  </si>
  <si>
    <t>谱新生物</t>
  </si>
  <si>
    <t>细胞治疗药物CDMO服务商</t>
  </si>
  <si>
    <t>2021.7.13 - 天使轮 - N/A - 正旭/国科嘉和/深圳资本集团/华邦健康/国中/湖南高新
2021.12.9 - 股权投资 - N/A - 圣行哲/中信建投
2022.3.17 - Pre-A轮 - 1亿人民币 - 普华/正旭/圣行哲
2022.6.17 - Pre-A+轮 - 数千万人民币 - 姑苏人才/弘厚康瑞/圣行哲/云锦/吴中金控/吴中经开人才/太浩/普华
2023.4.7 - A轮 - 数千万人民币 - 嘉睿/和生</t>
  </si>
  <si>
    <t>谱新生物专注于细胞药物 CDMO 领域，搭建了细胞药物专用的核酸平台、悬浮无血清病毒生产平台、全封闭的细胞工艺开发平台和质控检测技术平台，打造了细胞药物从发现到产品交付的高速公路。目前，谱新生物的平台已支持多个合作伙伴成功孵化了多款CAR-T、TCR-T、干细胞等药物。作为一家细胞药物CDMO领域的专业企业，谱新生物能够提供从IIT级别、IND级别、临床级别到商业化生产级别的细胞CDMO服务、慢病毒CDMO服务和质粒CDMO服务等CAR-T细胞CDMO整体解决方案。</t>
  </si>
  <si>
    <t>朗力半导体</t>
  </si>
  <si>
    <t>通信芯片设计研发商</t>
  </si>
  <si>
    <t>红点/金浦</t>
  </si>
  <si>
    <t>2021.7.5 - 天使轮 - 1.1亿人民币 - 云晖/盛宇/红点/祥峰
2022.5.26 - Pre-A轮 - N/A - 创维/鼎心/南京创新投/无锡新尚/海创汇/金浦新潮/祥峰/红点/海芯清微/紫金科创
2023.4.9 - A轮 - N/A - 越秀产业/祥峰/南京市创新/云晖/海芯清微</t>
  </si>
  <si>
    <t>朗力半导体于2021年3月成立于深圳，公司聚焦wifi无线芯片等短距离无线通讯芯片设计为主的通信主芯片设计,使能中国数字产业升级及新兴产业发展,快速成为国内领先具备国际竞争力的芯片设计企业。</t>
  </si>
  <si>
    <t>明心数智</t>
  </si>
  <si>
    <t>产业大数据分析和应用服务平台</t>
  </si>
  <si>
    <t>2021.3.24 - 天使轮 - N/A - 红杉
2021.9.6 - A轮 - 1亿人民币 - 鼎晖创新与成长/嘉实
2023.4.7 - A+轮 - 1亿人民币 - 鼎晖</t>
  </si>
  <si>
    <t>深圳市明心数智科技有限公司是一家致力于为产业互联网平台及小微企业搭建完善的产业经营评估体系及普惠金融服务管理平台、提升产融结合效率的产融解决方案服务商。明心数智运用了云计算、物联网、区块链、大数据、人工智能等业界领先技术，基于用户需求，构建了丰富稳定的全链条产品矩阵。明心自主研发的产业经营评估系统现已广泛应用于汽车、跨境、纺织、玻璃、MRO等不同领域。目前，明心数智已成功服务多家头部产业互联网平台，并与中国建设银行、中国银行、中国工商银行、中国邮政储蓄银行、广东华兴银行、交通银行、上海银行等银行达成合作。</t>
  </si>
  <si>
    <t>蓝极医疗</t>
  </si>
  <si>
    <t>光机电算高端医疗器械研发商</t>
  </si>
  <si>
    <t>2018.2.24 - 天使轮 - N/A - 中科创星
2019.7.9 - 股权投资 - N/A - 科控启元/西交一八九六
2021.6.25 - A轮 - N/A - 曲江金融/道彤/纳通科技
2022.7.7 - 股权投资 - N/A - 道彤
2023.4.3 - A+轮 - 数千万人民币 - 中合/陕西成长性引导</t>
  </si>
  <si>
    <t>蓝极医疗2016年成立，是一个专注于新一代光机电算的高端医疗器械企业，在西安高新区草堂工业园建立了2000M²的生产基地。研发了全球首台蓝激光激光手术系统，将用于腔道内浅表性疾病的手术、泌尿外科其它疾病手术治疗。产品系列包括高、中、低功率的蓝激光手术系统和耗材。全球首创的蓝激光手术系统已于2021年11月16日获得国家药品监督管理局颁发的三类注册证，全球医疗外科功率最大的200W蓝激光手术系统于2022年4月6日获得国家药品监督管理局颁发的三类注册证，为国内医院提供高性价比且安全有效的医疗器械。</t>
  </si>
  <si>
    <t>EvenUp</t>
  </si>
  <si>
    <t>美国智能法务服务商</t>
  </si>
  <si>
    <t>2020.8.5 - A轮 - N/A - DCM/NFX/SignalFire/Tribe
2023.4.12 - B轮 - N/A - 贝恩/Bessemer</t>
  </si>
  <si>
    <t>EvenUp是一家智能法务公司，EvenUp做的事情，简单来说就是利用 AI 帮助律师进行案件的索赔工作，主要聚焦在个人伤害索赔这个领域，其中 AI 这块主要是审查各种医疗文件和案件档案来生成医疗摘要以及损害估计。通过EvenUp的产品，整个索赔流程变得非常简单，你只需要上传原告信息，EvenUp 的智能软件会自动从医疗记录中调出所有相关的伤害、程序和治疗日期，最后 EvenUp 通过这些信息为你写一份完整的报告，整个需求大概在一周之内就能完成。</t>
  </si>
  <si>
    <t>瑞识科技</t>
  </si>
  <si>
    <t>半导体光芯片解决方案提供商</t>
  </si>
  <si>
    <t>2018.3.21 - 天使轮 - 数千万人民币 - 中科创星/高捷
2019.9.26 - Pre-A轮 - 数千万人民币 - 深创投/常春藤/高捷
2021.1.28 - A轮 - 1亿人民币 - 创谷/惠友/扬子鑫瑞/国华/百纳威尔/国华三新/六安中安/海恒
2021.10.7 - A2轮 - 1亿人民币 - 惠友/华润
2023.4.10 - B1轮 - 1亿人民币 - 奇瑞汽车/基石/南山战新投/常春藤</t>
  </si>
  <si>
    <t>瑞识科技是一家深耕半导体光芯片领域的硬科技公司，不仅有行业顶尖的VCSEL芯片设计和光学集成能力，大规模交付能力，还建成了国内少有的车规级测试和可靠性认证实验室，技术先进性已达到国际一流水平。瑞识已推出多款自主研发的高性能、高可靠性VCSEL芯片和光学集成产品，服务全球超过100家客户，营收在国内VCSEL公司中处于领先地位。</t>
  </si>
  <si>
    <t>标贝科技</t>
  </si>
  <si>
    <t>人工智能语音交互服务商</t>
  </si>
  <si>
    <t>2017.12.7 - Pre-A轮 - 1000万人民币 - 凯泰
2018.12.4 - A轮 - 5000万人民币 - 深创投/恒生电子
2020.6.11 - A+轮 - N/A - 恒生电子/信雅达/腾讯
2022.10.20 - B轮 - 数千万人民币 - 基石/联储
2023.4.7 - B2轮 - 1亿人民币 - 巨峰科创/青岛财富中心</t>
  </si>
  <si>
    <t>标贝科技是一家专注于智能语音交互和AI数据服务的技术企业，拥有的知识产权超过120余项。已获得国家高新技术企业、北京市“专精特新”小巨人企业、中关村高新技术企业及双软企业等行业资质认证。依托于先进的AI语音交互技术及高精度数据采标平台技术，标贝科技打造多场景应用的语音交互方案，包括通用场景的语音合成和语音识别，以及TTS音色定制，声音复刻，情感合成和声音转换在内的语音技术产品；AI数据业务涵盖语音合成、语音识别、图像视觉、NLP、3D点云等数据服务。</t>
  </si>
  <si>
    <t>礼邦医药</t>
  </si>
  <si>
    <t>创新肾脏药物研发商</t>
  </si>
  <si>
    <t>Pre-C</t>
  </si>
  <si>
    <t>2020.12.31 - A轮 - 数千万人民币 - 华盖/千杉/诺瑾/幂方
2021.5.10 - B轮 - 6000万美元 - 泉创/本草/夏尔巴/礼来亚洲/幂方
2021.9.14 - B+轮 - 5450万美元 - 三正健康/正心谷/晨兴/元生/八方/Verition/HT/礼来亚洲/泉创/本草/夏尔巴
2023.4.12 - Pre-C轮 - 2亿人民币 - 扬州国金/鼎信/扬州龙川/礼来亚洲/泉创/三正健康/Octagon/Verition</t>
  </si>
  <si>
    <t>礼邦医药是一家处于临床阶段的生物制药公司，具有强大的新药研发和临床开发能力。公司主要致力于肾脏病以及其他相关慢性疾病的创新药物发现和开发，为肾脏病及相关慢性疾病患者提供更佳的临床解决方案。礼邦医药已经建立起了丰富且均衡的肾脏病新药产品管线，包括针对慢性肾病（CKD）/透析并发症、IgA 肾病、糖尿病肾病和和常染色体显性多囊肾病等产品。</t>
  </si>
  <si>
    <t>德适生物</t>
  </si>
  <si>
    <t>辅助生殖技术及生育健康检测服务商</t>
  </si>
  <si>
    <t>2018.4.2 - A轮 - 数千万人民币 - 东海聚合/紫金港
2019.4.12 - A+轮 - N/A - 余杭产业
2021.8.19 - Pre-B轮 - N/A - 嘉缘
2021.12.31 - B轮 - 1亿人民币 - 国中/江苏华睿/湘江力远/物明
2022.8.24 - 股权投资 - N/A - 英伯力/华旦天使/余杭金融/浙江滕华
2023.4.12 - C轮 - 1亿人民币 - 远翼/美年大健康/陆家嘴资产管理/湘江力远</t>
  </si>
  <si>
    <t>德适生物是国内生育健康领域的上游领军企业。公司研发了全球第三代人工智能染色体分析系统，致力于解决人类生育健康领域的核心技术难题，为临床医院、科研院所、社会大众提供高科技含量的产品与服务。基于60余项核心自主知识产权的生育健康检测和治疗产品得到了临床的高度认可，产品已在中国、欧盟两地上市，并已覆盖数百家三甲医院。公司独创的生育健康检测在线平台能为全国每年4000万孕前人群提供精准智能检测服务与治疗。</t>
  </si>
  <si>
    <t>江苏健安</t>
  </si>
  <si>
    <t>畜牧业科技物流解决方案提供商</t>
  </si>
  <si>
    <t>2020.7.13 - Pre-A轮 - 数千万人民币 - 国投物流与供应链
2020.10.20 - A轮 - 1亿人民币 - 达晨财智/华融中财/鑫智
2020.12.1 - A+轮 - N/A - 乡村振兴/南京银行
2021.5.19 - B轮 - 3000万美元 - 兰馨亚洲/达晨财智
2022.2.24 - 股权投资 - N/A - 钜派
2023.4.10 - 战略投资 - 1亿人民币 - 国投创丰/海峡汇富</t>
  </si>
  <si>
    <t>健安农牧，以“科技、创新、互联网+“的思维构筑农牧行业新模式，打造“新农牧、新供应链”的农牧产业互联网平台战略。以智慧物流、智慧养殖、数字化供应链金融三大业务板块布局农牧全产业链条。作为中国首个农牧产业互联网平台，健安大数据通过物联网与AI智能算法，打造领先行业的健安“黑匣子”，以用户场景化+科技创新模式，整合农牧产业资源，成功打造农牧互联网+生态圈。</t>
  </si>
  <si>
    <t>物奇微电子</t>
  </si>
  <si>
    <t>短距通信芯片设计服务商</t>
  </si>
  <si>
    <t>哈勃/聚源/惠友</t>
  </si>
  <si>
    <t>2017.6.26 - 天使轮 - N/A - 上海鼎精/北京荣泽
2018.7.3 - A轮 - N/A - 大河/光大富尊/靖烨/重庆临空/顺为/安克/盈趣
2020.5.20 - 股权投资 - N/A - 南方工业/清研/华润/临空启航/云沐/华润
2021.8.26 - 股权投资 - N/A - 哈勃/君桐/惠友/深智城/聚源/渝富
2022.11.17 - 股权投资 - N/A - 睿鲸
2023.4.11 - 战略投资 - N/A - 中移</t>
  </si>
  <si>
    <t>物奇微电子是国内领先的短距通信芯片设计公司，依托领先的通信连接技术，为万物互联的世界提供一流的SoC芯片和软件解决方案。公司在高性能WiFi、蓝牙音频以及PLC宽带电力载波等通信技术上持续探索，量产了多款高性能SoC。产品性能和品质处于业内领先地位，为TP-Link、OPPO、哈曼、安克创新、商汤科技、吉利汽车等国内外众多知名客户提供一流的芯片方案，业务广泛覆盖智能家居、消费电子、电力物联网等多个领域。</t>
  </si>
  <si>
    <t>2022.9.8 - 股权投资 - N/A - 哈勃
2023.2.20 - 股权投资 - N/A - 海河产业</t>
  </si>
  <si>
    <t>2022.8.10 - 股权投资 - N/A - 奇绩创坛/英诺天使
2023.1.13 - 股权投资 - N/A - 闽投行/奇绩创坛/红杉
2023.4.9 - 股权投资 - N/A - N/A</t>
  </si>
  <si>
    <t>百福安生物</t>
  </si>
  <si>
    <t>2021.12.1 - 种子轮 - 数百万人民币 - 源科创企
2022.3.14 - 天使轮 - 5000万人民币 - 红杉/合力
2023.4.6 - 股权投资 - N/A - 成为</t>
  </si>
  <si>
    <t>百福安生物是一家生物催化剂生产商，主要从事生物催化的开发和销售，产品包括手性醇、手性胺、手性羟基酸、氨基酸、手性环氧化物等一系列手性化学品及脂肪酶、氧化还原酶、环氧水解酶等酶催化剂。</t>
  </si>
  <si>
    <t>中科创星/峰瑞</t>
  </si>
  <si>
    <t>2019.5.31 - 股权投资 - N/A - 峰瑞/浦东科投
2022.5.9 - 天使轮 - 1000万人民币 - 峰瑞/浦东科投
2022.11.2 - Pre-A轮 - 数千万人民币 - 中科创星/峰瑞
2023.3.6 - 股权投资 - N/A - 硅港</t>
  </si>
  <si>
    <t>拿森科技</t>
  </si>
  <si>
    <t>汽车线控底盘核心技术开发商</t>
  </si>
  <si>
    <t>经纬/启明/金浦/高瓴/宁德时代</t>
  </si>
  <si>
    <t>2016.9.1 - 天使轮 - 数千万人民币 - 深圳乾德
2018.1.30 - A轮 - 1亿人民币 - 金浦/启明
2019.1.30 - B轮 - 4亿人民币 - 经纬/启明/金浦/尚融/麦星
2021.12.22 - C轮 - 5亿人民币 - 中银城展/宁德时代/国投招商/高瓴
2023.4.10 - 股权投资 - N/A - 尚融/安和/启高</t>
  </si>
  <si>
    <t>拿森科技是一家专注于汽车线控底盘核心技术研发的高新技术企业，聚焦智能驾驶和新能源汽车领域，集研发、生产、销售为一体。产品涵盖NBooster智能制动系统、ESC电子稳定控制系统、NBC集成式智能制动系统、EPS智能转向系统以及自动驾驶L3/L4等级线控底盘解决方案。</t>
  </si>
  <si>
    <t>Rokid</t>
  </si>
  <si>
    <t>AR/MR眼镜研发商</t>
  </si>
  <si>
    <t>华登/IDG/线性/魔量/元璟</t>
  </si>
  <si>
    <t>2014.12.23 - 天使轮 - 数百万美元 - IDG/线性/魔量/元璟
2015.7.12 - A轮 - 1000万美元 - 华登/IDG/线性/魔量/元璟
2016.9.17 - B轮 - 数千万美元 - 尚珹/IDG/魔量/元璟/华登/线性
2018.1.18 - B+轮 - 1亿美元 - 淡马锡/瑞士信贷/CDIB/IDG
2021.7.3 - 战略投资 - 数亿人民币 - 海通
2022.3.20 - C轮 - 7亿人民币 - N/A
2022.9.1 - 战略投资 - 4000万美元 - 网龙网络
2022.11.4 - C+轮 - 1.25亿人民币 - 余杭国投
2022.11.8 - 股权投资 - 2.59亿人民币 - 敦鸿/干杯/无锡海创
2023.4.7 - 股权投资 - 1亿人民币 - 余江区工业</t>
  </si>
  <si>
    <t>Rokid创立于2014年，是一家专注于人机交互技术的产品平台公司，2018年即被评为国家高新技术企业。Rokid作为行业的探索者、领跑者，目前致力于AR眼镜等软硬件产品的研发及以YodaOS操作系统为载体的生态构建。公司通过语音识别、自然语言处理、计算机视觉、光学显示、芯片平台、硬件设计等多领域研究，将前沿的Al和AR技术与行业应用相结合，为不同垂直领域的客户提供全栈式解决方案，有效提升用户体验、助力企业增效、赋能公共安全，其Al、AR产品已在全球七十余个国家和地区投入使用。</t>
  </si>
  <si>
    <t>泽拓科技</t>
  </si>
  <si>
    <t>分布式HTAP数据库服务商</t>
  </si>
  <si>
    <t>2021.6.23 - 天使轮 - 数千万人民币 - 常春藤/蓝驰
2023.4.6 - A轮 - N/A - 复星创富/常春藤</t>
  </si>
  <si>
    <t>泽拓科技是一家专注于云原生分布式HTAP数据库的初创公司。具体来说，其产品定位于下一代分布式数据库，目标是成为海量数据存储管理，高并发OLTP事务处理与OLAP即时数据分析领域的专家。KunlunBase的定位是解决高并发高负载的事务处理（TP）场景下，海量数据存储管理和利用面临的技术挑战。并且，KunlunBase还是一款可以为MySQL和PostgreSQL的社区版用户提供企业级、分布式、具备弹性伸缩和金融级高可靠性的数据库。而且，KunlunBase还希望拓展数据分析新场景，支持用最新业务数据做分析发现业务价值。</t>
  </si>
  <si>
    <t>衡石科技</t>
  </si>
  <si>
    <t>商业智能BI平台</t>
  </si>
  <si>
    <t>2016.12.1 - 种子轮 - N/A - 华创
2017.10.1 - Pre-A轮 - 数千万人民币 - 华创/挑战者/执一
2020.10.26 - A轮 - 5000万人民币 - SIG/常春藤/华创/执一
2023.4.6 - A+轮 - 数千万人民币 - 常春藤</t>
  </si>
  <si>
    <t>衡石科技是一个商业智能BI平台，将公司定位为“BI PaaS”，主要以Data Analytics Infra. 的形式，面向SaaS 厂商、ISV和垂直行业解决方案型厂商提供数据分析和BI的基础能力平台，同时支持客户的云化部署和私有化部署要求。衡石科技赋能行业客户持续数据资产化，以实现业务创新为目标，秉承“Analytics as a Service”的理念，构建数据时代的一站式分析云。</t>
  </si>
  <si>
    <t>核芯互联</t>
  </si>
  <si>
    <t>数模混合信号链芯片设计研发商</t>
  </si>
  <si>
    <t>2018.12.31 - 种子轮 - 5000万人民币 - N/A
2021.5.11 - A轮 - 1亿人民币 - 同创伟业/东方富海
2023.4.4 - B轮 - 数亿人民币 - 招商局/华强/东方富海</t>
  </si>
  <si>
    <t>核芯互联成立于2018年12月，总部位于青岛，在北京、上海、深圳设有研发中心，是一家专注于数模混合信号链芯片设计的国家级高新技术企业。团队聚集了研发和量产经验丰富的业界精英，在过去的两年时间中快速推出了包括高精度数据转换器（AD/DA）、电压基准源、时钟生成器、时钟缓冲器、运算放大器等在内的上百个型号的芯片产品。相关产品已经在电力、轨交、智能制造等领域的数百家企业中批量使用。</t>
  </si>
  <si>
    <t>C3</t>
  </si>
  <si>
    <t>Daniel</t>
  </si>
  <si>
    <t>2019.2.26 - A轮 - 数千万人民币 - 顺为/汇鼎基石/天峰
2021.1.13 - B轮 - 3亿人民币 - 国投招商/辰德/顺为/天峰/汇鼎基石
2021.11.2 - B+轮 - N/A - 美敦力
2022.6.1 - C1轮 - 数亿人民币 - 上海生物医药/源星/美敦力/顺为/国投招商/天峰
2022.12.20 - C2轮 - N/A - 佩诚/汇鼎基石/Flaming
2023.4.4 - C3轮 - 数亿人民币 - 正心谷/源星/国投招商/德诺/新毅/三亚翠湖</t>
  </si>
  <si>
    <t>博纯材料</t>
  </si>
  <si>
    <t>特种电子气体及材料研发生产商</t>
  </si>
  <si>
    <t>2018.7.4 - A轮 - N/A - 康源汇盈/历荣远昌
2020.5.13 - B轮 - N/A - 英特尔
2020.9.9 - B+轮 - N/A - 亚商/高奕
2021.10.9 - C轮 - N/A - 华控/中信证券/石溪
2022.12.2 - 股权投资 - N/A - 中化
2023.3.16 - D轮 - 数千万人民币 - 清大海峡
2023.4.3 - D+轮 - 1亿人民币 - 华控</t>
  </si>
  <si>
    <t>博纯材料是一家特种电子气体及材料研发生产商，是先进半导体制程的博纯超高纯锗烷生产基地，公司主营超高纯电子气体；超高纯气体化学品整体供应系统的设计规划与安装施工，其产品包括为芯片制造至关重要的特种电子气体和材料。在该领域，美国、韩国和日本的厂家处于垄断地位。</t>
  </si>
  <si>
    <t>SynSense</t>
  </si>
  <si>
    <t>类脑智能与应用解决方案提供商</t>
  </si>
  <si>
    <t>和利/中科创星/百度</t>
  </si>
  <si>
    <t>2017.12.1 - 天使轮 - 120万美元 - 十维/和高
2018.11.5 - Pre-A轮 - 数千万人民币 - 百度
2020.5.6 - A轮 - 1亿人民币 - 和利/Merck/中科创星/科沃斯/云丁/亚昌/和高
2021.9.17 - Pre-B轮 - 2亿人民币 - 栖港/张江科投/中电海康/招商启航/泰科源电子/Ventech China/和利/亚昌/清科创投
2022.9.7 - 股权投资 - N/A - 鹿客
2023.1.6 - 战略投资 -2000万人民币 - 盛视
2023.3.3 - Pre-B+轮 - 1000万美元 - 盈信泰
2023.3.31 - 战略投资 - 数千万人民币 - 盛视/润物</t>
  </si>
  <si>
    <t>SynSense时识科技是一家世界领先的类脑智能芯片设计及研发公司。基于苏黎世大学及苏黎世联邦理工20多年的类脑技术研究成果，公司于2017年2月成立于瑞士苏黎世，并于2020年4月将总部迁至中国。这也是世界知名高校苏黎世大学唯一孵化并境外持股的一家类脑芯片公司。SynSense时识科技提供全球领先的超低功耗、超低延时的类脑技术解决方案，其解决方案多次获得CES等产业创新奖，可广泛用于万亿级边缘计算智能应用场景。</t>
  </si>
  <si>
    <t>和润达</t>
  </si>
  <si>
    <t>新能源非标自动化设备生产商</t>
  </si>
  <si>
    <t>2022.1.25 - A轮 - N/A - 经纬
2023.3.30 - 股权投资 - N/A - 普华/交银国际/招商局</t>
  </si>
  <si>
    <t>和润达是一家集研发、制造和销售为一体的新能源非标自动化设备高新技术企业。主要致力于锂电池化成分容系统(包含:大软包动力测试自动线,方形动力测试自动线等),调度物流系统,智能仓库系统,设备带电养护技术等。</t>
  </si>
  <si>
    <t>妙飞食品</t>
  </si>
  <si>
    <t>儿童奶酪品牌</t>
  </si>
  <si>
    <t>高瓴/钟鼎/经纬</t>
  </si>
  <si>
    <t>2020.6.23 - A轮 - N/A - 经纬
2020.12.10 - B轮 - 1亿人民币 - 高瓴/钟鼎/经纬
2023.3.30 - 股权投资 - N/A - 国晟</t>
  </si>
  <si>
    <t>妙飞江苏食品科技有限公司（简称：妙飞），创立于2019年7月，是一家专注儿童营养研究的健康食品企业。妙飞业务覆盖儿童健康零食、儿童健康食材、儿童健康营养品三大领域，其中主要产品包括奶酪棒、马苏里拉、儿童成长杯、芝士片、黄油、牛排、披萨等。公司自建奶酪单体智慧工厂，工厂占地74亩，厂房面积2.1万平方米。</t>
  </si>
  <si>
    <t>小米/IDG</t>
  </si>
  <si>
    <t>2018.12.19 - 股权投资 - N/A - 深创投
2020.3.26 - 天使轮 - N/A - IDG
2020.12.17 - A轮 - N/A - 前海
2021.3.29 - B轮 - 数千万人民币 - 小米/深创投/IDG
2023.3.27 - 股权投资 - N/A - 隐山</t>
  </si>
  <si>
    <t>携客云专注于提供领先的制造业社会化供应链协同工作服务，来自国内最知名的ERP产品和各大互联网公司，共同创建了携客云供应链协同平台，公司有超过20年企业供应链管理和管理系统的开发和服务经验，也曾架构和运营数千万用户的电商平台。</t>
  </si>
  <si>
    <t>玩秘</t>
  </si>
  <si>
    <t>智能生活语音助理服务商</t>
  </si>
  <si>
    <t>2017.9.13 - 天使轮 - 数百万人民币 - 臻云/英诺天使/金科君创
2018.8.1 - Pre-A轮 - 1000万人民币 - 启赋/英诺天使
2019.3.7 - A轮 -2000万人民币 - 越榕
2022.9.8 - A2轮 - 2600万人民币 - 常熟国发/常熟东南/啟赋/常熟开晟东南/常熟市常创
2023.3.29 - 股权投资 - N/A - 啟赋</t>
  </si>
  <si>
    <t>玩秘是一家生活领域的NLP助理云服务提供商，能在电影、酒店、到店用餐、外卖等场景完成从人机对话到订单支付的闭环。玩秘采用GUI（图像交互）与VUI（语音交互）相结合的形式进行用户交互，与Siri等语音助手的简单百科式问答不同，玩秘强调语义深层次理解、思考和分析能力，模仿人类复杂的决策过程，做出基于众多数据和因素的智能决策和推荐。</t>
  </si>
  <si>
    <t>氦星光联</t>
  </si>
  <si>
    <t>卫星激光通信设备研发商</t>
  </si>
  <si>
    <t>2021.12.1 - 天使轮 - N/A - 真格/奇绩创坛
2022.1.7 - 天使+轮 - 数千万人民币 - 首业/启迪之星
2022.8.16 - Pre-A轮 - N/A - 中关村发展前沿/奇绩创坛/首业/宁前沿精英
2022.9.26 - Pre-A+轮 - 数千万人民币 - 东证创新/杭州岙华/奇绩创坛
2023.2.22 - 股权投资 - 数千万人民币 - 永徽/紫金港/创享/嘉兴黑盒/东证创新/远瞻</t>
  </si>
  <si>
    <t>氦星光联科技（深圳）有限公司成立于2021年，是专注于新一代可商用化的激光通信技术的高科技企业，致力于激光通信产品的低功耗、小型化及快速量产。产品面向航天航空和地面的激光通信应用场景。主要产品矩阵覆盖了核心光电器件、高速通信单板、激光通信终端以及地面信号收发系统。公司将以对行业的深入理解以及持续创新来解决传统远距离通信高成本、低速率、高延迟的通信痛点。</t>
  </si>
  <si>
    <t>瑞云科技</t>
  </si>
  <si>
    <t>云端渲染计算服务提供商</t>
  </si>
  <si>
    <t>2011.12 - 股权投资 - N/A - 深圳圣旗云
2016.06 - 股权投资 - N/A - 阿里
2018.06 - 股权投资 - N/A - 君联
2020.04 - 股权投资 - N/A - 合勤
2021.01 - 股权投资 - N/A - 基石/北京澄融/中信/深圳力合英飞/君信/博时/同创伟业
2021.07 - 股权投资 - N/A - 联通中金/敦鸿/丝路视觉
2021.11 - 股权投资 - N/A - 福州君信
2022.04 - 股权投资 - N/A - 南山汇融/同创伟业/中金/敦鸿/招商局/英飞尼迪
2023.4.6 - Pre-IPO - N/A - 奇点/海通创意</t>
  </si>
  <si>
    <t>RAYVISION瑞云科技是一家专注于视觉的云计算平台公司，为全球电脑动画、影视特效、建筑设计、工业设计、城市规划、游戏动画、广告传媒等行业提供云端渲染计算、云端图形工作站、高速数据传输等一系列服务。瑞云是中国“自助式云渲染”的开创者、阿里云视觉云计算全球战略合作伙伴，同时也是全球最大的渲染农场之一。</t>
  </si>
  <si>
    <t>2022.8.9 - 种子轮 - 1000万人民币 - Plug&amp;Play/GGV/奇绩创坛/AceCap/David Tse
2023.3.29 - 种子轮 - 600万美元 - Camford/Plug&amp;Play/AimTop/Acequia/LDV</t>
  </si>
  <si>
    <t>FedML.ai是一个联邦分布式AI平台，是一个跨用户、跨数据孤岛、跨设备的创新性的云边端一体化机器学习平台与内容社区，用户无需在它们之间或向云端移动任何数据，因此最大程度上保障了用户的隐私、数据使用的合规性、并降低了系统研发成本。FedML提供了“AI应用商店”和Web 3交易市场，赋能用户以协作、安全和可部署的方式，将数据、AI模型和AI应用进行协作分享并促进市场化交易。</t>
  </si>
  <si>
    <t>高端电子浆料生产研发商</t>
  </si>
  <si>
    <t>2019.1.3 - 股权投资 - N/A - 中合联创
2021.10.21 - 股权投资 - N/A - 文治/如石财富/正金原石
2022.2.24 - B轮 - 1亿人民币 - 同创伟业/温氏/斯迪克/追远/羌塘大连/苏州典弈/启煊长实/上海春田
2023.3.29 - B+轮 - 1亿人民币 - 鼎龙</t>
  </si>
  <si>
    <t>海外华昇是一家专业从事高精度、微米/纳米级电子浆料研发、生产和销售的高新技术企业，公司在电子浆料烧结收缩率、抗氧化性和金属粉料分散性三大关键技术难题上取得巨大突破，掌握了国际领先的制备高精度纳米级金属（镍、铜、银、钯、金）电子浆料的核心技术，产品主要包括MLCC镍浆、铜浆，光伏银浆，5G陶瓷滤波器银浆，半导体封装浆料以及陶瓷基板类浆料，是国家级专精特新“小巨人”企业、国家级高新技术企业、国家知识产权优势企业，现有知识产权78项，其中授权发明11项，海外华昇也是国内首家且唯一一家通过车规体系IATF 16949认证的电子浆料公司。</t>
  </si>
  <si>
    <t>IDG/金浦</t>
  </si>
  <si>
    <t>2021.11.29 - 股权投资 - N/A - 石溪/金浦/松江
2022.9.15 - 战略投资 - 数亿人民币 - IDG/复容/接力/水木梧桐/高信/共正/小橡/福翌/东证/日出
2023.3.27 - 战略投资 - 数千万人民币 - 物产中大</t>
  </si>
  <si>
    <t>上海世禹精密位于上海市松江区，是国家级、市级、区级三级专精特新小巨人企业，同时也是国家高新技术企业，上海市科技小巨人良好培育企业，上海市高新技术成果转化实施单位，拥有多项自主专利。公司主要产品包括：各种基于基板、插座、晶圆、平板的植球机；各种微组装应用的环氧装片机、DAF装片机、超薄芯片堆叠装片机、倒装焊热压装片机、多功能IGBT贴片机；AOI检测量测系统、激光应用设备等在内的高端封测设备。世禹精密已经成为国内产品线非常齐备全面的后起之秀！发展至今，世禹精密已经实现智能工厂综合设计和供应能力，且收入规模呈快速增长趋势，成长前景广阔。</t>
  </si>
  <si>
    <t>云启/梅花/涌铧</t>
  </si>
  <si>
    <t>2021.5.20 - Pre-A轮 - 数千万人民币 - 云启/梅花
2022.9.28 - 股权投资 - N/A - 涌铧
2023.3.21 - 股权投资 - N/A - 朗玛峰</t>
  </si>
  <si>
    <t>凡己科技</t>
  </si>
  <si>
    <t>电机驱动系统研发商</t>
  </si>
  <si>
    <t>2017.7.20 - 天使轮 - N/A - 苏州创投/苏州开平
2018.7.17 - Pre-A轮 - N/A - 金浦
2021.8.25 - 股权投资 - N/A - 中投德勤
2023.3.21 - 股权投资 - N/A - 俱成</t>
  </si>
  <si>
    <t>凡己科技是一家电机驱动系统研发商，专注于从事压大电流交流电机驱动控制技术的研发与应用，旗下电动车辆交流控制总成主要应用于风电变桨驱动、电动汽车、工业车辆叉车、仓储物流设备等领域。</t>
  </si>
  <si>
    <t>都铂高分子</t>
  </si>
  <si>
    <t>粘接及涂层新材料研发生产商</t>
  </si>
  <si>
    <t>2018.10.22 - 天使轮 - N/A - 拓金
2020.3.30 - Pre-A轮 - N/A - 金茂
2021.5.10 - A轮 - 数千万人民币 - 毅达/燕园首科/东方嘉富/卓佳汇智
2023.3.24 - 股权投资 - N/A - 和嘉/睿泰</t>
  </si>
  <si>
    <t>常州都铂高分子有限公司是一家专业研发、生产、销售高分子材料、精细化工材料的高新技术型企业，主要产品包括乳液型丙烯酸压敏胶、溶剂型丙烯酸压敏胶、胶黏剂助剂等。</t>
  </si>
  <si>
    <t>众钠能源</t>
  </si>
  <si>
    <t>2021.9.8 - 股权投资 - N/A - 苏高新/南大紫金/锂金
2021.12.17 - 战略投资 - 数千万人民币 - 同创伟业/一旗力合/鑫睿/苏民
2022.3.4 - 天使轮 - 1000万人民币 - 碧桂园/华融中财/盈睿
2022.12.22 - Pre-A轮 - 1亿人民币 - 苏高新/昆仑/清研
2023.3.20 - 股权投资 - N/A - 赛伯乐</t>
  </si>
  <si>
    <t>江苏众钠能源科技有限公司是一家新兴的钠离子电池研发企业，团队在钠离子电池研究成果转化层面位居国内梯队，目前已经成功开发出3款钠离子电池正极材料的全套制备技术，小试阶段的软包电池样品经第三方检测，性能指标远超竞品，致力于协助完成我国对碳达峰碳中和的庄严承诺，为能源发电和规模储能贡献出应有的力量。</t>
  </si>
  <si>
    <t>2022.5.23 - 天使轮 - 数千万人民币 - 红杉/高新投正轩/Plug&amp;Play
2023.3.17 - Pre-A轮 - N/A - 博远/宁波蓝郡</t>
  </si>
  <si>
    <t>高榕/真格</t>
  </si>
  <si>
    <t>2022.9.8 - 股权投资 - 4亿人民币 - 上海熙灏/小即是大/高榕/松禾/群青聚能/大数长青/真格/妤涵
2023.1.19 - A轮 - 6亿人民币 - 国合新力/大横琴</t>
  </si>
  <si>
    <t>2021.11.1 - 天使轮 - 数千万人民币 - 蓝驰/祥峰
2023.3.22 - A轮 - 1亿人民币 - 祥峰/东方嘉富</t>
  </si>
  <si>
    <t>科韵激光</t>
  </si>
  <si>
    <t>显示产业激光设备研发生产商</t>
  </si>
  <si>
    <t>乾融创禾/长江小米/中科创星/浙江华睿/金浦</t>
  </si>
  <si>
    <t>2020.3.25 - 股权投资 - N/A - 德信汇富/乾瞻/中科创星/精测电子/浙江华睿
2021.3.18 - 战略投资 - N/A - 长江小米/乾瞻/中科创星/沃富金信/金浦新潮
2021.5.8 - 股权投资 - N/A - 云锦/吴中金控/融玥/合肥产投/恒信华业
2022.1.24 - A+轮 - 数千万人民币 - TCL/七匹狼/瑞芯/乾融创禾/苏州韵兴
2023.3.23 - B轮 - 1亿人民币 - 玖兆/毅晟</t>
  </si>
  <si>
    <t>2019.8.9 - 股权投资 - N/A - 沅澧/兴湘新兴
2022.9.23 - A轮 - N/A - 达晨/上海合银
2023.3.9 - B轮 - N/A - 硅谷真石/大晶</t>
  </si>
  <si>
    <t>驭势科技</t>
  </si>
  <si>
    <t>创新工场/中科创星/真格</t>
  </si>
  <si>
    <t>2016.6.22 - 天使轮 - N/A - 创新工场/中科创星/真格/青山/西科
2017.11.23 - A轮 - N/A - 澜亭/广发信德/银泰嘉禾/知行创新
2020.2.26 - B轮 - N/A - 博世/深创投/中金/七匹狼节能/重庆两江
2020.8.25 - B+轮 - N/A - 达泰
2020.12.31 - 股权投资 - N/A - 格灵深瞳
2021.1.25 - 股权投资 - 10亿人民币 - 世纪金源/中科创星/中关村龙门/无锡金投/北京淳信宏图/科源产业/国开制造业转型/新鼎
2021.10.20 - 股权投资 - 数亿人民币 - 洪泰/易华录/上海国盛/湘投高/中信/宏兆
2023.3.24 - C轮 - 数亿人民币 - 东风/重科</t>
  </si>
  <si>
    <t>六度人和</t>
  </si>
  <si>
    <t>企业即时通讯软件及CRM服务平台</t>
  </si>
  <si>
    <t>2010.3.1 - 种子轮 - N/A - 融通高科
2011.1.20 - 天使轮 - N/A - 合力
2011.8.12 - A轮 - 数千万人民币 - 腾讯
2015.9.16 - B轮 - 1亿人民币 - 联创永宣/赛富/用友/随锐
2016.6.12 - C轮 - 1.7亿人民币 - 麦达数字
2019.6.28 - C+轮 - 8000万人民币 - 沣源/赛富/腾讯
2021.2.25 - D1轮 - 1亿人民币 - 至临/青蓝/红十三
2021.12.30 - D2轮 - 1亿人民币 - 中信证/宇新</t>
  </si>
  <si>
    <t>BitKeep</t>
  </si>
  <si>
    <t>多链多币种钱包</t>
  </si>
  <si>
    <t>2018.5.25 - 天使轮 - 1000万人民币 - 经纬
2021.3.23 - 战略投资 - N/A - AscendEX
2022.5.18 - A轮 - 1500万美元 - Dragonfly/KuCoin/Foresight/A&amp;T/SevenX/Matrixport/Bixin/丹华/Peak/YM
2023.3.22 - 战略投资 - 3000万美元 - Bitget</t>
  </si>
  <si>
    <t>达晨/顺为</t>
  </si>
  <si>
    <t>2018.10.18 - 天使轮 - 数百万人民币 - 紫竹小苗
2022.7.12 - Pre-A轮 - 5000万人民币 - 达晨/顺为/小苗
2023.3.22 - 战略投资 - 5000万人民币 - 远景能源</t>
  </si>
  <si>
    <t>2022.1.7 - 天使轮 - 数千万人民币 - IDG/水木/全球健康产业/荷塘探索国际健康
2023.3.23 - 战略投资 - 4000万人民币 - 万孚生物/三美</t>
  </si>
  <si>
    <t>2021.3.25 - 股权投资 - N/A - 拓朴/嘉兴正金原石
2022.3.10 - Pre-A轮 - 1亿人民币 - 俱成/前海鹏晨/元禾控股/考拉
2022.12.30 - Pre-A+轮 - 数千万人民币 - 武岳峰
2023.3.23 - 战略投资 - 数千万人民币 - 长城</t>
  </si>
  <si>
    <t>YOGO机器人</t>
  </si>
  <si>
    <t>终端智能配送机器人研发商</t>
  </si>
  <si>
    <t>2016.3.31 - 天使轮 - 数百万人民币 - 易科汇
2016.11.18 - A轮 - 数千万人民币 - IDG
2018.4.28 - A+轮 - N/A - 真格/IDG/嘉实
2021.12.20 - B轮 - N/A - 渤海/春华/中银
2022.6.10 - C1轮 - 数亿人民币 - 大钲
2023.3.20 - 股权投资 - N/A - 日本KDDI</t>
  </si>
  <si>
    <t>洞隐科技</t>
  </si>
  <si>
    <t>全程供应链数字化解决方案及SAAS服务商</t>
  </si>
  <si>
    <t>2018.10.24 - 天使轮 - N/A - 用友幸福/银杏谷
2022.9.23 - Pre-A轮 - N/A - 拓锋
2023.3.16 - A轮 - 1亿人民币 - 隐山</t>
  </si>
  <si>
    <t>洞隐科技由科箭软件与吉联新软件于2022 年底合并创立，提供一体化供应链执行云平台与一站式行业数字化解决方案。双方整合后致力于帮助制造业、零售业及物流企业统筹供应链全场景——从原材料到生产线，从仓储到海、陆、空、铁运输配送，从经销商、门店等营销渠道到产品交付给最终客户及消费者；提供从订单履行，仓配协同，智能优化及到数据洞察的一体化解决方案，实现真正端到端的供应链可视化。</t>
  </si>
  <si>
    <t>和其光电</t>
  </si>
  <si>
    <t>光纤传感测量设备制造商</t>
  </si>
  <si>
    <t>联想之星/中科创星/毅达</t>
  </si>
  <si>
    <t>2014.1.1 - A轮 - N/A - 联想之星
2016.8.24 - 股权投资 - N/A - 中科创星
2022.7.29 - A轮 - 数千万人民币 - 毅达/交科
2023.3.14 - A+轮 - 数千万人民币 - 日出</t>
  </si>
  <si>
    <t>西安和其光电科技股份有限公司是由中科院西安光机所和联想共同参股的高科技公司，专业从事光纤传感测量等高端仪器装备产品的研发、生产、销售、应用与技术服务。目前已形成变压器绕组热点光纤温控仪、开关柜荧光光纤温度在线监测系统和石油开采井下光纤传感测量系统等系列产品。</t>
  </si>
  <si>
    <t>利普思半导体</t>
  </si>
  <si>
    <t>高性能碳化硅功率半导体研发生产商</t>
  </si>
  <si>
    <t>2020.12.31 - Pre-A轮 - 4000万人民币 - 正泰/水木易德
2021.11.23 - A轮 - 1亿人民币 - 德联/沃衍/飞图
2022.4.1 - A+轮 - 数千万人民币 - 联新/软银
2023.3.17 - Pre-B轮 - 1亿人民币 - 和高/上海瀛嘉汇/联新</t>
  </si>
  <si>
    <t>利普思半导体成立于2019年，是一家专注于高性能功率模块设计、生产、销售的高科技企业。公司全资日本子公司LPS Tech，拥有20多位日本全职半导体技术专家，主要来自日本三菱、三洋、东芝、安森美等企业，覆盖了从芯片设计、封装材料、封装设计、生产工艺以及模块应用领域整个功率半导体产业链，可为客户提供独特的产品定制化解决方案。公司的主要产品包括碳化硅模块和IGBT模块，广泛应用于新能源汽车、充电桩、工业变频、光伏逆变、电机驱动、智能电网等领域，且得到了行业头部客户验证、认可。</t>
  </si>
  <si>
    <t>芯翼信息</t>
  </si>
  <si>
    <t>物联网智能终端系统SoC芯片研发商</t>
  </si>
  <si>
    <t>峰瑞/中科创星/和利/华睿/晨道</t>
  </si>
  <si>
    <t>2017.6.28 - 天使轮 - 数百万人民币 - 峰瑞/中科创星/普渡
2017.8.9 - Pre-A轮 -2000万人民币 - 金卡智能
2018.12.14 - A轮 - 数千万人民币 - 邦盛/前海母基金/七匹狼/东方嘉富/CEC/上海晨晖
2020.6.10 - A+轮 - 2亿人民币 - 和利/华睿/峰瑞/东方嘉富/七匹狼
2020.11.24 - Pre-B轮 - N/A - 晨道/联通凯兴/超兴
2021.9.9 - B轮 - 5亿人民币 - 中金甲子/招银国际/招商局/宁水/亚昌/峰瑞/晨道/浙江华睿
2023.3.17 - C轮 - 3亿人民币 - 中国互联网/盛盎/钧山PEAKVEST/海通创新/汉仟</t>
  </si>
  <si>
    <t>芯翼信息科技成立于2017年，是一家专注于物联网智能终端系统SoC芯片研发的高新技术企业，产品涵盖通讯、主控计算、传感器、电源管理、安全等专业领域。公司创始人及核心研发团队来自于美国博通、迈凌、瑞昱、海思、展锐、中兴等全球知名芯片设计和通信公司，毕业于TAMU、UCLA、UT Dallas、NUS、北大、浙大、东南、电子科大等海内外知名高校，具有专业技术完备且国际顶尖的芯片研发能力。公司备受投资机构青睐，自成立以来，公司已先后完成5轮融资，包括众多知名财务投资机构及战略投资人。同时，公司的研发能力也得到了国家部委的认可，2020年6月，公司牵头获得了科技部“国家重点研发计划”光电子与微电子器件及集成重点专项项目，成为为数极少的获此殊荣的初创企业。</t>
  </si>
  <si>
    <t>格莱利</t>
  </si>
  <si>
    <t>汽车制动产品研发商</t>
  </si>
  <si>
    <t>2860万人民币</t>
  </si>
  <si>
    <t>2002.11.11 - A轮 - N/A - 达晨
2010.3.1 - 战略投资 - N/A - 建信财富
2011.4.20 - 股权投资 - N/A - 达晨
2023.3.16 - 战略投资 - 2860万人民币 - 集泰</t>
  </si>
  <si>
    <t>珠海格莱利集团是一家集制造生产、销售、研发、服务于一体的专业化摩擦材料企业，是国内唯一一家进入国际配套体系、为全球最大的制动器厂采埃孚天合（ZF-TRW）、德国大陆汽车（Continental）供应前装配套刹车片产品的民营企业。 格莱利自主研发和生产盘式刹车片、鼓式制动蹄等制动产品及其配件。</t>
  </si>
  <si>
    <t>达美盛</t>
  </si>
  <si>
    <t>工业数字孪生底座提供商</t>
  </si>
  <si>
    <t>2021.10.20 - A轮 - 1000万人民币 - 达晨
2023.3.13 - 战略投资 - N/A - 中控</t>
  </si>
  <si>
    <t>北京达美盛软件股份有限公司是一家工业数字孪生底座提供商，致力于通过自主可视化、轻量化核心技术,基于工程和运维一体化数据,为客户构建“数字孪生(Digital Twin)”,打造全寿期资产管理与价值提升解决方案。达美盛已经在工程设计、施工及交付等关键技术上取得重点突破，实现了工厂设计阶段装置、管道、设备、仪表和控制系统的数据化，突破技术壁垒，获得诸多流程工业龙头企业的认可。</t>
  </si>
  <si>
    <t>英飞源</t>
  </si>
  <si>
    <t>电能变换产品及系统解决方案提供商</t>
  </si>
  <si>
    <t>方广/湖杉/晨道</t>
  </si>
  <si>
    <t>2018.12.26 - A轮 - N/A - 中兴/方广/湖杉/思佰益/杭州骐骥
2019.12.31 - B轮 - N/A - 招银/晨道/超兴
2023.3.10 - 战略投资 - N/A - 思佰益/招商/俱成/招商局</t>
  </si>
  <si>
    <t>深圳英飞源技术有限公司 是一家专业从事新能源行业电源及系统解决方案的高科技公司，以电力电子技术为核心，专注于电动汽车电源解决方案，产品包括充电模块、充电监控、充电管理系统、车载电源等。英飞源公司聚焦被集成（infy inside）战略，愿意做行业的铺路石，是客户的发展提供无忧的后盾。</t>
  </si>
  <si>
    <t>芯华章</t>
  </si>
  <si>
    <t>EDA智能工业软件及系统研发商</t>
  </si>
  <si>
    <t>经纬/高瓴/高榕/红杉/五源/聚源/真格</t>
  </si>
  <si>
    <t>2020.10 - Pre-A - 1亿人民币 - 云晖/大数/真格
2020.11 - Pre-A+ - 1亿人民币 - 高瓴/聚源/松禾/云晖/大数
2020.12 - A轮 - 2亿人民币 - 高榕/五源/妤涵/云晖/高瓴/真格/大数/华卓
2021.01 - A+轮 - 数亿人民币 - 红杉/成为/熙灏/高瓴/高榕/五源/大数/妤涵
2021.05 - Pre-B - 4亿人民币 - 云锋/经纬/普罗/红杉宽带/高瓴/高榕/大数长青
2022.01 - Pre-B+ - 数亿人民币 - 国开制造业转型升级
2022.11 - B轮 - 数亿人民币 - 中电中金/Mirae Asset/衡庐
2023.3.13 - 战略投资 - N/A - 中信科5G</t>
  </si>
  <si>
    <t>芯华章聚集全球EDA行业精英和尖端科技领域人才，致力于新一代EDA软件和智能化电子设计平台的研发，产品将全面覆盖数字芯片验证需求，包括：硬件仿真系统、FPGA原型验证系统、智能验证、形式验证以及逻辑仿真，全面助力集成电路、5G、人工智能、云服务、汽车电子和超级计算等多领域的发展，为合作伙伴提供自主研发、安全可靠的芯片产业解决方案与专家级顾问服务。</t>
  </si>
  <si>
    <t>保联科技</t>
  </si>
  <si>
    <t>保险中介行业整体解决方案提供商</t>
  </si>
  <si>
    <t>2021.9.10 - Pre-A轮 -2000万人民币 - 同创伟业/大搜车
2023.1.4 - 股权投资 - 数千万人民币 - 横琴人寿</t>
  </si>
  <si>
    <t>保联科技是保险中介行业移动互联网+时代的领航者，组建于2012年，历时8年时间，是我国最早从事保险中介寿险Saas系统研发的团队，对我国中介行业的现状和发展进行了大量的市场调研和需求分析，以科技聚焦新一代保险经代核心业务系统，从面向保单、产品的管理维度转向以面向“客户关系”管理以及“营销服务”管理为主，基于科学的软件架构和先进的设计理念，Saas系统（藏保图）+微信自媒体平台（保联灯）相结合，提供保险中介产业整体解决方案，为传统中介赋能，为保险经纪人赋能。</t>
  </si>
  <si>
    <t>海德明能</t>
  </si>
  <si>
    <t>2022.3.2 - 股权投资 - N/A - 水木清华校友/英诺
2023.3.8 - 股权投资 - N/A - 襄禾</t>
  </si>
  <si>
    <t>海德氢能是一家能源储能系统提供商，专注于为行业提供高安全、高效率、智能化的可再生能源氢储能系统，致力在新能源为用户提供服务。</t>
  </si>
  <si>
    <t>2022.8.16 - 天使轮 - N/A - 高瓴
2023.3.6 - 股权投资 - N/A - 本草</t>
  </si>
  <si>
    <t>芯信安电子</t>
  </si>
  <si>
    <t>独立第三方芯片测试运管服务提供商</t>
  </si>
  <si>
    <t>2021.11.8 - 天使轮 - 数千万人民币 - 华登
2023.3.9 - 股权投资 - N/A - 苏高新/建发</t>
  </si>
  <si>
    <t>芯信安电子成立于2017年，是定位于高端芯片测试领域的第三方独立芯片测试运管服务企业。芯信安电子从芯片研发阶段开始介入，为芯片企业提供产品性能、缺陷测试服务和综合供应链解决方案，以及芯片数据追踪和溯源服务。目前，公司的定制化测试服务主要覆盖汽车电子领域的车规级芯片、高端人工智能类数字芯片、高端模拟芯片、高端射频芯片共4类芯片。</t>
  </si>
  <si>
    <t>一流科技</t>
  </si>
  <si>
    <t>AI基础设施供应商</t>
  </si>
  <si>
    <t>2017.5.31 - 天使轮 - 1100万人民币 - 九合/拓尔思
2019.10.25 - Pre-A轮 - 1000万人民币 - 快手/聚卓
2021.2.4 - A轮 - 5000万人民币 - 高瓴
2023.3.7 - 股权投资 - N/A - 中关村科学城</t>
  </si>
  <si>
    <t>一流科技是分布式深度学习平台解决方案提供商，致力于研发分布式深度学习平台的事实工业标准，致力于将机器学习、深度学习技术应用到各种不同的场景之中以达到提升效率的目的。</t>
  </si>
  <si>
    <t>2022.3.3 - 股权投资 - N/A - 鲲鹏光远/红杉/嘉御/万泽汇/IDG/君联/高瓴/高远安吉/CPE源峰/银侨/北辰/宁波钜锦
2022.8.4 - 股权投资 - N/A - 凯得投控/穗开/广州开发区
2022.11.1 - 股权投资 - N/A - 中电中金/中信/高远/穗开/中金/千行/日初/万泽汇/铁发/讯源
2023.3.8 - 股权投资 - N/A - 广发信德/中移</t>
  </si>
  <si>
    <t>广州立景创新科技有限公司扎根各种影像科技产品，成功量产手机镜头模组、平板镜头模组、笔记本电脑镜头模组，至今累计设计完成及量产数百种客制化镜头模组。自2018年7月起，作为立讯精密重要策略联盟伙伴，公司拥有强大的研发团队，成功量产业界第一个三摄模组于手机产品中，针对未来AIOT智能物联网应用, 3D与车用市场产品的开拓以稳健姿势持续发展，立志成为世界影音整合首屈一指的领导者。</t>
  </si>
  <si>
    <t>嘉越医药</t>
  </si>
  <si>
    <t>创新药研发商</t>
  </si>
  <si>
    <t>元禾/国投/红杉</t>
  </si>
  <si>
    <t>2018.5.28 - 天使轮 - N/A - 元禾/越秀产业/辰欣药业
2020.8.17 - 股权投资 - N/A - 丰硕
2021.1.18 - A轮 - N/A - 上海联和/上海紫源/药明康德
2021.7.12 - B轮 - 3亿人民币 - 国投/红杉/乡融/领承
2022.1.6 - B+轮 - 2亿人民币 - 关子/国投/红杉/领承
2023.3.10 - 股权投资 - N/A - 成都生物城/安信乾宏</t>
  </si>
  <si>
    <t>嘉越医药始终遵循着“立足中国、放眼全球(In China, for Global)”的理念，重点开发肿瘤和自身免疫、代谢类和感染性等疾病领域。通过卓越的转化医学平台，深挖靶点、机制和疾病科学根基，源源不断将具有临床开发价值的候选化合物(PreClinical Candidate, PCC)开发成为经临床II期有效性和安全性验证(Proof-of-Concept, PoC)的临床药物，最终为患者提供未被满足的真正具有临床价值，更有效、更安全、更经济的产品，不做拥挤赛道的跟风者。</t>
  </si>
  <si>
    <t>希磁科技</t>
  </si>
  <si>
    <t>芯片级磁传感器研发生产商</t>
  </si>
  <si>
    <t>2015.12.10 - 股权投资 - N/A - 芳晟
2016.1.13 - 股权投资 - N/A - 北斗
2016.9.23 - 股权投资 - N/A - 赛伯乐/助力
2021.11.10 - 股权投资 - N/A - 国投招商/北斗/助力/赛伯乐/聚龙/赛智/镇海产业/湖杉/东方汇嘉/仁发新能/安元/中关村/芳晟/与君
2022.9.29 - 股权投资 - N/A - 麦星
2023.3.10 - 股权投资 - N/A - 基石/乐德</t>
  </si>
  <si>
    <t>希磁科技成立于2013年，是一家基于TMR技术的芯片级磁传感器企业，提供全球领先的TMR磁传感器解决方案。公司拥有先进的管理和研发团队，涵盖设计、生产和制造等多领域人才。 公司产品可广泛应用在电流检测、无损探伤、金融防伪、生物医疗、角度位移探测等领域。 希磁科技正在为新能源发电、新能源汽车、智能电网、智能家居、工业4.0等行业用户提供更具竞争力的解决方案 希磁科技拥有以国家千人专家和海归专业人才为核心的40余人的 研发团队，涵盖TMR设计、磁路设计、电路设计、结构设计、系统应用等领域。目前，公司已拥有国内外专利80余项。</t>
  </si>
  <si>
    <t>经纬/红杉/中科创星</t>
  </si>
  <si>
    <t>2014.1.1 - 天使轮 - N/A - 西科天使/仙瞳/中科创星
2016.5.1 - A轮 - N/A - 荣安/美通/策正
2017.5.1 - B轮 - N/A - 荣安
2018.4.1 - 战略投资 - 1.2亿人民币 - 启迪科服/西高投
2018.4.17 - B+轮 - N/A - 人保远望/荷塘
2021.2.4 - C轮 - N/A - 经纬/红杉
2022.9.16 - D1轮 - 1亿人民币 - 华金/复健/开禾/红杉/中科创星/兴证
2023.3.7 - 股权投资 - N/A - 中金/中美</t>
  </si>
  <si>
    <t>杉数科技</t>
  </si>
  <si>
    <t>人工智能决策技术服务商</t>
  </si>
  <si>
    <t>真格/联想/北极光</t>
  </si>
  <si>
    <t>2016.8.17 - 天使轮 - 210万美元 - 真格/北极光
2018.2.22 - A轮 - 4000万人民币 - 鼎和高达/将门/联想
2020.11.23 - B轮 - 1亿人民币 - 万科/天任
2021.6.9 - C轮 - 2亿人民币 - 中银国际/天任/天任天信/渤海
2022.3.4 - 股权投资 - N/A - 鹏博/河床玉成
2022.10.28 - D轮 - N/A - 越秀产业/广汽/方正/华穗/中金/国开金融/中色/大华创投</t>
  </si>
  <si>
    <t>杉数科技，由四位斯坦福博士于2016年联合创立，是中国先进的人工智能决策技术服务商。依托于世界先进的深层次数据优化算法和复杂决策模型的求解能力，杉数科技以自研大规模商用求解器COPT为核心引擎，打造“计算引擎+决策技术中台+业务场景”的端到端智能决策技术平台，以完整的技术能力和高度模块化的产品架构，为客户提供灵活、轻便、高效的决策优化服务，助力中国企业实现数字化转型与业务二次增长。</t>
  </si>
  <si>
    <t>AI芯片研发商</t>
  </si>
  <si>
    <t>IDG/联想/君联/元禾璞华/创新工场/北极光</t>
  </si>
  <si>
    <t>2011.7.3 - 天使轮 - N/A - 南京紫金科技
2011.10.1 - A轮 - 500万美元 - 创新工场
2012.9.1 - B轮 - N/A - 创新工场/北极光
2021.3.15 - 战略投资 - N/A - CPE/IDG/联想/Oriza Hua/君联/元禾璞华/天壹
2022.6.22 - 股权投资 - N/A - 千山/通用技术/君联/海富产业/bsolute Victorious Centruy
2023.3.15 - 股权投资 - N/A - 比亚迪/中关村科学城/创启开盈</t>
  </si>
  <si>
    <t>昆仑芯科技是一家AI芯片公司，2021年4月完成了独立融资，首轮估值约130亿元。昆仑芯前身是百度智能芯片及架构部，在实际业务场景中深耕AI加速领域已十余年，是一家在体系结构、芯片实现、软件系统和场景应用均有深厚积累的AI芯片企业。</t>
  </si>
  <si>
    <t>天地和兴</t>
  </si>
  <si>
    <t>全生命周期工控安全解决方案提供商</t>
  </si>
  <si>
    <t>千乘/毅达/银杏谷</t>
  </si>
  <si>
    <t>2016.11.22 - 天使轮 - N/A - 易联
2017.4.30 - A轮 - 1000万人民币 - 如山
2018.8.15 - B轮 - N/A - 千乘/上创新微/勤桦/上创信
2019.10.24 - C轮 - 2亿人民币 - 毅达/广州国资黄埔智造/中兴/松禾
2019.10.25 - C+轮 - 2亿人民币 - 俱成/松禾
2020.9.8 - 股权投资 - N/A - 如山
2021.9.26 - 股权投资 - N/A - 国电投/尚颀/松禾/云合九鼎
2022.5.7 - 战略投资 - N/A - 电科
2022.5.27 - D轮 - 7亿人民币 - 国电投/中电科/国网英大/尚颀/南钢/国科嘉和/国发/松禾/复星创富/中叶/银杏谷/中晟/共青城钛不平凡
2023.3.15 - 股权投资 - N/A - 敦鸿/光谷烽火/国网英大</t>
  </si>
  <si>
    <t>天地和兴全生命周期工控安全解决方案提供商，覆盖电力、石油石化、轨道交通、智能制造、钢铁冶金和军工等多个国家关键信息基础设施行业。布局工业控制系统安全、工业互联网安全、工业物联网安全、车联网安全、工业云平台安全、工业网络系统安全集成、工业网络安全教育实训和工业网络安全服务输出八大安全能力提升工程。</t>
  </si>
  <si>
    <t>2021.8.17 - 种子轮 - N/A - 陈琪
2022.10.9 - 天使轮 -2000万人民币 - 梅花/番茄/绿色创业汇/大河佳沃/融科鼎盛/内向
2023.3.8 - 天使+轮 - 1000万人民币 - 十维</t>
  </si>
  <si>
    <t>德鸿碳材</t>
  </si>
  <si>
    <t>碳纤维复合材料研发商</t>
  </si>
  <si>
    <t>2021.12.8 - 天使轮 - N/A - 同创伟业
2023.3.9 - Pre-A轮 - 数千万人民币 - N/A</t>
  </si>
  <si>
    <t>德鸿碳材致力于碳纤维复合材料的研发、生产和销售。德鸿团队深耕碳纤维复合材料领域十余年，目前德鸿碳材已拥有完整的碳碳复合材料生产线，产品主要包括碳/碳结构件，碳/碳保温毡，石墨制品（加工），并应用于光伏、制动系统、半导体及新能源等领域。</t>
  </si>
  <si>
    <t>绿云软件</t>
  </si>
  <si>
    <t>酒店云PMS服务商</t>
  </si>
  <si>
    <t>2015.9.8 - 种子轮 - N/A - N/A
2016.9.8 - A轮 - 8500万人民币 - 首业/博观/华创智业
2018.5.8 - B轮 - 1.8亿人民币 - 同创伟业
2020.4.13 - B+轮 - 1亿人民币 - 上海科慧/招商
2020.9.28 - C轮 - 1亿人民币 - 同创伟业/首业/光云/蓝江
2023.3.2 - D轮 - 1亿人民币 - 同程</t>
  </si>
  <si>
    <t>绿云是国内专业致力于旅游酒店业信息化平台建设、服务和运营的高科技企业。其iHotel酒店信息化平台已成为国内最领先的酒店信息化产品，囊括了PMS、CRS、CRM、电子商务、POS等一系列内容，已被锦江都城（锦江之星）、君澜酒店集团、雷迪森酒店管理公司、建发集团、纽宾凯集团、岷山集团、南苑e家、书香连锁、深圳花样年等数千家集团和单体酒店广泛采用，并得到了高度认可。隶属于杭州绿云软件有限公司。</t>
  </si>
  <si>
    <t>攀业氢能</t>
  </si>
  <si>
    <t>氢能电源产品研发生产商</t>
  </si>
  <si>
    <t>2010.7.1 - 股权投资 -2000万人民币 - 北极光/亘元
2020.4.2 - 股权投资 - N/A - 宇苑
2021.7.16 - 股权投资 - N/A - 宇苑
2023.3.6 - 战略投资 - N/A - 濮耐</t>
  </si>
  <si>
    <t>上海攀业氢能源科技有限公司成立于2006年，是一家在空冷非增湿质子交换膜燃料电池领域处于国际领先水平的高新技术企业。公司一直致力于燃料电池的商业化应用，在燃料电池的关键材料制备、电池堆结构设计，中小功率燃料电池系统的开发等关键技术方面取得了突破，拥有完全自主的知识产权。目前攀业共申请中国专利30项，国际专利2项，并与国内外著名高等学府及科研院所建立了密切的合作关系。</t>
  </si>
  <si>
    <t>隆匠网络</t>
  </si>
  <si>
    <t>AR手游开发商</t>
  </si>
  <si>
    <t xml:space="preserve">2018.4.13 - 股权投资 - N/A - 前海利昌
2020.12.18 - 战略投资 - N/A - 网易
2021.5.24 - 战略投资 - N/A - 腾讯
2023.2.23 - 战略投资 - N/A - Riot </t>
  </si>
  <si>
    <t>上海隆匠网络科技有限公司是一个游戏开发运营及原创IP开发商，致力于AR游戏的开发及原创IP运营，旗下主要作品包括《玛娜希斯回响》、《project A》、《犬酱组等手游》等。</t>
  </si>
  <si>
    <t>ImbaTV</t>
  </si>
  <si>
    <t>电竞赛事内容创作服务商</t>
  </si>
  <si>
    <t>红杉/毅达/创新工场/同创伟业</t>
  </si>
  <si>
    <t>2014.7.4 - A轮 - 数千万人民币 - 红杉/创新工场
2015.10.26 - B轮 - 1亿人民币 - 毅达/普思/红杉/创新工场
2016.2.25 - C轮 - 10亿人民币 - 英雄互娱
2018.2.8 - C+轮 - N/A - 同创伟业/国发/毅达
2023.3.9 - 战略投资 - N/A - 虎牙</t>
  </si>
  <si>
    <t>ImbaTV是一个以电子竞技相关视频为核心的游戏内容分发平台，平台提供赛事直播、比赛回看、赛事点播、赛事周边视频等内容，同时提供电竞游戏赛事相关资讯服务，致力于为用户提供优质的电竞内容。隶属于上海映霸文化传播有限公司。</t>
  </si>
  <si>
    <t>凯晟动力</t>
  </si>
  <si>
    <t>发动机动力控制系统生产商</t>
  </si>
  <si>
    <t>2022.5.22 - 战略投资 - N/A - 华睿/领汇/嘉兴公路/嘉睿
2023.2.28 - 股权投资 - N/A - 华义/海富产业/泰达/海丰至诚</t>
  </si>
  <si>
    <t>凯晟动力是一家专业从事汽车车用控制器、传感器等汽车电子产品研发、生产和销售的高科技公司。在车辆控制领域，形成了基于动力控制、底盘和安全、车身控制等产品；在传感器领域，形成了速度、位置、位移、压力、气体、环境和感知等传感系列产品。公司在汽车电子行业深耕十余年，依靠产品良好的品质和稳定的配套能力，积累了大量的优质客户，产品广泛应用于国内外整车厂及零部件厂商。</t>
  </si>
  <si>
    <t>擎波探索</t>
  </si>
  <si>
    <t>氢能船艇动力系统技术提供商</t>
  </si>
  <si>
    <t>2021.10.20 - 种子轮 - N/A - 险峰
2023.3.8 - 股权投资 - N/A - 常熟大科园创/汇毅</t>
  </si>
  <si>
    <t>ExploMar擎波探索成立于2021年9月，由一群热爱探索和海洋的人组成。致力于将清洁能源-氢能应用于海洋领域，变革船艇动力系统和能源驱动方式。擎波探索将自身在燃料电池行业和船舶工程领域的丰富经验，以及对舱内氢安全技术、船艇动力系统需求、船舶法规等领域的深刻理解，通过高效融合转化为超前的技术优势，为用户提供从研发段到运营端的整体解决方案。擎波探索将岸线能源、超级用户中心、全球化会员权益等全链式生态纳入服务体系，使氢能船艇动力系统在更广阔的水域实现零碳贡献成为可能，让更多人享受探索海洋的乐趣。</t>
  </si>
  <si>
    <t>五源/峰瑞/高瓴</t>
  </si>
  <si>
    <t>2022.1.28 - 股权投资 - N/A - 华创/高瓴
2022.6.17 - 股权投资 - N/A - 五源/峰瑞
2023.3.2 - 股权投资 - N/A - 百赢生物/蒙牛</t>
  </si>
  <si>
    <t>合生科技是一家移动解决方案服务商，致力于为客户提供专业IT解决方案、高质量IT外包服务，涵盖企业业务解决方案、应用软件开发与维护、质量保证与测试、基础组件研发、项目管理、UI交互设计等服务，全方位支持客户以实现最大业务价值。</t>
  </si>
  <si>
    <t>2020.12.16 - 股权投资 - N/A - Plug &amp; Play/武岳峰
2021.3.26 - 股权投资 - N/A - 临港科创/风投侠/千合/中金
2022.7.11 - 股权投资 - N/A - 武岳峰/光合私募/广汽/超引力
2023.3.3 - 股权投资 - N/A - 中信/广汽</t>
  </si>
  <si>
    <t>智微信科</t>
  </si>
  <si>
    <t>人工智能细胞识别医学诊断系统研发商</t>
  </si>
  <si>
    <t>涌铧/银杏谷</t>
  </si>
  <si>
    <t>2016.12.30 - 天使轮 - 数百万人民币 - 银杏谷/箭速/投哪儿
2017.12.8 - A轮 - N/A - 会真/馥生/明日凯歌
2018.3.31 - B轮 - N/A - 普华
2021.5.31 - 股权投资 - N/A - 涌铧/度岩/纳米/湖州永石/东方富海
2022.3.16 - 股权投资 - N/A - 鱼大水大
2023.3.6 - 股权投资 - N/A - 融玺</t>
  </si>
  <si>
    <t>杭州智微信息科技有限公司是一家专业从事人工智能形态学检验和病理诊断的高科技公司，是国内及国际上领先的骨髓细胞形态学医疗设备。</t>
  </si>
  <si>
    <t>2014.6.16 - B轮 - 1500万美元 - 君联/晨兴
2016.9.1 - 天使轮 - N/A - 北斗融创/北川
2018.7.25 - A轮 - 1亿人民币 - 武岳峰/国新启迪/睿浤
2021.4.12 - 战略投资 - 900万人民币 - 丰厚
2021.10.18 - 股权投资 - 1亿人民币 - 武岳峰/飞图/雷神/鼎行晟
2022.6.17 - 股权投资 - N/A - 北京深泉
2023.2.28 - 股权投资 - N/A - 基石</t>
  </si>
  <si>
    <t>青禾晶元</t>
  </si>
  <si>
    <t>半导体异质集成技术及产品提供商</t>
  </si>
  <si>
    <t>英诺/云启/同创伟业/韦豪创芯/惠友</t>
  </si>
  <si>
    <t>2021.1.29 - 天使轮 - N/A - 英诺
2021.8.20 - Pre-A轮 - N/A - 同创伟业/合勤
2021.12.8 - Pre-A+轮 - 数亿人民币 - 韦豪创芯/软银/云启/惠友/云晖
2022.1.21 - A轮 - N/A - 韦豪创芯/云晖
2022.6.20 - A+轮 - N/A - 振维/芯动能/宁波辰图/韦豪创芯/云晖
2022.9.7 - A++轮 - 2亿人民币 - 瑞东财富/振维/智科/沃富金信/建信信托/阳光电源/中域/云启
2023.2.28 - 股权投资 - N/A - 俱成/天创</t>
  </si>
  <si>
    <t>北京青禾晶元半导体科技有限责任公司成立于2020年7月。目前，在天津拥有近2000平米的研发制造中心，致力于半导体装备和材料的研发生产制造。在北京也有相应环境优美的办公室。 产品广泛应用于MEMS、功率电子、3D集成、先进基板制造和显示面板封装等领域。核心团队由中科院教授级专家、国外知名教授及市场专家组成，掌握核心关键技术，具有多年的微系统集成及先进封装技术开发经验，相关产品填补了国内半导体装备和材料领域的空白。</t>
  </si>
  <si>
    <t>燧原科技</t>
  </si>
  <si>
    <t>AI神经网络解决方案提供商</t>
  </si>
  <si>
    <t>腾讯/武岳峰/红点/真格</t>
  </si>
  <si>
    <t>2018.3.19 - 种子轮 - N/A - 亦和/真格/达泰/云和/上海科创投/允泰
2018.6.13 - 天使轮 - N/A - 上海科创投/武岳峰
2018.8.7 - Pre-A轮 - 3.4亿人民币 - 腾讯/亦和/真格/达泰/云和
2019.6.6 - A轮 - 3亿人民币 - 红点/海松/云和/腾讯/阳光融汇/信中利/中冀
2020.5.7 - B轮 - 7亿人民币 - 武岳峰/腾讯/上海双创/海松/万物/达泰/红点
2020.6.19 - 股权投资 - N/A - 云和/允泰
2021.1.5 - C轮 - 18亿人民币 - 中信产业/中金/春华/腾讯/武岳峰/红点/达泰/国方/云和/洪泰/中金/霍格沃茨/CVL
2022.8.5 - C+轮 - N/A - 国家集成
2023.3.2 - 股权投资 - N/A - 疆亘/允泰</t>
  </si>
  <si>
    <t>燧原科技成立于2018年3月，是国内第一家同时拥有高性能云端训练和云端推理产品的创业公司，已完成首款人工智能高性能通用芯片“邃思”的研发和量产，并面向数据中心推出数款人工智能算力加速产品，分别是：针对云端训练场景的“云燧T10”和“云燧T11”，针对云端推理场景的“云燧i10”，以及与产品配套的“驭算”软件平台。</t>
  </si>
  <si>
    <t>林立新能源</t>
  </si>
  <si>
    <t>磷酸铁锂正极材料及相关产品研发商</t>
  </si>
  <si>
    <t>2017.8.7 - 天使轮 - 500万人民币 - 华汇
2018.10.17 - A轮 -2000万人民币 - 珞珈梧桐/云和
2019.12.5 - 股权投资 - N/A - 云和方圆
2020.12.1 - A+轮 - N/A - 深创投
2021.5.28 - Pre-B轮 - N/A - 雄韬
2021.11.4 - 股权投资 - 数亿人民币 - 蜂巢能源/中信建投/江苏国信/鹏瑞/融和/江苏省投资/宁波大谢鹏
2022.9.28 - 股权投资 - 数亿人民币 - 国家制造业转型升级/深圳世纪星河/深创投/君尚/海南铭盛/山东蜂巢/盈方得/维科/国投创业
2023.3.2 - 股权投资 - N/A - 荷塘</t>
  </si>
  <si>
    <t>林立新能源为一家磷酸铁锂正极材料及相关产品研发商，专注于磷酸铁锂正极材料前驱体环节的研发和生产制造，主要经营新能源材料及相关产品的研发、生产与销售等，包括新能源汽车电池正极原料及其相关产品，主要应用于化工、轻工、交通运输等领域。</t>
  </si>
  <si>
    <t>安酷智芯</t>
  </si>
  <si>
    <t>高性能传感器模拟信号链芯片供应商</t>
  </si>
  <si>
    <t>2020.4.29 - 天使轮 - N/A - 英诺/创客总部/常见
2021.2.26 - Pre-A轮 - N/A - 奇绩创坛
2021.11.11 - 股权投资 - N/A - 银盈/羲酷/热像
2023.1.17 - A轮 - 数千万人民币 - 北京电控</t>
  </si>
  <si>
    <t>安酷智芯成立于2018年10月，是一家致力于开发超高集成度热成像传感器芯片的硬科技公司。热成像广泛应用与工业测温、安防监控、医疗健康及车载夜视等领域。安酷智芯致力于用集成化及智能化的芯片技术赋能热成像系统，加速热成像技术向民用领域的快速渗透。</t>
  </si>
  <si>
    <t>赤霄科技</t>
  </si>
  <si>
    <t>产品表面质量检测解决方案提供商</t>
  </si>
  <si>
    <t>2015.3.9 - 天使轮 - N/A - 杭州长江
2016.12.2 - 股权投资 - N/A - 浙江华睿/元禾原点
2018.9.7 - 股权投资 - N/A - 方向
2020.11.18 - 股权投资 - N/A - 裕人/浙江华睿/杭州长江/方向
2022.11.23 - A轮 - 数千万人民币 - 绿洲</t>
  </si>
  <si>
    <t>赤霄科技是一家专注于机器视觉检测技术的创新性科技公司。目前赤霄科技主要通过智能化检测设备为新能源产业提供产品检测解决方案，主要产品为表面缺陷检测一体化设备，能够检测锂电池上下游包括隔膜、铝塑膜、铜箔、铝箔、电芯极片等锂电池关键材料和零部件。</t>
  </si>
  <si>
    <t>联想/真格/蓝驰</t>
  </si>
  <si>
    <t>2021.6.7 - 天使轮 - N/A - 联想/真格/常见
2022.6.8 - Pre-A轮 - 数千万人民币 - 蓝驰/智源/宁波有定/常见
2023.2.28 - A轮 - 数千万人民币 - 荷塘/国泰</t>
  </si>
  <si>
    <t>中科睿医是由中国科学院孵化创建的创新医疗科技成长型企业。基于荣获国家科学技术进步奖的神经科学前沿成果，集聚产学研一体化的医工交叉研发实力，提供面向神经系统疾病筛、诊、治、研全场景的智能解决方案。以全球视野，立足神经科学与人工智能交叉融合和产业落地的前沿，兼具新型软硬件和AI技术能力，致力于解决老龄化与神经系统疾病给人类社会带来的巨大挑战。</t>
  </si>
  <si>
    <t>润芯微科技</t>
  </si>
  <si>
    <t>软件定义汽车方案提供商</t>
  </si>
  <si>
    <t>2021.12.6 - Pre-A轮 - 1亿人民币 - 恒旭/苏民投/相城金控/苏州高铁新城国控
2023.2.28 - A轮 - N/A - 北汽产业/永鑫/先导产投</t>
  </si>
  <si>
    <t>润芯微科技成立于2020年7月，成立之初即具备千人研发规模，核心团队深耕智能终端和嵌入式软件领域十年以上，同时引进了智能汽车行业资深研发人才和工程团队，是行业领先的软件定义汽车方案提供商。润芯微坚持以技术创新为核心，具备嵌入式相关的全栈技术能力，聚焦于基础软件，AI视觉，操作系统等核心关键技术，实现了从芯片层、驱动层、系统层、应用层至云端的全面覆盖，在智能汽车、智能终端、物联网等领域有十余年的技术沉淀。</t>
  </si>
  <si>
    <t>玛塔创想</t>
  </si>
  <si>
    <t>儿童编程教育服务商</t>
  </si>
  <si>
    <t>2017.10.1 - 天使轮 - 数百万人民币 - 同创伟业/中南弘远
2018.4.23 - Pre-A轮 - N/A - 明势
2019.11.13 - A轮 - 3000万人民币 - 清控银杏/金信
2023.3.3 - A+轮 - 数千万人民币 - 勤合</t>
  </si>
  <si>
    <t>玛塔创想成立于2017年，创业早期瞄准了幼童编程教育的市场空白，专门设计了实物编程语言，让3-9岁儿童与机器人实现交流。不同于需要借助一块屏幕进行交互的计算机编程语言，玛塔创想的理念是“所编即所得”——将计算机指令具象化为直观易懂的实物图标，只需将图标指令块基于儿童易理解的编程语法规则，像积木一样拼在一起，即可编写程序，并由配套的机器人执行程序任务。</t>
  </si>
  <si>
    <t>2020.11.2 - 种子轮 - N/A - 招商局/青松
2020.12.31 - 天使轮 - 1000万人民币 - 金沙江
2021.2.24 - Pre-A轮 - 数千万人民币 - 信天/金沙江
2021.12.3 - A轮 - 数千万人民币 - 青松/金沙江
2023.1.11 - A+轮 - 数千万人民币 - 中电/SOS/信天/青松</t>
  </si>
  <si>
    <t>钧舵机器人</t>
  </si>
  <si>
    <t>智能机械手研发商</t>
  </si>
  <si>
    <t>2019.4.24 - 天使轮 - 1000万人民币 - 点亮/泰有
2020.9.21 - A轮 -2000万人民币 - 邦盛/正轩/深圳市景从
2021.11.30 - 股权投资 - N/A - 邦盛/点亮
2021.12.6 - A+轮 - 5000万人民币 - 分享/鑫睿/张江科投/吴江
2023.3.2 - B轮 - 1亿人民币 - 温氏/敦鸿/创业工场/分享</t>
  </si>
  <si>
    <t>钧舵机器人主要为工业自动化集成商和设备商提供一站式标准化电伺服执行器产品，在生命科学、3C、锂电等行业有数百家客户，服务超过40家上市公司。钧舵机器人2021年推出了主力产品ERG夹取旋转系列电动夹爪，为行业中最早开始布局复合类电动夹爪的厂家之一，这一产品主要应用于医疗自动化样本前处理及3C产品装配。</t>
  </si>
  <si>
    <t>今是科技</t>
  </si>
  <si>
    <t>基因测序仪及试剂研发商</t>
  </si>
  <si>
    <t>2018.1.29 - 天使轮 - N/A - 凯风/挚金
2020.7.31 - A轮 - N/A - 达润/苇渡
2021.9.29 - B轮 - 1亿人民币 - 华创/红杉/国药/荣安/惠远/取势成长/苇渡/达润
2023.2.9 - B+轮 - N/A - 广发信德/杭州万原点</t>
  </si>
  <si>
    <t>深圳今是科技有限公司是一家基因测序仪及试剂研发商，其技术核心是“基于蛋白纳米孔和核酸碱基相互作用所产生的特征电流信号，通过高度集成的芯片系统在单分子水平实现对核酸的高通量测序”，旗下建有生物化学实验室、有机合成实验室和IC实验室等配套设施，拥有Bio-Rad FPLC、Axon膜片钳放大器、安捷伦分析型HPLC等研发设备。</t>
  </si>
  <si>
    <t>合创汽车</t>
  </si>
  <si>
    <t>新能源汽车研发商</t>
  </si>
  <si>
    <t>24亿人民币</t>
  </si>
  <si>
    <t>2018.4.11 - 天使轮 - N/A - 蔚来/广汽
2021.1.5 - 战略投资 - 24.05亿人民币 - 广汽/珠投
2023.2.24 - 战略投资 - 24亿人民币 - 珠投/广汽</t>
  </si>
  <si>
    <t>合创汽车由珠江投管集团、广汽集团共同投资，是一个具有前瞻性出行生态布局的高级品牌。 公司专注新能源汽车的研发、销售和服务，旨在为用户提供居住和工作场所之外的智能“第三空间”共享愉悦的智慧出行体验。</t>
  </si>
  <si>
    <t>睿思芯科</t>
  </si>
  <si>
    <t>RISC-V高端核心处理器解决方案提供商</t>
  </si>
  <si>
    <t>高瓴/联想/真格/北极光/百度</t>
  </si>
  <si>
    <t>2019.1.18 - 天使轮 - N/A - 力合/百度/翼朴/共青城芯谷/张家港华安
2021.8.31 - A轮 - 数千万美元 - 字节/高瓴/联想/真格/双湖/水木/北极光/百度
2022.7.5 - 股权投资 - N/A - 丰元/瑞声/联想
2023.3.2 - 战略投资 - 数千万人民币 - 川创投</t>
  </si>
  <si>
    <t>睿思芯科公司创办于2018年底，是一家提供 RISC-V 高端核心处理器解决方案的公司，创始团队来自于 UC Berkeley RISC-V 原创项目组。目前，公司主要开发基于 RISC-V 指令集的处理器IP核、SoC 以及软硬件一体化解决方案，应用于从边缘到数据中心中央等各领域的高算力要求。 创立以来，睿思芯科获得顶级投资机构背书，客户涵盖国内外多家知名企业，开展IP授权和SoC定制化开发合作。2021年，睿思芯科完成A+轮融资，由字节跳动及高瓴创投领投，联想创投、双湖资本、水木投资集团、真格基金等跟投，北极光创投、百度风投等老股东持续加码。目前，睿思芯科在全球有美国硅谷、深圳、成都等多个办公室，中国总部位于深圳。</t>
  </si>
  <si>
    <t>致晶科技</t>
  </si>
  <si>
    <t>钙钛矿量子点材料研发商</t>
  </si>
  <si>
    <t>2018.7.9 - 种子轮 - N/A - 腾飞
2018.11.2 - 天使轮 - N/A - 北京理工大学
2019.7.17 - Pre-A轮 - 1450万人民币 - 英诺/臻云/北京艺苑/AC加速器/中海前沿
2021.2.9 - A轮 - 数千万人民币 - 武岳峰/启航
2022.7.4 - 股权投资 - N/A - 中信建投/元航/北京新材智汇洋/厦门众志诚材
2023.3.1 - 战略投资 - N/A - 创维</t>
  </si>
  <si>
    <t>致晶科技（北京）有限公司成立于2016年7月，是一家从事新材料技术开发、推广和咨询的技术服务型企业，主要从事照明与显示用LED纳米发光材料及衍生产品的研发及应用推广。研发团队成员90%以上均具有国内一流高校硕士研究生学历。公司现阶段正在开展液晶显示用量子点背光源技术的开发和应用推广。</t>
  </si>
  <si>
    <t>易如流</t>
  </si>
  <si>
    <t>企业管理软件研发商</t>
  </si>
  <si>
    <t>2021.11.25 - 股权投资 - 数百万人民币 - 险峰
2023.2.16 - 股权投资 - N/A - 奇绩创坛</t>
  </si>
  <si>
    <t>上海快研云科技有限公司是一家企业管理软件研发商，通过SaaS产品帮助企业更好地收集与管理客户反馈，并以低代码的形式帮助客户提升数字产品使用体验。旗下的产品“Userly易如流”致力于让所有的企业软件易用如流。</t>
  </si>
  <si>
    <t>轻盈科研</t>
  </si>
  <si>
    <t>移动医疗科研招募服务提供商</t>
  </si>
  <si>
    <t>2019.5.20 - 股权投资 - N/A - 星瀚/联想之星/中海软银/辰德/尚势/亿联/金慧信/长春伊琳
2023.2.27 - 股权投资 - N/A - 安芙兰/诸瑞</t>
  </si>
  <si>
    <t>南京轻盈行健生物科技有限公司，即轻盈科研依托平台沉淀的60万医生资源，协同“轻盈医疗”、“方兴心血管医生集团”，通过构建线上线下精准化招募模式为药企、CRO公司提供精准、高效的临床试验受试者招募与管理服务；创新的招募模式推进了新药研发项目进度，在临床研发市场获得客户认可，帮助药企完成了多个国际化临床研发项目。</t>
  </si>
  <si>
    <t>生命科学领域模块化产品及自动化解决方案提供商</t>
  </si>
  <si>
    <t>2021.6.15 - 股权投资 - N/A - 红杉
2023.2.24 - 股权投资 - N/A - 中金/礼来亚洲/博远/药明康德</t>
  </si>
  <si>
    <t>灵动音科技</t>
  </si>
  <si>
    <t>音乐创作服务商</t>
  </si>
  <si>
    <t>2017.12.1 - 天使轮 -200万人民币 - 华控基石/清华
2020.7.9 - 股权投资 - N/A - 众海/腾讯
2023.2.22 - 股权投资 - N/A - 丰元</t>
  </si>
  <si>
    <t>灵动音科技是一家基于人工智能技术的音乐创作服务商，该公司主要运用神经网络学习现存的音乐作品，并从中寻找规律，从而进行音乐创作，其创作的音乐作品可用于短视频配乐等方面。</t>
  </si>
  <si>
    <t>2022.4.18 - 天使轮 - 2.86亿人民币 - 经纬/红点/红杉/和利/复奇
2023.2.24 - 股权投资 - N/A - 北京予飞/博将/苏州领军/东海岸/考拉/苏大天宫/柏彦骏鸿</t>
  </si>
  <si>
    <t>新维度微纳</t>
  </si>
  <si>
    <t>高精度晶圆级纳米压印技术研发商</t>
  </si>
  <si>
    <t>乾融</t>
  </si>
  <si>
    <t>2022.9.29 - 天使轮 - 数千万人民币 - 乾融/方正和生/北大创投/北大国发院
2023.3.1 - 股权投资 - N/A - 苏州领军/苏大天宫</t>
  </si>
  <si>
    <t>新维度是一家基于高精度晶圆级纳米压印技术，掌握多种微纳结构压印工艺的科技企业，公司将为下游器件企业提供设计验证、开发以及量产服务。公司依托于对设备的熟悉、材料的掌握以及对工艺的储备，可以进行多种工艺、多种晶圆尺寸的加工，甚至有望替代部分传统的光刻工艺实现微纳结构的加工，从而加快国内高精度微纳加工产业化进程。公司基于纳米压印生产的产品，可以广泛应用于消费电子、光学器件、军工和生物医药等诸多领域，并且能够大幅降低加工成本，市场前景十分广阔。</t>
  </si>
  <si>
    <t>耀芯电子</t>
  </si>
  <si>
    <t>SOC及ASIC设计服务提供商</t>
  </si>
  <si>
    <t>2021.3.31 - 股权投资 -2000万人民币 - 国联
2021.6.22 - 股权投资 - N/A - 临芯
2023.2.24 - 股权投资 - N/A - 哇牛</t>
  </si>
  <si>
    <t>上海耀芯电子科技有限公司是一家SOC及ASIC设计服务公司，致力于为国内外集成电路厂商提供成套的解决方案。主要业务方向：集成电路设计服务，具备高性能SoC、ASIC的前后端全流程设计能力。涉及领域包括：高性能可重构信号处理器设计，高速交换芯片，DSP处理器芯片设计。</t>
  </si>
  <si>
    <t>二零八</t>
  </si>
  <si>
    <t>惯性器件制造商</t>
  </si>
  <si>
    <t>2020.12.16 - 股权投资 - N/A - 中科创星
2022.9.13 - 股权投资 - N/A - 国元证券/国元/启航/麓谷高新
2022.12.1 - 股权投资 - N/A - 微禾/新疆云泽/威胜/上善/麓山科投</t>
  </si>
  <si>
    <t>湖南二零八先进科技有限公司的目标是建成国内研发水平最高、产品系列最完整的通用惯性器件技术平台。公司依托国内顶尖惯性器件团队，联合中国科学技术大学材料科学领域科学家，旨在通过融合基础材料研究与工程化实践，跨前沿学科实现新一代激光陀螺、高精度加速度计以及下一代半球谐振陀螺的技术研发、工程化以及批量生产工艺研究，建成国内研发水平最高、产品系列最完整的高端惯性器件技术平台。</t>
  </si>
  <si>
    <t>夏尔巴/启明</t>
  </si>
  <si>
    <t>2022.8.4 - 股权投资 - N/A - 夏尔巴/清松
2022.12.12 - 股权投资 - N/A - 启明
2023.2.20 - 股权投资 - N/A - 博裕/康希诺/义翘神州/凯辉/InnoPinnacle/杏泽</t>
  </si>
  <si>
    <t>本导基因</t>
  </si>
  <si>
    <t>基因疗法开发商</t>
  </si>
  <si>
    <t>2019.6.26 - 天使轮 - N/A - 赛赋医药研究院
2020.3.9 - Pre-A轮 - 1000万人民币 - 凯旋
2021.4.12 - A轮 - 6000万人民币 - 华控/恩然/隆门/ETP致和道康/英诺/嘉道私人
2023.2.24 - 股权投资 - N/A - 龙磐</t>
  </si>
  <si>
    <t>本导基因是一家基因治疗创新药物研发商，拥有mRNA递送与基因编辑平台、溶瘤病毒平台、第四代慢病毒载体平台，主要用于治疗糖尿病黄斑变性、湿性老年黄斑变性（wAMD）等疾病。</t>
  </si>
  <si>
    <t>丰行智图</t>
  </si>
  <si>
    <t>地图领域科技服务提供商</t>
  </si>
  <si>
    <t>2018.12.28 - 股权投资 - N/A - 趵朴
2020.3.25 - A轮 - 1亿人民币 - 朗玛峰/元禾控股/麦星/古玉/顺丰
2021.11.12 - B轮 - N/A - 挚信
2023.2.21 - 股权投资 - N/A - 光环私募/博润</t>
  </si>
  <si>
    <t>丰行智图是一家地图领域科技服务提供商，前身为顺丰科技地理信息研发中心，是顺丰集团内部孵化的专注于地图领域的科技公司，丰行智图旨在打造数字化和AI系统能读懂的地图，为政府、企业、智能设备和个人提供可信赖的位置决策服务。</t>
  </si>
  <si>
    <t>2016.8.1 - 种子轮 - 数百万人民币 - XBOTPARK
2018.5.29 - 天使轮 - 1000万人民币 - 酷芯微/SmartSens/水木/清水湾香港
2018.9.12 - Pre-A轮 - 数千万人民币 - Brizan/SmartSens/酷芯微
2022.1.25 - B轮 - N/A - 红杉/光远/渤海
2023.1.10 - 股权投资 - N/A - 招银/Forebright/香港X科技/卓源/XBOTPARK/山桐石贝</t>
  </si>
  <si>
    <t>2021.7.23 - 天使轮 - 数千万人民币 - 原子
2022.1.13 - 天使+轮 - N/A - 原子
2022.6.17 - Pre-A轮 - N/A - 红杉
2022.8.16 - Pre-A+轮 - 1亿人民币 - 红杉/上海弘晖/原子智慧交通
2023.2.22 - 股权投资 - N/A - 水木清华校友/原子</t>
  </si>
  <si>
    <t>心擎医疗</t>
  </si>
  <si>
    <t>体外人工心脏装置研发商</t>
  </si>
  <si>
    <t>红杉/北极光</t>
  </si>
  <si>
    <t>2017.11.10 - 天使轮 - N/A - 天津华欣
2018.1.30 - Pre-A轮 - N/A - 泰煜/国仟
2019.6.18 - A轮 - 数千万人民币 - 幂方/千杉/华泰大健康/道兴/华泰紫金/国仟
2020.12.9 - B轮 - 1亿人民币 - 北极光/苏高新/国仟/安吉云朔/泰煜
2021.9.8 - C轮 - 5亿人民币 - 红杉/鼎晖/千骥
2023.2.27 - 股权投资 - N/A - 国仟/海通开元/闲庭</t>
  </si>
  <si>
    <t>苏州心擎医疗技术有限公司是一个怀着改变世界理想的年轻团队。由国家青年千人计划特聘专家、苏州大学特聘教授徐博翎博士创立于2016年。以研发世界前沿的体外中短期心室辅助装置（体外人工心脏）为主要目标。体外中短期人工心脏能用于开胸心脏手术后患者无法脱离体外循环的救治和恢复，以及如H1N1、严重车祸、溺水等急性疾病引起的爆发性心肌炎和心脏停止等危重急状况。能提高50%的存活率，可说是一种起死回生的急救手段。</t>
  </si>
  <si>
    <t>正轩/线性/BAI/高瓴</t>
  </si>
  <si>
    <t>2018.5.18 - 天使轮 - 1000万人民币 - 策源/Plug&amp;Play/美澳/G5
2019.3.21 - Pre-A轮 - 数千万人民币 - 龙腾
2020.3.24 - A轮 - 5000万人民币 - 高新投正轩/正轩/线性/龙腾/Plug&amp;Play
2021.4.7 - B轮 - 1亿人民币 - BAI/C资本/保利/线性
2021.11.29 - B+轮 - 数亿人民币 - 高瓴
2022.3.24 - 股权投资 - N/A - 朗玛峰
2023.3.1 - 战略投资 - N/A - 太古地产</t>
  </si>
  <si>
    <t>大界机器人是一家工业软件驱动的机械臂技术研发商，主要研究建筑机器人的控制系统、智能算法与人机交互的核心技术。与产业巨头布局工地端的施工机器人不同，大界专注的是建筑工厂的机器人解决方案，针对建筑工厂项目定制化、产品多样化、生产设备碎片化的痛点提出了综合的智能建造解决方案，降低工业机器人的使用门槛。</t>
  </si>
  <si>
    <t>优炜芯科技</t>
  </si>
  <si>
    <t>紫外LED芯片及光源系统供应商</t>
  </si>
  <si>
    <t>2015.11.27 - 种子轮 - N/A - 华工/武汉光电工业
2016.1.27 - 天使轮 - N/A - 东湖/谦石高新
2017.4.27 - 股权投资 - N/A - 东湖华科
2018.3.7 - A轮 - N/A - 湖北高投
2019.10.8 - A+轮 - N/A - 宏利/高新明鑫
2021.3.19 - Pre-B轮 - N/A - 泽森汇
2021.11.15 - B轮 - 1亿人民币 - 聚源/瑞江/东方国资/动平衡/勤合
2023.2.23 - 股权投资 - N/A - 侃鼎/荷塘/君信/博观千仞</t>
  </si>
  <si>
    <t>武汉优炜星科技有限公司是一家从事半导体紫外LED核心器件及光源系统相关产品的研发、生产、销售于一体的高科技企业，目前为国内唯一一家拥有半导体紫外UVA/UVB/UVC -LED全波段核心器件及光源系统的核“芯”科技企业，将致力于成为全球UVLED核心器件及其应用产品解决方案的顶尖供应商。</t>
  </si>
  <si>
    <t>智道合创</t>
  </si>
  <si>
    <t>新能源资产管理综合解决方案提供商</t>
  </si>
  <si>
    <t>2019.10.30 - 种子轮 - 数百万人民币 - 臻云/明照/英诺
2023.1.18 - 天使轮 - 1000万人民币 - 麟阁/易程</t>
  </si>
  <si>
    <t>智道合创是一家新能源资产管理综合解决方案提供商，基于云计算、物联网、智能算法等数字技术，为客户提供新能源资产管理解决方案，主要面向用户侧储能以及分布式新能源场景。</t>
  </si>
  <si>
    <t>御风未来</t>
  </si>
  <si>
    <t>电动垂直起降飞行器研发销售商</t>
  </si>
  <si>
    <t>2021.5.20 - 天使轮 - 数千万人民币 - 容亿/盛大/陈大年
2022.2.9 - A轮 - 数千万人民币 - 云晖/汇毅/澄潭/容亿
2022.12.30 - A+轮 - 数千万人民币 - 天善</t>
  </si>
  <si>
    <t>御风未来成立于2021年4月，主要从事电动垂直起降飞行器的研发，致力于为未来城市立体交通空中出行提供解决方案。成立之初即获得盛大网络、连尚网络创始人陈大年个人数千万天使轮融资，团队技术核心成员均来自于国产大飞机C919、运20等国家重点型号项目，有丰富的飞机研发、适航和安全性设计经验。2021年5月，御风未来成功实现载人eVTOL二分之一缩比验证机首飞，完成了悬停、过渡和巡航状态的控制算法及软硬件验证，以及硬件系统在高原、低温等环境下的试验试飞。</t>
  </si>
  <si>
    <t>2022.9.28 - A轮 -2000万美元 - Dragonfly/Ribbit Capital/Framework/Sky9 Capital/Folius /Ethereal /Coinbase/Santiago R Santos
2023.2.23 - A+轮 - N/A - IOSG</t>
  </si>
  <si>
    <t>极熵科技</t>
  </si>
  <si>
    <t>AI能源资产管理解决方案提供商</t>
  </si>
  <si>
    <t>2017.3.28 - 股权投资 - N/A - 捌佰
2017.5.31 - 股权投资 - N/A - 上海太药
2021.4.28 - A轮 - 数千万人民币 - 真格
2022.1.27 - 股权投资 - N/A - 捌佰
2023.1.12 - B轮 - 1亿人民币 - 无锡丰润</t>
  </si>
  <si>
    <t>极熵科技是一家聚焦双碳能源的工业数智化企业，专注于为园区和企业提供双碳智慧能源系统的整体方案以及实体工商业数据价值的创新。极熵科技的双碳能源数智化平台覆盖各类企业、产业园区、区域政府，提供一整套、可快速部署的能源综合解决方案，具体在工厂端提供发配用三端覆盖、多目标多参数优化的智慧能源网络；为园区级提供多工厂虚拟电厂、能源使用交易、智能增量配网；对于区域政府提供双碳目标管理、能源指标管理等。</t>
  </si>
  <si>
    <t>云谷科技</t>
  </si>
  <si>
    <t>供热管理智能化解决方案提供商</t>
  </si>
  <si>
    <t>容亿/聚源</t>
  </si>
  <si>
    <t>2011.3.18 - 天使轮 - N/A - 杭州城投富鼎
2017.2.13 - Pre-A轮 - N/A - 东方汇富/诚和
2021.3.5 - A轮 - N/A - 源码/东方汇富
2021.9.10 - A+轮 - 1000万人民币 - 容亿
2023.2.24 - B1轮 - 1000万人民币 - 核聚</t>
  </si>
  <si>
    <t>云谷科技致力于为供热企业创造价值，为住户营造舒适环境，降低碳排放，携手共建美丽和谐的绿色家园。云谷科技是一家专注于集中供热节能业务的高科技公司，凭借专业的精英团队，为用户提供智能热网整体解决方案。基于先进的智能分布式平衡技术——云平衡技术，云谷科技为用户提供分户计量平衡系统、换热站平衡控制系统、优化管理系统，为热力公司提供一站式系统运维服务。</t>
  </si>
  <si>
    <t>纳琳威</t>
  </si>
  <si>
    <t>纳米改性塑料研发商</t>
  </si>
  <si>
    <t>2015.11.20 - 种子轮 - N/A - 上海旦中
2017.1.11 - Pre-A轮 - N/A - 锐合/奋毅
2018.4.1 - A轮 - N/A - 奋毅
2021.12.30 - B轮 - N/A - 毅达/锐合/奋毅/上海明旦
2022.12.30 - C轮 - N/A - 中建材新材料/山证/硅港/奋毅</t>
  </si>
  <si>
    <t>纳琳威纳米科技（上海）有限公司，成立于2015年，是一家纳米新材料应用平台型创新企业，荣获国家工信部首批“专精特新小巨人”企业荣誉称号。公司以无机纳米应用研发为核心，以纳米改性塑料为基础，集合纳米金属氧化物粉体制备、分散研磨、湿法造粒、双向拉伸薄膜加工制造为一体，打造垂直型全产业链，目前已经成为国内知名的TPU隐形车衣全产业链制造企业之一。</t>
  </si>
  <si>
    <t>药捷安康</t>
  </si>
  <si>
    <t>金浦/国投</t>
  </si>
  <si>
    <t>2016.12.6 - A轮 - N/A - 长江国弘/药石/晨兴
2018.9.11 - B轮 - N/A - 南京璟沨/金浦/南京鹰盟投
2020.7.22 - C轮 - 6000万美元 - 国投招商/海松医疗/国投创业/南京峰岭/恩然/Eastern Handson/金浦健康/长江国弘
2021.2.9 - C+轮 - 5000万美元 - 基石/招商局/国投创业/南京峰岭
2021.7.23 - D轮 - 1亿美元 - CPE源峰/国调/Sixty Degree/招商局/金浦健康/基石/江苏瑞华
2023.2.16 - D+轮 - 2.6亿人民币 - 国鑫/三一创新/无锡金投/南京江北国资/中银/启览/无锡玄同/敦行</t>
  </si>
  <si>
    <t>药捷安康是一家处于临床阶段的生物制药公司，专注于发现和开发肿瘤、炎症及心血管疾病领域的小分子创新疗法，解决临床难治性疾病。目前，药捷安康共有7款在研产品处于不同的临床研发阶段。其中，药捷安康的核心产品tinengotinib（TT-00420）是一款创新的激酶谱选择性抑制剂，通过靶向肿瘤细胞和改善肿瘤微环境发挥抗肿瘤作用，有望解决FGFR抑制剂耐药等多个临床问题。目前，该产品正在中国和美国开展多项2期临床研究，正在开发的适应症还包括三阴乳腺癌、胆道系统癌症、转移性去势抵抗性前列腺癌等。该产品还曾获得美国FDA授予针对胆管癌的孤儿药资格和快速通道资格。</t>
  </si>
  <si>
    <t>中科创星/险峰/云启</t>
  </si>
  <si>
    <t>2022.8.8 - Pre-A轮 - 数亿人民币 - 三行/中科创星/苏高新/金浦智能/险峰/云启/中财金控/中财鼎晟
2023.2.21 - 股权投资 - N/A - 道禾长期</t>
  </si>
  <si>
    <t>小猴科技</t>
  </si>
  <si>
    <t>螺丝刀制造商</t>
  </si>
  <si>
    <t>顺为/小米</t>
  </si>
  <si>
    <t>2016.6.24 - 股权投资 - N/A - 紫米电子/顺为/小米
2021.9.6 - 股权投资 - N/A - 众海
2023.2.21 - 股权投资 - N/A - 鼎翔/阿里</t>
  </si>
  <si>
    <t>小猴科技是一家螺丝刀制造商，其生产的24合1螺丝刀套装产品采用经过阳极氧化及特殊防滑处理的铝合金手柄，搭配24枚经过双重防锈处理的精密批头，可满足石英手表、电脑、手机等小家电产品的日常维修。</t>
  </si>
  <si>
    <t>2021.8.12 - 天使轮 - N/A - 创新工场/斯道/联想
2022.2.10 - Pre-A轮 - 1亿人民币 - 联想/斯道/创新工场
2023.2.21 - 股权投资 - N/A - 中关村科学城</t>
  </si>
  <si>
    <t>三未</t>
  </si>
  <si>
    <t>铝合金生产商</t>
  </si>
  <si>
    <t>2014.9.1 - 种子轮 - 100万人民币 - N/A
2016.11.7 - 天使轮 - N/A - 臻云/水木清华/泰有/英诺
2017.7.5 - 股权投资 - N/A - 马力
2023.2.20 - 股权投资 - N/A - 华强</t>
  </si>
  <si>
    <t>三未是一家铝合金生产商，致力于打造铝合金高端制造。同时涉足其他汽车配件，摩托车配件，通机(园林），压缩机等多个领域。</t>
  </si>
  <si>
    <t>chiefclouds</t>
  </si>
  <si>
    <t>数据智能服务平台及企业营销解决方案提供商</t>
  </si>
  <si>
    <t>2016.12.22 - 天使轮 - N/A - 艾瑞
2021.3.10 - Pre-A轮 - N/A - 竞技
2021.4.22 - A轮 - 1亿人民币 - IDG
2023.2.16 - 股权投资 - N/A - 恒生电子/陕西成长性引导</t>
  </si>
  <si>
    <t>类比半导体</t>
  </si>
  <si>
    <t>高品质模拟及混合信号芯片设计商</t>
  </si>
  <si>
    <t>聚源/湖杉/千乘</t>
  </si>
  <si>
    <t>2020.7.10 - 天使轮 - 数千万人民币 - 聚源/晶丰明源/润谷
2021.1.28 - Pre-A轮 - N/A - 中兴
2021.7.24 - A轮 - 2亿人民币 - 上海自贸区/海通开元/湖杉/千乘/国策/哇牛/长石
2023.2.21 - 股权投资 - N/A - 木澜/澜起</t>
  </si>
  <si>
    <t>类比半导体是一家高品质模拟及混合信号芯片设计商，公司专注于模拟，混合信号细分领域，为市场提供可靠性一致性的产品。致力于成为领先的模拟，混合信号设计公司。目前，公司主要从事电源管理，信号链，MCU，DSP设计，产品面向工业，通讯，医疗，汽车等市场，目前已有多款产品在头部企业放量。</t>
  </si>
  <si>
    <t>高峰医疗</t>
  </si>
  <si>
    <t>精密口腔医疗器械研发商</t>
  </si>
  <si>
    <t>启明/达晨</t>
  </si>
  <si>
    <t>2015.7.28 - 天使轮 - N/A - 永宣
2017.11.23 - Pre-A轮 - N/A - 启明
2019.11.13 - A轮 - N/A - 无锡金投/金程惠山/无锡世纪/赛天/联创永宣
2020.12.14 - A+轮 - N/A - 赛天/北京柏盈/一村
2022.1.14 - B轮 - 2亿人民币 - 达晨财智
2022.3.18 - 股权投资 - N/A - 九颂山河
2022.10.19 - 股权投资 - N/A - 惠开正合
2023.2.16 - 股权投资 - N/A - 九颂山河</t>
  </si>
  <si>
    <t>高峰医疗器械是一家集医疗器械产品研发、生产、销售、口腔领域技术应用转化、培训于一体的现代化口腔医疗生产、服务企业。公司主要涉及了Ⅰ类、Ⅱ类、Ⅲ类植入性医疗器械产品。公司位于无锡市医药产业基地，是"无锡市生物医药行业协会"理事单位。公司已拥有CE/FDA/ISO/日本药械准入证/医疗器械生产许可证/产品注册证，以及多项产品技术。紧跟全球数字化口腔前沿技术发展步伐，投资引进欧美、日韩等先进国家及地区的技术、设备及原材料。</t>
  </si>
  <si>
    <t>蓝驰/英诺/险峰</t>
  </si>
  <si>
    <t>2021.8.5 - 天使轮 - N/A - 英诺/水木清华/清华控股
2022.6.9 - Pre-A轮 - 1亿人民币 - 蓝驰/复星/险峰
2023.2.11 - Pre-A+轮 - 1亿人民币 - 正海/健和/水木清华/天域九五/水木梧桐</t>
  </si>
  <si>
    <t>云储新能源定位于垂直行业的数字储能解决方案提供商。拥有国际领先的自主知识产权数字储能核心技术,通过基于动态可重构电池网络的数字能量交换系统接纳和管理电池差异性,颠覆了200多年来固定串并联的电池应用范式,从根本上解决电池系统“短板效应”这一世界级难题,极大提升电池储能系统的安全性和经济性。通过构建基于数字储能系统的新型能源互联网基础设施,赋能“储能即服务”的能源互联网创新商业模式,为“30-60双碳目标” 的实现提供有力支撑。 。公 司现已完成多轮融资,引入清华大学、英诺天使和水木清华校友基金、蓝驰、复星等头部战略投资方,目前公司进入高速发展期,已建和在建数字储能电站装机容量超过200MWh。</t>
  </si>
  <si>
    <t>迈铸半导体</t>
  </si>
  <si>
    <t>晶圆级微机电铸造技术及应用方案提供商</t>
  </si>
  <si>
    <t>2018.7.25 - 天使轮 - N/A - 中科创星
2021.8.30 - Pre-A轮 - 1000万人民币 - 武汉中杰/广州润策/绿河
2023.2.10 - Pre A+轮 - 1500万人民币 - 海南至华/广州润策</t>
  </si>
  <si>
    <t>迈铸半导体成立于2018年，是中国科学院上海微系统与信息技术研究所孵化企业，公司致力于晶圆级MEMS-Casting技术的研发和产业化，该技术可广泛应用于半导体先进封装、MEMS器件以及三维集成射频器件等领域。</t>
  </si>
  <si>
    <t>经纬/北极光</t>
  </si>
  <si>
    <t>2021.2.26 - 天使轮 - N/A - 招商局/少年
2021.10.28 - Pre-A轮 - 1亿人民币 - 经纬
2022.6.21 - Pre-A+轮 - 数千万人民币 - 北极光
2023.2.11 - A轮 - 数千万美元 - 易达</t>
  </si>
  <si>
    <t>积梦智能</t>
  </si>
  <si>
    <t>工业互联网综合解决方案提供商</t>
  </si>
  <si>
    <t>2017.10.23 - 天使轮 -2000万人民币 - 真格
2023.1.12 - A轮 - 数千万人民币 - 澄潭/大观</t>
  </si>
  <si>
    <t>积梦智能成立于2017年，是国内领先的工业互联网平台公司，致力于帮助制造业实现数据驱动。用先进的工业互联网平台，工业物联网，标识解析等技术，向供应链产业链赋能，实现全链条的智能决策，服务中国制造业企业的高质量发展。目前，积梦智能已为上汽集团、中国航天、上海电气等制造龙头企业提供平台产品服务。同时，SaaS化的云服务产品已经赋能上百家中小制造企业。</t>
  </si>
  <si>
    <t>影诺医疗</t>
  </si>
  <si>
    <t>人工智能辅助诊疗系统研发商</t>
  </si>
  <si>
    <t>2019.1.3 - 天使轮 - N/A - 德屹/英诺
2020.12.28 - Pre-A轮 - 数千万人民币 - 国宏嘉信/德屹
2023.2.16 - A轮 - 数千万人民币 - 元生/新丝路金控/金圆</t>
  </si>
  <si>
    <t>厦门影诺医疗科技有限公司成立于2017年，公司的主要业务方向为针对各个医院内镜中心临床需求，利用人工智能技术处理消化内镜影像数据，分担内镜医生的工作负担，减少内镜医生的冗余劳动，提高消化内镜诊断的效率，实现人工智能技术在消化内镜诊断方面的经济效益和社会意义。目前，公司主要研发项目“人工智能消化内镜实时辅助诊断系统——影诺鹰眼辅助诊疗系统”，是全球首个利用人工智能技术辅助全消化道内镜下早癌筛查的设备平台，也是全球首个AI消化内镜临床可接入方案。</t>
  </si>
  <si>
    <t>国民认证</t>
  </si>
  <si>
    <t>强身份认证技术开发应用服务商</t>
  </si>
  <si>
    <t>2016.6.30 - 天使轮 - N/A - 联想
2018.8.31 - Pre-A轮 - N/A - 飞图
2020.10.10 - A轮 - N/A - 银泰嘉禾
2023.1.13 - B轮 - 数千万人民币 - 领航新界</t>
  </si>
  <si>
    <t>国民认证科技（北京）有限公司，是一家专注于强身份认证技术的开发与应用的高新技术企业。公司前身为联想集团在线认证事业部，经过多年的技术积累，公司面向主流互联网服务商、政府、企业、金融机构、硬件制造商、操作系统厂商提供多种结合生物识别技术的端到端的完整身份认证解决方案，并且积累了大量客户。公司将持续致力于构建和确保真实的人与虚拟世界的可信连接，为行业用户打造安全便捷的网络服务基础，推进中国互联网在线身份认证基础设施的升级。</t>
  </si>
  <si>
    <t>帕特诺尔</t>
  </si>
  <si>
    <t>中高端宠物食品品牌</t>
  </si>
  <si>
    <t>2020.6.24 - 天使轮 - 1000万人民币 - 金鼎
2021.5.1 - A轮 - 1000万美元 - 经纬
2021.5.18 - A+轮 - 数千万人民币 - 挑战者/金鼎
2023.2.14 - B轮 - N/A - L Catterton</t>
  </si>
  <si>
    <t>帕特 成立于2016年，基于8:1:1生骨肉配方，研发高品质宠物食品。其中，生骨肉冻干系列和生骨肉配方主食罐为爆品。帕特遵循自然演化饮食的喂养原则，致力于还原自然界宠物猎物原型，追溯宠物原始猎食习性，提出以80%肌肉、10%骨骼和10%内脏比例的“8:1:1生骨肉配方</t>
  </si>
  <si>
    <t>英雄体育VSPO</t>
  </si>
  <si>
    <t>全生态链电竞产业服务提供商</t>
  </si>
  <si>
    <t>腾讯/天图/SIG/红杉/真格</t>
  </si>
  <si>
    <t>2.65亿美元</t>
  </si>
  <si>
    <t>2015.11.2 - 天使轮 - 数千万人民币 - 天音
2016.6.1 - Pre-A轮 - N/A - 英雄互娱/红杉/爱晚
2016.7.28 - A轮 - 6.4亿人民币 - 分众传媒/永桐/中信国安/光大印纪/健盛体育
2017.3.1 - A+轮 - 1亿人民币 - 真格/延安英雄/健腾体育
2018.5.7 - 战略投资 - N/A - 腾讯
2020.10.26 - B轮 - 1亿美元 - 腾讯/天图/SIG/快手
2021.1.22 - B+轮 - 6000万美元 - Prospect Avenue/国泰君安/南丰
2021.6.1 - B2轮 - 数千万美元 - Morgan Stanley
2023.2.17 - C轮 - 2.65亿美元 - 沙特主权财富</t>
  </si>
  <si>
    <t>英雄体育VSPO（曾用名：英雄体育VSPN）成立于2016年，是全球电竞领先企业，秉承“让全世界感受电竞的欢乐和力量”的美好愿景，业务覆盖亚洲、欧洲、美洲，在中国、东南亚、韩国市场均处于优势地位。英雄体育主办或承办了包括雅加达亚运会、王者荣耀、和平精英、PUBG、PUBG MOBILE等几十个全球领先电竞IP的官方赛事或职业赛事。同时，其布局电竞产业全生态链，形成多元收入格局，在内容制作、电竞商业化、虚拟电竞、电竞电视、电竞综合体运营、电竞潮流文化IP运营等方面提供全生态链电竞产业服务。</t>
  </si>
  <si>
    <t>麦科奥特</t>
  </si>
  <si>
    <t>特异性多肽新分子实体药物研发商</t>
  </si>
  <si>
    <t>2019.10.16 - Pre-A轮 - 1.15亿人民币 - 北极光/天士力/德同/陕投成长/华新/越焯
2021.5.21 - B轮 - 3.6亿人民币 - 纽尔利/苏高新/丰川/善金/北极光/天士力/西安精诚
2021.9.17 - B+轮 - N/A - 唐兴天下
2023.2.10 - C轮 - 1亿人民币 - 长安汇通</t>
  </si>
  <si>
    <t>麦科奥特是一家多肽新分子实体药物研发商，致力于创新化药、多及蛋白创新生物药、疫苗及生物分子药物递药系统及产品的研发，并将化药筛选技术与生物药研究技术相结合，为用户提供生物大分子呼吸道给药系统Bio-Res-Deliv，适用于治疗心血管疾病、代谢性疾病、肝脏疾病等。</t>
  </si>
  <si>
    <t>马蜂窝</t>
  </si>
  <si>
    <t>自由行旅游服务平台</t>
  </si>
  <si>
    <t>君联/晨兴/启明/高瓴/腾讯</t>
  </si>
  <si>
    <t>2014.6.16 - B轮 - 1500万美元 - 君联/晨兴
2011.10.1 - A轮 - 500万美元 - 今日
2013.4.1 - B轮 - 1500万美元 - 今日/启明
2015.3.25 - C轮 - 数千万美元 - 高瓴/Coatue/启明
2017.12.12 - D轮 - 1.33亿美元 - 鸥翎/General Atlantic/Temasek/元钛长青/厚朴/今日/启明/高瓴
2019.5.23 - E轮 - 2.5亿美元 - 腾讯/General Atlantic/启明/元钛长青/联创/eGarden
2023.2.15 - F轮 - N/A - 贵阳创投</t>
  </si>
  <si>
    <t>马蜂窝旅行网是一个自由行旅游服务平台，在该平台上可以浏览其他用户的攻略，还可以直接购买目的地的产品，基于对景点、餐饮、酒店等真实用户的点评信息来帮助自由行用户制定旅行计划。</t>
  </si>
  <si>
    <t>2022.8.11 - 天使轮 - 数百万美元 - 险峰/人人游戏
2023.2.13 - 战略投资 - N/A - N/A</t>
  </si>
  <si>
    <t>创视微电子</t>
  </si>
  <si>
    <t>CMOS图像传感器芯片研发生产商</t>
  </si>
  <si>
    <t>2021.10.9 - 股权投资 - N/A - 明势/天擎众诣/创芯未来
2023.2.8 - 股权投资 - N/A - 微光</t>
  </si>
  <si>
    <t>创视微电子（CVSENS）是一家专业从事CMOS图像传感器芯片产品研发、设计及服务的高新技术企业。总部设立于深圳，在上海、杭州、重庆等多个城市设有研发中心及销售办公室，研发工程师超过100名。创始团队主要来自于原海外知名CMOS图像传感器核心研发团队，其中海外设计经验者超30名，在CIS领域已有超过10年的研发及管理经验。产品遍及智慧安防、车载视觉、低功耗IoT、医疗视觉及机器视觉等丰富的CIS产品应用领域。用心创造新视觉，以创新为驱动，坚守工匠设计理念及品质，致力于为全球客户提供高品质、全智能的CIS解决方案。</t>
  </si>
  <si>
    <t>小蝇科技</t>
  </si>
  <si>
    <t>软硬件一体化医学显微形态学检验方案提供商</t>
  </si>
  <si>
    <t>2019.12.26 - 股权投资 - N/A - 真格
2021.8.25 - 股权投资 - N/A - 奇绩创坛
2023.2.8 - 股权投资 - N/A - 中关村科学城/本草</t>
  </si>
  <si>
    <t>小蝇科技是一家软硬件一体化医学显微形态学检验方案提供商，专注显微形态学的软硬件厂商，当前以血液细胞形态检测作为切入点。小蝇科技在未来内将推出数款针对显微形态的医学检验产品，以提升实验室对形态学检验的准确性和效率，并完成检验信息化。</t>
  </si>
  <si>
    <t>优纳</t>
  </si>
  <si>
    <t>病理数字化解决方案提供商</t>
  </si>
  <si>
    <t>2013.7.17 - A轮 - N/A - 启赋/达晨/阿普瑞
2017.2.21 - 股权投资 - N/A - 富士康
2018.9.12 - 股权投资 - N/A - 征和惠通/融玺/诚忆誉达/啟赋
2023.2.10 - 股权投资 - N/A - 啟赋</t>
  </si>
  <si>
    <t>优纳科技基于“数字病理远程会诊”一体化解决方案的医学影像领域和基于机器视觉产品及解决方案的半导体及工业检测领域，具体内容包括半导体、平板电子、SMT等自动化光学检测设备的研发、生产、销售以及数字病理及远程病理相关产品研发及服务。</t>
  </si>
  <si>
    <t>启源芯动力</t>
  </si>
  <si>
    <t>零碳绿能交通综合服务商</t>
  </si>
  <si>
    <t>2020.10.27 - 天使轮 - N/A - 国电投
2021.8.7 - 股权投资 - N/A - 中国电力
2022.1.28 - 战略投资 - 数千万人民币 - 宁德时代
2022.8.17 - A轮 - 10亿人民币 - 农银/上海锦冠/杉江聚源/隐山/九智/长江证券/国盛/金能/勇诚/长江/鄂尔多斯/山东沅灏
2022.11.16 - 战略投资 - N/A - 海越资管
2023.2.8 - 股权投资 - N/A - 国核/国晟/启浦/科源/融和</t>
  </si>
  <si>
    <t>上海启源芯动力科技有限公司(简称:“启源芯动力”)是国家电力投资集团有限公司旗下专注“绿电交通”领域的综合智慧能源服务商，掌握核心换电专利技术，已在全国 31 省市区全面布局超 100 座重卡充换电站，适配市面上200 余款换电重卡，是国内领先的规模化换电服务品牌。作为零碳绿能交通综合服务商，启源芯动力积极推广换电重卡及电动工程机械、打造换电服务网络、提供动力电池全生命周期管理、智能数字化运营管理、定制化金融服务等，致力用绿色能源，帮助企业启路未来。</t>
  </si>
  <si>
    <t>天科合达</t>
  </si>
  <si>
    <t>第三代半导体碳化硅晶片研发生产商</t>
  </si>
  <si>
    <t>2010.1.6 - 天使轮 - 4150万人民币 - 天华新产业
2015.3.9 - A轮 - N/A - 中和元
2021.12.10 - 股权投资 - N/A - 君桐/宁德时代
2023.2.13 - Pre-IPO - N/A - 京铭/国铸</t>
  </si>
  <si>
    <t>天科合达是一家主要从事第三代半导体碳化硅晶片的研发、生产和销售的高新技术企业，天科合达针对微电子、光电子等半导体市场需要，重点开发了第三代半导体碳化硅晶体生长及加工技术，主要产品为导电型碳化硅晶体及晶片、半绝缘型碳化硅晶体及晶片。</t>
  </si>
  <si>
    <t>半导体氮化镓功率器件研发商</t>
  </si>
  <si>
    <t>2021.10.8 - 种子轮 - 1000万人民币 - 矽力杰
2021.12.2 - 股权投资 - N/A - 永创伟业
2022.5.8 - 天使轮 - 数千万人民币 - 聚源
2022.12.30 - 天使+轮 - 数千万人民币 - 富华</t>
  </si>
  <si>
    <t>晶通半导体是国内氮化镓功率器件与驱动芯片领先厂商，拥有被行业专家评价为“使氮化镓器件的性能大幅接近其理论极限”的技术，专注于氮化镓功率驱动芯片、氮化镓功率开关、氮化镓肖特基二极管的研发、生产及销售。核心技术团队具有中国与瑞士的科研背景，并在欧美原厂拥有超过15年全产业链经验。目前，晶通半导体主要面向工业电源、消费电子、车规级应用，拥有包括智能氮化镓功率开关、硅基驱动芯片等多个产品线，合作方覆盖消费类快充企业、头部储能充电企业、头部汽车厂商等。</t>
  </si>
  <si>
    <t>热度星选</t>
  </si>
  <si>
    <t>直播电商达人选品及品牌营销SaaS平台</t>
  </si>
  <si>
    <t>2021.6.1 - 天使轮 - N/A - 昭铭睿远/中缔
2021.11.3 - Pre-A轮 - N/A - 梅花
2021.11.10 - A轮 - 5000万人民币 - 梅花/智铭/中缔/刘峻
2022.1.6 - A+轮 - 1亿人民币 - 新势能/智铭
2022.10.18 - A2轮 - 数千万人民币 - 时英/凯复/新势能</t>
  </si>
  <si>
    <t>“热度星选”成立于2020年，通过SaaS系统连接达人、品牌方，以及抖音/快手等内容电商平台，业务布局覆盖抖音快手团长、抖客、品牌种草、企业分销管理SaaS服务等板块。为商家提供“爆品打造”、“纯佣带货”的商品分发交付服务，并为KOL提供“爆款商品”及“高效选品”等精细化运营服务。目前已累计合作商家超8万家，精选SKU超10万件，合作带货主播超15万人，多次蝉联抖音精选联盟服务商TOP1，抖音短视频带货机构TOP1，快手快分销团长服务榜TOP1。</t>
  </si>
  <si>
    <t>瑞莱谱医疗</t>
  </si>
  <si>
    <t>A2+</t>
  </si>
  <si>
    <t>2019.11.20 - 天使轮 - N/A - 辰德
2020.12.18 - A轮 - 数千万人民币 - 君联/华盖/辰德
2021.5.19 - A+轮 - 数千万人民币 - 三正健康/正怀/华盖/君联/辰德
2022.2.24 - A2轮 - 数亿人民币 - CPE/苏州信托/君联/辰德/杭州晓池
2023.2.2 - A2+轮 - 1亿人民币 - 兴证/苏州信托</t>
  </si>
  <si>
    <t>瑞莱谱医疗是一家致力于原研临床质谱设备和配套试剂盒的研发、生产和销售的IVD企业。公司汇集一批质谱仪器研发、产业化、临床注册、产品运营、市场营销等多领域资深人员，以及经验丰富的临床及应用专家团队，旨在为临床医学客户提供质谱仪器、自动化配套设备、体外诊断试剂盒、应用方法学及服务的一站式整体解决方案。</t>
  </si>
  <si>
    <t>德运康瑞</t>
  </si>
  <si>
    <t>单细胞分析技术医疗平台提供商</t>
  </si>
  <si>
    <t>高瓴/惠每</t>
  </si>
  <si>
    <t>2020.9.10 - 天使轮 - N/A - 比邻星
2021.3.22 - Pre-A轮 - N/A - 冠亚/鑫睿/东运
2021.11.2 - A轮 - 1.3亿人民币 - 高瓴/惠每/道远/荣盛/林长青
2023.2.6 - A+轮 - 1亿人民币 - 龙磐/瑞华/冠亚</t>
  </si>
  <si>
    <t>苏州德运康瑞生物科技有限公司是一家全链条单细胞与空间多组学技术平台型企业，在苏州、厦门拥有超6000平米研发与生产基地。公司重点围绕单细胞富集与检测、单细胞测序、空间多组学技术，满足不同应用场景下的分析需求。公司已经推出Digital-seq痕量单细胞组学平台和Well-paired-seq高通量单细胞测序平台，并在国内率先推出具有亚细胞分辨率的重磅空间组学产品-新型RNA原位测序技术，目前已与40余家知名高校及医院客户建立业务合作。公司致力于从科研到临床，是单细胞空间组学领域临床转化的领军企业，多款单分子RNA原位杂交类、原位测序类空间组学产品陆续临床报证或在研中，覆盖宫颈癌、肝癌、乳腺癌、肺癌、结肠癌等治疗领域的相关诊断。</t>
  </si>
  <si>
    <t>心鉴智控</t>
  </si>
  <si>
    <t>工业领域AI视觉检测服务商</t>
  </si>
  <si>
    <t>2018.5.1 - 种子轮 - 325万人民币 - N/A
2018.8.1 - 天使轮 - 1500万人民币 - 松禾/张江科投
2019.2.25 - Pre-A轮 - N/A - 深圳市道合
2021.3.12 - A轮 - 6000万人民币 - 经纬/华映/松禾/奇绩创坛/前海通付
2023.2.6 - A+轮/A++轮 - 1亿人民币 - 金睿和</t>
  </si>
  <si>
    <t>心鉴智控专注于工业领域的AI视觉检测。主要面对透明物品，反光材质物品，高速运动物品的外观检测。这些场景是传统机器视觉无能为力的细分领域，外观检测只能通过人工目检。心鉴智控目前已经在医药产品，白玻，高速产线上物品的综合检测领域成功落地，能力居于行业第一梯队。心鉴智控彻底改变以上行业的外观检测的面貌，解放人力，确保质量，提升效率。</t>
  </si>
  <si>
    <t>清听声学</t>
  </si>
  <si>
    <t>有源主动降噪和定向声环境产品及方案提供商</t>
  </si>
  <si>
    <t>2017.7.12 - A轮 -2000万人民币 - 乾融/翼朴/苏州民营
2020.4.23 - A+轮 - 数千万人民币 - 中信证券/苏高新
2021.9.1 - A++轮 - 数千万人民币 - 中泰证券/汇付/中信证券/苏高新/乾融/翼朴/苏州民营
2023.2.9 - B轮 - 1亿人民币 - 渤海创富/苏高新集团/苏高新</t>
  </si>
  <si>
    <t>清听声学是一家音频定向传播及降噪解决方案提供商，专注于声学技术与行业应用的深度融合，提供软硬融合一站式解决方案。公司拥有近80项核心自主专利，基于定向声音、声波驱离、声源定位、声音成像、智能声光一体等五大声学技术，研发了聚音宝、驱逐者、智慧舞场系统、鸣笛抓拍系统、智能声光系统等五大基础产品均已实现应用落地，服务于包括交通、智慧城市、金融、安防、零售、展览展示、教育在内的10余个重点行业，服务客户超200家，重点客户包括海康、大华、联想、百胜集团、阿里巴巴、中国建设银行、京东方等。</t>
  </si>
  <si>
    <t>观安信息</t>
  </si>
  <si>
    <t>全面信息数据安全解决方案提供商</t>
  </si>
  <si>
    <t>2016.7.1 - A轮 - 1200万人民币 - N/A
2017.9.19 - A+轮 - 5400万人民币 - 联新/上海信投
2018.2.1 - B轮 - 1.3亿人民币 - 海通开元/张江高科/上海信投/联新
2019.3.19 - B+轮 - 1亿人民币 - 敦鸿/国投创新/中移创新
2020.3.25 - C轮 - 1亿人民币 - 国信中数/奇安/希夷
2021.4.22 - D轮 - 2亿人民币 - IDG/高能/临港松江
2023.2.3 - 战略投资 - 3亿人民币 - 国鑫/国开金融/卓戴</t>
  </si>
  <si>
    <t>观安信息是一家提供大数据+ 泛安全产品与服务的高新技术企业。公司聚焦数据安全、网络空间安全、5G 安全、人工智能安全、工业互联网安全及公共安全等核心方向，为运营商、政府、金融、电力、公安、医疗等行业用户提供全面的信息安全解决方案。</t>
  </si>
  <si>
    <t>英诺/金浦/中科创星</t>
  </si>
  <si>
    <t>2018.10.17 - 天使轮 - N/A - 厦门盈盛国有
2019.7.11 - Pre-A轮 - N/A - 向日葵
2021.10.15 - A轮 - N/A - 英诺/中科创星/ 金浦
2023.1.31 - 战略投资 - N/A - 比亚迪/富乐华半导体/创启开盈</t>
  </si>
  <si>
    <t>天域半导体</t>
  </si>
  <si>
    <t>碳化硅外延晶片研发服务商</t>
  </si>
  <si>
    <t>哈勃/海尔/晨道</t>
  </si>
  <si>
    <t>2021.7.1 - 股权投资 - N/A - 哈勃
2022.6.13 - 股权投资 - N/A - 创启开盈/上汽/比亚迪/海尔/晨道/超兴/诚毅/尚颀
2022.8.31 - 股权投资 - N/A - 粤科金融/春阳/立湾创业/踊跃/复朴/广东中广/尚颀/哈勃
2023.2.7 - 股权投资 - 12亿人民币 - 海富产业/粤科金融/工业控股/嘉元/招商局/乾创</t>
  </si>
  <si>
    <t>天域(TYSiC)成立于2009年，是中国第一家从事碳化硅 (SiC) 外延晶片市场营销、研发和制造的民营企业。2010年，天域与中国科学院半导体研究所合作，共同创建了碳化硅研究所，该研究所由该领域最优秀的人才组成。天域是中国第一家碳化硅半导体材料供应链的企业获得汽车质量认证(IATF 16949) 。目前，天域在中国拥有最多的碳化硅外延炉-CVD。 凭着最先进的外延炉设备、外延技术和最先进的测试和表征能力，为全球客户提供 n-型 和 p-型 掺杂外延材料、制作肖特基二极管、JFET、BJT、MOSFET，GTO 和 IGBT等。</t>
  </si>
  <si>
    <t>2021.7.14 - 种子轮 - N/A - 勤智
2022.7.14 - 股权投资 - N/A - 深圳高新/同创伟业/华良
2023.2.6 - 股权投资 - N/A - 邦勤/旦恩/勤智</t>
  </si>
  <si>
    <t>格励微</t>
  </si>
  <si>
    <t>高性能隔离型集成电路设计商</t>
  </si>
  <si>
    <t>2018.4.4 - 天使轮 - N/A - 中自
2021.6.16 - A轮 - 数千万人民币 - 同创伟业/理工创动
2022.2.15 - A+轮 - 1亿人民币 - 同创伟业/深创投/理工创动
2023.2.2 - 股权投资 - N/A - 盛景网联/北京中自创新/国投创合</t>
  </si>
  <si>
    <t>北京中科格励微科技有限公司是一家集成电路设计服务商，专注于高性能混合信号集成电路设计。依托自动化所丰富的人才资源和深厚的技术积淀，创新性的将MEMS与CMOS工艺进行深度融合，研制出了ME系列数字磁隔离器。该产品广泛应用于消费类、工业控制、新能源、国防工业等领域。格励微正以ME系列数字磁隔离器为基础，开展隔离型总线（422、485、232、CAN、IIC）、集成隔离电源的数字隔离器、隔离运放、隔离栅极驱动器等产品的研制工作。</t>
  </si>
  <si>
    <t>中健云康</t>
  </si>
  <si>
    <t>医疗冷链综合解决方案服务商</t>
  </si>
  <si>
    <t>2019.11.21 - 天使轮 - N/A - 华大基因
2020.12.25 - A轮 - N/A - 经纬
2021.8.26 - A+轮 - 数千万人民币 - 松禾
2023.2.3 - 股权投资 - N/A - 越秀产业</t>
  </si>
  <si>
    <t>广州中健云康网络科技有限公司是在生命科学领域中专业的冷链物流服务供应商，专注于医学检验、生命科学、医药研发、科学研究等领域，为客户提供安全、专业、高效的冷链物流运输和储存解决方案。同时，不断追求进步，为客户带来值得信赖的服务体验。中健云康致力于为客户提供一站式医学冷链物流解决方案。</t>
  </si>
  <si>
    <t>雅客云</t>
  </si>
  <si>
    <t>云原生安全产品及服务提供商</t>
  </si>
  <si>
    <t>2021.2.1 - 天使轮 - 1000万人民币 - 英诺天使
2022.12.7 - Pre-A轮 - 1000万人民币 - 盈富泰克/奇绩创坛</t>
  </si>
  <si>
    <t>雅客云(ArkSec)是一家专注云原生安全领域，从云端到边缘，持续探索、研发前沿技术，致力于技术创新的科技公司。雅客云(ArkSec)开发了拥有自主知识产权的赤岩石云原生安全平台，将预测、防御、监控和响应能力融为一体，从全局视角审视云原生架构安全风险，深耕底层技术融合，开创性的将东西向流量态势监管，云工作负载保护及业务动态隔离融为一体，首创云原生网络安全及全流量编排调度，云边协同守护微服务生命周期每一个环节。</t>
  </si>
  <si>
    <t>蜚语安全</t>
  </si>
  <si>
    <t>网络安全服务提供商</t>
  </si>
  <si>
    <t>2021.8.25 - 天使轮 - 1000万人民币 - 真格
2022.12.6 - Pre-A轮 - N/A - 珠海红华</t>
  </si>
  <si>
    <t>蜚语安全是一家专注于提供代码与应用安全创新解决方案的网络安全企业。致力于解决开发人员在研发环境中的各种安全和漏洞问题，让研发更专注于创新。公司目前主打静态代码分析工具，并基于此形成了Corax代码安全分析平台。蜚语安全扎根左移安全开发赛道，深耕企业安全服务市场，以自动化程序分析技术为核心，致力于探索源代码与应用安全的新场景和新边界。</t>
  </si>
  <si>
    <t>高端介入医疗器械研发商</t>
  </si>
  <si>
    <t>2022.5.19 - Pre-A轮 - 数千万人民币 - IDG
2023.1.6 - Pre-A+轮 - 数千万人民币 - 新沃</t>
  </si>
  <si>
    <t>鸾起科技</t>
  </si>
  <si>
    <t>存储产品测试设备研发销售商</t>
  </si>
  <si>
    <t>2022.7.7 - 天使轮 - N/A - 奥银湖杉
2023.2.2 - A轮 - 数千万人民币 - 新疆云泽</t>
  </si>
  <si>
    <t>鸾起科技是一家专注存储产品测试设备研发和销售的公司，为半导体存储产品提供专业且全面的国产测试设备和解决方案，帮助企业建立完整清晰的测试标准。团队成员在存储产品方面的经验丰富，熟悉企业级和消费级SSD研发和测试。熟悉各大知名企业及数据中心对存储产品的测试和验收流程，对存储行业发展有着深刻的认知。</t>
  </si>
  <si>
    <t>亚瑟医药</t>
  </si>
  <si>
    <t>高端药物研发销售商</t>
  </si>
  <si>
    <t>2022.4.6 - A轮 - 数亿人民币 - 毅达/长兴金控/嘉兴科技城/睿赢/湖州新骋/九智/谷谱
2023.2.1 - A+轮 - 数千万人民币 - 九智</t>
  </si>
  <si>
    <t>亚瑟医药成立于2020年3月，是一家专注于高端药物的开发、生产和销售，致力于开发具有全球领先优势的高端仿制药和创新药的高科技创新型制药技术企业。公司在美国和中国嘉兴设有研发中心，可开发片剂、胶囊、注射剂、半固体等多种剂型，通过CMO合作在北美和亚洲设有多家生产工厂，在亚洲、美国和欧洲拥有广泛的合作伙伴。</t>
  </si>
  <si>
    <t>可可满分</t>
  </si>
  <si>
    <t>椰子食品饮料品牌</t>
  </si>
  <si>
    <t>真格/梅花</t>
  </si>
  <si>
    <t>Charles/Cici</t>
  </si>
  <si>
    <t>2020.12.9 - 种子轮 - 数百万人民币 - 真格/壹叁/UpHonest
2021.4.1 - 天使轮 - 数百万人民币 - 梅花/棕榈
2021.5.20 - Pre-A轮 - 数千万人民币 - 壹叁/梅花/真格
2022.8.29 - A轮 - 数千万人民币 - 佳禾食品/壹叁
2023.1.30 - A+轮 - 数千万人民币 - 嘉美包装</t>
  </si>
  <si>
    <t>可可满分定位中高端品牌，其椰乳饮料品类主打无糖/低糖的概念，建议零售价为8.9元/330ml，主要目标用户是18-35岁一、二线城市的年轻用户。</t>
  </si>
  <si>
    <t>卓翼智能</t>
  </si>
  <si>
    <t>无人系统解决方案提供商</t>
  </si>
  <si>
    <t>2016.1.1 - 天使轮 - 1000万人民币 - N/A
2018.4.3 - Pre-A轮 -2000万人民币 - 浙银资/北京源和
2021.12.3 - A轮 - N/A - 中科创星/华控
2022.8.16 - A+轮 - 5000万人民币 - 北航/穗银安信
2023.1.16 - Pre-B轮 - N/A - 动平衡</t>
  </si>
  <si>
    <t>北京卓翼智能科技有限公司创立于2015年，致力于无人系统的研制、仿真、 试验与训练。 公司总部位于北京，从研发军用级的飞行控制和导航设备起步，目前公司产品已经覆盖军用和应急消防两大领域。一方面通过配套核心部件的方式，进入军用无人机装备型号序列，另一方面主要针对应急消防场景打造完整的消防无人机产品矩阵，还推出了用于高层建筑灭火的系留无人机。</t>
  </si>
  <si>
    <t>频岢微电子</t>
  </si>
  <si>
    <t>移动通讯技术中高端射频芯片及滤波器研发生产商</t>
  </si>
  <si>
    <t>联想之星/中科创星</t>
  </si>
  <si>
    <t>2018.5.2 - 天使轮 - N/A - 捷研芯/德迅/博源
2019.10.1 - A轮 - 5000万人民币 - 中科创星/乾瞻/维思/川创投
2021.1.11 - A+轮 - N/A - 国润/拓金/联想之星/乾瞻/湖南点豹
2022.8.17 - B轮 - 2亿人民币 - 四川发展/德盛高地/弘晟智合/崇宁/成都科技/成都科创投/东方三峡/成都同创知行</t>
  </si>
  <si>
    <t>成都频岢微电子于2018年成立，是面向移动通讯中射频高级模块一体化解决方案的滤波器公司。频岢依托于国外顶尖的学术研发背景、国际一流通讯公司的市场经验以及强大的上下游供应链整合能力，致力于为市场提供高性能、高指标的射频滤波器、双工器、多工器 、模组类等产品，广泛应用于手机、平板、车载、智能穿戴、CPE、WiFi 路由器以及其它无线终端。</t>
  </si>
  <si>
    <t>鼎康生物</t>
  </si>
  <si>
    <t>生物制品CDMO服务商</t>
  </si>
  <si>
    <t>1740万美元</t>
  </si>
  <si>
    <t>2014.6.1 - 天使轮 - N/A - 红杉/凯鹏华盈/元生/麦顿
2020.1.2 - A轮 - 1.25亿美元 - N/A
2021.3.26 - A+轮 - 1.9亿美元 - VMS/富达/瑞伏医疗
2023.2.1 - B轮 - 1740万美元 - Panacea</t>
  </si>
  <si>
    <t>鼎康生物是一家领先的合同开发和生产服务（CDMO）公司。公司以创新的研发和制造能力，赋能生物制品从细胞系开发到商业化生产的全过程，提升客户的前沿生物制品对全球患者的可及性，为患者缔造健康福祉。鼎康拥有超过400位员工，依托全面的生物制品生产能力和国际认可的专业经验，为世界范围内的生物医药客户提供一站式的整体解决方案。</t>
  </si>
  <si>
    <t>福瑞泰克</t>
  </si>
  <si>
    <t>智能驾驶解决方案服务商和产品供应商</t>
  </si>
  <si>
    <t>恒旭/惠友/金沙江联合</t>
  </si>
  <si>
    <t>2016.11.1 - 天使轮 - N/A - 金沙江联合/飞马旅/兴业国信
2017.1.1 - Pre-A轮 - N/A - 高鹏
2020.7.28 - 股权投资 - N/A - 厚同瑞吉
2021.7.5 - A轮 - 1亿美元 - 中国互联网/惠友/东风交银/云享乌镇/恒信华业/湖南五矿高创/卓毅/淳信宏图/湖南高新/高鑫
2022.6.6 - B轮 - 1亿美元 - 混沌/恒旭/北汽产投/TCL/陕汽/光大永明/桐乡金桐/翱鹏
2023.1.9 - B+轮 - 数亿人民币 - 清研/中交智远/云享乌镇</t>
  </si>
  <si>
    <t>矽杰微电子</t>
  </si>
  <si>
    <t>毫米波汽车雷达芯片研发商</t>
  </si>
  <si>
    <t>2017.01 - 天使轮 - N/A - 同华
2018.05 - A轮 - N/A - 中民投
2021.05 - B轮 - N/A - 青域/武岳峰
2022.03 - B+轮 - N/A - 陕西投资/自明/青域
2023.1.31 - Pre-C轮 - N/A - 阳光融汇</t>
  </si>
  <si>
    <t>上海矽杰微电子是一家专注于毫米波雷达芯片及技术开发的国家高新技术企业。在上海嘉定区，长宁区，浙江嘉善以及深圳分别有设计中心，生产测试中心及销售办公室。公司相关芯片已通过车规AECQ验证，应用于汽车，无人机，家电，卫浴，停车场，大坝监测等多个领域。客户包括世界500强以及细分行业全球前10的企业。</t>
  </si>
  <si>
    <t>2015.1.1 - 天使轮 - 400万人民币 - PreAngel/萤伙虫/伽利略
2016.3.3 - Pre-A轮 - 1500万人民币 - 新浚/民铢
2017.12.21 - A轮 - 数千万人民币 - 盛宇/辰韬
2020.1.2 - A+轮 - N/A - 磐霖/上海子米
2021.3.9 - B1轮 - N/A - 绿的谐波/磐霖/德宁智成/民铢
2021.9.28 - B2轮 - N/A - 顺为/磐霖/德宁
2023.1.30 - C轮 - N/A - 国开金融</t>
  </si>
  <si>
    <t>图漾科技（Percipio.XYZ）是全球领先的3D机器视觉供应商，为工业和行业应用提供高性价比的3D工业相机和配套软件方案。公司总部位于上海、在南京、深圳和广州设有研发及销售服务中心。基于创新并拥有核心专利的3D视觉技术， 图漾不断推出富有竞争力的产品线，满足工业自动化、工业测量、物流科技、商业应用和其他多种场景，产品出货量已经全球领先。图漾秉持独立视觉产品供应商的商业模式，为各行业的设备和系统集成商客户提供优质产品和服务。 图漾的创新产品方案与合作伙伴的行业专家知识、系统集成能力及市场资源优势相整合，共同帮助最终用户降本增效、创造使用价值，实现3D机器视觉无处不在的愿景。</t>
  </si>
  <si>
    <t>金石三维</t>
  </si>
  <si>
    <t>3D打印设备研发商</t>
  </si>
  <si>
    <t>2020.4.28 - A轮 - N/A - /壹海前程/深港通
2021.5.8 - B轮 - 1亿人民币 - 容亿/富镕/加法/青珏/壹海前程/深港通/中卫颐和
2022.1.24 - C轮 - N/A - 容亿/深港通/壹海汇/中卫颐和
2022.5.13 - C+轮 - N/A - 摩根士丹利/国信/中卫颐和
2022.6.3 - D轮 - 2.3亿人民币 - 摩根士丹利/国信/中卫颐和
2023.1.30 - E轮 - N/A - 相城金控/平湖经济技术开发/川商发展/恒邦/子午线/前海富镕</t>
  </si>
  <si>
    <t>深圳市金石三维打印科技有限公司是一家走在三维科技前沿的高新技术企业，国内工业级3D打印领导者。既是3D打印设备研发制造商，还是专业的定制化3D打印服务商。公司研发团队100余人，累计申请专利证书百余项。旗下“Kings”品牌3D 打印设备SLA、SLS、SLM、DLP等产品线也正服务于手板模型、鞋业、雕塑、医疗、齿科、汽车、陶瓷、机械设备、建筑等领域，远销于亚洲、欧美、澳洲等地区，市场规模位居国内行业前列，潜力十足。</t>
  </si>
  <si>
    <t>芯投微</t>
  </si>
  <si>
    <t>全领域SAW滤波器提供商</t>
  </si>
  <si>
    <t>2.2亿人民币</t>
  </si>
  <si>
    <t>2020.6.23 - 天使轮 - N/A - 旷达/嘉沛/建投华科
2022.7.12 - 战略投资 - 5亿人民币 - 韦豪创芯/合肥产投/显鋆
2023.1.30 - 战略投资 - 2.2亿人民币 - 海通开元/混沌/振维</t>
  </si>
  <si>
    <t>芯投微电子是一家集研发、生产一体化的国产射频滤波器企业，公司掌握SAW滤波器、TC-SAW滤波器，以及晶圆级封装WLP等核心技术，致力于打造全球领先的射频前端公司。</t>
  </si>
  <si>
    <t>2022.6.22 - 股权投资 - N/A - 红杉/卓尔
2023.2.2 - 战略投资 - N/A - 蚂蚁</t>
  </si>
  <si>
    <t>上海易碳数字科技有限公司创立于2017年，是一家专注于工业制造业碳排放数据量化云计算的互联网公司，致力于以工业互联网的架构和手段为工业制造业快速、高效、精确地提供组织碳排放和产品碳足迹相关量化服务。易碳数科秉承"工业碳数据云计算专家"定位，深度融合流程制造行业碳数据量化的经验，自主开发基于国际ISO标准体系和适用国内行业标准的积木碳数据云计算系统。充分发挥产品工具化优势，并通过工业互联网部署方式，为以冶金、建材、有色、化工为代表的流程制造工业及其供应链企业和第三方咨询认证服务机构，提供碳数据精准量化服务。</t>
  </si>
  <si>
    <t>赣锋锂电</t>
  </si>
  <si>
    <t>锂离子动力电池研发生产商</t>
  </si>
  <si>
    <t>长江小米/小米</t>
  </si>
  <si>
    <t>2019.1.29 - 股权投资 - N/A - 两江
2021.7.31 - 战略投资 - N/A - 长江小米/小米科技/赣锋锂业/安克/三峡水利/传音/东风汽车/西南证券/立森中盈/朱雀/南方德茂/巡星/佳禾智能
2023.1.30 - 战略投资 - N/A - 国投招商</t>
  </si>
  <si>
    <t>赣锋锂电是A+H股上市公司赣锋锂业的全资子公司。背靠赣锋锂业的品牌、技术、资源，面向锂电池广泛应用的前景趋势，致力于打造最具创造力的锂电智慧新能源，力争跻身全球锂电池行业第一梯队。赣锋锂电产品包含消费类电池、聚合物小电池、动力电池、储能系统、固态电池五大类二十余种，覆盖毫安时至百安时各个级别。赣锋锂电拥有一流研发团队、先进产品研发线，旗下产品已进入诸多一线品牌供应链。</t>
  </si>
  <si>
    <t>薇美姿</t>
  </si>
  <si>
    <t>口腔护理产品提供商</t>
  </si>
  <si>
    <t>钟鼎/君联</t>
  </si>
  <si>
    <t>2014.9.1 - A轮 - 数亿人民币 - 君联/百利宏/志兴安德
2016.4.6 - B轮 - 4亿人民币 - 兰馨/钟鼎
2021.3.30 - 股权投资 - 数亿人民币 - 华峰/旷沄/沄柏
2021.8.30 - 股权投资 - N/A - 图灵资管/基石/鑫霓
2023.2.2 - 战略投资 - 4.71亿人民币 - 倍加洁</t>
  </si>
  <si>
    <t>薇美姿成立于2014年，薇美姿是集研发、生产和销售于一体的创新型高科技企业。旗下拥有口腔护理品牌——“舒客”（Saky）、儿童口腔护理品牌——“舒客宝贝”（SakyKids），提供一站式口腔护理服务。产品遍布全国各省市、乡镇，并已全线进入沃尔玛、家乐福、永旺、大润发、永辉、欧尚、卜蜂莲花等国际、国内大型连锁卖场，实现了KA卖场、大型百货店、化妆品连锁渠道、县乡镇门店及电子商务（包括天猫、京东、拼多多及其他主流电商平台以及抖音及小红书等其他新兴线上渠道）等全方位覆盖。</t>
  </si>
  <si>
    <t>迈雷特</t>
  </si>
  <si>
    <t>工业自动化控制设备解决方案提供商</t>
  </si>
  <si>
    <t>2017.7.18 - 战略投资 - N/A - 粤科金融
2021.1.22 - 股权投资 - N/A - 国民/达晨/粤科金融
2023.1.28 - 股权投资 - N/A - 火炬电子/中山金控</t>
  </si>
  <si>
    <t>迈雷特数控技术有限公司专注于工业自动化控制产品的研发、生产和销售，定位服务于中高端制造商，以拥有自主知识产权的工业自动化控制技术为基础，以快速为客户提供个性化解决方案为主要经营模式，逐步实现满足国内外高端客户的产品技术要求，成为国际一流的自动化成套设备的品牌供应商。</t>
  </si>
  <si>
    <t>中科光电精密</t>
  </si>
  <si>
    <t>智能工业机器人研发供应商</t>
  </si>
  <si>
    <t>2013.4.19 - 天使轮 - N/A - 西科天使/中科创星/西科
2018.6.5 - 股权投资 - N/A - 欣视景
2021.7.20 - Pre-A轮 - 数千万人民币 - 众合/善达/东方嘉富/风润新能源/正和凤凰
2023.1.29 - 股权投资 - N/A - 开源证券</t>
  </si>
  <si>
    <t>西安中科光电精密工程有限公司在中科院西安光机所和中科创星的支持下成立，核心技术团队源于中国科学院。公司依托2016年科技部重大专项课题的牵引，以具身认知理论为指导，采用现代数学理论方法，构建了一种全新的智能理论架构，借助立体视觉传感手段，解决了任意人造立体对象的精细视觉识别问题。具身智能架构让物理空间和数字空间构成相互唯一的映射，使机器在不需要数据训练的情况下能够“理解”物理空间中的物体对象、以及对象精细特征的含义。基于具身智能的技术突破，形成了特有的智能机器人解决方案。</t>
  </si>
  <si>
    <t>高端封装基板产品生产商</t>
  </si>
  <si>
    <t>金浦/元禾璞华/高榕/和利</t>
  </si>
  <si>
    <t>2021.8.11 - 战略投资 -2000万人民币 - 东方电子
2021.11.19 - 战略投资 - N/A - 巡星/昆桥/金浦/信熹/文治/西安天启/元禾璞华/盟海/领庆/芯跑/高榕/珂玺/和利
2022.6.29 - 股权投资 - N/A - 亦合
2023.1.30 - 股权投资 - N/A - 群欣</t>
  </si>
  <si>
    <t>芯爱科技，专注于Coreless ETS、AiP 及FCBGA 等高端封装基板产品的研发和生产。公司核心产品有ETS 基板(应用于手机AP、高阶Memory、Edge AI 和Tablet 等需要轻薄、散热和高脚数的封装领域)、AiP 基板(应用于5G 手机、车用电子产品等)、FCBGA 基板(应用于CPU、GPU、FPGA、网络ASIC、高性能游戏机用MPU、车载设备ADAS 芯片等)。</t>
  </si>
  <si>
    <t>2020.12.7 - Pre-A轮 - 数千万人民币 - 力合/厦门合方/和聚百川/牛扬
2021.7.21 - Pre-A+轮 - 数千万人民币 - 惠友/牛扬
2022.4.22 - A轮 - 1亿人民币 - 惠友/牛扬/金硕合创/和聚百川/力合/泰有/奇瑞
2023.1.29 - 股权投资 - N/A - 弘毅</t>
  </si>
  <si>
    <t>飞诺门阵</t>
  </si>
  <si>
    <t>软硬一体化边缘计算服务商</t>
  </si>
  <si>
    <t>2019.8.30 - 天使轮 - N/A - 首建投/智云信息
2022.5.12 - A轮 - 1亿人民币 - 达晨/国新融智/金科君创/采鑫/银杉/融道/洛克/首建投
2022.8.26 - 战略投资 - N/A - 中能智慧
2023.1.19 - A+轮 - N/A - 中能智慧/中科碧华/广东红鼎</t>
  </si>
  <si>
    <t>飞诺门阵是一家软硬一体化边缘计算服务商，致力于FPGA为主替代CPU进行存储和计算，提供非冯诺依曼体系操作系统。基于非冯诺依曼架构，是以FPGA替代传统CPU、感官网络替代传统网络，提供面向城市级数据的立体化综合智能服务，并致力于通过下一代网络计算体系，统一调配计算、通信、存储资源，将传统的中心式计算变成可自由调配算力的分布式计算，以解决算力不足、延时过大、异构管理和通用视频智能等挑战。</t>
  </si>
  <si>
    <t>地芯引力</t>
  </si>
  <si>
    <t>数模混合芯片研发商</t>
  </si>
  <si>
    <t>2021.12.30 - A轮 - 1亿人民币 - 浙科投资/前海国泰/盈动/岩木草
2023.1.17 - B轮 - 2亿人民币 - 中电/杭州城投/恒邦/华义/华智融科/远桥/财通/前海国泰</t>
  </si>
  <si>
    <t>地芯引力（Geoforcechip）由国家万人计划领军人才王敏创立。公司专注于半导体集成电路及5G细分产业领域，是一家以人才为基础，以研发为核心，以创新为动力的科技型高新技术企业。公司主营产品涵盖智能快充芯片、信息安全芯片、智能音频芯片、高精度ADC芯片等领域。公司的数据线快充管理芯片产品的综合市场份额位居行业前列，与多家行业核心大客户建立稳定合作。</t>
  </si>
  <si>
    <t>谛声科技</t>
  </si>
  <si>
    <t>企业级声学AI技术服务商</t>
  </si>
  <si>
    <t>英诺/达晨/联想</t>
  </si>
  <si>
    <t>2018.4.18 - 天使轮 - 1000万人民币 - 英诺/臻云/创势/AC加速器/燕清
2019.7.8 - Pre-A轮 - 1000万人民币 - 达晨/新微
2020.10.26 - A轮 - 6000万人民币 - 祥峰/联想
2021.2.22 - A+轮 - N/A - 前海
2023.1.16 - B轮 - 1亿人民币 - 清新/野草/金泉</t>
  </si>
  <si>
    <t>谛声科技是一家企业级声学AI技术服务商，也是具备多麦克风阵列复杂声场环境信号处理能力的商业级团队。基于声学监测技术原理，目前已推出多款设备检测产品，其中，声像仪和工业智能听诊器两款产品已在多场景广泛应用。公司依托声学技术和研发实力，以模块化声音阵列产品矩阵，平台级数据处理技术，结合行业声纹数据，为重点工业应用设施设备提供精准性、预测性和实时性的声学故障诊断及预测性维护服务，目前已在电力电网、轨道交通、智慧安防等多场景有具体项目落地案例。</t>
  </si>
  <si>
    <t>bosie</t>
  </si>
  <si>
    <t>无性别服饰品牌</t>
  </si>
  <si>
    <t>五源/金沙江/钟鼎/真格</t>
  </si>
  <si>
    <t>2018.2.9 - 天使轮 - N/A - 天使湾/嘉程/唯猎
2018.10.18 - Pre-A轮 - 1000万人民币 - 七熹/真格
2019.10.23 - A轮 - 数千万人民币 - 青山/迭代
2020.4.3 - A+轮 - N/A - 钟鼎
2020.11.20 - B轮 - 2亿人民币 - 元生/金沙江
2021.9.7 - B+轮 - 数亿人民币 - B站/五源/金沙江
2022.3.7 - 股权投资 - N/A - 一亿中流
2023.1.17 - B2轮 - 1亿人民币 - 个人投资者</t>
  </si>
  <si>
    <t>Bosie是一个无性别主义服饰品牌，致力于为探寻自我、追逐独立的年轻人带来简逸、大方的经典单品，通过风格化的设计和剪裁，探索同时适合男女穿着的时尚。Bosie的门店不是传统的服饰店，而是通过极具设计感的装潢细节，与旗下服饰形成统一风格，给消费者更具体的品牌认知。</t>
  </si>
  <si>
    <t>百力司康</t>
  </si>
  <si>
    <t>肿瘤靶向和免疫治疗药物研发商</t>
  </si>
  <si>
    <t>2018.2.1 - 天使轮 - N/A - 东方富海/拓华/长策/长禾
2019.11.14 - A+轮 - N/A - 夏尔巴/雅惠精准
2021.3.29 - B轮 - 4亿人民币 - 高瓴/Cormorant Asset/鼎珮/夏尔巴/和达/众合瑞民/东方富海
2023.1.18 - B+轮 - 1亿人民币 - 约印/东方富海/夏尔巴</t>
  </si>
  <si>
    <t>百力司康生物医药（杭州）有限公司（Bliss Biopharmaceutical (Hangzhou) Co., Ltd.）于2017年12月在浙江省杭州市钱塘区成立，是一家由多位留美海归博士共同创建，拥有自主知识产权的生物医药研发型临床阶段的国家高新技术企业，专注于抗肿瘤生物创新药的研发和产业化。公司目前有三款肿瘤靶向创新ADC在临床研究阶段，均具有多种肿瘤适应症的广阔市场前景。秉承着“集百家之力，司大众之康”的公司核心价值理念，百力司康与国内外同行密切合作，共同推进具有国际竞争力的差异化生物创新药的研发和产业化。</t>
  </si>
  <si>
    <t>小度科技</t>
  </si>
  <si>
    <t>智能生活科技产品服务商</t>
  </si>
  <si>
    <t>百度/IDG</t>
  </si>
  <si>
    <t>2020.9.30 - A轮 - N/A - 百度/CPE/IDG
2021.8.24 - B轮 - N/A - N/A
2023.1.18 - B+轮 - N/A - N/A</t>
  </si>
  <si>
    <t>小度科技原百度旗下智能生活事业群组业务，作为国内市场规模最大的对话式人工智能操作系统和全球智能屏最大的出货厂商，小度科技在行业内占据了绝对的领先地位。</t>
  </si>
  <si>
    <t>2013.4.7 - 天使轮 - N/A - 朗玛峰
2021.5.14 - A轮 - N/A - 金雨茂物/荷塘
2022.9.26 - B轮 - 1亿人民币 - 济峰/中金启德/国经/毅达/隆门/杭实资管/荷塘/金雨茂物
2023.1.19 - B+轮 - N/A - 源津</t>
  </si>
  <si>
    <t>北京爱思益普生物科技股份有限公司2010 年成立，专注于从先导化合物筛选，优化到临床前候选分子阶段基于细胞和生化的药物体外筛选技术和早期药物机理研究，关注肿瘤，免疫，心血管，中枢神经系统等疾病领域的生物学和药理学研究技术，打造创新型CRO+的探索者。爱思益普关注新药研发企业对速度、效率和结果的需求，用专业的技术和高效的沟通帮助客户提高新药研发的效率。 爱思益普致力于建立全面的靶点筛选和体外生物学研究平台，建立一系列基于生物学和药理学的研究技术集群，为客户提供涵盖各种靶标和疾病领域的新药研发服务，包括从活性化合物发现，靶标验证，先导化合物优化到临床前候选药物的选择。公司建立了100+离子通道，100+GPCR，800+酶学靶点以及40+核受体筛选细胞系及验证方法，涵盖了大部分成药性靶点，在国内具有领先水平和竞争优势。公司建立了蛋白纯化，生化酶学，肿瘤细胞学，免疫学，电生理学，心脏体外研究，中枢神经系统药理学，药物脱靶效应筛选，药物心脏安全性评价，ADME等平台，全面支持创新药研发的DMTA（设计，合成，测试，分析）一体化服务。爱思益普为国内新药研发机构超过600家以上机构提供服务，得到客户广泛好评。</t>
  </si>
  <si>
    <t>驯鹿医疗</t>
  </si>
  <si>
    <t>创新细胞生物技术研发商</t>
  </si>
  <si>
    <t>2018.3.29 - A轮 - N/A - 长生生物
2020.3.23 - B轮 - 6000万美元 - 高瓴
2021.9.16 - C轮 - 1.08亿美元 - 鼎晖百孚/建银国际/光大/基石/信银/Plaisance/高瓴
2023.1.16 - C1轮 - 5亿人民币 - 中信/厚新健投/国鑫/浦东资本/宏诚/外高桥/南京江北国有/启览/倚锋/创合汇</t>
  </si>
  <si>
    <t>基点生物</t>
  </si>
  <si>
    <t>智能化生物深低温保藏系统解决方案提供商</t>
  </si>
  <si>
    <t>联想之星/北极光</t>
  </si>
  <si>
    <t>2017.7.24 - A轮 - N/A - 邦明
2018.8.24 - B轮 - 数千万人民币 - 中卫基金
2019.5.10 - 股权投资 - N/A - 澄潭网络
2021.6.9 - C轮 - 1.2亿人民币 - 北极光/厚新健投/联想之星/德屹
2021.7.12 - C+轮 - N/A - 华大智造
2022.1.25 - C2轮 - 1.2亿人民币 - LYFE/德屹/北极光/Mount Sunflower 
2023.1.18 - D轮 - 2亿人民币 - 国方/华金/成都生物城/广大汇通/国联通宝/洲嶺/德屹</t>
  </si>
  <si>
    <t>基点生物科技（上海）有限公司 以技术驱动创新，专注于深低温生物资源保藏领域的创新开发、技术运用及过程管理，包括自主研发基于智能控制与机器人相结合的新一代生物资源自动化保藏系统，及生物资源低温保藏全流程无人化的整体解决方案。致力于实现自动化和智能化技术在更广泛生物医疗场景的应用。公司的核心业务涵盖，生物产业链中的深低温生物资源的自动化存储设备、耗材和软件，及相关的数据管理、定制化的建库服务、安全管理和环境监控。</t>
  </si>
  <si>
    <t>理想晶延</t>
  </si>
  <si>
    <t>泛半导体领域高端设备供应商</t>
  </si>
  <si>
    <t>2020.5.29 - 股权投资 - N/A - 上海科创/浙民投/联升/正泰/上海联和/鋆昊
2023.1.16 - 战略投资 - N/A - 龙鼎</t>
  </si>
  <si>
    <t>理想晶延半导体设备（上海）股份有限公司是一家光电设备供应商，打造了由产业、金融、智力资本融合推动的高端装备研发与创业平台市场化运作模式。理想晶延立足光伏新能源产业，聚焦PERC、TOPCon等电池前沿技术，成功推出系列电池生产装备，已在国内外主流光伏电池生产商处批量使用。该公司自主研制的国产首台空间型板式ALD镀膜设备，具有镀膜质量高、钝化效果好等显著特点。iALD-IV新产品完美兼容高效TOPCON电池工艺，2022年取得超过80GW电池订单，稳居市场领先地位。iALD-IV设备配套管式PECVD镀膜设备、PE-Poly Si设备、低压扩散设备等系列新产品，单双面镀膜工艺、热处理方式以及突出的设备产能，为高效TOPCon电池大规模产业化增添强劲动力。同时，理想晶延还针对钙钛矿电池叠层成功开发镀膜设备，顺利获得市场化应用。</t>
  </si>
  <si>
    <t>深蓝互动</t>
  </si>
  <si>
    <t>二次元游戏开发商</t>
  </si>
  <si>
    <t>2020.8.6 - 天使轮 - N/A - 嘉兴致君
2021.2.22 - Pre-A轮 - N/A - 腾讯
2023.1.10 - 股权投资 - N/A - 上海游扳</t>
  </si>
  <si>
    <t>深蓝互动是一家年轻的游戏公司，深耕二次元文化，成为国内顶级的二次元游戏公司是我们的目标。目前公司正在二次元和女性向手游两个擅长领域开展。</t>
  </si>
  <si>
    <t>十二栋文化</t>
  </si>
  <si>
    <t>原创动漫品牌制作商</t>
  </si>
  <si>
    <t>君联/金浦/联想之星/真格</t>
  </si>
  <si>
    <t>2016.2.17 - 天使轮 - 数百万人民币 - 联想之星/飞博共创
2017.3.6 - A轮 - 2500万人民币 - 君联/金浦/联想之星/平安
2018.4.16 - A+轮 - 4300万人民币 - 真格/共襄/君联
2019.3.28 - B轮 - 1亿人民币 - 险峰旗云/真格/苹果天使
2020.1.10 - B+轮 - N/A - 众源
2023.1.12 - 股权投资 - N/A - 中关村中诺</t>
  </si>
  <si>
    <t>十二栋文化成立于2016年，是以卡通形象IP驱动的娱乐消费公司。公司旗下运营“长草颜团子”“制冷少女”“Gon的旱獭”“符录小姜丝”“破耳兔”等300+知名卡通形象，拥有形象IP整合运营平台与角色形象孵化研发平台、衍生品品牌“BC12”和娱乐空间“LLJ夹机占”。</t>
  </si>
  <si>
    <t>坤天新能源</t>
  </si>
  <si>
    <t>锂离子电池负极材料研发生产商</t>
  </si>
  <si>
    <t>2022.1.10 - A轮 - N/A - 蜂巢能源/贝特瑞/海南碳元素/千乘
2022.5.4 - B轮 - 3.34亿人民币 - 万向一二三/亿纬动力/山东蜂巢
2022.10.31 - 战略投资 - 10亿人民币 - 中国石化/SK中国/中金/复星创富/三一/广发乾和
2023.1.20 - Pre-IPO -20亿人民币 - SK中国/中石化/复星创富/三一重工/宽带/韩亚/海丰/建发</t>
  </si>
  <si>
    <t>坤天新能源是国内首家人造负极材料石墨化加工企业，也是国内为数不多拥有成熟的人造负极材料箱式炉石墨化技术生产企业，坤天新能源早在2012年就自主成功研发出箱式炉石墨化技术，与传统坩埚炉相比，可大大降低能源消耗，提高设备利用率。经过二十余年的发展，如今已经成长为国内头部的锂离子动力电池负极材料研发及供应商。</t>
  </si>
  <si>
    <t>天防安全</t>
  </si>
  <si>
    <t>物联网安全产品及解决方案提供商</t>
  </si>
  <si>
    <t>2020.9.1 - 天使轮 - 1000万人民币 - 梅花/新势能
2020.11.2 - 天使+轮 -2000万人民币 - 梅花
2023.1.11 - Pre-A轮 - 数千万人民币 - 天鹰</t>
  </si>
  <si>
    <t>北京天防安全科技有限公司作为物联网安全创新者，是集物联网安全技术研究、安全产品开发、安全咨询服务于一体的高新技术企业，致力于为用户提供专业的物联网安全产品和解决方案。天防安全主要针对智慧城市、平安城市、天网工程、雪亮工程、平安中国等大型视频物联网络，陆续推出“天防、天慧、天仓、天合、天通、天演、天鉴”等一系列物联网安全产品，提供“资弱漏补，闭环管理”的整体物联网安全解决方案，从视频监控对网络安全的评估与实时预警实现全周期管理，实现安防设备应用安全的可视、可管、可控，提高网络的抗击打能力和安全监测管理能力。</t>
  </si>
  <si>
    <t>安迈特</t>
  </si>
  <si>
    <t>锂离子电池材料研发商</t>
  </si>
  <si>
    <t>2022.4.15 - 天使轮 - N/A - 武岳峰/海松
2023.1.11 - Pre-A轮 - 数千万人民币 - 东方富海/淄博景能/首都科技发展/皇城相府</t>
  </si>
  <si>
    <t>安迈特科技（北京）有限公司，是一家专注于新能源领域、新材料研发、制造与销售的创新型科技企业，是北京市新能源电池产业链建设重点支持项目。公司在行业内拥有丰富的新能源、新材料技术研发及产业化合作资源。公司面向高速发展的新能源汽车、储能和3C消费类电池等及新型固态电池发展需求，通过自主创新和汇聚行业优势资源，开发可大幅提升电池安全性、降低成本、提高能量密度的高性能关键材料，并实现规模产业化，推动新能源新材料产业的快速发展。</t>
  </si>
  <si>
    <t>引加生物</t>
  </si>
  <si>
    <t>蛋白原料和试剂研发生产商</t>
  </si>
  <si>
    <t>2021.2.10 - 天使轮 - 数千万人民币 - 鼎晖/复容
2021.7.20 - Pre-A轮 - 数千万人民币 - 高榕/鼎晖/复容
2022.12.8 - A轮 - 1亿人民币 - 招银国际/苏州信禾国清</t>
  </si>
  <si>
    <t>引加生物是一家蛋白原料和试剂研发生产商，致力于源头创新和国际引进合作开发并举的以多层次蛋白应用为聚焦的技术平台公司。引加生物目前在上海闵行区·浦江镇科技园区和北京亦庄开发区设有研发中心，苏州工业园区设有GMP产品生产中心，通过对复杂蛋白结构及功能的设计，配合其特有的计算机模拟和高通量筛选平台，开发出可对标国际一流的高质量、难模仿、高稳定的蛋白原料。成立至今，已开发出涵盖新药研发、诊断、疫苗、细胞治疗等一系列细分领域的产品，并完成了进口产品平行性能比对及批间差/稳定性研究，同时也在个性化用药指导（伴随和辅助诊断）、生物制剂质控评价检测试剂等产品方面紧密推进。</t>
  </si>
  <si>
    <t>2022.6.23 - 天使轮 - N/A - 泰福
2022.9.21 - A轮 - 数亿人民币 - 启明/比邻星/东久新宜/临港蓝湾/瑞华/泰福
2023.1.12 - A+轮 - 1000万美元 - 淡马锡</t>
  </si>
  <si>
    <t>2019.7.29 - 战略投资 - N/A - 国发/深创投
2021.9.26 - A轮 - 1亿人民币 - 国投招商/致道/顺融/北极光/乾汇/苏高新/深创投
2023.1.10 - A+轮 - N/A - 乾汇/元生/苏高新</t>
  </si>
  <si>
    <t>TENWAYS</t>
  </si>
  <si>
    <t>电助力自行车研发生产商</t>
  </si>
  <si>
    <t>2021.12.29 - Pre-A轮 - N/A - 高瓴
2022.11.4 - A1轮 - N/A - 高鹄/钟鼎/腾讯/高瓴/华映/阿里
2023.1.9 - A2轮 - 3亿人民币 - L Catterton</t>
  </si>
  <si>
    <t>华润生物</t>
  </si>
  <si>
    <t>高端生物药研发商</t>
  </si>
  <si>
    <t>2021.12.25 - A轮 - 数亿人民币 - 同创伟业
2023.1.10 - B轮 - 6亿人民币 - 国调/国有企业混改/建信/广东粤科/无锡国联</t>
  </si>
  <si>
    <t>华润生物是华润医药旗下创新生物药平台，公司立足创新，专注研发，拥有一流的产业化和商业化能力。现自主创新能力已覆盖分子发现、工艺开发、转化医学、临床开发到商业化生产药品开发全周期，业务包括生物药的研发、生产和销售，拥有3个已上市产品、20+在研产品管线。现有包括近10位海外及国家级高层次人才的高水平研发团队，承担多项国家“重大新药创制”科技重大专项，同时也是国资委“科改示范行动”首批试点企业。</t>
  </si>
  <si>
    <t>赛乐医疗</t>
  </si>
  <si>
    <t>口腔医疗器械及耗材制造商</t>
  </si>
  <si>
    <t>毅达/红杉</t>
  </si>
  <si>
    <t>2021.7.19 - A轮 - 数亿人民币 - 弘晖/毅达/红杉/承树
2021.10.26 - A+轮 - 1亿人民币 - 红杉/浩悦/常高新/和嘉
2022.5.9 - 股权投资 - N/A - 和诺
2023.1.9 - B轮 - 数亿人民币 - 广发信德/摩天石/佑硕</t>
  </si>
  <si>
    <t>常州赛乐医疗技术有限公司成立于2016年，是集研发、制造、营销和服务于一体的专业牙科器械制造商。八颗牙（Eighteeth）是赛乐医疗的牙科品牌，致力于为全球口腔市场提供专业的牙科医疗器械产品。公司自成立以来一直秉承着“合理的价格、可靠的产品品质和良好的售后服务”宗旨，布局全系列牙科设备耗材产品打造一体化闭环，爆款产品频出，质量比肩国际巨头。产品一经推出即收获国内外牙医客户的广泛认可，销量节节攀升，远销全球141个国家和地区，打造具有国际影响力的自有品牌。</t>
  </si>
  <si>
    <t>邦顺制药</t>
  </si>
  <si>
    <t>2021.4.29 - A轮 - N/A - 银杏谷/科发/普华
2022.11.30 - B轮 - N/A - 深创投/科发/普华</t>
  </si>
  <si>
    <t>邦顺制药是一家处于临床阶段、具备完整研发链条和强大商业化能力的生物医药高科技企业，专注于肿瘤、自身免疫和炎症疾病治疗领域创新药的研发，适用于骨髓增殖性肿瘤、血液和自身免疫性疾病。现有多款新药产品的十余个适应症处于临床中后期阶段，另有多款产品处于临床前研发阶段。公司在杭州、成都、长沙和郑州设有临床运营分支机构。</t>
  </si>
  <si>
    <t>柠檬光子</t>
  </si>
  <si>
    <t>一站式激光芯片及光源解决方案提供商</t>
  </si>
  <si>
    <t>2018.7.6 - A轮 - N/A - 愉悦
2019.8.5 - A+轮 - 5000万人民币 - 德联/愉悦
2021.5.26 - B1轮 - N/A - 飞图/卓胜微/愉悦
2023.1.9 - B2轮 - 数亿人民币 - 深创投/深圳高新投/创鑫激光/番禺产投</t>
  </si>
  <si>
    <t>柠檬光子是一家半导体激光芯片研发商，专注于高端半导体电光器件、模块及系统的研发、销售，为用户提供光机电器件、系统等产品。公司拥有国际领先的半导体激光技术和工艺，着眼于以自主的核心技术为基础，垂直整合半导体激光器的各个制造环节，并延伸至其应用的开发和拓展。公司研发的下一代半导体激光芯片在众多应用领域比现有的激光芯片技术具有更优异的性能，更高的可靠性，以及更低廉的制造成本。</t>
  </si>
  <si>
    <t>梦想绽放</t>
  </si>
  <si>
    <t>头部VR一体机品牌提供商</t>
  </si>
  <si>
    <t>IDG/毅达</t>
  </si>
  <si>
    <t>2017.9.1 - Pre-A轮 - N/A - 中信建投/重庆两江/IDG
2019.10.10 - A轮 - 1亿人民币 - 毅达/贝信
2021.1.4 - B轮 - 数亿人民币 - 屹唐长厚/清新
2022.1.26 - 股权投资 - N/A - 四川产业振兴/兴投
2022.9.26 - C轮 - 4亿人民币 - 青岛投资/真知</t>
  </si>
  <si>
    <t>梦想绽放（原名爱奇艺智能）是一家由爱奇艺内部孵化、独立运营，专注于虚拟现实（VR）技术、产品与内容研发的科技企业。公司总部位于北京，在南京、上海、德阳等地设有区域分部。在“硬件+内容”双轮驱动战略驱动下，梦想绽放致力于成为中国 VR 娱乐生态的开创者和引领者。截止目前，已先后推出了奇遇 1、奇遇 2、奇遇 2S、奇遇 2Pro、奇遇 3、奇遇 Dream、奇遇 Dream Pro 等多款深受中国用户喜爱的 VR 一体机产品，并创造了诸如全球首款 4K VR 一体机、独家定制 iQUT 观影标准、全球首个 5G+8KVR 直播、国内首个计算机视觉（CV）头手 6DoF VR 交互技术等多项业界第一。
 企业画像</t>
  </si>
  <si>
    <t>乐纯生物</t>
  </si>
  <si>
    <t>一次性生物工艺技术及解决方案提供商</t>
  </si>
  <si>
    <t>2013.2.4 - 天使轮 - N/A - 北京安普生化/新进
2017.6.21 - A轮 - N/A - 多宁生物
2021.4.2 - B轮 - 数亿人民币 - 君联/高瓴
2021.11.30 - B+轮 - 数亿美元 - 上海灏霁/高瓴/联新/中金/福鹏/君联/海望/惠每
2022.2.18 - 股权投资 - N/A - 弘晖/晟德悦凯/嘉兴晨熹/康君/泰珑
2023.1.12 - C轮 - 数亿人民币 - Novo A.S/General Atlantic/高盛/弘晖/康君/惠每/中科科创/火炬电子/嘉兴晨熹</t>
  </si>
  <si>
    <t>上海乐纯生物技术有限公司是先行从事生物制药行业一次性使用耗材及设备研发、生产和销售的高新技术企业。乐纯生物十余年持续赋能生物医药，以技术创新为驱动，提供高品质的生物工艺解决方案，致力于成为全球生物制药企业值得信赖的合作伙伴。</t>
  </si>
  <si>
    <t>镁信健康</t>
  </si>
  <si>
    <t>普惠健康医疗服务及保障平台</t>
  </si>
  <si>
    <t>北极光/创新工场</t>
  </si>
  <si>
    <t>2018.4.11 - 天使轮 - N/A - 远毅/斯道
2019.4.2 - A轮 - N/A - 赛富/博远
2020.3.10 - 战略投资 - N/A - 中再寿险
2020.11.23 - A+轮 - N/A - 上海上实/北极光/创新工场
2021.3.5 - B轮 - 10亿人民币 - 蚂蚁/上海生物医药/创新工场/华兴新经济/北极光/博远/远毅/赛富/小村
2021.8.10 - C轮 -20亿人民币 - 远毅/博裕/礼来/中金浦成/清池/AIHC/歌斐/联新/光大控股/B Capital/中银/GIC/建峖/创新工场/华兴新经济/上海生物医药/小村/欣柯/熙灏/上海医药大健康云商
2023.1.10 - C+轮 - N/A - 汇丰银行</t>
  </si>
  <si>
    <t>镁信健康作为中国领军的普惠健康医疗服务及保障平台，推出了多样化的普惠健康险与各类医疗健康福利及服务，在药企、保险公司、医院和患者之间架起了高效服务的桥梁，形成行业支付方、产品及服务供给方与用户需求方三方的良性循环，促进优质医疗健康资源和健康保险的深度融合，为每个家庭提供更全面、更经济、更优质的医疗健康服务与保障。</t>
  </si>
  <si>
    <t>中科慧眼</t>
  </si>
  <si>
    <t>智能视觉解决方案提供商</t>
  </si>
  <si>
    <t>2015.2.6 - 天使轮 - N/A - 隆领/国金
2015.5.6 - A轮 - 1000万人民币 - 联想
2017.11.27 - Pre-B轮 - 1亿人民币 - 阿波罗/中关村发展/嵩山
2018.7.20 - 股权投资 - N/A - 壹号/君岳共享
2021.8.27 - B轮 - 3亿人民币 - 国开科创/联想/君岳共享/国开熔华/沐盟/中金天盈/壹号/水木春锦/普罗
2023.1.11 - C1轮 - N/A - 安徽中鼎/讯飞/尧诚/安东</t>
  </si>
  <si>
    <t>中科慧眼基于国际领先的双目视觉算法提供车载3D环境感知方案和主动安全系统，是国内率先推出可量产车载后装、准前装、前装立体视觉传感器的高科技公司。中科慧眼是国家高新技术企业、中关村前沿科技企业、中关村高新技术企业、国家专精特新“小巨人”企业:是国内第一家商业化落地立体视觉感知技术的公司；同时也是百度Apollo生态成员，百度Apollo基金投资的国内唯一一家智能视觉传感器高科技企业。中科慧眼立体(双目)视觉传感器已批量出货，为L0~L5智能驾驶全栈式赋能，已为国内数百个自动驾驶项目提供双目感知技术。公司AEB主动安全系统已在30多个城市的公交、出租、渣士、消防等领域实现数万套装车。公司第三代立体视觉系统、防尘防水相机、限高预警系统、路面预瞄系统等，已获得多家OEM定点。</t>
  </si>
  <si>
    <t>高仙机器人</t>
  </si>
  <si>
    <t>智能清洁机器人研发商</t>
  </si>
  <si>
    <t>蓝驰/腾讯</t>
  </si>
  <si>
    <t>2014.12 - 天使 - N/A - 接力
2016.06 - Pre-A - N/A - 七海/接力/北京黑土地
2018.05 - A轮 - 1000万美元 - 蓝驰/七海
2019.03 - B轮 - 1亿人民币 - 远翼/七海/蓝驰/KIP
2020.09 - B+轮 - 1.5亿人民币 - 博华/中信建/蓝驰/远翼/KIP/鹏博恒泰
2021.03 - B++轮 - 数亿人民币 - 龙湖/美团/腾讯/中信建
2021.09 - C轮 - 12亿人民币 - 今日/软银/金镒/美团/蓝驰/远翼
2022.03 - 股权投资 - N/A - 大钲
2022.09 - 股权投资 - N/A - 宜兴杰宜
2023.01 - D轮 - 数亿人民币 - 金拓</t>
  </si>
  <si>
    <t>高仙机器人成立于2013年,是全球最早从事自主移动技术研发和应用的高科技公司之一。高仙深耕商用清洁机器人赛道,推出7大产品线,覆盖7大清洁功能,全面实现行业领跑。高仙是清洁行业唯一获全ISO9001国际认证、中国机器人CR认证、美国UL安全认证、欧洲CE安全认证的商业服务机器人公司。截至目前,高仙已为全球逾40个国家和地区的2,000多个客户提供超过2亿公里的清洁服务,是商用移动机器人和无人驾驶领域市场落地能力最卓越的企业之一。 在自主研发的移动机器人全场景全栈技术引擎驱动下,高仙坚持产学研销服一体,形成理论研究-产品研发-交付运营的完整闭环。高仙以改变传统服务业,缔造智慧服务新时代为使命,致力于让服务机器人遍布世界的每个角落。</t>
  </si>
  <si>
    <t>Flash Express</t>
  </si>
  <si>
    <t>泰国东南亚地区快递服务商</t>
  </si>
  <si>
    <t>4.47亿美元</t>
  </si>
  <si>
    <t>2017.1.1 - 种子轮 - N/A - 云天使
2018.5.9 - 天使轮 - 数千万美元 - 高榕
2020.10.12 - D轮 - 2亿美元 - 泰国石油/泰国红牛/大城银行/eWTP/高榕/云天
2021.1.1 - D+轮 - N/A - SCB10X/Chan Wanic
2021.6.1 - E轮 - 1.5亿美元 - Founder's Fund/SCB10X/eWTP/、泰国石油/泰国红牛/泰国大城
2023.1.12 - F轮 - 4.47亿美元 - N/A</t>
  </si>
  <si>
    <t>闪电达公司于2017年5月成立，经过一年的产品试运行后，目前在泰国境内提供“隔日达”快递服务，客群主要为 B2C 电商商户与 C2C 大众消费者，公司规模已达500人，总部位于泰国曼谷，研发中心分设在北京，未来会将业务扩散至整个东南亚地区。</t>
  </si>
  <si>
    <t>晟芯网络</t>
  </si>
  <si>
    <t>网络通信设备ASIC芯片研发商</t>
  </si>
  <si>
    <t>2021.4.16 - 战略投资 - N/A - 哈勃
2023.1.4 - 股权投资 - N/A - 尚势/建信信托</t>
  </si>
  <si>
    <t>晟芯网络是一家网络通信设备ASIC芯片研发商，公司以通信网络、传输、交换技术等为基础，核心业务包括电信级网络通信、工业互联通信以及物联网边缘计算等应用场景的芯片IP Core设计、ASIC流片及推广等。</t>
  </si>
  <si>
    <t>精准医学技术研发商</t>
  </si>
  <si>
    <t>2021.12.31 - 股权投资 - N/A - 峰瑞/飞凡
2023.1.6 - 股权投资 - N/A - 中关村发展/飞凡/博远</t>
  </si>
  <si>
    <t>嘉华药锐科技（珠海）有限公司是一家专注于精准医学，以生物学科技创新为基础，致力于利用公司核心之蛋白富集技术，以创新的科技来提升肿瘤靶向药物、免疫药物对肿瘤患者的有效性。</t>
  </si>
  <si>
    <t>麦岩智能</t>
  </si>
  <si>
    <t>未来社区智能服务机器人研发商</t>
  </si>
  <si>
    <t>2022.1.26 - 天使轮 - N/A - 雅瑞
2022.2.22 - Pre-A轮 - 1亿人民币 - 耀途/元禾原点/界石/雅瑞/势乘
2023.1.4 - 股权投资 - N/A - 元禾原点/瑞昇基金/盘古创富</t>
  </si>
  <si>
    <t>麦岩智能是一家定位未来社区智能服务机器人的科技公司，由融创前高管、北航人工智能及机器人领域专家共同创立。自2021年6月1日成立以来，秉承“未来美学”理念，麦岩智能致力于提供极致的智能机器人产品及服务，实现在社区、商业、文旅、会展、康养多场景服务的全面智能化，助力地产、物业等企业提升服务效率，与客户携手打造高端智能的数字化美好生活。</t>
  </si>
  <si>
    <t>毅达/乾融创禾</t>
  </si>
  <si>
    <t>2021.2.8 - 股权投资 - N/A - 江苏省产业技术/苏州领军
2021.10.11 - A轮 - 1亿人民币 - 毅达/普华/农银国际/乾融创禾
2023.1.9 - 股权投资 - N/A - 华泰紫金/苏民投/汇添富</t>
  </si>
  <si>
    <t>芯三代是一家第三代半导体SiC-CVD装备研发生产商。目前聚焦于第三代半导体SiC-CVD装备，致力于研发生产半导体相关专业设备。拥有完全自主可控知识产权的用于SiC外延生长的CVD（化学气相沉积）装备，实现SiC外延设备的进口替代，填补国内SiC产业链顶端的空白。</t>
  </si>
  <si>
    <t>裕芯电子</t>
  </si>
  <si>
    <t>高性能模拟及混合信号器件集成电路设计服务商</t>
  </si>
  <si>
    <t>2019.5.17 - A轮 - N/A - 广州凯思
2022.6.7 - B轮 - 1亿人民币 - 复朴/容亿/浙江北大
2023.1.6 - 股权投资 - N/A - 上海自贸区</t>
  </si>
  <si>
    <t>裕芯电子成立于2014年，是一家高性能模拟及混合信号器件集成电路设计企业，产品涵盖电源管理、电池管理、系统产品等。产品聚焦中高端新能源照明类、消费电子类、工控类以及AIOT市场，广泛应用于太阳能照明、移动照明、便携终端、移动电源、电动工具以及安防等市场领域。</t>
  </si>
  <si>
    <t>高频环境</t>
  </si>
  <si>
    <t>2020.10.30 - 战略投资 - 1亿人民币 - 凯辉/青域诚和
2021.4.13 - 股权投资 - N/A - 俱成/沃肯
2021.11.22 - 股权投资 - N/A - 北京勤科
2022.8.5 - 股权投资 - N/A - GGV/盛世
2023.1.9 - 股权投资 - N/A - 中电</t>
  </si>
  <si>
    <t>2017.5.23 - 天使轮 - N/A - 保力新
2018.12.26 - Pre-A轮 - N/A - 华友
2022.12.20 - A轮 - 7亿人民币 - 毅达/宁德时代/亿纬锂能/国轩高科/欣旺达/冠宇科技/晨道/超兴/深圳三汇
2023.1.6 - 股权投资 - N/A - 鋆昊</t>
  </si>
  <si>
    <t>2021.6.17 - 股权投资 - N/A - 珠海科创/珠海高科
2021.12.30 - 股权投资 - N/A - 新势能
2022.3.29 - 股权投资 - N/A - 追远/琢石/哇牛/同创伟业
2023.1.6 - 股权投资 - N/A - 俱成/中国中车/深圳航天科工/追远/上海奎柱</t>
  </si>
  <si>
    <t>硅酷科技成立于2018年12月12日，总部位于广东省珠海市，致力于半导体精密封装设备的研发和制造，涵盖光学镜头、先进封装、功率半导体等相关领域的封装设备。公司开发的光学镜头封装设备已成功应用于舜宇光学、苹果等头部公司相关产品的生产。</t>
  </si>
  <si>
    <t>北斗智能</t>
  </si>
  <si>
    <t>大交通领域智能决策引擎平台研发商</t>
  </si>
  <si>
    <t>红杉/英诺</t>
  </si>
  <si>
    <t>2018.3.2 - 股权投资 - N/A- 深科先进
2019.1.10 - 股权投资 - N/A - 厦门汭疆/英诺天使
2020.10.10 - 股权投资 - N/A - 红杉/英诺天使
2022.5.25 - 股权投资 - N/A - 粤财
2023.1.5 - 股权投资 - N/A - 南山战新投</t>
  </si>
  <si>
    <t>深圳市北斗智能科技有限公司是面向人工智能应用领域的专业型研发机构，致力于打造大交通行业的智能决策引擎，通过融合大数据、人工智能等技术，贯通交通组织感知-认知-决策-反馈的自适应闭环，助推产业智能化升级，实现安全、高效、可持续发展。</t>
  </si>
  <si>
    <t>沃衍/毅达/金沙江联合</t>
  </si>
  <si>
    <t>2019.1.18 - 天使轮 - N/A - 信达风/金科君创
2019.11.8 - Pre-A轮 - 数千万人民币 - 亦庄国投/中关村启航
2020.11.23 - A轮 - 1亿人民币 - 毅达/金沙江联合
2021.8.5 - A+轮 - N/A - 合肥创投/力合/方正和生/凯旋
2022.1.20 - 战略投资 - 1亿人民币 - 中国石化
2022.9.22 - 股权投资 - 数千万人民币 - 沃衍/合肥创新投
2023.1.6 - 股权投资 - N/A - 创谷</t>
  </si>
  <si>
    <t>珞安科技</t>
  </si>
  <si>
    <t>工业网络空间安全产品与解决方案提供商</t>
  </si>
  <si>
    <t>同创伟业/元禾/巢生/容亿/恒旭</t>
  </si>
  <si>
    <t>2018.01 - 天使轮 - N/A - 同创伟业
2019.01 - Pre-A轮 - N/A - 三一重工
2019.11 - A轮 - 数千万人民币 - 三一/巢生/同创伟业
2020.06 - B轮 - 数千万人民币 - 琥珀/同创伟业/加盛
2021.01 - B+轮 - N/A - 恒旭/容亿
2021.08 - B++轮 - 1亿人民币 - 元禾
2021.11 - 股权投资 - N/A - 琥珀
2022.07 - C轮 - 5亿人民币 - 中金/国铁建信/联通/恒旭/容腾5G/建信信托
2023.01 - 股权投资 - N/A - 金蚂投资</t>
  </si>
  <si>
    <t>北京珞安科技有限责任公司是一家专注于工业控制网络安全方向的创新型高科技公司，自主研发的工控安全产品广泛应用于电力、石油、石化、水利、化工、军工、冶金、交通和市政等行业，同时提供工控安全咨询培训、风险评估、漏洞挖掘、渗透测试和攻防演练等服务。</t>
  </si>
  <si>
    <t>弥费科技</t>
  </si>
  <si>
    <t>AMHS设备及零部件研发生产商</t>
  </si>
  <si>
    <t>启明/金浦</t>
  </si>
  <si>
    <t>2021.5.18 - A轮 - 1亿人民币 - 启明/金浦/红晔
2022.1.30 - B轮 - 数亿人民币 - 通用技术/海通开元/博将/启明/紫明芯投/中亿明源/北京圜丰
2023.1.13 - Pre-IPO - N/A - N/A</t>
  </si>
  <si>
    <t>弥费科技2014年在上海成立，是一家技术驱动型的半导体设备公司，专注于生产、研发、销售适用于半导体晶圆厂的自动物料搬运系统AMHS(Automated Material Handling System)。弥费科技是目前国内唯一一家能提供成套半导体晶圆厂AMHS的中国供应商。公司已经成功打破外国公司在这一细分领域的垄断，实现国产替代，并开始进军海外市场。</t>
  </si>
  <si>
    <t>和利/云启/国中/毅达/金浦</t>
  </si>
  <si>
    <t>2022.6.8 - 天使轮 - 2亿人民币 - 和利/渶策/云启/国中/毅达/金浦/亚昌/君盛/富华/南京江北益华/开弦
2023.1.3 - A轮 - N/A - 开弦</t>
  </si>
  <si>
    <t>2019.12.20 - 股权投资 - N/A - 力合
2021.8.3 - Pre-A轮 - 数千万人民币 - 澳银/深圳高新投
2022.1.7 - Pre-A+轮 - 数千万人民币 - 新浩/清科/清汇
2022.10.24 - A轮 - N/A - 联想/深圳担保
2023.1.4 - A+轮 - 数千万人民币 - 清科/弘晖</t>
  </si>
  <si>
    <t>拜尔洛克是一家由清华大学、厦门大学、香港科技大学的博士、博士后创立的辅助生殖自动化设备提供商。其愿景是立足中国着眼全球，打造世界领先的高端辅助生殖医疗器械。目前，辅助生殖技术主要有人工授精和试管婴儿及其衍生技术两大类。在辅助生殖服务市场中，试管婴儿（IVF）的应用最为广泛，占了约95%的市场份额。IVF的成功率除了受精子、卵子、受孕环境等内部因素影响外，还受到主治医生、胚胎学家的经验和技术、实验室设备及环境的影响。专业医生负责为患者量身定制治疗方案，包括促排卵方案和胚胎移植操作，专业胚胎学家在胚胎室负责胚胎培养、冷冻、挑选等工作。拜尔洛克的产品线瞄准胚胎室的操作环节并解决操作环节的痛点。</t>
  </si>
  <si>
    <t>超芯星</t>
  </si>
  <si>
    <t>第三代半导体研发商</t>
  </si>
  <si>
    <t>同创伟业/华业天成</t>
  </si>
  <si>
    <t>2020.3.16 - 天使轮 - N/A - 同创伟业/磊梅瑞斯
2020.9.24 - A轮 - N/A - 金茂
2021.11.4 - A+轮 - 数亿人民币 - 招银/华业天成/软银
2023.1.1 - B轮 - 1亿人民币 - 渶策/浙江创智/大有/佳银</t>
  </si>
  <si>
    <t>超芯星是一家第三代半导体研发商，致力于6英寸碳化硅衬底的研发与产业化，碳化硅可广泛应用于5G通讯、航空航天、轨道交通、电动汽车、光伏储能、风力发电、智能电网、高压输配电和电能变换、电机控制、节能建筑等重要国防和民用领域，是推动战略性新兴产业的重要支撑。</t>
  </si>
  <si>
    <t>Immune-Onc Therapeutics</t>
  </si>
  <si>
    <t>美国抗癌药物研发商</t>
  </si>
  <si>
    <t>2016.9.1 - A轮 - 700万美元 - CLI/Fame Mount
2018.9.18 - Pre-B轮 - 3300万美元 - Vivo/StartX/北极光/正心谷
2020.8.4 - 扶助基金 - 214万美元 - National Cancer Institute
2021.3.31 - B轮 - 7300万美元 - 海松/楹联/中南/乾瞻/勤智/夏尔巴/燕创/交银/道远/Octagon/Sphera Healthcare/药明生物/北极光/维梧
2023.1.6 - B+轮 - 2500万美元 - 勤智/比邻星/乾瞻/交银国际/药明生物</t>
  </si>
  <si>
    <t>以明生物是一家处于临床研发阶段的生物医药公司，专注于癌症免疫治疗，致力于为癌症患者研发全新的髓系细胞免疫检查点抑制剂。该公司的目标是通过逆转对髓系细胞生物学和免疫抑制性受体独到的科学见解，发现并开发可以在肿瘤微环境中解除免疫抑制的生物新药。</t>
  </si>
  <si>
    <t>半导体精密划切设备研发商</t>
  </si>
  <si>
    <t>华登/元禾璞华/银杏谷/金浦/韦豪创芯</t>
  </si>
  <si>
    <t>2020.12 - 天使轮 - N/A - 沈阳为艾思
2021.12 - A轮 - N/A - 盛宇/全德学尔
2022.04 - B轮 - N/A - 华登/超越摩尔/元禾璞华/韦豪/金浦/士兰/银杏谷/泰达/兴橙/苏高新/正海/全德学尔
2022.12 - B+轮 - N/A - 润璋/国家集成电路</t>
  </si>
  <si>
    <t>和研科技是一家半导体精密划切设备研发商，主要从事半导体精密划切设备研发、生产、销售及服务，主要产品有6英寸、8英寸和12英寸全自动精密划片机、JIGSAW全自动切割分选一体机等，广泛应用于集成电路、分立器件、光电器件、传感器、光通信器件、光学组件、医疗电子等领域。</t>
  </si>
  <si>
    <t>2020.12.28 - 股权投资 - N/A - 广州盈涛/万载长盛
2021.7.27 - A轮 - N/A - 国民/中电中金/广东若补/高泰云天
2022.8.12 - B轮 - 数亿人民币 - 复星锐正/国调/广汽/中金/国民
2022.11.2 - B+轮 - 数亿人民币 - 达晨/基石/博世/陕汽/国调战新/广东省产业/国中/博时
2023.1.1 - C轮 - N/A - 政府背景的产业资本</t>
  </si>
  <si>
    <t>君圣泰</t>
  </si>
  <si>
    <t>临床阶段原创新药研发商</t>
  </si>
  <si>
    <t>C轮/C+轮</t>
  </si>
  <si>
    <t>1.07亿美元</t>
  </si>
  <si>
    <t>2016.7.27 - 天使轮 - N/A - 泰福
2017.2.4 - A轮 - N/A - 銘丰
2020.12.8 - B+轮 - 数千万美元 - 嘉泰新世纪/大湾区基金/泰格/中信证券/同创伟业/稳正/恒至/博睿/蓝海
2023.1.5 - C轮/C+轮 - 1.07亿美元 - 国开金融/广东中医药/越秀产业/昱烽晟泰</t>
  </si>
  <si>
    <t>圣泰生物技术有限公司是一家全球一体化的临床阶段生物技术公司，专注代谢性疾病、消化系统疾病等领域的重大未满足临床需求。在经验丰富的国际化高管团队和世界一流的科学顾问委员会的领导下，公司立足源头创新，以患者的综合临床获益和整体健康改善为目标，开发“First-in-Class”多靶点原创新药。 基于自主知识产权，公司已构建丰富的产品管线，其中，核心品种创新药HTD1801正在全球推进多项中、后期临床试验，开发2型糖尿病（T2DM）、非酒精性脂肪性肝炎（NASH）、严重高甘油三酯血症（SHTG），及原发性硬化性胆管炎（PSC）等适应症。作为同类首创的多靶点新分子实体，HTD1801被美国FDA授予2项“快速通道资格认定”、1项“孤儿药资格认定”，并获得国家“十三五”“重大新药创制”科技重大专项支持。</t>
  </si>
  <si>
    <t>Akulaku</t>
  </si>
  <si>
    <t>东南亚市场消费分期电商平台</t>
  </si>
  <si>
    <t>IDG/DCM/启明/君联/顺为</t>
  </si>
  <si>
    <t>2015.03 - 天使轮 - N/A - 华创/IDG
2016.01 - Pre-A轮 - 1000万美元 - IDG/DCM/华创
2017.02 - A轮 - 800万美元 - 华创/Welight/Arbor/Eight Roads/DCM/ IDG
2017.07 - B轮 - 3000万美元 - 启明/君联/顺为/IDG/Arbor/DCM/微光
2018.10 - C轮 - 7000万美元 - 凡普金科/红杉印度/BlueSky/启明
2019.01 - D轮 - 1亿美元 - 蚂蚁
2022.02 - 债权融资 - 1亿美元 - SCB
2022.03 - D+轮 - 1000万美元 - Lend East
2022.12 - E轮 - 2亿美元 - MUFG</t>
  </si>
  <si>
    <t>Akulaku是一家主打海外市场的分期购物电商平台，是专注于印尼和东南亚市场的线上消费金融平台，致力于为南亚和东南亚用户提供便捷的消费金融服务，产品目前已经在马来西亚、印尼、菲律宾等地区上线使用。深圳市街角电子商务有限公司旗下产品。</t>
  </si>
  <si>
    <t>2022.1.20 - 股权投资 - N/A - 清石
2022.3.10 - A轮 - 1亿人民币 - 华登/华勤通讯/龙旗/天珑移动
2022.9.8 - 战略投资 - 1亿人民币 - 安芯/沨华/易赛/华登
2023.1.4 - 战略投资 - 数亿人民币 - 浙江金融/方正和生</t>
  </si>
  <si>
    <t>墨云科技</t>
  </si>
  <si>
    <t>AI智能网络攻防安全服务提供商</t>
  </si>
  <si>
    <t>高瓴/蓝驰/联想之星</t>
  </si>
  <si>
    <t>2017.6.14 - 天使轮 - N/A - Testin云测试
2017.12.4 - Pre-A轮 -2000万人民币 - 联想之星/海创菁英
2018.7.14 - A轮 - 数千万人民币 - 蓝驰/联想之星
2019.6.14 - A+轮 - 数千万人民币 - 嘉御/蓝驰/联想之星
2021.2.4 - B轮 - 1亿人民币 - 高瓴/蓝驰/将门
2021.9.4 - B+轮 - 1亿人民币 - 高瓴/蓝驰/将门
2023.1.4 - 战略投资 - N/A - 金石</t>
  </si>
  <si>
    <t>北京墨云科技有限公司成立于2017年，是国内领先的网络攻防科技安全服务提供商，公司一直秉持着让网络攻防更智能的使命，不断创造突破性技术，专注人工智能在攻防安全领域的应用研究，打造智能化产品体系，为客户提供全方位的信息安全服务。目前，墨云科技已在北京、南京、上海、广州、深圳、成都、武汉、济南、西安等多地设有研发中心及分支机构，服务行业客户上百余家。</t>
  </si>
  <si>
    <t>数字绿土</t>
  </si>
  <si>
    <t>三维地理信息软件硬件和综合服务提供商</t>
  </si>
  <si>
    <t>2014.8.16 - 天使轮 - 数百万人民币 - 启赋
2015.7.2 - A轮 - 数千万人民币 - 朗玛峰/启赋
2016.4.29 - A+轮 - 1000万美元 - 北极光/顺丰/苏大天宫
2017.12.25 - B轮 - N/A - 国科
2020.11.2 - B+轮 - N/A - 朗玛峰/国科/北极光
2021.8.24 - 战略投资 - 1亿人民币 - 同科晟华/北京星允/工道创新/菁英汇/柠檬创领/索通发展/一创
2021.12.20 - 股权投资 - N/A - 瑞鑫远航/北京星允/啟赋
2023.1.5 - 股权投资 - 2亿人民币 - 国开</t>
  </si>
  <si>
    <t>北京数字绿土科技有限公司致力于激光雷达（LiDAR）、计算机视觉、无人机以及三维地理信息的研发与应用，是国内领先的激光雷达软硬件和综合服务提供商。目前，已成功自主开发了优秀的激光点云数据管理、分析和建模软件以及航空影像处理等软件。在硬件方面，推出了车载信息平台、无人机平台、飞艇以及直升机等多个系统平台，用来为客户提供快捷、高效的数据采集服务。</t>
  </si>
  <si>
    <t>量安科技</t>
  </si>
  <si>
    <t>网络空间安全产品和服务提供商</t>
  </si>
  <si>
    <t>银杏谷/方广</t>
  </si>
  <si>
    <t>2022.9.28 - 股权投资 - N/A - 银杏谷/方广
2022.12.27 - 股权投资 - N/A - 恒生电子</t>
  </si>
  <si>
    <t>量安科技（北京）有限公司成立于2021年，公司主要经营技术开发、技术咨询、技术转让、技术推广、技术服务；软件开发；信息系统集成服务；计算机系统集成服务；销售专用设备、电子产品、计算机、软件及辅助设备、通讯设备；经营电信业务。</t>
  </si>
  <si>
    <t>2022.4.13 - 天使轮 - N/A - 中科创星
2022.12.29 - 股权投资 - N/A - 海松</t>
  </si>
  <si>
    <t>2022.8.2 - 天使轮 - 1000万人民币 - 九合
2022.12.30 - 股权投资 - N/A - 中国风投/明正集团</t>
  </si>
  <si>
    <t>威频科技</t>
  </si>
  <si>
    <t>高端微波通信通用测试仪表制造商</t>
  </si>
  <si>
    <t>北极光/国投</t>
  </si>
  <si>
    <t>2020.3.31 - Pre-A轮 - N/A - 北极光
2021.9.10 - A轮 - 数千万人民币 - 国投/北极光
2023.1.4 - 股权投资 - N/A - 弘晟智合/四川发展/鼎盛合创</t>
  </si>
  <si>
    <t>成都威频科技有限公司成立于2018年4月，是一家专注于微波通用测试仪器仪表研发生产的科技型创新企业，其全资子公司成都威频通讯技术有限公司成立于2014年4月是一家专业从事微波 /毫米波器件、组件、模块研发、生产及销售的公司。</t>
  </si>
  <si>
    <t>西湖制药</t>
  </si>
  <si>
    <t>中科创星/红杉</t>
  </si>
  <si>
    <t>2021.4.9 - 股权投资 - N/A - 薄荷天使/中科创星/青澜君科/红杉
2021.12.27 - 股权投资 - N/A - 青澜君科
2022.12.28 - 股权投资 - N/A - 普华/西湖大学/西湖科创投</t>
  </si>
  <si>
    <t>西湖制药（杭州）有限公司创立于2020年9月，公司总部位于浙江省杭州市西湖区云栖小镇，依托西湖大学，系一家人才引导、创新驱动的新型生物医药企业。创始团队由世界著名细胞生物学家、西湖大学生命科学学院院长于洪涛教授领衔，联合西湖大学生命科学学院胡奇教授、黄晶教授等，基于对生命科学领域的深度理解，综合运用细胞生物学、结构生物学、药物化学、人工智能等跨学科技术手段，发挥强大的科技创新能力，在选定的产品管线上深耕研发，并保持在细分赛道中的领先地位，在包括国际化CRO/CDMO企业、从DEL到PROTAC技术平台、以及AI数据平台等强大支撑下，致力于针对人类重大疾病开展拥有自主知识产权的新药研发。</t>
  </si>
  <si>
    <t>烽创科技</t>
  </si>
  <si>
    <t>IDG/元禾创投</t>
  </si>
  <si>
    <t>2019.7.12 - 股权投资 - N/A - 启明星辰/贵阳创投
2021.1.25 - A轮 - 7000万人民币 - IDG/元禾创投/奇安信
2022.4.14 - 股权投资 - N/A - 元起
2022.12.30 - 股权投资 - N/A - 中国互联网投资</t>
  </si>
  <si>
    <t>烽创科技是一家网络安全服务提供商，主营业务与创新技术在工业信息安全、工业互联网安全领域的应用及商业化布局。</t>
  </si>
  <si>
    <t>同创伟业/英诺</t>
  </si>
  <si>
    <t>2021.12.12 - 战略投资 - 3000万人民币 - 赛微
2022.5.19 - 股权投资 - N/A - 基石/中电/上海半导体装备/国联通宝/同创伟业/英诺/正海/汇垠城投/无锡金投/国联/云林/盛元智本/北京五瑞/共青城贵本
2022.9.15 - 股权投资 - N/A - 尚颀/宏叡/无锡丰润
2022.12.29 - 股权投资 - N/A - 中信</t>
  </si>
  <si>
    <t>吉姆西半导体是一家半导体再制造设备和研磨液供应系统研发商，公司提供工厂设备的安装调试、设备迁移、设备改造、备品备件维修等项目服务以及原材料耗材生产和销售。主要产品包括半导体半自动设备、全自动设备、再制造设备、耗材等。</t>
  </si>
  <si>
    <t>同创伟业/真格</t>
  </si>
  <si>
    <t>2020.11.26 - 种子轮 - N/A - 启迪之星
2021.5.6 - 天使轮 - N/A - 奇绩创坛/启迪之星/真格
2022.5.5 - Pre-A轮 - 数千万人民币 - 同创伟业/深圳瑞昇/厚天/用友/启迪之星
2022.12.27 - 股权投资 - N/A - 水木清华校友</t>
  </si>
  <si>
    <t>slamtec</t>
  </si>
  <si>
    <t>机器人定位导航技术研发商</t>
  </si>
  <si>
    <t>2014.10.24 - 天使轮 - 数百万人民币 - 磐谷
2015.8.21 - A轮 - 1000万人民币 - 常春藤/谦石高新/磐谷/可可
2016.1.18 - B轮 - 数千万人民币 - 常春藤/东煕
2017.7.12 - C轮 - 1.5亿人民币 - 国科瑞华/国中创投/信中利
2022.12.29 - 股权投资 - N/A - 善达</t>
  </si>
  <si>
    <t>思岚科技（SLAMTEC）成立于2013年，其核心研发团队在机器人自主定位导航及核心传感器方面拥有丰富的研发和实践经验。通过技术研发和产品迭代不断为机器人市场提供高效可靠的解决方案，思岚科技已成为服务机器人自主定位导航解决方案的领航者。思岚科技目前拥有：360°扫描测距激光雷达RPLIDAR、模块化自主定位导航系统SLAMWARE及通用型服务机器人平台ZEUS等三条核心产品线。目前业务辐射亚洲、欧洲、北美等全球20多个国家和地区，服务企业用户超过2000家、个人用户累计超过10万。</t>
  </si>
  <si>
    <t>爱其科技</t>
  </si>
  <si>
    <t>STEAM智能积木机器人研发商</t>
  </si>
  <si>
    <t>小米/顺为/启明/国中</t>
  </si>
  <si>
    <t>2013.1.1 - 种子轮 - N/A - 清华大学
2015.11.3 - 天使轮 - 数千万人民币 - 小米/顺为
2016.6.30 - A轮 - 4700万人民币 - 尚势/三行/顺为/启明
2017.10.11 - A+轮 - N/A - 平安
2018.12.3 - B轮 - 1亿人民币 - 火山石/前海/国中
2021.3.3 - 股权投资 - N/A - 厚典
2023.1.3 - 股权投资 - N/A - 中视金桥/大兴国投</t>
  </si>
  <si>
    <t>爱其科技是一家专注做K12领域智能机器人的公司，致力为更多国内普通家庭提供接触STEM玩具的机会，并于2015年成为小米生态链唯一一家专注于“DIY智能机器人”产品的公司，成功研发了易操作，会学习，能创新，可升级的DIY智能互动型机器人，为现代生活提供人机互动的乐趣。</t>
  </si>
  <si>
    <t>车联天下</t>
  </si>
  <si>
    <t>车联网运营平台</t>
  </si>
  <si>
    <t>蔚来/闻泰</t>
  </si>
  <si>
    <t>2016.2.2 - 股权投资 - N/A - 车融通/顺恒达
2016.4.12 - 股权投资 - N/A - 中华开发/清研/华创
2017.9.25 - 股权投资 - N/A - 蔚来/四维图新/闻泰
2020.12.28 - 股权投资 - N/A - 国联/深圳市弦冲
2021.8.5 - 股权投资 - N/A - 威孚
2021.10.18 - 战略投资 - 1亿人民币 - 博世
2022.12.29 - 股权投资 - N/A - 无锡丰润/国联/荣巽嵩山/彬复</t>
  </si>
  <si>
    <t>北京车联天下信息技术有限公司主要从事车载智能终端、相关服务平台的研发和系统集成，以及产品与服务的销售。公司致力于打造、整合车载、互联网、手机三个部分的以汽车生活服务为核心的跨平台体系，为中国汽车消费者，提供优质、领先的车联网服务，并成为行业主导者。</t>
  </si>
  <si>
    <t>米乐为微电子</t>
  </si>
  <si>
    <t>微波高频集成电路芯片研发商</t>
  </si>
  <si>
    <t>国方</t>
  </si>
  <si>
    <t>2016.9.28 - 股权投资 - N/A - 千合/海达/南京墨翟
2019.6.19 - 股权投资 - N/A - 梅花/盈富泰克/新流域/广丰
2019.12.24 - 股权投资 - N/A - 星辰奇
2020.11.18 - 股权投资 - N/A - 俱成/创维
2021.7.14 - 股权投资 - N/A - 俱成
2022.4.29 - 股权投资 - N/A - 国方
2022.12.30 - 股权投资 - N/A - 浩蓝行远</t>
  </si>
  <si>
    <t>南京米乐为微电子科技有限公司 (Milliway)，是一家专注于射频/微波集成电路芯片,模块和系统解决方案的设计、开发和供应商，微波高频集成电路芯片是半导体产业的一个分支，是通信，仪表等多领域的关键支撑产品。我们依托于公司创业团队雄厚的技术储备，致力于为国内外客户提供自主研发的高频率，高性能，高集成度的芯片和模块产品。我们的产品将满足国内外市场日益增长的对高性能，高集成度和低成本的高频率集成芯片的需求，成为射频/微波/毫米波器件及系统领域的国际一流厂商。</t>
  </si>
  <si>
    <t>同创伟业/联想</t>
  </si>
  <si>
    <t>2022.9.7 - 种子轮 - 数千万人民币 - 卓源/同创伟业/前海/联想/中科图灵/乾德/银河系/李国杰/中钊
2022.10.19 - 天使轮 - 数千万人民币 - 联想/前海/银河系/卓源
2022.12.29 - Pre-A轮 - 数千万人民币 - 中科院/银河系</t>
  </si>
  <si>
    <t>中科时代是一家生产控制与边缘计算基础设施供应商，中科时代核心聚焦先进制造、高端装备制造、新能源和工业信创领域，瞄准国产芯片组、工业虚拟化与双域操作系统技术和IDE生态的创新壁垒，开发国产工业智能计算机，要做“基于PC技术和软件定义技术的工业自动化和智能化”。</t>
  </si>
  <si>
    <t>2021.9.23 - 天使轮 - 1000万人民币 - 九合/险峰
2022.12.22 - Pre-A轮 - N/A - 吴江/东方国资</t>
  </si>
  <si>
    <t>利维能</t>
  </si>
  <si>
    <t>电池管理系统研发商</t>
  </si>
  <si>
    <t>2018.6.25 - 天使轮 - N/A - 红杉
2021.9.10 - 股权投资 - 3亿人民币 - 守正/国盛/东方嘉富/允泰/中保/深圳君联/中银绒业/上海叙伦
2022.2.14 - 股权投资 - N/A - 新汉商
2022.12.5 - A轮 - 数亿人民币 - 小咖/杉杉</t>
  </si>
  <si>
    <t>利维能由杉杉股份（600884）、红杉资本中国基金、中国保险投资基金、南谯国资公司等共同投资建设。公司专注于锂离子动力电池及系统的研发和制造，核心产品圆柱26700电池广泛应用在轻型车、便携式储能、基站储能等领域。公司已经通过IATF16949认证、高新技术企业认定，建成一套完成的质量体系。公司始终秉持可持续发展理念，通过开放的合作方式，联合上游供应商和下游合作伙伴，共同打造优质的新能源产业生态链，为客户创造价值空间，推动新能源产业良性发展。</t>
  </si>
  <si>
    <t>未感科技</t>
  </si>
  <si>
    <t>高端固态激光雷达解决方案提供商</t>
  </si>
  <si>
    <t>2019.5.13 - 天使轮 - 1000万人民币 - 中科创星/久友
2022.12.28 - A轮 - 1000万人民币 - 汇泽/宁波知识产权/温州激智</t>
  </si>
  <si>
    <t>未感科技是一家以物理层算法optical DSP (oDSP)为核心技术的激光雷达方案设计者和供应商。激光雷达产品主要用于汽车辅助驾驶和自动驾驶、智慧城市和智慧交通、工业测量和三维建模等领域。未感科技通过oDSP算法技术在低成本的905nm光电平台上成倍提升激光雷达探测性能。产品包括400米长距探测的360度三维激光雷达SF系列、业界首款采用905nm波长实现300米长距探测的固态转镜式激光雷达TREX等。</t>
  </si>
  <si>
    <t>宝链智能</t>
  </si>
  <si>
    <t>工业视觉3D高精度软件系统研发商</t>
  </si>
  <si>
    <t>英诺/九合</t>
  </si>
  <si>
    <t>2019.7.2 - 天使轮 - 1000万人民币 - 九合/创势
2021.5.26 - Pre-A轮 - 1000万人民币 - 英诺/惟一/弘桥
2022.12.26 - A轮 - N/A - 众炎</t>
  </si>
  <si>
    <t>宝链智能致力3D智能视觉的精密制造整体解决方案商，服务于3C行业头部客户。历经数年开发自主知识产权的工业3D视觉通用平台，向各行业提供高性能、可配置的标准“视觉眼睛”，推动建立产业协作生态，降低 3D的应用门槛，解决制造业难题，有效改善产品质量。</t>
  </si>
  <si>
    <t>华云安</t>
  </si>
  <si>
    <t>网络安全技术解决方案提供商</t>
  </si>
  <si>
    <t>同创伟业/DCM</t>
  </si>
  <si>
    <t>2021.3.15 - A轮 - 数千万人民币 - DCM
2021.11.22 - A+轮 - 1亿人民币 - 同创伟业/微村智科/国君源泓
2022.12.29 - B轮 - 数千万人民币 - 执一/领沨/微智数科/国君源泓</t>
  </si>
  <si>
    <t>华云安是一家深耕于网络空间安全领域的高新技术企业，专注于漏洞研究、攻防对抗、产品研发、安全服务；致力于对主动防御、情报协同、溯源反制能力进行融合创新，以攻防视角构建攻击面管理安全能力平台，提供新一代网络安全对抗防御解决方案。公司服务于国家网络安全监管部门及金融、能源、教育、医疗等关键信息基础设施行业。 公司持续构建的原子化安全能力平台，秉承数据驱动、AI引领的理念，通过基于知识图谱的安全风险库和场景化人工智能引擎两大核心技术，结合不同的业务需求灵活组合安全能力，实现一个平台覆盖所有安全能力。</t>
  </si>
  <si>
    <t>瑞欧威尔</t>
  </si>
  <si>
    <t>工业AR整体解决方案供应商</t>
  </si>
  <si>
    <t>2019.12.16 - 天使轮 - 5000万人民币 - RealWear
2021.4.28 - A轮 - 1.2亿人民币 - 乾融创禾/佳禾智能
2022.12.26 - B轮 - 数千万人民币 - 一八九六</t>
  </si>
  <si>
    <t>瑞欧威尔公司是具有全球先进技术的工业互联网个人计算平台先行者，赢得了超过80%世界500强企业的信赖。公司的头戴计算机，使用语音操控，解放双手，以AR增强现实、AI人工智能和IoT物联网等技术方式捕获数据，帮助数字时代的企业人员安全、智能、高效的完成工作，从而降低企业成本，提升企业效益。 瑞欧威尔立足高速发展的中国市场，致力于整合和研发产业链核心技术，开拓工业互联网落地生态体系。丰富的软硬件上下游资源，为中国企业提供本地化解决方案，助力汽车、电力能源、石油化工、轨道交通、智能制造、航空航天、生物医疗以及公安消防等行业的数字化升级，让科技转化为生产力。</t>
  </si>
  <si>
    <t>盖盟达集团MyMRO</t>
  </si>
  <si>
    <t>工业产品一站式采购平台</t>
  </si>
  <si>
    <t>2020.9.9 - A轮 - 数亿人民币 - 创新工场/招商局/歌斐
2021.5.12 - B轮 - 数亿人民币 - 方源/广州开发区产业/上海华泾经发/洪泰/招商局
2022.4.29 - 股权投资 - N/A - 百傲合享一号
2022.9.15 - B+轮 - 数亿人民币 - 汇垠澳丰/大洋电机/科金/德岳/洪泰/南网能创</t>
  </si>
  <si>
    <t>固安捷在1927年成立于美国伊利诺伊州，在2006年进入中国市场。通过API、Punch-out、企业版等数字化工具与客户对接，让客户的采购流程线上化、系统化；针对客户对于物料领用的个性化需求，落地无人仓、智能领料柜等解决方案，推动客户实现全采购周期的管理清晰化、使用便捷化。</t>
  </si>
  <si>
    <t>达晨/启明/红杉/腾讯</t>
  </si>
  <si>
    <t>2017.3.16 - 种子轮 - N/A - 岭南
2018.4.24 - 天使轮 - N/A - 华医
2018.9.25 - A轮 - N/A - 复容/复星/达晨/华医/麦创/齐亨/上海肯帝
2020.12.22 - B轮 - 数千万美元 - 启明/彤龙/达晨
2021.6.29 - B+轮 - 数亿人民币 - 红杉
2021.12.10 - 股权投资 - N/A - 铱创
2022.7.19 - C轮 - 数亿人民币 - 腾讯
2022.12.28 - C+轮 - 1亿人民币 - 国寿大养老</t>
  </si>
  <si>
    <t>凯莱谱</t>
  </si>
  <si>
    <t>精准医疗检测技术服务提供商</t>
  </si>
  <si>
    <t>2016.12.8 - 天使轮 - N/A - 迪安诊断
2020.11.12 - A轮 - N/A - 博远
2021.1.9 - B轮 - 1.5亿人民币 - 德福/高瓴/松禾
2022.3.23 - C轮 - 2.2亿人民币 - 中金/中金浦成/复健/海南启申/西湖科创
2022.12.26 - C+轮 - 数千万人民币 - 渝富</t>
  </si>
  <si>
    <t>杭州凯莱谱精准医疗检测技术有限公司总部位于浙江杭州，是一家以创新质谱应用为核心技术，致力于多组学数据驱动产品创新战略的生物技术公司。公司秉承“用创新诊断成就健康生活”的使命，业务重点围绕临床诊断、多组学研究、生物标志物发现和转化三大应用方向，将多组学数据研发转化、临床质谱试剂与仪器自主研发生产及中心实验室服务等多种业务模式融合创新，推动多组学技术在中国临床精准诊疗领域的应用。</t>
  </si>
  <si>
    <t>元禾璞华/金浦/汇川技术</t>
  </si>
  <si>
    <t>2017.4.6 - 天使轮 - N/A - 朗玛峰
2018.3.26 - Pre-A轮 - N/A - 磐霖
2019.5.15 - A轮 - 数千万人民币 - 中汇金/磐霖/易津
2019.10.10 - A+轮 - N/A - 拓金
2020.11.1 - Pre-B轮 - N/A - 中兴/浙江腾鼎/元禾华创/磐霖/中汇金/朗玛峰/俱成
2021.7.30 - B轮 - N/A - 元禾璞华/金浦/磐霖/朗玛峰/久科/中关村发展/汇川技术/易津/瑞相/哇牛
2022.8.24 - C轮 - N/A - 中汇金/长石
2022.12.27 - C+轮 - N/A - 上汽/尚颀</t>
  </si>
  <si>
    <t>华科精准</t>
  </si>
  <si>
    <t>神经外科微创手术治疗设备研发商</t>
  </si>
  <si>
    <t>高瓴/北极光</t>
  </si>
  <si>
    <t>2018.2.8 - A轮 - 数千万人民币 - 凯风/品驰
2019.10.17 - B轮 - N/A - 华创
2020.7.20 - 战略投资 - 数千万人民币 - 美敦力
2020.12.21 - C轮 - 数亿人民币 - 高瓴/北极光/凯风/华创
2022.12.26 - D轮 - 3亿人民币 - 中美绿色长三角/德诺/榕泉/凯风</t>
  </si>
  <si>
    <t>华科精准是一家成立于2015年的创新智能医疗设备公司，公司主要聚焦于神经外科领域创新产品的研发和推广，已上市的产品包括国家首款创新神经外科手术机器人SR1、世界首创的3D结构光手术机器人SR1-3D、新一代神经外科手术导航产品等，另有已进入国家创新医疗器械特别审批通道的国内首创的磁共振实时监控颅内激光消融系统（LITT）、神经外科微型手术机器人等产品亦会在不久的将来陆续获批上市。</t>
  </si>
  <si>
    <t>元禾璞华/哈勃/君海创芯</t>
  </si>
  <si>
    <t>2020.10.10 - 天使轮 - 5000万人民币 - 丰年/冯源/元禾华创/前海鹏晨
2021.2.5 - A轮 - N/A - 冯源/元禾璞华/前海鹏晨
2021.6.21 - B轮 - N/A - 哈勃
2021.9.3 - C轮 - N/A - 天府/凯腾
2022.6.9 - D轮 - 数亿人民币 - 君海创芯/中信建投/基石/君桐/国发/融沛/海达/泰达科投
2022.12.29 - D+轮 - N/A - 联和/复星创富</t>
  </si>
  <si>
    <t>长扬科技</t>
  </si>
  <si>
    <t>工业物联网安全服务提供商</t>
  </si>
  <si>
    <t>2018.1.18 - 天使轮 - N/A - 基石/北源
2018.10.31 - A轮 - 数千万人民币 - 百度/一八九八/柒玖/基石
2019.3.11 - A+轮 - 数千万人民币 - 合创
2019.10.15 - Pre-B轮 - 数千万人民币 - 基石/合创/观新/丰厚
2020.7.24 - C轮 - 1.5亿人民币 - 联创永宣/中信/贝极/中海/亦庄普丰/再石/基石/丰厚
2021.3.17 - D轮 - 2亿人民币 - 中俄能源/深创投/国元/宇纳
2021.4.27 - E1轮 - 1.75亿人民币 - 国新融智/深创投/基石/百度/京西文旅/丰基/上海鼎璋
2021.5.19 - 股权投资 - N/A - 银河金桥
2021.7.12 - E2轮 - 1亿人民币 - 青岛国投/中航/国新南方/联创永宣/国君源泓/中航南山/盛景网联
2022.6.28 - E3轮 - 1亿人民币 - 鸿鹄致远/鼎璋
2022.12.29 - F轮 - 3亿人民币 - 曦域/国君源泓/安澜新扬</t>
  </si>
  <si>
    <t>长扬科技（北京）股份有限公司是一家国资监管下、市场化运作，专注于工业互联网安全、工控网络安全和视觉AI 安全大数据应用的国家高新技术企业，国有资本占股近50%。长扬科技在业界开创了三位一体“智能工业安全大脑”的产品理念，将产品及服务聚焦工业互联网安全及大数据应用领域，并通过人工智能技术赋予客户在网络和业务两个层面的安全防护能力。公司以信创安全生态为底座安全，以工业安全靶场为能力提升手段，面向工业网络安全监测、工业网络安全防护、工业视觉安全分析、零信任安全和数据安全，自主研发了50余款产品，覆盖工业互联网安全产业完整生命周期。产品及解决方案已广泛应用于电力、石油石化、轨道交通、城市市政、智能制造、钢铁冶金等行业，满足等保2.0及关键信息基础设施安全保护条例要求。</t>
  </si>
  <si>
    <t>宏泰科技</t>
  </si>
  <si>
    <t>半导体测试设备研发生产商</t>
  </si>
  <si>
    <t>毅达/银杏谷/韦豪创芯</t>
  </si>
  <si>
    <t>2020.11.19 - B轮 - N/A - 盛宇/德联
2021.7.5 - C轮 - 1亿人民币 - 毅达/士兰/银杏谷/君信/盛宇/德联/韦豪创芯/石溪
2022.8.30 - 股权投资 - N/A - 名禾/辅仁/尚融/中电/璞聚/上海自贸区/复容/新投/高信/南京新工8芯铄
2022.12.23 - 战略投资 - 数亿人民币 - 比亚迪/云锦/高信/创启开盈/易方达</t>
  </si>
  <si>
    <t>南京宏泰半导体科技有限公司是一家半导体高科技公司，主要从事半导体测试设备的研制与销售，提供集成电路测试设备、分立器件测试设备、半导体自动化设备等产品。</t>
  </si>
  <si>
    <t>利格泰</t>
  </si>
  <si>
    <t>介入类医疗器械产销商</t>
  </si>
  <si>
    <t>4100万人民币</t>
  </si>
  <si>
    <t>2017.11.9 - A轮 - N/A - 君联/山蓝/本草
2019.4.18 - B轮 - N/A - 上海睿脉
2019.7.22 - 战略投资 - 1000万人民币 - 征和惠通
2020.3.11 - 战略投资 - 6000万人民币 - 凯利泰
2020.11.23 - 股权投资 - N/A - 淳元
2021.7.15 - 股权投资 - N/A - 博远/本草
2022.12.23 - 战略投资 - 4100万人民币 - 凯利泰</t>
  </si>
  <si>
    <t>上海利格泰生物科技股份有限公司是一家专业从事医疗器械科研、开发、生产和销售的高科技服务商，从事生物医学材料及制品的研发与生产，并提供相关的技术咨询和技术服务。 上海利格泰生物科技有限公司位于上海市青浦区张江高科青浦园凯利泰医疗园区内，现有厂房面积约为 1500 平方米，包括 340 平方米的万级净化生产车间，60 平方米的万级无菌检 测室，微生物限度检测室和阳性对照室。局部百级 30 平方米，仓储 300 平方米。已建成 一条人工韧带和人工韧带固定系统产品的生产线。 上海利格泰生物科技有限公司的质量方针是卓越品质，规范管理，持续创新，竭诚服务。</t>
  </si>
  <si>
    <t>励颐拓</t>
  </si>
  <si>
    <t>工业仿真软件研发商</t>
  </si>
  <si>
    <t>2018.12.17 - 战略投资 - 数千万人民币 - 重庆分享
2021.8.19 - 战略投资 - 数千万人民币 - 哈勃
2022.12.28 - 战略投资 - N/A - 比亚迪</t>
  </si>
  <si>
    <t>重庆励颐拓软件有限公司致力于开发完全自主可控并具有国际先进水平的工业仿真软件（CAE软件），为机械、航空航天、交通、电子和能源等领域的用户提供包括整体解决方案、定制化开发、专业技术咨询等全方位的服务。</t>
  </si>
  <si>
    <t>康吉森科技</t>
  </si>
  <si>
    <t>安全及紧急控制系统综合解决方案提供商</t>
  </si>
  <si>
    <t>2021.2.26 - 股权投资 - N/A - 富浙/万乘/宁夏产业/青岛科投/高瓴/EVERTON
2022.12.26 - 战略投资 - N/A - 国家制造业/中国石化/中移/物产中大/中兵顺景/通服/中国电气装备/中金</t>
  </si>
  <si>
    <t>康吉森科技是一家石化行业安全及紧急控制系统综合解决方案提供商，也是控制阀制造商、工程设计甲级资质工程设计单位和EPC总承包商。专注于为石化行业提供安全和关键控制系统以及控制阀。其石油化工行业的主要产品包括透平压缩机控制系统(ITCC)、机组专家控制系统（iMEC）、安全仪表系统（SIS）、安全操作管理系统（iSOM）、火灾和气体检测保护系统 (FGS)、透平发电机组控制系统（DEH）、分布式控制系统（DCS），以及自动控制阀系统等。</t>
  </si>
  <si>
    <t>新瑞鹏</t>
  </si>
  <si>
    <t>宠物医疗服务提供商</t>
  </si>
  <si>
    <t>达晨/高瓴/腾讯</t>
  </si>
  <si>
    <t>2014.9.3 - 天使轮 - N/A - 成就
2015.12.25 - A轮 - N/A - 达晨
2017.11.17 - 战略投资 - 2.46亿人民币 - 阳光融汇
2018.8.18 - 战略投资 - N/A - 高瓴
2019.8.5 - 战略投资 - N/A - 厚生/水滴/中宠
2020.8.14 - 股权投资 - N/A - 阳光融汇
2020.9.29 - 战略投资 - 数亿美元 - 腾讯/勃林格殷格翰/碧桂园/雪湖/OrbiMed/Aspex/清池/融汇/宠颐生/中金
2022.12.23 - 战略投资 - N/A - 雀巢</t>
  </si>
  <si>
    <t>新瑞鹏集团的愿景是：成为世界一流的宠物综合服务生态平台，不断深挖并提升动物福利的价值内涵，构建宠物行业美好生态。新瑞鹏集团业务覆盖宠物医疗集团、润合供应链集团、铎悦教育集团，兽丘诊断事业部，新瑞鹏研究院，楷胜文化传媒，国际医院事业部等覆盖了宠物生态产业链的主要环节。集团旗下有各类宠物医院1000多家，分布在北京、上海、广州、深圳、香港、成都等100多个城市。集团下属的所有业务模块不仅仅服务于内部，近几年的发展，已经成为服务于整个产业的重要的力量。</t>
  </si>
  <si>
    <t>中科知影</t>
  </si>
  <si>
    <t>新型脑磁图设备研发商</t>
  </si>
  <si>
    <t>2021.7.21 - 股权投资 - N/A - 英诺
2022.12.23 - 股权投资 - N/A - 金科君创/国泰</t>
  </si>
  <si>
    <t>中科知影是一家新型脑磁图设备研发商，还提供包括数据分析在内的全产业链服务以覆盖更多应用场景。</t>
  </si>
  <si>
    <t>新景智源</t>
  </si>
  <si>
    <t>实体瘤TCR-T细胞治疗药物研发商</t>
  </si>
  <si>
    <t>2020.10.30 - 股权投资 - N/A - 百度
2021.3.10 - 股权投资 - N/A - 百图生科
2021.9.13 - A轮 - N/A - 泰福/国药
2022.12.26 - 股权投资 - N/A - 远毅/格林美/宝华盛/同高/泰甫蕴泽</t>
  </si>
  <si>
    <t>新景智源生物科技（苏州）有限公司创立于2020年，由三位自美归国全职创业的生物工程领域的博士共同创办，是一家专注于实体瘤的TCR-T免疫细胞治疗药物开发、临床治疗技术研发和转化的创新公司。新景智源通过分析患者的肿瘤及血液样本，快速高效地筛选出适合治疗实体瘤的靶点及受体，随后对肿瘤患者的T细胞进行编辑、扩增和功能鉴定，回输具有高特异性的能够识别患者肿瘤表面抗原的T细胞，从而达到杀死癌细胞并治疗肿瘤的目标。新景智源希望为中国的癌症患者提供有效而且负担得起的细胞治疗药物。</t>
  </si>
  <si>
    <t>摩尔线程</t>
  </si>
  <si>
    <t>GPU芯片研发设计生产商</t>
  </si>
  <si>
    <t>腾讯/联想/GGV/五源/红杉</t>
  </si>
  <si>
    <t>2020.12.7 - 天使轮 - N/A - 闻名/和而泰/红杉中国，五源
2021.2.25 - Pre-A轮 - 数十亿人民币 - 深创投/红杉/GGV/招商局/字节/小马智行/融汇/海松/闻名/第一创业/五源/和而泰/明皓/北京翰合
2021.11.23 - A轮 -20亿人民币 - 国盛/五源/中银国际/渤海/联想/聚隆/博时/腾讯/合信方册/洪泰/建银/前/招商证券/海松/华瑞世纪
2022.12.23 - 股权投资 - N/A - 和谐健康/和创数字/大连伟程</t>
  </si>
  <si>
    <t>摩尔线程致力于创新面向元计算应用的新一代GPU，构建融合视觉计算、3D图形计算、科学计算及人工智能计算的综合计算平台，建立基于云原生GPU计算的生态系统，助力驱动数字经济发展。</t>
  </si>
  <si>
    <t>邑文电子</t>
  </si>
  <si>
    <t>2018.2.13 - 股权投资 - N/A - 无锡金投
2019.3.11 - 股权投资 - N/A - 国经
2019.12.20 - 股权投资 - N/A - 无锡金投/毅达/展鹏
2022.5.7 - 股权投资 - N/A - 海通开元/明智大方/致源/常州邑宏
2022.10.18 - 股权投资 - N/A - 中信建投
2022.12.23 - 股权投资 - N/A - 创启开盈/比亚迪</t>
  </si>
  <si>
    <t>邑文电子是一家半导体装备服务商，专注于半导体制造设备领域新产品开发，针对III-V族化合物半导体，如：碳化硅，氮化镓，砷化镓等领域的刻蚀、薄膜设备的研发。</t>
  </si>
  <si>
    <t>国产功率半导体及新能源汽车驱动解决方案提供商</t>
  </si>
  <si>
    <t>容亿/联想/君联</t>
  </si>
  <si>
    <t>2017.11.30 - 天使轮 - N/A - 喔赢/中南弘远
2018.10.8 - A轮 - N/A - 张江科投/23Seed
2019.6.11 - A+轮 - 4000万人民币 - 拓金/锐合/中南荷多
2020.6.29 - B轮 - 1.5亿人民币 - 君联/奥动/联想/上海科创
2020.11.12 - B+轮 - N/A - 福睿
2021.10.9 - B2轮 - 3亿人民币 - 中金/容亿/招商局/海望/君联/福睿/联想/舍弗勒
2022.9.2 - C轮 - N/A - 君联
2022.12.28 - 股权投资 - N/A - 上海国际资管</t>
  </si>
  <si>
    <t>BloomChic</t>
  </si>
  <si>
    <t>大码女装跨境电商平台</t>
  </si>
  <si>
    <t>2020.12.30 - 天使轮 - N/A - 中缔/绿洲
2021.8.13 - Pre-A轮 - N/A - 五源/万物/Vibrant Evolution
2022.12.19 - A轮 - N/A - L Catterton</t>
  </si>
  <si>
    <t>BloomChic致力于以实惠的价格为大码女性提供尺码丰富且时尚、合身和舒适的服装，并已成为一个在消费者心中能与大码人群产生共鸣、品牌人格高度包容、且致力于为女性赋权的品牌。BloomChic对核心用户有着非常精准的画像定位，通过在多个社交媒体平台上建立清晰化社群而获得了非常多的追随者。在这些社交平台上，BloomChic通过丰富的推广内容和有记忆点的叙述方式不断吸引着广大目标用户，还为客户和品牌大使举办各类线下及新品试穿活动。与客户的深度互动使品牌持续得到关于产品款式、合身程度和质量的实时反馈，并获得了广泛的好评。</t>
  </si>
  <si>
    <t>DAS</t>
  </si>
  <si>
    <t>工业自动化高端装备研发和制造商</t>
  </si>
  <si>
    <t>2016.5.27 - 天使轮 - N/A - 常州君汇泽西
2019.8.12 - A轮 - 1500万人民币 - 川商发展/千乘
2022.9.26 - A+轮 - 1亿人民币 - 赛天/金科君创/湖州中小创投/野草/湖州云禾</t>
  </si>
  <si>
    <t>DAS始立于2001年，总部设在加拿大的多伦多。作为加拿大新锐工业自动化控制企业的领头羊，DAS在航空航天，机械制造，工厂自动化，和高端的精密仪器设备等领域为来自全球的客户提供专业的管理以及控制系统产品解决方案。DAS聚集了大量来自美国，加拿大，德国,中国等国际最顶尖学府并拥有多年世界知名企业的工作经历的优秀留学人员，和设计师。旨在为中国，以及世界工业领域开发属于我们自己的中高端，具有自主知识产权的自动化控制系统。</t>
  </si>
  <si>
    <t>启玄科技</t>
  </si>
  <si>
    <t>工业机器人控制系统研发商</t>
  </si>
  <si>
    <t>2018.5.22 - 天使轮 - 1000万人民币 - 松禾/创赛/新势能
2020.10.16 - Pre-A轮 - 数千万人民币 - 梅花/野草/新势能
2021.4.26 - A轮 - 数千万人民币 - 道合/基石
2021.11.9 - A+轮 - N/A - 君科丹木
2022.12.20 - A++轮 - 数千万人民币 - 富华</t>
  </si>
  <si>
    <t>启玄科技（robotmeta）是一家以机器人运动控制系统为核心的机器人柔性化制造服务商。 为客户提供标准化柔性工作站，产线生产管理系统，工业视觉软件和机器人控制系统等产品和服务，致力于基于下一代智能机器人的生产线自动化，柔性化改造。</t>
  </si>
  <si>
    <t>徐工汉云</t>
  </si>
  <si>
    <t>工业互联网技术及解决方案提供商</t>
  </si>
  <si>
    <t>2015.8.4 - 股权投资 - N/A - 徐工
2017.11.29 - 股权投资 - N/A - 徐工
2019.12.16 - A轮 - 3亿人民币 - 高瓴/赛富亚洲/中电/中新融创/新华报业/嘉兴基石韫嵘
2022.12.21 - B轮 - 3亿人民币 - 国开金融/疌盛金瑞/徐州产业发展</t>
  </si>
  <si>
    <t>徐工汉云技术股份有限公司（简称“徐工汉云”）是徐工孵化的专业工业互联网公司，成立于2014年7月1日。汉云工业互联网平台（简称“汉云平台”）是徐工汉云打造的具有自主知识产权的工业互联网平台，也是国家级跨行业跨领域工业互联网平台。徐工汉云秉持“为工业赋能，与伙伴共生”的理念，持续为制造业提供工业互联网、智能制造整体解决方案相关的咨询、设计、开发、生产、实施、运维等专业性产品及服务，推动制造业优化升级。</t>
  </si>
  <si>
    <t>飞步科技</t>
  </si>
  <si>
    <t>人工智能无人驾驶解决方案提供商</t>
  </si>
  <si>
    <t>创新工场/同创伟业/达晨</t>
  </si>
  <si>
    <t>2018.6.1 - 天使轮 - N/A - 创新工场
2019.3.1 - A轮 - 数千万美元 - 青松/和玉
2021.4.27 - B轮 - 数亿人民币 - 达晨/浙大友创/德屹/招商致远
2021.8.19 - B+轮 - 1亿人民币 - 同创伟业/德屹
2021.10.15 - 股权投资 - N/A - 鑫网
2022.11.21 - B2轮 - 1亿人民币 - 安徽铁路发展/浙大教育</t>
  </si>
  <si>
    <t>飞步科技是一家自动驾驶系统研发商，专注于从事基于人工智能算法的车载系统的研发与设计，其产品通过将运动控制、有光算法和高速平行图像处理架构相结合，来拓展无人驾驶应用场景。</t>
  </si>
  <si>
    <t>Amber</t>
  </si>
  <si>
    <t>数字资产机构服务商</t>
  </si>
  <si>
    <t>2020.2.15 - 战略投资 - 2800万美元 - Pantera/Paradigm/Polychain/Coinbase/Dragonfly
2021.6.21 - B轮 - 1亿美元 - 华兴
2022.2.22 - B+轮 - 2亿美元 - 淡马锡/红杉/Pantera/Tiger
2022.12.16 - C轮 - 3亿美元 - 分布式/其他加密原生投资者/家族办公室</t>
  </si>
  <si>
    <t>Amber Group成立于2017年，总部位于香港，业内领先的全球化加密金融智能服务提供商，企业创始人均来自摩根、高盛、彭博等华尔街顶尖投行。Amber Group业务覆盖全球，在全球超过100个电子化交易平台进行交易，在台北、首尔、温哥华均设有分支机构，为500多家知名大型机构提供全年24小时全天候服务。截至2020年年底，累计交易总额已超过2500亿美元；2020年月均交易额近100亿美元。Amber Group致力于以创新科技服务全球用户，将人工智能、大数据、区块链等高新技术与精密的量化研究相结合，应用于加密金融生态，帮助全球用户更高效、灵活的融入智能加密金融世界，并持续为其创造长期价值。</t>
  </si>
  <si>
    <t>齐碳科技</t>
  </si>
  <si>
    <t>基因测序技术及产品研发商</t>
  </si>
  <si>
    <t>百度/高榕/银杏谷/高瓴</t>
  </si>
  <si>
    <t>2017.4.28 - 天使轮 - 300万人民币 - 合力/乾明/百度/华控基石
2018.2.1 - 战略投资 -2000万人民币 - 华控基石/百度
2019.8.8 - Pre-A轮 - 4000万人民币 - 中关村协同/雅惠
2020.4.20 - A轮 - 1亿人民币 - 高榕/中关村协同/银杏谷/雅惠
2021.6.8 - B轮 - 4亿人民币 - 高瓴/鼎晖/博远/华盖/阳光融汇/高榕/中关村协同/银杏谷/雅惠/百度/弘卓
2022.12.21 - C轮 - 7亿人民币 - 美团/博远/华盖/雅惠</t>
  </si>
  <si>
    <t>成都齐碳科技有限公司定位为基因测序行业上游的研发生产商，致力于纳米孔基因测序仪及配套芯片、试剂的自主研发、制造与应用开发。 齐碳科技全面掌握纳米孔单分子基因测序技术，是中国第—家成功研发出纳米孔基因测序仪原理样机、工程样机、产品样机并推出商业化产品的企业，不仅突破了海外“卡脖子”的关键技术，也填补了国内该领域的技术空白。纳米孔基因测序技术拥有长读长、实时、便携等优势，已广泛应用于病原体研究、遗传病检测、肿瘤检测、动物疫病防治、植物分子育种、司法刑侦、公共卫生防疫等多元场景中。齐碳持续构建知识产权壁垒，已申请国内外知识产权200余项，其中发明专利90余项。 齐碳科技以“让生命的信息触手可及”为使命，将持续提升技术实力，稳步推进研发成果，为生命科学及相关领域的研究及应用提供更便捷、有效的解决方案，从上游助推行业创新发展，引领基因测序新时代。</t>
  </si>
  <si>
    <t>2016.4.20 - 天使轮 - N/A - 仙瞳
2019.1.2 - A轮 - 数千万人民币 - 国中/深圳高新/马良
2020.7.16 - B轮 - 数千万人民币 - 倚锋/贵阳/国中/彭年/庄记
2021.4.30 - C轮 - 1亿人民币 - 中科科创/倚锋/深圳高新投/仙瞳/贵阳/暨大/零壹金服/中科招商
2022.12.18 - D轮 - 3亿人民币 - 松禾/思邈/基石/晟隆/民生证券/华泰国信/迪策/轻盐晟富/龙岗金控/恒博/小禾</t>
  </si>
  <si>
    <t>华锐技术</t>
  </si>
  <si>
    <t>分布式低时延金融技术研发商</t>
  </si>
  <si>
    <t>2018.6.8 - 战略投资 - 5000万人民币 - 深创投
2019.7.1 - Pre-B轮 - N/A - 深创投
2020.3.26 - B轮 - 1.3亿人民币 - 招商局/招银/嘉远/国君证裕
2021.7.20 - Pre-C轮 - 2.7亿人民币 - 华泰创新/安信/粤民投/招证/东证/兴证/汇添富/深圳高新投/中信建投/深创投/招商局/招银/嘉远
2021.7.23 - C轮 - 1亿人民币 - 红杉
2022.12.20 - D轮 - 数亿人民币 - 国鑫/长江创新/粤财/亚布力/德成</t>
  </si>
  <si>
    <t>深圳华锐金融技术股份有限公司（简称“华锐金融技术”）是一家专注于为证券金融行业提供下一代分布式基础技术及核心业务系统的高新技术企业。公司致力于提升中国金融基础设施自主能力， 自主研发下一代分布式低时延中间件，助力金融机构实现核心业务系统的分布式转型，是下一代分布式低时延金融技术的引领者。</t>
  </si>
  <si>
    <t>众能联合</t>
  </si>
  <si>
    <t>国内一站式工程设备租赁平台</t>
  </si>
  <si>
    <t>2018.7.1 - Pre-A轮 - 数千万人民币 - 圣金达
2018.9.17 - A轮 - 6000万人民币 - 不惑/圣金达
2019.4.2 - B轮 - 5000万美元 - 源码/不惑
2019.7.29 - B+轮 - 1.5亿人民币 - 五星控股
2019.7.30 - 债权融资 - 10亿人民币 - 工行/招行/江苏银行/宁波银行/贵安恒信/华运金租
2020.8.3 - C1轮 - N/A - 国家电投/星纳赫
2021.1.11 - C2轮 - N/A - 源码/不惑
2021.3.9 - C3轮 - N/A - 五星/市北高新/熠美/不惑/源码/瑞橡/意博/指数
2022.12.20 - D轮 - N/A - 湖南财信</t>
  </si>
  <si>
    <t>众能联合数字技术有限公司成立于2016年，以“用数字化的力量推动产业变革”为使命，通过搭建覆盖全国范围、多品类设备的工程租赁行业数字化服务网络，持续为超过10万家客户提供高效服务。众能联合不断通过技术持续提供更高效安全的设备租赁、履约交付、管理运营、系统赋能等全生命周期的智能服务 目前，众能联合拥有高质量的技术人才和服务团队，正在打造面向未来的工程机械设备租赁管理体系，覆盖设备管理、项目管理、数据管理、数据看板等多环节，帮助用户进一步实现工程机械设备管理的全流程数智化升级，降本增效的同时不断提升用户体验。</t>
  </si>
  <si>
    <t>Viva Republica</t>
  </si>
  <si>
    <t>韩国金融服务应用开发商</t>
  </si>
  <si>
    <t>G</t>
  </si>
  <si>
    <t>4.05亿美元</t>
  </si>
  <si>
    <t>2014.08 - 种子 - 100万美元 - N/A
2015.07 - A轮 - 450万美元 - N/A
2016.04 - B轮 - 2370万美元 - Goodwater
2017.03 - C轮 - 4800万美元 - Goodwater/Bessemer/Altos/ Partech/PayPal
2018.06 - D轮 - 4000万美元 - 红杉/GIC
2018.12 - 战略投资 - 8000万美元 - Ribbit/Kleiner Perkins
2019.08 - E轮 - 6400万美元 - Aspex/Kleiner Perkins/Altos/新加坡政府/红杉/Goodwater/Bessemer
2020.08 - F轮 - 1.73亿美元 - Aspex/红杉/Kleiner Perkins/Altos/Goodwater/Greyhound
2022.12 - G轮 - 4.05亿美元 - Tonic/KDB/Altos/Goodwater/灰狗/Aspex/Bond/DUMAC/韩国投资证券</t>
  </si>
  <si>
    <t>Viva Republica是一家总部位于韩国的金融服务应用开发商，其应用Toss是一款P2P转账平台。有理财界面、信用积分管理、个人贷款、保险计划以及多个投资服务。</t>
  </si>
  <si>
    <t>鋆昊/红杉/IDG</t>
  </si>
  <si>
    <t>22.92亿人民币</t>
  </si>
  <si>
    <t>2021.2.5 - 股权投资 - N/A - 正泰
2021.7.19 - 战略投资 - 10亿人民币 - 鋆昊/工银/红杉/IDG/三峡绿色/季子投/天雅/丝路产业
2022.11.14 - 战略投资 - 15亿人民币 - IDG/华金/珠海通沛/杭州金投/天雅/晋研企业
2022.12.021 - 战略投资 - 22.92亿人民币 - 中俄能源/中行/南网建鑫/国家绿色发展</t>
  </si>
  <si>
    <t>柏睿数据</t>
  </si>
  <si>
    <t>数据智能基础软件提供商</t>
  </si>
  <si>
    <t>2015.01 - Pre-A - 数千万人民币 - 蓝驰
2015.12 - A轮 - N/A - 信中利/硅谷银行资本
2017.05 - B轮 - 数千万美元 - 国科嘉和/信中利
2018.09 - B+轮 - 1亿人民币 - 东方嘉富/盛世/中銮
2020.06 - C轮 - 2亿人民币 - 海通/长三角创新/东方嘉富
2020.12 - 股权投资 - N/A - 浦信/盛世/海通/盛石
2021.07 - 股权投资 - N/A - 鹏汇/蓝驰
2022.12 - 战略投资 - 1亿人民币 - 中科海创/合肥产投/上海国际/北科建/朝科创</t>
  </si>
  <si>
    <t>柏睿数据是一家以数据库为核心的“Data+AI”数据智能基础软件公司。基于完全自主研发的新一代全内存分布式数据库产品体系和人工智能产品体系，构建数据智能平台，打造软硬一体化数据处理产品，为政府及国民产业数字化转型升级赋能。柏睿数据是国家级专精特新科技小巨人企业，北京市“专精特新”百强企业，工信部国家级数据库适配验证中心核心建设单位，国家基础软件攻关专项建设单位，数据库领域国际标准主笔单位。</t>
  </si>
  <si>
    <t>艾科诺</t>
  </si>
  <si>
    <t>分子诊断技术研发商</t>
  </si>
  <si>
    <t>真格/创新工场</t>
  </si>
  <si>
    <t>2018.10.9 - A轮 - N/A - 辰德/南创
2020.3.31 - A+轮 - N/A - 真格/南创
2021.2.10 - A2轮 - 数亿人民币 - 创新工场
2021.6.3 - A3轮 - 数千万人民币 - 招商健康
2022.7.27 - 股权投资 - N/A - 恩然
2022.12.14 - 战略投资 - N/A - 梅里埃</t>
  </si>
  <si>
    <t>艾科诺成立于2018年，是一家以技术创新驱动的高科技企业，在浙江嘉兴、上海和美国圣地亚哥建立了研发、GMP生产、销售及服务中心，致力于为感染疾病和重症疾病提供全自动分子诊断解决方案。公司旗下第一代分子诊断平台DXcellence12集核酸提取、扩增、检测等步骤于一体。作为全自动通用型分子诊断设备，Dxcellence12可实现原始样本管上机，所有操作步骤（包括加样）由仪器自动完成，产品已于2022年获得国家药监局三类注册证以及欧盟CE认证。</t>
  </si>
  <si>
    <t>酷芯微电子</t>
  </si>
  <si>
    <t>2020.3.18 - A轮 - N/A - 张江浩成/张江火炬
2021.12.27 - B轮 - 5亿人民币 - 方广/盛世/国际创投/华胥/邦明/张江浩珩/英飞尼迪/风投侠/金茂/兆恒水电/道昭/可可/乔贝/上海闰原
2022.12.21 - 股权投资 - 1亿人民币 - 合肥产投</t>
  </si>
  <si>
    <t>合肥酷芯微电子有限公司（前上海酷芯微电子有限公司）成立于2011年7月，致力于成为全球智能芯片领导者。公司依托智能感知、智能计算、智能传输三大核心技术，通过自主研发芯片核心架构、核心IP，提供专用于人工智能的高性能低功耗芯片（AR-Link无线通信芯片 &amp; Edge AI视觉芯片）、核心开发板、底层SDK和相关工具链解决方案。产品主要应用于智能安防、智能硬件、无线图传、智能车载等多个领域。</t>
  </si>
  <si>
    <t>2022.7.29 - 股权投资 - N/A - 北极光/陆石
2022.12.15 - 股权投资 - N/A - 国联通宝/启迪之星</t>
  </si>
  <si>
    <t>黑晶光电</t>
  </si>
  <si>
    <t>新型太阳能电池研发生产及智能化应用服务商</t>
  </si>
  <si>
    <t>2022.5.11 - 股权投资 - N/A - 裕兴新能源
2022.8.15 - 股权投资 - N/A - 同创伟业/捷佳伟创
2022.12.16 - 股权投资 - N/A - 星河/君领天下</t>
  </si>
  <si>
    <t>黑晶光电是一家叠层太阳能电池研发商，致力于新型太阳能电池研发、制造及其智能化应用，产品包括钙钛矿及晶硅叠层、钙钛矿及钙钛矿叠层，以及半透明钙钛矿组件等系类。</t>
  </si>
  <si>
    <t>翊科聚合物</t>
  </si>
  <si>
    <t>2021.6.12 - A轮 - 数千万人民币 - 蓝湾/元生
2022.5.22 - B轮 - 数千万人民币 - 启明
2022.12.14 - 股权投资 - N/A - 联新/青罗</t>
  </si>
  <si>
    <t>上海翊科主要专注于为下游医疗器械公司提供完整的导管与膜材料解决方案。目前产品领域涵盖消化科、心血管及外周、神经介入、血液透析和心肺支持多个领域，核心产品包括神经及外周微导管、血管导管鞘、血管导引导管、球囊料管、弹簧鞘管、一次性内窥镜导管，同时在血透膜丝、ECMO膜丝等领域进行持续研发，产品已进入数家世界知名医疗器械制造商的全球供应链名录。</t>
  </si>
  <si>
    <t>实验动物及动物模型全产业链服务商</t>
  </si>
  <si>
    <t>2021.12.21 - 天使轮 - 5000万人民币 - 正旭/海南启嘉/鼎赋/健熙
2022.4.25 - Pre-A轮 - 2亿人民币 - 国寿股权/君联/昌发展/普华/赛赋医药
2022.12.14 - 股权投资 - N/A - 和玉</t>
  </si>
  <si>
    <t>灵赋生物致力于成为中国第一家集合实验动物全产业链、动物模型全产业链和高附加值科研服务三位一体的科研服务商，赋能生命科学创新。目前灵赋生物在全国已经布局长三角实验用比格犬及狨猴资源基地、海南实验用食蟹猴及小型猪动物资源基地，形成主要实验动物的繁育、保种育种、进口替代、打造高品质产业链的能力，为生物医药行业企业、顶级科研机构、医院等客户的研发、创新与实验提供了资源保障。</t>
  </si>
  <si>
    <t>心脏节律管理(CRM)医疗器械开发商</t>
  </si>
  <si>
    <t>北极光/启明/真格/中科创星</t>
  </si>
  <si>
    <t>2018.1.1 - 天使轮 - N/A - 北极光
2019.1.11 - Pre-A轮 - N/A - 中科创星/衡卓/凯展/真格/远毅
2020.3.17 - A轮 - 1000万美元 - 启明/北极光/远毅/苏高新
2021.2.19 - B轮 - 数亿人民币 - 国投创合/启明/北极光/苏高新/远毅/鱼跃
2022.12.19 - 股权投资 - N/A - 品驰/康裕/荷塘</t>
  </si>
  <si>
    <t>苏州无双医疗设备有限公司创立于2017年，是专业从事植入型心律转复除颤器、心脏起搏器、心肌增强起搏器等系列心律管理（CRM）产品研发、生产和销售的高技术企业。公司致力于为广大心律失常、心力衰竭等疾病患者提供先进、安全可靠的治疗产品。 公司总部位于苏州高新区的江苏省医疗器械产业园内，拥有2814平米制造厂房，在北京和美国Irvine设有研发中心。公司拥有涵盖电路、芯片、软件、算法、结构工艺、检验测试、临床试验、申报注册、经营管理等领域的专业人才队伍。 公司是国内三类有源植入医疗器械的先驱，坚持自主研发，产品具有完全自主知识产权，力争在5年内取得植入型心律转复除颤器等产品的注册证并上市销售，打破国外产品的垄断。</t>
  </si>
  <si>
    <t>半导体基础IP及MEMORY IP供应商</t>
  </si>
  <si>
    <t>2019.6.1 - 种子轮 - 数百万人民币 - N/A
2020.8.30 - 天使轮 - 1000万人民币 - 顺融
2021.7.6 - A轮 - 数千万人民币 - 深创投
2022.6.24 - A+轮 - 数千万人民币 - 得彼/元禾控股/顺融
2022.12.15 - 股权投资 - N/A - 苏州领军</t>
  </si>
  <si>
    <t>航天驭星</t>
  </si>
  <si>
    <t>商业卫星测运控服务商</t>
  </si>
  <si>
    <t>明势/银杏谷</t>
  </si>
  <si>
    <t>2017.7.4 - 天使轮 - N/A - 东方嘉富
2018.12.29 - Pre-A轮 - 数千万人民币 - 明势/元航/丽盈
2019.12.2 - A轮 - 1亿人民币 - 黑马/用友幸福/明势/丽盈/银杏谷
2020.6.1 - A+轮 - 数千万人民币 - 华强/七酷/科鑫
2021.10.8 - A++轮 - 2亿人民币 - 东方证券/峰谷/北洋海棠/元航/鸿富/嘉铭浩春/明势/银杏谷
2022.12.19 - 股权投资 - N/A - 泰岳梧桐/君度</t>
  </si>
  <si>
    <t>北京航天驭星科技有限公司成立于2016年，是国内领先的全球航天基础设施建设和运营服务商。航天驭星以“让卫星更好用，让卫星更易用”为使命，致力于为全球商业卫星提供低成本、高可靠、更便捷的卫星在轨综合管理和航天数据应用一站式解决方案。航天驭星的业务主要围绕天地通信和航天器在轨管理开展，可以提供包括卫星频率协调与发射许可申请、卫星测运控数传一体化解决方案、卫星寿命周期空间态势与遥感卫星定标服务。目前提供的产品主要有多功能基带、星上通信机、应答机、测运控软件；测控数传一体化多功能地面站、便携站等。</t>
  </si>
  <si>
    <t>参之源</t>
  </si>
  <si>
    <t>中式新滋补品牌</t>
  </si>
  <si>
    <t>2020.11.26 - A轮 - 数千万人民币 - 红杉/彬复/真格
2021.8.24 - Pre-B轮 - 1亿人民币 - 知春/三七互娱/红杉/彬复/阳光融汇
2022.12.15 - B轮 - N/A - 弘章/广州金控/广发乾和/华锴/彬复</t>
  </si>
  <si>
    <t>官栈是一家为用户提供新一代滋补消费品的滋补科技公司，其一直遵循传统滋补、科学循证的原则，专注于通过科技手段解决中式滋补品的功效验证和使用痛点，以解决当代用户的亚健康问题。官栈以花胶消费品为切入点，先后打造了即食花胶、鲜炖花胶、金汤花胶鸡等品类原型。</t>
  </si>
  <si>
    <t>宽凳科技</t>
  </si>
  <si>
    <t>高精地图及智能应用综合解决方案服务商</t>
  </si>
  <si>
    <t>2017.8.18 - 天使轮 - N/A - 天使汇
2018.2.26 - A轮 - 数亿人民币 - IDG/成为/澜亭
2019.10.14 - A+轮 - 1亿人民币 - 易行/IDG
2020.12.11 - A++轮 - 1亿人民币 - 合肥市产投/隐领/合肥创投
2022.12.13 - B1轮 - 1亿人民币 - 紫峰</t>
  </si>
  <si>
    <t>宽凳科技是一家国内高精地图服务提供商，致力于通过智能众包高级地图商业模式推动自动驾驶的广泛应用。核心技术包括深度学习，图像识别，三维视觉，智能机器人，地图构建以及基于此的大数据云服务。主要业务是为自动驾驶和智慧交通生态体系提供底层数据服务、前装高精地图、定位和众包云平台方案。</t>
  </si>
  <si>
    <t>Bespin Global</t>
  </si>
  <si>
    <t>多云及混合云管理服务提供商</t>
  </si>
  <si>
    <t>2017.7.14 - A轮 - 数亿人民币 - 君联/Altos
2018.1.31 - A+轮 - 1.7亿人民币 - ST Telemedia/君联
2018.10.30 - B轮 - 5.3亿人民币 - ST Telemedia/DY
2020.6.2 - C轮 - 5.3亿人民币 - SK Telecom/DY
2022.12.16 - D轮已完成 - 1亿美元 - e&amp; Enterprise</t>
  </si>
  <si>
    <t>Bespin Global是一家云管理服务提供商，Bespin Global的业务是帮助中到大型企业将IT运营迁移到云上，高效的利用云以完成企业的数字化转型。公司的主要产品是意乱SaaS化云管理平台BSP。</t>
  </si>
  <si>
    <t>时代星云</t>
  </si>
  <si>
    <t>智能电源系统研发商</t>
  </si>
  <si>
    <t>2019.2.1 - 天使轮 - N/A - 星云/宁德时代
2022.12.7 - 战略投资 - N/A - 集智储能</t>
  </si>
  <si>
    <t>福建时代星云科技有限公司主要经营风光储充测一体化智能电站、家庭智能后备电源系统、基站智能后备电源系统、变电站储能系统、岸基电源系统、能量管理系统等，以期在全国推广电动车智能充电站，满足电动汽车充电服务市场需求，适时开展电动汽车电池系统售后检测。</t>
  </si>
  <si>
    <t>武岳峰/蔚来/北极光/长江小米/元禾璞华/联想/临芯/闻泰/君海创芯</t>
  </si>
  <si>
    <t>2016.11.1 - A轮 - N/A - 北极光
2018.1.5 - A+轮 - 1亿人民币 - 蔚来/芯动能/北极光
2019.4.12 - B轮 - 1亿美元 - 君海创芯/上汽/SK中国/招商局/北极光/达泰/风和
2021.1.1 - 战略投资 - N/A - 长江小米/富赛汽车
2021.9.22 - C轮 - 数亿美元 - 长江小米/闻泰/武岳峰/天际/元禾璞华/联想/临芯/中国汽车芯片
2022.1.12 - 战略投资 - N/A - 博原
2022.8.8 - C+轮 - 数亿美元 - 武岳峰/兴业/广发信德/汉能
2022.12.14 - 战略投资 - N/A - 东风</t>
  </si>
  <si>
    <t>墨现科技</t>
  </si>
  <si>
    <t>柔性传感器研发商</t>
  </si>
  <si>
    <t>2022.7.27 - 股权投资 - N/A - 险峰/XBOTPARK
2022.12.7 - 股权投资 - N/A - 大米</t>
  </si>
  <si>
    <t>墨现科技（东莞）有限公司是一家从事新型柔性压力压力传感器研发与生产的公司。FLX系列传感器采用新的结构不同于传统FSR，在减小了接触面积对压感结果影响的同时也显著降低了成本。可广泛应用于教育、智能家居、汽车电子、医疗设备、体育用品、电子乐器、工业控制等领域。</t>
  </si>
  <si>
    <t>铜博科技</t>
  </si>
  <si>
    <t>电子级铜箔研发商</t>
  </si>
  <si>
    <t>惠友/晨道</t>
  </si>
  <si>
    <t>2022.2.23 - 股权投资 - N/A - 比亚迪
2022.5.17 - 股权投资 - N/A - 德弘联信/惠友/晨道/超兴/创启开盈
2022.12.9 - 股权投资 - N/A - 磊晋</t>
  </si>
  <si>
    <t>铜博科技是一家电子级铜箔研发商，公司产品主要为6微米(含)以上高性能超薄电子铜箔，属高投入、技术含量和产品附加值高行业。公司引进日本、韩国等国际设备，打造高科技、 智能化、环保型为一体的工业4.0现代化工厂。公司已申请多项发明专利和实用新型专利，另外还与国内多所知名高等院校进行合作，开发及储备系列新技术。</t>
  </si>
  <si>
    <t>飞谱电子</t>
  </si>
  <si>
    <t>工业设计与仿真分析软件研发商</t>
  </si>
  <si>
    <t>哈勃/毅达</t>
  </si>
  <si>
    <t>2021.2.5 - 股权投资 - N/A - 深创投/哈勃
2021.6.15 - Pre-A轮 - 数千万人民币 - 毅达/深创投/无锡创微
2022.12.13 - 股权投资 - N/A - 中天汇富</t>
  </si>
  <si>
    <t>无锡飞谱电子信息技术有限公司是一家专注于工业设计与仿真分析软件研发的企业，公司基于电磁场核心算法的领先技术，所开发的专业软件工具能够为芯片设计与制造、高速封装与集成、天线设计与布局、雷达隐身与探测等产品开发提供快速和先进的分析验证及解决方案，产品广泛应用于集成电路、通信系统、国防航空、汽车电子等工业领域。</t>
  </si>
  <si>
    <t>零假设科技</t>
  </si>
  <si>
    <t>医学智能化产品开发商</t>
  </si>
  <si>
    <t>2019.12.20 - 股权投资 - N/A - 元禾原点
2020.11.19 - 股权投资 - N/A - 红杉
2022.12.7 - 股权投资 - N/A - 唯快/恩然</t>
  </si>
  <si>
    <t>杭州零假设信息科技有限公司成立于2019年。是一家专注于开发医学智能化产品的前沿科技公司。公司开发的KnowS系列产品，通过数据技术和医学专业知识的深度融合，驱动学术推广全链条上的知识传递过程更加专业和高效。</t>
  </si>
  <si>
    <t>润石科技</t>
  </si>
  <si>
    <t>模拟及混合信号集成电路生产商</t>
  </si>
  <si>
    <t>毅达/达晨/涌铧/湖杉</t>
  </si>
  <si>
    <t>2020.2.10 - Pre-A轮 - 数千万人民币 - 嘉御
2021.11.19 - 股权投资 - N/A - 金雨茂物/毅达/达晨/无锡高新投/勤灏/安睿信杰/湖州尤创
2022.1.27 - 股权投资 - N/A - 涌铧/西部电影/湖杉
2022.12.12 - 股权投资 - N/A - 长石</t>
  </si>
  <si>
    <t>苏润石科技有限公司成立于2014年8月，是一家专注于高性能、高品质模拟/混合信号集成电路研发和销售的高科技公司。润石科技的核心骨干来自于欧美集成电路公司的技术专家，在设计开发、生产制造方面有着多年丰富的量产经验，建立了完善的产品开发平台和品质管理体系！历经多年，润石科技已完成多个领域的芯片设计和研发，主要有运算放大器、模拟开关、电源管理、数据转换器等，产品广泛应用于工业控制，安防监控设备，仪器仪表，汽车电子，智能家居以及消费类电子等众多领域。</t>
  </si>
  <si>
    <t>中科原动力</t>
  </si>
  <si>
    <t>全栈式农田作业机器人产品服务提供商</t>
  </si>
  <si>
    <t>2019.4.15 - 种子轮 - N/A - 中科微
2019.9.1 - 天使轮 - N/A - 中科院
2020.3.23 - Pre-A轮 - N/A - 英诺/中关村发展/中科院科技成果转化
2020.7.9 - Pre-A+轮 - N/A - 芯微
2021.6.18 - A轮 - 数千万人民币 - 祥峰/德联/中关村发展/湖北高投/中科院科技成果转化
2022.2.8 - A+轮 - 数千万人民币 - 创世伙伴/祥峰/德联
2022.12.15 - A2轮 - 1亿人民币 - 中金/中关村发展</t>
  </si>
  <si>
    <t>中科原动力成立于2019年，是一家全栈式农田作业机器人产品服务提供商，致力于提高农田作业效率、解决农业劳动力短缺问题。公司已经推出多个系列产品，面向规模化农业生产集团、农业大户等提供农机产品和农机代耕代收服务。</t>
  </si>
  <si>
    <t>宏芯宇</t>
  </si>
  <si>
    <t>闪存控制芯片及解决方案提供商</t>
  </si>
  <si>
    <t>2022.1.10 - Pre-A轮 - 1.5亿人民币 - 深投控/深圳高新投/合肥产投/厦门联和
2022.7.13 - A轮 - 数亿人民币 - 中芯聚源/合肥产投/昆桥
2022.12.6 - A+轮 - 数亿人民币 - 昆桥/中新融创/国元创新</t>
  </si>
  <si>
    <t>深圳宏芯宇电子股份有限公司致力于成为全球领先的存储芯片及解决方案提供商，专注于存储芯片产品的研发、生产、测试及销售。集团总部位于深圳，下设深圳、上海、合肥、杭州、厦门5地研发中心，现有员工700多人，研发人员占比70%，拥有300多项专利认证。宏芯宇为全球客户提供高品质、创新性的存储产品和解决方案。公司核心产品分为嵌入式存储器、移动存储器、集成电路主控制器系列三大类，可广泛应用于消费类电子，人工智能、可穿戴设备、安防及车载电子、工业自动化等众多的高、精、尖行业领域。</t>
  </si>
  <si>
    <t>Francis/Nathan</t>
  </si>
  <si>
    <t>2017.12.19 - 天使轮 - N/A - 四川发展/伯诺生物/川创投
2020.4.2 - Pre-A轮 - 1亿人民币 - KIP/高瓴
2021.6.24 - A轮 - 数亿人民币 - 夏尔巴/高瓴/KIP
2022.7.12 - B轮 - 5亿人民币 - 国寿/时真/新尚/高瓴/夏尔巴
2022.11.15 - B+轮 - 2亿人民币 - 广发乾和/国海/粤民投/国寿/新尚/江远</t>
  </si>
  <si>
    <t>Layabox</t>
  </si>
  <si>
    <t>元宇宙全栈技术及3D开源引擎提供商</t>
  </si>
  <si>
    <t>2015.6.1 - 天使轮 - N/A - 合力
2016.6.16 - A轮 - 1亿人民币 - 深创投/金慧丰/合力/讯众/丰厚/蓝色光标/中海/国中
2017.3.27 - A+轮 - N/A - 中海
2017.10.10 - 股权投资 - N/A - 合力/金慧丰
2019.9.29 - 股权投资 - N/A - 海风联
2021.1.1 - B1轮 - 1.1亿人民币 - N/A
2022.6.1 - B+轮 - 数千万人民币 - N/A</t>
  </si>
  <si>
    <t>LAYABOX 是中国领先的元宇宙全栈技术提供商，总部位于北京。目前已拥有覆盖百万开发者生态的国产原创 3D 引擎、全球前沿的零代码元宇宙内容创作工具两大核心技术集群。LAYABOX 战略级产品，全域元宇宙平台 Layaverse定位于中国首个生态赋能型元宇宙平台，通过领先的技术和工具+内容模板+平台运维，正在加速推动元宇宙在各行各业的快速普及。</t>
  </si>
  <si>
    <t>企企通</t>
  </si>
  <si>
    <t>供应商全生命周期管理SaaS服务平台</t>
  </si>
  <si>
    <t>SIG/昆仲</t>
  </si>
  <si>
    <t>2015.07 - 天使 - 数百万人民币 - 易一
2015.11 - Pre-A - 1000万人民币 - 创业工场/微光
2017.01 - A轮 - 数千万人民币 - 昆仲
2017.05 - A+轮 - 数千万人民币 - 和盟
2018.03 - B轮 - 1亿人民币 - 网信/昆仲/和盟
2019.07 - B+轮 - 数千万人民币 - 联易融
2021.03 - C轮 - N/A - 涌铧/昆仲/考拉/银河系/蔷薇大树
2021.08 - C+轮 - 数千万美元 - SIG
2022.03 - C2轮 - 1亿人民币 - 华映/云晖
2022.12 - Pre-D轮 - 1亿人民币 - 华映</t>
  </si>
  <si>
    <t>深圳市企企通科技有限公司成立于2014年，是一家行业领先的供应链信息化管理和供应链赋能产品开发、实施及运维的互联网科技公司。企企通作为符合国家战略发展的“新一代信息技术产业”企业，以采购供应链工业软件为切入点，创新性地通过PaaS+SaaS+iPaaS第三方应用市场，建立起了连通企业和企业之间的巨大采购供应链SaaS生态网络，双边赋能采购方和供应商实现企业间的互联互通。</t>
  </si>
  <si>
    <t>理想万里晖</t>
  </si>
  <si>
    <t>半导体太阳能真空设备研发商</t>
  </si>
  <si>
    <t>2019.12.16 - 战略投资 - N/A - 上海联和/浦东新产投/浙江华睿/自贸区
2020.12.24 - 战略投资 - N/A - 中科先进产业并购/中微公司/毅达/联新/东证/三峡鑫泰/三峡绿色/联升/东准机械制造/东方三峡
2021.9.29 - 股权投资 - N/A - 上海逵茜/合肥产投
2021.12.28 - 战略投资 - 1亿人民币 - 中微
2022.2.11 - 股权投资 - N/A - 海望/福翌/联行/瑞华/中科先进/上海自贸区/星涌/上海科创/兴证/易盛/浙江华睿/海富产业/上海置联/毅达/久事
2022.12.5 - 战略投资 - N/A - 上海电气</t>
  </si>
  <si>
    <t>上海理想万里晖薄膜设备有限公司主营太阳能、泛半导体和半导体高端PECVD装备，系列光伏和AMOLED显示等领域高端PECVD系列产品多次打破国外垄断、填补国内空白，是中国高端PECVD装备的优选供应商。</t>
  </si>
  <si>
    <t>GGV/银杏谷</t>
  </si>
  <si>
    <t>2016.6.1 - 天使轮 - 100万人民币 - 深圳科院
2017.10.20 - Pre-A轮 - 1000万人民币 - 启赋/银杏谷/腾股/聿远
2019.1.2 - A轮 - 数千万人民币 - 元禾原点
2020.2.11 - B轮 - N/A - GGV/元禾原点/银杏谷
2020.11.30 - B+轮 - 1亿人民币 - 襄禾/GGV/元禾原点
2022.1.21 - 股权投资 - N/A - 森锐
2022.9.2 - C1轮 - 1亿人民币 - 浩澜/云晖/正和岛/GGV/襄禾
2022.11.7 - 战略投资 - N/A - 菲尼克斯</t>
  </si>
  <si>
    <t>卫龙食品</t>
  </si>
  <si>
    <t>休闲零食生产零售商</t>
  </si>
  <si>
    <t>高瓴/红杉/腾讯</t>
  </si>
  <si>
    <t>5.8亿港币</t>
  </si>
  <si>
    <t xml:space="preserve">2021.5.8 - A轮 - 35.6亿人民币 - CPE/高瓴/红杉/腾讯/云锋/天壹/厚生/海松
2022.12.5 - 股权投资 - 5.8亿港币 - Media Global/阳光人寿/Prospect Bridge
 </t>
  </si>
  <si>
    <t>广芯微电子</t>
  </si>
  <si>
    <t>低功耗物联网芯片研发商</t>
  </si>
  <si>
    <t>华登/惠友/临芯</t>
  </si>
  <si>
    <t>2019.11.20 - 天使轮 - 数千万人民币 - 万联天泽
2021.3.24 - A轮 - 1亿人民币 - 华登/智路
2021.11.12 - B轮 - 2亿人民币 - 惠友/君桐/华润/临芯
2022.12.5 - 股权投资 - 1.8亿人民币 - 民德电子/丽水绿色/丽水高质量</t>
  </si>
  <si>
    <t>广芯微电子（广州）股份有限公司专注于低功耗物联网芯片的研发、设计与销售，为客户提供面向个人与家庭、工业与商业物联网应用领域，以低功耗为差异化的8位/32位微控制器芯片、无线射频收发器芯片、数字电源管理芯片和传感与信号调理专用芯片等。广芯微独有的低功耗芯片设计方法、轻量化人工智能算法、传感器信号调理以及多样性无线连接技术整合而成的低成本高收益的集成电路设计，在健康医疗电子、消费电子、智慧家庭、工业控制、传感器与表计等领域已经得到了广泛的应用。广芯微低功耗微处理器芯片与射频芯片具有超低睡眠功耗与更低的工作电流，可以有效地帮助电子设备降低能耗，积极助力节能减排。</t>
  </si>
  <si>
    <t>中科昊音</t>
  </si>
  <si>
    <t>声纹AI解决方案提供商</t>
  </si>
  <si>
    <t>2019.6.4 - 天使轮 - 1000万人民币 - 临芯
2020.4.9 - Pre-A轮 - 1000万人民币 - 上海浚泉信/江苏联能电力
2022.11.30 - 股权投资 - N/A - 合肥高投/合肥创投</t>
  </si>
  <si>
    <t>中科昊音是一家声纹AI解决方案提供商，中科昊音自主研发了Cmfmc2.0信道和格式转换引擎等多项核心技术，可以使声纹识别技术可以迅速落地应用，是识别引擎连接各种应用场景的重要纽带。</t>
  </si>
  <si>
    <t>联想/惠友</t>
  </si>
  <si>
    <t>2021.10.11 - 股权投资 - N/A - 联想/玄佑同德/华创/钧犀
2022.5.31 - 股权投资 - N/A - 惠友/鲲鹏一创/风投侠
2022.9.23 - 股权投资 - N/A - 科鑫/海南天实
2022.12.5 - 股权投资 - N/A - 广大汇通/翼朴</t>
  </si>
  <si>
    <t>梅花/创业伙伴</t>
  </si>
  <si>
    <t>2019.4.29 - 天使轮 - N/A - 深圳和创纪元
2020.5.12 - Pre-A轮 - N/A - 青锐
2020.12.25 - 战略投资 - N/A - 新势能
2021.1.28 - A轮 - 数千万人民币 - 梅花/Plug&amp;Play
2021.8.6 - A+轮 - 数千万人民币 - 信天/梅花/Plug&amp;Play
2022.2.24 - A2轮 - 1亿人民币 - 创世伙伴
2022.9.22 - 股权投资 - N/A - 华业天成
2022.12.2 - 股权投资 - N/A - 博润</t>
  </si>
  <si>
    <t>「劢微机器人」是一家致力于成为领先的场内智能物流解决方案提供商的公司。基于全自主研发的核心算法及软件技术，「劢微机器人」的业务涵盖场内智能物流解决方案提供、无人叉车/AMR整车销售、人工叉车无人化改装和技术方案授权等。</t>
  </si>
  <si>
    <t>乘风航空</t>
  </si>
  <si>
    <t>航空发动机热端关键部件加工制造商</t>
  </si>
  <si>
    <t>2021.9.24 - 股权投资 - N/A - 航亚/百咖
2022.1.27 - 股权投资 - N/A - 英诺天使
2022.11.25 - 天使轮 - 数千万人民币 - 瑞鹏新材料/金雨茂物</t>
  </si>
  <si>
    <t>无锡乘风航空工程技术有限公司是一家位于无锡市新吴区，专门从事高性能航空发动机热端关键部件加工和先进制造工艺研究的公司。乘风航空汇集了国内外航空发动机业内的众多青年人才，以热端部件的特种工艺（激光加工、热障涂层、特种焊接等）为主，逐步扩展至热端部件的全工序全流程加工，为中国第五代战斗机所配备的高性能涡扇发动机以及大飞机/客机提供热端关键零部件。其中所涉及到的关键装备，如五轴高功率激光加工系统、精密叶片电火花铣削系统及涂层生产系统等均为公司所自研，拥有完整的知识产权。乘风航空致力于建设专业化技术能力、体系化管理能力、批产化生产能力，为我国航空发动机事业追赶国际先进水平做出贡献。</t>
  </si>
  <si>
    <t>Translai</t>
  </si>
  <si>
    <t>人机协同语言服务云平台开发商</t>
  </si>
  <si>
    <t>2022.1.26 - 天使轮 - N/A - 盈动
2022.11.30 - 天使+轮 - 数百万人民币 - 视诚科技</t>
  </si>
  <si>
    <t>Translai是一家致力于以AI、云计算技术为基底提供语言服务的SaaS公司。公司定位为人机协同语言服务云平台，将平台规模化的优势覆盖到音视频、图文、文本等不同媒介内容的翻译、制作、本地化等业务场景。</t>
  </si>
  <si>
    <t>2022.6.29 - 天使轮 - 数千万人民币 - 顺为
2022.11.9 - 天使+轮 - N/A - 峰毅远达/前宇</t>
  </si>
  <si>
    <t>越光智能</t>
  </si>
  <si>
    <t>4D激光雷达技术和光子拾音技术研发商</t>
  </si>
  <si>
    <t>百度/华登</t>
  </si>
  <si>
    <t>2021.5.26 - 天使轮 - N/A - 百度/华登/小贝知行
2022.12.1 - Pre-A轮 - N/A - 浙创投</t>
  </si>
  <si>
    <t>杭州越光智能科技有限公司创建于2020年,是一家专业从事光子拾音与声振成像检测,远程数控智能仪器及管理平台的科创公司。公司拥有一支由多名博士、教授、行业资深工程师组成的专业研发队伍。公司在激光干涉测量、光子拾音、激光声振检测和远程数控智能仪器方面拥有多项先进技术,获授权发明专利及软著20多项,入选“浙江省中小型科技企业”,“杭州市雏鹰计划企业”。公司产品主要应用于国家公共安全、音视频安防、建筑与工业检测及教育科研等领域。</t>
  </si>
  <si>
    <t>多域生物</t>
  </si>
  <si>
    <t>新型药物研发商</t>
  </si>
  <si>
    <t>2020.10.23 - 天使轮 - N/A - 圣兆药物
2021.7.14 - Pre-A轮 - 5000万人民币 - 经纬
2022.10.13 - Pre-A+轮 - N/A - 赛伯乐/科发</t>
  </si>
  <si>
    <t>多域生物是一家以中国杭州为基地，面向国际的创新型新药研发公司。公司致力于开发全球首创（first-in-class）和同类最优（best-in-class）的新药研发项目，尤其专注于癌症，自身免疫疾病和抗衰老等相关领域。公司针对癌症和自身免疫疾病等相关领域致力于开发创新型药物作用模式（Modality），以解决“难成药性靶点”问题。多域生物目前已经在PROTAC和小分子抑制剂两种药物作用模式上建立起丰富的产品管线。</t>
  </si>
  <si>
    <t>Rgenta Therapeutics</t>
  </si>
  <si>
    <t>靶向RNA药物开发商</t>
  </si>
  <si>
    <t>经纬/SIG</t>
  </si>
  <si>
    <t>2020.1.21 - 战略投资 - 1000万美元 - N/A
2020.4.3 - 种子轮 -2000万美元 - Boehringer Ingelheim/经纬/凯泰/联想之星
2021.5.25 - 种子+轮 - 1800万美元 - 维梧/SIG
2022.11.29 - A轮 - 5200万美元 - 阿斯利康中金/KIP/Delos</t>
  </si>
  <si>
    <t>Rgenta Therapeutics是一家靶向RNA药物开发商，构建了独特的RNA相关靶点发现与筛选平台，致力于针对疾病相关的靶点进行靶向RNA药物开发，以解决临床未满足的需求。公司已经有多个项目正在推进临床前研究，适应症包括临床未满足的肿瘤、罕见病等领域。</t>
  </si>
  <si>
    <t>小红岛</t>
  </si>
  <si>
    <t>社区新零售服务商</t>
  </si>
  <si>
    <t>顺为/源码/国中</t>
  </si>
  <si>
    <t>2019.11.18 - 种子轮 - N/A - 8天在线
2020.3.16 - 天使轮 - N/A - 银河系/天使湾
2020.12.2 - 天使+轮 - N/A - 顺为/源码/杭州东谷
2022.9.29 - Pre-A轮 - N/A - 国中/华映
2022.12.1 - A轮 - 数千万人民币 - 金鼎</t>
  </si>
  <si>
    <t>小红岛是一家“成本价·会员”超市，秉承年轻人的品质超市的理念，更进一步定位为服务于18到22岁的互联网+新零售便利超市。会员全场商品享受成本价，相当于市场6-7折，支持送货到家，0元起送，一小时达。</t>
  </si>
  <si>
    <t>2020.12.23 - 天使轮 - N/A - 珠海序沛
2021.10.20 - 战略投资 - 1500万人民币 - 浙江永强/金浦/上海石微
2022.8.29 - A轮 - 数千万人民币 - 峰和
2022.11.28 - A+轮 - 数千万人民币 - 锦秋</t>
  </si>
  <si>
    <t>五源/金沙江</t>
  </si>
  <si>
    <t>2021.8.12 - 天使轮 - N/A - Atypical/地平线机器人/金沙江
2021.10.22 - Pre-A轮 - 数千万美元 - 五源/Atypical/地平线机器人/金沙江
2022.5.18 - A轮 - 3000万美元 - 渶策/Atypical/五源/金沙江
2022.8.15 - A+轮 - 1亿人民币 - 深创投/厚雪/金沙江
2022.12.1 - A++轮 - 数千万美元 - 襄禾/渶策</t>
  </si>
  <si>
    <t>2019.8.7 - 天使轮 - 1250万人民币 - 长岭
2021.5.12 - A轮 - 1亿人民币 - 金沙江/博远/长岭
2022.9.16 - A+轮 - 数亿人民币 - 千骥/长岭/金沙江/博远
2022.11.28 - A++轮 - 1000万人民币 - 神骐</t>
  </si>
  <si>
    <t>沪港中科</t>
  </si>
  <si>
    <t>临床前CRO服务提供商</t>
  </si>
  <si>
    <t>2021.7.26 - A轮 - 1亿人民币 - 启明/济时
2022.11.28 - B轮 - 1亿人民币 - 阿斯利康中金/济时</t>
  </si>
  <si>
    <t>沪港中科公司是由中科院上海药物研究所安评中心核心团队全职创业，成立的以生物医药和医疗器械的临床前研究评价服务为主要业务内容，提供包含药理药效研究、药物代谢动力学研究和安全性评价研究等服务的一站式研发服务平台，总部位于中国香港。</t>
  </si>
  <si>
    <t>华登/惠友/国投/恒旭</t>
  </si>
  <si>
    <t>2017.12.12 - 种子轮 - N/A - 科学城
2018.11.16 - 天使轮 - N/A - 万联天泽
2021.7.2 - 战略投资 - 3亿人民币 - 合肥华芯太浩/兰璞/广汽/吉富/粤财/合信方册/惠友/农银/广发信德/华登/国投
2022.6.28 - 战略投资 - 45亿人民币 - 广视产业/广汽/吉富/惠友/合信方册/华登/兰璞/广发信德/新鼎/恒旭/北汽/盈峰/盈科/广发乾和/越秀
2022.11.29 - B轮 - N/A - 广州产投/广东省半导体投资/农银/建信</t>
  </si>
  <si>
    <t>轻舟智航</t>
  </si>
  <si>
    <t>无人驾驶技术研发商</t>
  </si>
  <si>
    <t>IDG/元璟/联想</t>
  </si>
  <si>
    <t>2020.4.3 - 种子轮 - 数千万美元 - IDG/元璟/Tide
2020.10.12 - 战略投资 - N/A - 联想
2021.3.5 - A1轮 - 数千万美元 - 招商局
2021.8.16 - A+轮 - 1亿美元 - 云锋/元生/美团龙珠/IDG
2022.12.2 - B1轮 - 数亿人民币 - 中金汇融/TCL/元生</t>
  </si>
  <si>
    <t>轻舟智航是一家无人驾驶公司，致力于打造适应城市复杂交通环境的“老司机”，将无人驾驶带进现实。基于大规模智能仿真系统和可自主学习决策规划框架，轻舟智航专注于为合作伙伴提供可量产的无人驾驶解决方案，全方位覆盖从低速到高速、从物流到出行、从商用车到乘用车等多个应用场景。</t>
  </si>
  <si>
    <t>天际友盟</t>
  </si>
  <si>
    <t>2016.8.22 - 天使轮 - N/A - 中科创星
2018.6.19 - A轮 - N/A - 奇安投资，中海
2020.10.10 - B轮 - 数千万人民币 - 真成/渤海/考拉
2022.11.30 - B+轮 - 1亿人民币 - 天鹰/天雅/考拉</t>
  </si>
  <si>
    <t>丹诺医药</t>
  </si>
  <si>
    <t>抗菌新药研发商</t>
  </si>
  <si>
    <t>北极光/元禾控股</t>
  </si>
  <si>
    <t>2013.2.25 - 天使轮 - 300万人民币 - 元禾控股
2014.3.25 - A轮 - 数百万美元 - 通和/元禾原点
2016.9.23 - B轮 - 2500万美元 - 北极光/通和/药明康德/立元/元禾原点/Relativity健康
2020.9.28 - C轮 - N/A - 盛鼎/乾融创禾/农银无锡
2022.2.25 - D轮 - 2.64亿人民币 - 燕园首科/高特佳/贝森/星河/国联/中诺/元禾控股
2022.11.29 - D+轮 - N/A - 奋毅</t>
  </si>
  <si>
    <t>丹诺医药成立于2013年，是一家以临床需求为导向，专门从事差异化抗菌新药产品研发的生物制药公司。拥有一个独特的多靶点偶联分子抗菌新药研发平台和一个全球知识产权保护的抗菌新药产品研发管线，目标适应症包括医疗器械相关生物膜感染、肝硬化肝性脑病和幽门螺杆菌感染等适应症，以解决这些领域未满足临床需求，为中国乃至全球患者提供安全有效的治疗手段。</t>
  </si>
  <si>
    <t>麦金地</t>
  </si>
  <si>
    <t>团餐及供应链服务商</t>
  </si>
  <si>
    <t>2014.6.3 - 天使轮 - N/A - 晋商联盟
2015.7.1 - Pre-A轮 - 5300万人民币 - 高盛/钟鼎
2016.10.21 - A轮 - N/A - 北京高盛宽街博华
2017.12.25 - B轮 - N/A - 中金
2021.8.18 - 战略投资 - 3亿人民币 - 光大
2022.11.28 - 战略投资 - 2亿人民币 - 劲邦/天味</t>
  </si>
  <si>
    <t>麦金地是国内收入规模排名前列的团餐及供应链服务商，目前团餐企业板块包括白领、K12、宴会、会展及大型服务、社区供餐；在供应链布局上，麦金地自主打造中央厨房体系、食品加工园区并战略合作养殖基地，一方面为团餐提供更高的效率流转、另一方面开展第二收入曲线供应链业务；在打造供应链过程中打磨的中央厨房和食品加工智能制造模块，预计成为未来的第三收入曲线。</t>
  </si>
  <si>
    <t>高瓴/沃衍</t>
  </si>
  <si>
    <t>2022.7.18 - Pre-A轮 - 1亿人民币 - 悦达/沃赋/高瓴/沃衍/创维/激智/凯石
2022.11.25 - 股权投资 - N/A - 华金/广发信德/东海/英飞尼迪/东海岸</t>
  </si>
  <si>
    <t>菲特兰</t>
  </si>
  <si>
    <t>2021.5.28 - 股权投资 - N/A - 博远/启明/华创/华金/睿盟希
2022.11.29 - 股权投资 - N/A - 华创</t>
  </si>
  <si>
    <t>光玥生物</t>
  </si>
  <si>
    <t>合成生物技术服务商</t>
  </si>
  <si>
    <t>2021.9.16 - 股权投资 - N/A - 英诺天使/西藏泰升
2022.11.30 - 股权投资 - N/A - 绿洲</t>
  </si>
  <si>
    <t>光玥生物（Lumy Bio），构建直接利用温室气体二氧化碳作为原料的负碳细胞工厂，用更加绿色的方式来赋能产业链，立志成为碳中和大趋势下的新一代合成生物技术引领者。目前，光玥生物在上海建设近2000平的研发中心，拥有自动化平台和300 L以上的发酵设备。</t>
  </si>
  <si>
    <t>深纳普思</t>
  </si>
  <si>
    <t>医疗级智能可穿戴设备研发商</t>
  </si>
  <si>
    <t>小米/顺为/源码</t>
  </si>
  <si>
    <t>2021.1.19 - 天使轮 - 数千万人民币 - 源码
2021.11.18 - A轮 - 数千万美元 - 小米/顺为/源码
2022.11.24 - 股权投资 - N/A - 元生</t>
  </si>
  <si>
    <t>北京深纳普思人工智能技术有限公司由英国牛津大学顶尖技术团队创立, 致力于研发、制造人工智能赋能(AI-powered)医疗级智能可穿戴设备。公司汇集了多位国家百人计划研究员, 英国牛津大学软件工程系导师, 以及来自牛津大学、剑桥大学、帝国理工学院、美国华盛顿圣路易斯大学、美国克拉克大学、国内985、211等一流学府的顶尖人才。深纳普思面向AI+医疗健康领域, 意在利用其领先的生物传感器、柔性电子、无线传输、数据分析、深度学习算法等技术解决当前慢性疾病管理的诸多制约因素。公司通过自研的多维智能硬件和深度学习算法采集并分析慢病生化指标数据, 为用户提供最具性价比的个性化控病管理方案, 使深度健康管理更加智能、精准、全面。</t>
  </si>
  <si>
    <t>科领显示</t>
  </si>
  <si>
    <t>2021.11.29 - 股权投资 - N/A - 联想/朗盛
2022.2.11 - 股权投资 - N/A - 潘氏
2022.11.25 - 股权投资 - N/A - 无锡丰润/建融瓴祥/朗盛</t>
  </si>
  <si>
    <t>无锡科领显示科技有限公司成立于2021-07-01，主要经营电子元器件制造；其他电子器件制造；电子元器件批发；电子元器件零售；数字文化创意技术装备销售；电子专用材料制造；电子专用材料研发；电子专用材料销售；电子（气）物理设备及其他电子设备制造；5G通信技术服务。</t>
  </si>
  <si>
    <t>2021.9.10 - 战略投资 - N/A - 宁德时代
2022.6.14 - 股权投资 - N/A - 湖北交投/允泰/翱锐端信
2022.11.30 - 股权投资 - N/A - 允泰/北京铂宇/翱锐端信/瑞世/湖北交投/万润新能/星通</t>
  </si>
  <si>
    <t>中科搏锐</t>
  </si>
  <si>
    <t>脑科学全领域解决方案提供商</t>
  </si>
  <si>
    <t>2017.3.24 - 天使轮 - N/A - 中科创星/中自/西科天使
2018.10.24 - Pre-A轮 - 1000万人民币 - 明势
2022.11.28 - 股权投资 - N/A - 金科君创/盘古创富</t>
  </si>
  <si>
    <t>中科搏锐（北京）科技有限公司（简称中科搏锐）2017年创立于北京，是由中国科学院自动化研究所孵化而成的一家集研发、生产和销售高品质脑诊疗器械于一体的国家高新技术企业。 公司拥有一支专业技术精湛、项目经验丰富的医疗器械研发和产业团队。其中，首席科学家由中国科学院自动化研究所脑网络组研究中心主任、欧洲科学院外籍院士蒋田仔研究员担任；中国科学院关键技术人才、中关村高端领军人才张鑫博士担任董事长兼总经理。中科搏锐研发团队其他核心成员大部分来源于中国科学院自动化研究所，曾共同合作多个相关课题项目，对于产品的原理及后期规划理解深刻。 中科搏锐首款自主研发的产品——“无创脑血氧监护仪”经北京市药品监督管理局批准为“创新医疗器械产品”，可应用于颅内缺血缺氧监测。本产品在首都医科大学宣武医院、首都医科大学附属北京天坛医院已成功完成临床试验，临床试验达到国际标准。目前，已取得II类医疗器械注册证，产品的CE认证也在同期进行，为创新脑氧检测产品出口到欧美及一带一路国家奠定基础。 目前，中科搏锐已申请、获得知识产权共计20余项，形成了“脑生理”、“脑意识”与“脑功能”3个产品梯队。 长久以来，中科搏锐始终秉承“精研诊脑技能、托起护脑重任”的企业愿景及社会使命；以研发性价比卓越的产品，最大限度满足医患对脑部诊疗的需要为己任；努力成为高品质脑诊疗器械优质服务商，为医护提供良好全脑诊疗方案。</t>
  </si>
  <si>
    <t>智谱科技</t>
  </si>
  <si>
    <t>人工智能光谱分析服务提供商</t>
  </si>
  <si>
    <t>2020.5.19 - 股权投资 - N/A - 上海量子绘景
2021.11.29 - A轮 - N/A - 成为
2022.1.20 - A+轮 - 数亿人民币 - 高瓴/成为
2022.11.29 - 股权投资 - N/A - 博华</t>
  </si>
  <si>
    <t>南京智谱科技有限公司是一家专注打造人工智能光谱分析生态的高科技企业。基于“时空谱紧致编码采样”、“高精度解耦重建算法”及“云端光谱智能分析”三大专有核心技术，自主开发面向军事、安监、环境、农业、医疗等重要领域的新型光谱视频相机</t>
  </si>
  <si>
    <t>2021.9.1 - A轮 - 数千万人民币 - 东方嘉富/红点
2022.1.29 - 股权投资 - N/A - 鹏汇
2022.6.8 - B轮 - N/A - 信宸/东方嘉富/红点
2022.11.25 - 股权投资 - N/A - 金鼎/华润国调厦门消费</t>
  </si>
  <si>
    <t>恒翼能</t>
  </si>
  <si>
    <t>新能源锂电池设备研发商</t>
  </si>
  <si>
    <t>2020.9.16 - 战略投资 - 数亿人民币 - 方正和生/瑞枫/四海/升华
2021.1.12 - 股权投资 - N/A - 英飞尼迪/卓佳汇智/彭年/广沣/建信华讯
2021.11.17 - 股权投资 - N/A - 宁波开投瀚润/宝创/江南鸿远/弘信/立湾/铂鸿/新意/中泰/拓源/华讯方舟/宁德时代
2022.11.29 - 股权投资 - N/A - 建信信托/立湾/紫峰</t>
  </si>
  <si>
    <t>恒翼能成立于2006年，立足于新能源行业，定位于高精度检测设备，是一家集研发、制造、销售及服务于一体的国家级高新技术企业。该公司的自主研发产品主要有：电池化成分容设备、电池组充放电循环设备、大功率电池组充放电设备、动力电池组EOL测试系统、电池后处理自动化系统及PACK自动化系统等，产品广泛应用于电池厂、大型新能源汽车整车装备厂、高端实验室、高校和科研检测机构等。目前，恒翼能是锂电后段设备第一梯队供应商，也进入宁德时代供应链。</t>
  </si>
  <si>
    <t>2016.8.1 - 种子轮 - 数百万人民币 - 联创永宣/财华保/任飞
2016.11.20 - 天使轮 - 500万人民币 - 天使湾
2022.2.7 - 股权投资 - N/A - 泡泡玛特
2022.7.8 - Pre-A轮 - N/A - 红杉
2022.11.28 - 股权投资 - N/A - 千岛·潮玩族</t>
  </si>
  <si>
    <t>兆芯</t>
  </si>
  <si>
    <t>芯片技术研发商</t>
  </si>
  <si>
    <t>同创伟业/金浦/元禾</t>
  </si>
  <si>
    <t>2014.7.18 - 股权投资 - N/A - 上海联和
2017.2.28 - 股权投资 - N/A - 威盛
2021.4.1 - A轮 - N/A - 上海集成电路/云锋/金浦/国鑫/厚熙/信峘/同创伟业/共建/浦东新产投/联新/昆桥/信熹/元禾
2022.11.29 - 股权投资 - N/A - 上海国有资产经营/瑞力/盛石/翎贲/中国保险/南京百敖/江西联恒/普罗/中科院/交银/上海高鲲</t>
  </si>
  <si>
    <t>上海兆芯集成电路有限公司（以下简称“兆芯”）是成立于2013年的国资控股企业，是国内领先的芯片设计厂商，总部位于上海张江，在北京、武汉、深圳等地均设有研发中心和分支机构，目前现有员工总数超过1200人，大部分是具有硕士、博士学历的专职研发人员。</t>
  </si>
  <si>
    <t>锅圈食汇</t>
  </si>
  <si>
    <t>火锅烧烤食材供应商</t>
  </si>
  <si>
    <t>天图/IDG</t>
  </si>
  <si>
    <t>2019.8.12 - A轮 - 4500万人民币 - 不惑
2019.10.23 - A+轮 - 5000万人民币 - 三全/不惑
2020.2.24 - B轮 - 5000万美元 - IDG/嘉御/不惑
2020.7.30 - C轮 - 6000万美元 - 启承/IDG/嘉御/三全/不惑
2021.3.16 - D轮 - 3亿美元 - 招银/天图/启承/IDG/嘉御/不惑/光源
2021.8.11 - D+轮 - N/A - 茅台建信/多点Dmall/物美
2022.11.28 - 股权投资 - N/A - 招银国际/不惑</t>
  </si>
  <si>
    <t>锅圈食汇是一家火锅烧烤食材供应商，国内首创以火锅、烧烤食材为主，涵盖休闲零食、生鲜、净菜、饮食、小吃等商品的超市便利店连锁系统。以互联网+食材的B2B、B2C运行模式，线下门店与线上商城并行。解决二大行业痛点，即为广大中小型餐饮企业提供B端食材供应，又为越来越多的“宅、急、忙、懒、老”人群提供家庭生活便利。</t>
  </si>
  <si>
    <t>普法芬</t>
  </si>
  <si>
    <t>2022.5.30 - 天使轮 - 数千万人民币 - 梅花/龙创设计
2022.11.23 - 天使+轮 - 1000万人民币 - 脉尊/上海匡时/TSN</t>
  </si>
  <si>
    <t>微联星智</t>
  </si>
  <si>
    <t>卫星通信与网络创新技术研发商</t>
  </si>
  <si>
    <t>2019.3.1 - 天使轮 - N/A - 正轩
2022.11.25 - A轮 - 1亿人民币 - 智慧互联产业</t>
  </si>
  <si>
    <t>深圳市微联星智科技有限公司专注于卫星通信技术、智能化技术及网络技术的研发和技术咨询。作为国内首批专注工业批量化卫星通信与网络的创新型企业，微联星智供应多型谱的卫星测控通信核心部件，制造了第一批全球应用的卫星物联网终端，提出并实现了业务运行的卫星物联网体制，提供无电无网地区信息的采集回传和应用的解决方案。</t>
  </si>
  <si>
    <t>怿星科技</t>
  </si>
  <si>
    <t>智能汽车软件解决方案提供商</t>
  </si>
  <si>
    <t>2021.8.17 - Pre-A轮 - 数千万人民币 - 恒旭/水木清华校友/聚仁
2022.9.29 - A1轮 - 数千万人民币 - 劲邦</t>
  </si>
  <si>
    <t>上海怿星电子科技有限公司成立于2014年，是一家智能汽车软件解决方案提供商，怿星面向软件研发过程中的“V+敏捷”开发流程，提供软件开发与验证解决方案，在赋能客户研发体系的同时，也为量产车型提供稳定可靠的软件产品。怿星的产品竞争力来源于对以太网通信、计算机图形学、操作系统、仿真、测试验证、软件工程等核心技术的长期研究，也受益于在软件开发和测试验证领域长期的工程实践和量产经验的积累，如实时通信中间件、智能驾舱软件、以太网/OTA/SOA/5G-V2X测试、智能座舱功能测试、域控制器DV测试等。</t>
  </si>
  <si>
    <t>炎凰数据</t>
  </si>
  <si>
    <t>异构大数据实时分析平台</t>
  </si>
  <si>
    <t>红杉/蓝驰</t>
  </si>
  <si>
    <t>A1+</t>
  </si>
  <si>
    <t>2020.10.15 - 天使轮 - N/A - 红杉/晨山/杨浦云计算
2021.6.23 - Pre-A轮 - 1亿人民币 - 信雅达/蓝驰
2022.6.29 - A1轮 - N/A - 朗玛峰/容亿/蓝驰/信雅达
2022.11.22 - A1+轮 - 1亿人民币 - 新尚</t>
  </si>
  <si>
    <t>炎凰数据分析平台是一套有完整自主知识产权的、专注于结构化，半结构化时间序列数据，解决储查询，分析的数据处理问题，并提供展示的全栈式平台核心是基于容器化、微服务架构构建的，专注于基于“读时建模”和列式存储的处理各种结构化，半结构化和非结构化类型数据的大数据平台，同时也具有和兼容“写时建模”。产品提供从数据的采集，导入，索引，搜索到最终的数据展示和任务告警等一系列服务，帮助客户更快的从海量数据中定位问题以及提供解决方案。</t>
  </si>
  <si>
    <t>维伟思</t>
  </si>
  <si>
    <t>室性心律失常防治及数据服务提供商</t>
  </si>
  <si>
    <t>2020.4.2 - 天使轮 - N/A - 荷塘/天津圆达瑞博
2021.3.10 - A轮 - 1亿人民币 - 北极光/北京博康/蓝帆
2021.6.9 - A+轮 - 1亿人民币 - 元禾原点/诺维医疗/北极光/博华/蓝帆
2022.11.21 - Pre-B轮 - 数亿人民币 - 国投创合/鼎心/安吉两山</t>
  </si>
  <si>
    <t>苏州维伟思医疗科技（VIVEST MEDICAL）专注于室性心律失常防治及心律数据服务的创新医疗科技企业。维伟思医疗针对恶性心律失常，致力于提供全球领先的预防、监测、治疗、康复全流程完整解决方案，打造无创室性心律失常及心源性猝死防治平台，已研发出两款具有完全自主知识产权的产品——穿戴式自动体外除颤器（WCD）及半自动体外除颤器（AED）。 穿戴式自动体外除颤器是国内首创产品。基于穿戴式自动体外除颤器的创新性及临床急需性，该产品于2021年1月7日获得国家药监局医疗器械技术审评中心批准，进入创新医疗器械特别审查程序，将打破垄断，提升我国院外心源性猝死防治能力。</t>
  </si>
  <si>
    <t>感图网络</t>
  </si>
  <si>
    <t>AI机器视觉技术及产品研发商</t>
  </si>
  <si>
    <t>2019.08 - Pre-A - 数千万人民币 - 拓金/寒武
2020.04 - Pre-A+ - 数千万人民币 - 高通/红杉/瀚川/小橡/创业邦
2020.10 - A轮 - N/A - 熠美/科沃斯/寒武/瀚川智/雷石
2021.02 - A+轮 - 1亿人民币 - 高通
2021.03 - B轮 - N/A - 博华
2022.03 - C轮 - 数亿人民币 - 虢盛/高通/博华
2022.11 - C1轮 - N/A - N/A</t>
  </si>
  <si>
    <t>感图科技成立于2018年，致力于用先进的人工智能机器视觉技术赋能高端制造业，主要聚焦于高端电子制造和半导体领域，以AI视觉技术替代人工和传统机器视觉设备，完成对表面外观的缺陷检测，让工业生产过程更高效、更安全，从而提高客户综合竞争力。</t>
  </si>
  <si>
    <t>易路软件</t>
  </si>
  <si>
    <t>一站式人力资源软件及服务供应商</t>
  </si>
  <si>
    <t>钟鼎/高瓴/SIG</t>
  </si>
  <si>
    <t>D/D+</t>
  </si>
  <si>
    <t>2016.10.11 - A轮 - 数千万人民币 - 常春藤/永淳/海德立业/新城控股
2017.2.28 - A+轮 - 数千万人民币 - 胜辉
2018.10.18 - B轮 - N/A - 高瓴
2019.7.8 - C1 - 2亿人民币 - SIG/高瓴
2020.1.6 - C2轮 - 数亿人民币 - 钟鼎/高瓴/SIG/常春藤/GAH
2020.7.6 - C3轮 - 2亿人民币 - 华兴新经济
2022.11.22 - D轮/D+轮 - 10亿人民币 - N/A</t>
  </si>
  <si>
    <t>上海易路软件有限公司致力于为中大型企业提供以薪酬为核心的人力资源全景数字化解决方案，包括核心人力资源管理、薪酬管理、劳动力管理、人才发展、数据洞察等。旗下拥有易路People+、易搭·工作空间、易健康、易个税、People+ Insight等多款产品和服务。</t>
  </si>
  <si>
    <t>来福谐波</t>
  </si>
  <si>
    <t>高精密谐波减速器生产商</t>
  </si>
  <si>
    <t>金浦/北极光/国中</t>
  </si>
  <si>
    <t>2016.11.2 - A轮 - 数千万人民币 - 如山
2018.3.20 - A+轮 - 1亿人民币 - 北极光/如山
2018.9.6 - B轮 - 6000万人民币 - 金浦/北极光
2019.10.31 - C轮 - 1亿人民币 - 国中/联创永宣
2022.11.23 - D轮 - 1亿人民币 - 国开制造业转型升级/上海机场泓宇</t>
  </si>
  <si>
    <t>浙江来福谐波传动股份有限公司是一家从事高精密谐波减速器的专业化公司，专注于研发高精密、高负载适用于工业机器人及服务机器人领域的谐波减速器。来福谐波的精密谐波减速器具有低温升、低启动扭矩、高可靠性、高精度、高扭矩、高寿命、大速比、小体积等特性，产品可广泛应用在工业机器人、服务机器人、数控机床、医疗器械、高精密自动化设备等领域。</t>
  </si>
  <si>
    <t>新能源卡车研发商</t>
  </si>
  <si>
    <t>2022.8.17 - 天使轮 - 1亿人民币 - 金沙江/JUE
2022.11.22 - 战略投资 - 1000万人民币 - 荣庆</t>
  </si>
  <si>
    <t>大车队长</t>
  </si>
  <si>
    <t>商用车后市场服务提供商</t>
  </si>
  <si>
    <t>2017.9.17 - 种子轮 - 30万人民币 - 慧谷
2020.11.10 - A轮 - 数千万人民币 - 经纬
2022.11.17 - 股权投资 - N/A - 成为</t>
  </si>
  <si>
    <t>大车队长是一家商用车轮胎运营平台，大车队长自行研发的智能硬件系统可置于轮胎内部检测胎温胎压，通过使轮胎处于最佳状态延长使用寿命，降低企业后期20%~30%的轮胎维护成本。同时，大车队长会根据行驶路况、车型、载重等参数，科学推荐适合的轮胎型号。</t>
  </si>
  <si>
    <t>2021.6.25 - Pre-A轮 - 数百万人民币 - 万像
2022.1.21 - Pre-A+轮 - 数千万人民币 - SIG
2022.11.21 - 股权投资 - N/A - 阿里</t>
  </si>
  <si>
    <t>燃麦科技是一家国内著名超写实数字人AYAYI资产运营方，燃麦科技的主营业务包括超写实数字人故事线和流量池孵化、业务定制、衍生品和独立品牌运营等。目前已开发推出AYAYI、男孩等多个超写实数字人。</t>
  </si>
  <si>
    <t>启明/创世伙伴/云启/顺为/小米/钟鼎/腾讯</t>
  </si>
  <si>
    <t>2021.5.6 - 天使轮 - N/A - 小米科技/顺为
2021.8.3 - Pre-A轮 - 1000万美元 - 启明/创世伙伴/云启
2022.2.24 - 股权投资 - N/A - 钟鼎/赛富/众源/深圳承远/Joy Hawkeye/腾讯
2022.11.21 - 股权投资 - N/A - 众源</t>
  </si>
  <si>
    <t>蜂巢世纪是一家创新类消费电子产品研发生产商，专注于个人消费电子产品。公司致力于探索未来科技与人的关系，让科技更自然地融入日常生活。公司团队成员在软硬件产品、手机技术、软件算法、结构设计、供应链管理以及市场营销等多个领域，拥有丰富的创新实践经验。</t>
  </si>
  <si>
    <t>红点/金浦/国中/毅达</t>
  </si>
  <si>
    <t>2020.7.6 - A轮 - N/A - 南京产业发展/红点/兰璞/中兴/俱成
2021.1.7 - B轮 - 数亿人民币 - 鼎晖/毅达/中兴
2021.12.8 - C轮 - 数亿人民币 - 金浦/弘卓/国中/国中常荣
2022.1.6 - 战略投资 - N/A - 中移/中国移动
2022.11.16 - 股权投资 - N/A - 智信创富/兰璞</t>
  </si>
  <si>
    <t>美华医疗</t>
  </si>
  <si>
    <t>微生物医学仪器及诊断试剂研发商</t>
  </si>
  <si>
    <t>2010.3.1 - 天使轮 - N/A - 阳和生物
2014.1.1 - A轮 - N/A - 云锋/IDG
2016.3.1 - B轮 - N/A - 泰达科投/东方富海
2017.1.9 - 战略投资 - 2亿人民币 - 高特佳
2017.10.19 - 战略投资 - N/A - TCL/懿华
2022.11.18 - 股权投资 - N/A - 珠海高科/山蓝/斯道</t>
  </si>
  <si>
    <t>珠海美华医疗科技有限公司是一所研发生产微生物医学仪器及诊断试剂的高科技企业。成功研制了微生物鉴定/药敏分析仪及配套试剂系列、全自动血培养仪及配套试剂系列、支原体鉴定/药敏系列、细菌性阴道病（BV）快速检测系列、液基细胞涂片系列、平板培养基系列等六大系列二十多项产品的体外诊断仪器和配套试剂，目前研发的产品全面覆盖微生物检验领域，是国内微生物体外诊断领域产品系列覆盖最全的公司之一。</t>
  </si>
  <si>
    <t>IDG/国方/联想之星</t>
  </si>
  <si>
    <t>2020.4.20 - 天使轮 - 数千万人民币 - 元禾原点/博远/国方
2020.11.12 - A轮 - 1亿人民币 - 博远/国投/国方/元禾原点
2021.3.10 - A+轮 - N/A - 国方/博远/联想之星
2021.7.2 - B轮 - 数亿人民币 - IDG/国方/联想之星/上海科创/诺庾/香塘/衍盈
2021.9.15 - B+轮 - N/A - 夏尔巴
2022.11.23 - 股权投资 - N/A - 国泰君安</t>
  </si>
  <si>
    <t>2018.1.18 - A轮 - N/A - 遨问
2019.6.19 - B轮 - N/A - 拓金/中科招商/广发乾和/京科新材智/三峡建信/高鑫
2020.12.25 - C轮 - N/A - 新鼎/谢诺
2021.4.21 - 股权投资 - N/A - 瑞业数金/哇牛
2021.9.28 - D轮 - N/A - SK海力士/元禾重元/遨问/TCL/高鑫
2022.5.23 - 股权投资 - N/A - 深圳华强/云起
2022.11.2 - 股权投资 - N/A - 昱能</t>
  </si>
  <si>
    <t>全流程智能营销SaaS服务商</t>
  </si>
  <si>
    <t>达晨/腾讯/君联/创新工场/国中</t>
  </si>
  <si>
    <t>2015.3.27 - 天使轮 - N/A - 云友软件
2015.8.27 - Pre-A轮 - N/A - 天地在线
2016.12.29 - A轮 - N/A - 创新工场/中昌数据/全时天地
2017.8.15 - A+轮 - 数千万人民币 - 国中/以太/创新工场
2021.1.22 - B轮 - N/A - 拉萨继联
2021.7.19 - B2轮 -2000万美元 - 君联/腾讯
2022.6.16 - B+轮 - 数亿人民币 - 澳电/达晨财智/神骐/君联
2022.11.18 - 股权投资 - N/A - 天堂硅谷</t>
  </si>
  <si>
    <t>2016.10 - 股权投资 - N/A - 上海博泰
2018.02 - 股权投资 - N/A - 力合载物/有米科技/泰来
2018.04 - 天使轮 - 数百万人民币 - 海创会/霍恩
2018.06 - A轮 - 5000万人民币 - 贝越/力合载物/博雅/有米/中同/戴志康/许单单
2018.11 - 股权投资 - N/A - 泰来
2021.11 - 股权投资 - N/A - 柒仟/青橙/云峰创智
2022.03 - 股权投资 - N/A - 同创伟业
2022.11 - 股权投资 - N/A - 善合</t>
  </si>
  <si>
    <t>大道智创</t>
  </si>
  <si>
    <t>消费机器人解决方案提供商</t>
  </si>
  <si>
    <t>2016.6.17 - 天使轮 - 数百万人民币 - 梅花/嘉道谷
2018.5.10 - Pre-A轮 - 1000万人民币 - 凯泰
2022.6.27 - re-A+轮 - 1000万人民币 - 嘉道私人/朱晓蕊
2022.11.11 - A轮 - N/A - 瑞江/嘉道</t>
  </si>
  <si>
    <t>大道智创是一家消费机器人解决方案提供商。公司集科技研发、产品设计、生产制造、产品营销为一体，基于机器人核心视觉定位导航模块，致力于打造语义云SLAM+平台+系统的完整产品应用与商业服务，提供全场景移动系统平台。主要研发和销售巡逻、安保等商用服务型机器人，核心技术在于通过视觉SLAM制图、3D场景重建、物体识别、行人检测及多传感器融合，从而实现在复杂环境下完全自主定位巡航并作出实时预警。</t>
  </si>
  <si>
    <t>Yahaha</t>
  </si>
  <si>
    <t>元宇宙UGC平台</t>
  </si>
  <si>
    <t>高瓴/BAI/五源/小米/真格</t>
  </si>
  <si>
    <t>2021.1.1 - A1轮 - N/A - 五源/小米/真格
2021.3.31 - A2轮 - N/A - 高瓴/BAI/五源/小米/真格
2021.6.25 - A3轮 - 数亿人民币 - Coatue/哔哩哔哩/高瓴/BAI/五源/小米/真格
2022.11.15 - A+轮 - 4000万美元 - 淡马锡/阿里/三七互娱</t>
  </si>
  <si>
    <t>YAHAHA在上海和芬兰赫尔辛基设立双总部，核心创始团队由Unity资深员工组成，作为元宇宙UGC平台，以3D内容创作与消费的民主化为使命，其3D内容创作工具可以帮助每一个具备创意能力的创作者打造自己的游戏、世界和社交空间。YAHAHA的无代码创作工具让创作者能够通过简单拖拽即打造出一款游戏，而针对不同创作能力的用户群体，该工具也具备极强的拓展性和上限。</t>
  </si>
  <si>
    <t>海研自动化</t>
  </si>
  <si>
    <t>工业视觉与人工智能产品研发商</t>
  </si>
  <si>
    <t>2019.7.19 - 天使轮 - N/A - 龙腾资本，海朋
2020.9.1 - A轮 - 数千万人民币 - 峰瑞
2022.8.18 - A+轮 - 数千万人民币 - 钧山/函数</t>
  </si>
  <si>
    <t>海研科技主要从事机器视觉、图像分析、人工智能等领域的技术研发与应用，结合机器人、自动化、大数据等技术，形成了大表面的外观缺陷检测及防错、高精度视觉及激光3D测量、行为智能识别系统、智能贴敷定位与装配、3D上下料、激光打标检测、自动打胶及高频焊接、自动化物流等应用领域的系列化产品和完整解决方案。</t>
  </si>
  <si>
    <t>锐讯生物</t>
  </si>
  <si>
    <t>数字PCR仪器研发生产商</t>
  </si>
  <si>
    <t>真格/明势</t>
  </si>
  <si>
    <t>2017.11.20 - 天使轮 - 100万美元 - 真格/火山石
2018.7.16 - Pre-A轮 - 1300万人民币 - 真格/火山石/明势
2019.9.25 - A轮 - 数千万人民币 - 元生/明势/火山石
2021.2.7 - B1轮 - 数千万人民币 - 清科资管/凯泰/明势/火山石/清科
2021.5.7 - 股权投资 - N/A - 中新
2022.11.17 - C1轮 - 数千万人民币 - 乾道</t>
  </si>
  <si>
    <t>锐讯生物成立于2017年，位于苏州工业园区，在美国硅谷有生命科学产品线全资子公司PreciGenome LLC。公司基于核心自主研发的微流控平台，开发了系列数字PCR系统和微流控相关设备，致力于成为分子诊断和生命科学的行业领导者。</t>
  </si>
  <si>
    <t>龙焱能源科技</t>
  </si>
  <si>
    <t>建筑光伏一体化应用解决方案提供商</t>
  </si>
  <si>
    <t>2008.5.1 - 天使轮 - 150万美元 - 晨兴/君联
2008.12.1 - A轮 - 800万美元 - 君联/北极光
2010.1.1 - B轮 - N/A - 鼎晖
2018.4.9 - B+轮 - N/A - 远致/浙能
2020.7.31 - 股权投资 - N/A - 深圳
2021.1.26 - C轮 - N/A - 红杉/鼎晖/五源/京能
2022.11.18 - C+轮 - 1亿人民币 - 光智/钱塘建投/水木春锦/浙江创新投/立元/博海泽华</t>
  </si>
  <si>
    <t>龙焱能源科技（杭州）有限公司是香港龙炎科技有限公司在中国境内的全资子公司，是一家集研发、生产、销售为一体的高新技术光伏企业，主要从事碲化镉薄膜太阳能电池、组件、光伏系统工程、光伏应用产品的研究。</t>
  </si>
  <si>
    <t>诸葛找房</t>
  </si>
  <si>
    <t>房产信息智能搜索平台</t>
  </si>
  <si>
    <t>2015.12 - 种子 - 数百万人民币 - N/A
2016.05 - 天使 - 1000万人民币 - 浅石/劲邦
2016.10 - Pre-A - 3000万人民币 - 复星昆仲/浅石
2017.03 - A轮 - 5000万人民币 - 名川/复星昆仲/溯本/策源/JadeValue
2018.07 - B轮 - 1.5亿人民币 - 红杉/复星锐正/名川/浅石/溯本/策源
2019.09 - C轮 - 1亿人民币 - 清科/倍增/红杉/复星锐正/36氪
2020.08 - C2轮 - 1亿人民币 - 融玥/浮屠
2022.03 - 股权投资 - N/A - 郑志明/复星锐正
2022.11 - Pre-D轮 - 1亿人民币 - N/A</t>
  </si>
  <si>
    <t>诸葛找房(诸葛启航（苏州）科技有限公司)是房产大数据和房产人工智能创业公司，总部（诸葛启航（苏州）科技有限公司）坐落于苏州，主要为用户提供所在城市的房产信息搜索服务。诸葛自行研发的房产大数据搜索引擎（Zhuge-HBSE System），可以每10分钟更新频次将全网房源数据进行清洗和重组一遍，来确保房源的全面性和有效性。因此，诸葛启航（苏州）科技有限公司可以从微观来洞察每个房源数据的变化，进而见微知著了解整个房产市场方方面面的趋势。</t>
  </si>
  <si>
    <t>蚂蚁消金</t>
  </si>
  <si>
    <t>消费金融公司</t>
  </si>
  <si>
    <t>105亿人民币</t>
  </si>
  <si>
    <t>2021.6.4 - 种子轮 - N/A - 鱼跃/华融/蚂蚁金服/千方/宁德时代
2021.12.25 - 战略投资 - 220亿人民币 - 中国信达/蚂蚁金服/鱼跃/舜宇光学/网易/渝富
2022.11.14 - 战略投资 - 105亿人民币 - 蚂蚁/杭州金投/舜宇光学/传化智联/鱼跃/博冠/重庆农信</t>
  </si>
  <si>
    <t>重庆蚂蚁消费金融有限公司利用智能商业决策系统和智能风控系统能力，将金融服务平滑融入消费流程，提供便捷、柔顺、流畅的信贷服务。蚂蚁消金坚持科技驱动、服务于实体经济、深耕消费场景、践行普惠金融使命，将依托股东方在客户、场景、生态等多方面的商业基础，快速发展成为一家以金融科技为驱动，个人消费金融服务专业度领先的全国性消费金融机构。</t>
  </si>
  <si>
    <t>羲和未来</t>
  </si>
  <si>
    <t>家用智慧清洁储能产品研发商</t>
  </si>
  <si>
    <t>2021.11.18 - Pre-A轮 - N/A - 九合/险峰
2022.11.11 - 战略投资 - 4500万人民币 - 富佳</t>
  </si>
  <si>
    <t>羲和未来是一家全场景全屋智慧能源公司，打造家用光伏、家用储能、电动车、燃油发电机、燃料电池融合的家庭零碳微电网。人人都要清洁能源,家家都是碳中和。羲和未来是一家很年轻的公司，2021年成立至今，凭借着强大的团队实力，仅1年的时间就获得了多轮知名风投机构的融资，团队遍布于中国大陆、香港、美国、德国。</t>
  </si>
  <si>
    <t>埃芯半导体</t>
  </si>
  <si>
    <t>半导体前道量测及检测装备研发商</t>
  </si>
  <si>
    <t>2021.4.14 - 股权投资 - N/A - 深圳市霄云/珠海市横琴灿智/南宁华盈开泰
2022.1.7 - 股权投资 - N/A - 英诺
2022.11.8 - 股权投资 - N/A - 深创投/俱成/智宸财富</t>
  </si>
  <si>
    <t>深圳市埃芯半导体科技有限公司成立于2020年10月，专业从事半导体前道量测和检测设备的研发、制造和销售。公司产品涵盖半导体光学薄膜量测设备、半导体光学关键尺寸量测设备、半导体X射线薄膜量测设备、X射线成分及表面污染量测设备等系列产品，产品规格对标业界标杆。公司在深圳拥有近千平米的生产厂房，包括千级装配调测洁净间、百级和十级实验室洁净间。</t>
  </si>
  <si>
    <t>承芯半导体</t>
  </si>
  <si>
    <t>第三代半导体技术研发商</t>
  </si>
  <si>
    <t>武岳峰/长江小米</t>
  </si>
  <si>
    <t>2021.9.22 - Pre-A轮 - N/A - 昆桥/亦合/常州市政府投资
2022.1.19 - A轮 - 10亿人民币 - 中网投/武岳峰/中金/和诺/亦合/国联/启泰/无锡市国发/常高新/智和通/中经合鲁信/快克/欣翼/金泰富/长江小米/华兴新经济
2022.11.15 - 股权投资 - N/A - 西藏大数投资</t>
  </si>
  <si>
    <t>承芯半导体成立于2019年，致力于发展中国大陆射频前端技术产业链，引领5G射频前端技术和业务模式创新。公司拥有成熟的射频产品代工工艺，以及完整的TC-SAW/BAW滤波器设计和制造能力，可以与国内客户合作开发模组中适用的高端滤波器产品，帮助其赶超海外IDM。公司核心团队深耕行业多年，在老股东武岳峰、晶品光电等顶级产业资源和技术的支持下，在一年时间内快速完成了一期产线建设、核心代工技术转移和滤波器技术开发，并实现产品量产出货。</t>
  </si>
  <si>
    <t>玖行能源</t>
  </si>
  <si>
    <t>新能源电动汽车充电设备研发商</t>
  </si>
  <si>
    <t>国中/金浦</t>
  </si>
  <si>
    <t>2018.7.5 - 股权投资 - N/A - 国家电投
2021.8.31 - 股权投资 - N/A - 三峡鑫泰/金浦
2022.7.7 - 股权投资 - N/A - 国中/隐山/东方三峡/三峡绿色/长江证券/杉江聚源/兴银
2022.11.16 - 股权投资 - N/A - 稼沃</t>
  </si>
  <si>
    <t>上海玖行能源科技有限公司，是一家专门从事新能源电动汽车充电设备研发生产、充电站运营服务及相关领域业务的高新技术企业，致力于电动汽车充电领域互联网＋产品的开发，及构建基于物联网的电动汽车充电和运营服务网络生态云平台。公司产品涵盖智能车载终端、交/直流充电桩、移动物联网/云平台，通过人、车、设备、云平台间的互联互通与互动，将公司打造成为新能源汽车产业领域一流设备制造商和充电运营服务商。</t>
  </si>
  <si>
    <t>银诺医药</t>
  </si>
  <si>
    <t>糖尿病医药技术研发商</t>
  </si>
  <si>
    <t>2020.12.28 - 天使轮 - N/A - 同创伟业/KIP/洪泰/博远/兰亭
2021.12.9 - A轮 - 1.2亿美元 - 优山/华创/国科嘉和/源星/源慧/星祥/同创伟业/光大/朗玛峰/德屹/晓池/兰亭/浙江爵盛/浦东投控/中金启德/东鑫恒信/赣州共创
2022.11.9 - 股权投资 - N/A - 德同/博远</t>
  </si>
  <si>
    <t>银诺医药成立于2015年，是一家高科技、创新驱动型的国际化医药研发和生产企业，致力于糖尿病代谢病的生物药研发与产业化，拥有一支由中外知名糖尿病、内分泌专家领衔、新药研发资深专家和企业运营复合型人才完整搭配组成的核心管理团队。</t>
  </si>
  <si>
    <t>Francis/Issac</t>
  </si>
  <si>
    <t>2020.11.25 - Pre-A轮 - 数千万人民币 - 亚杰天使/启迪之星
2021.11.3 - A轮 - N/A - IDG
2022.4.27 - A+轮 - 1亿人民币 - IDG/红杉/亚杰/水木清华/方信
2022.11.8 - 股权投资 - N/A - 中关村科学城/中国互联网</t>
  </si>
  <si>
    <t>蓝深环保科技</t>
  </si>
  <si>
    <t>高分子功能材料研发制造商</t>
  </si>
  <si>
    <t>2019.1.17 - A轮 - N/A - 软银
2020.1.11 - B轮 - N/A - 同创伟业/温氏
2020.6.17 - B+轮 - N/A - 深创投/珠海市横琴如石
2021.9.29 - 股权投资 - N/A - 温氏/如石财富
2022.11.9 - 股权投资 - N/A - 软银/敦成/天堂硅谷/瀚晖</t>
  </si>
  <si>
    <t>西安蓝深新材料料技有限公司是专注于高分子功能分离材料研发、制造、应用的高新技术企业，致力于为用户提供产品、技术、系统装墨及完整解决方案。蓝深功能材料广泛应用于盐湖提锂，多晶硅纯化，药物分离，环保水处理等领域。</t>
  </si>
  <si>
    <t>宇安电子</t>
  </si>
  <si>
    <t>电磁技术及产品研发生产商</t>
  </si>
  <si>
    <t>2016.11.17 - 天使轮 - N/A - 西科天使/中科创星
2019.11.25 - A轮 - N/A - 达晨
2020.11.24 - B轮 - N/A - 鼎晖/龙芯中科/厦门象恒
2021.3.29 - C轮 - 1亿人民币 - 知春/扬州创投/36氪/鼎晖/古运
2022.11.16 - 股权投资 - N/A - 中天汇富/泰中合/易合/北京信景</t>
  </si>
  <si>
    <t>扬州宇安电子科技有限公司是一家专注于电子战装备、电磁试验训练装备研制生产的以军为主、技术引领、快速成长的“民参军”企业，是由军工研究所、部队、高校等行业专家组成核心团队创立的高科技公司。</t>
  </si>
  <si>
    <t>源码/达晨</t>
  </si>
  <si>
    <t>Francis/Daniel</t>
  </si>
  <si>
    <t>2015.4.29 - 股权投资 - N/A - 品驰医疗
2016.5.25 - 股权投资 - N/A - 华信/天亿
2021.1.4 - C轮 - N/A - 阳光融汇/沄柏
2021.5.7 - C+轮 - 3亿人民币 - 源码/北京翰合/鲁信/华信/旷沄/达晨
2022.1.14 - C++轮 - 5亿人民币 - 源峰/国寿/前海/京铭/兼固/建发/鲁信
2022.11.11 - 股权投资 - N/A - 上海生物医药/兴证/前海基础</t>
  </si>
  <si>
    <t>高榕/中科创星/金浦</t>
  </si>
  <si>
    <t>2019.10.11 - 股权投资 - N/A - 国民/大椿
2021.3.9 - 股权投资 - N/A - 高榕/中科创星
2021.12.17 - 股权投资 - N/A - 广州开发区/澳柯玛/金浦
2022.9.1 - Pre-A轮 - N/A - 博世
2022.11.10 - 股权投资 - N/A - 同歌</t>
  </si>
  <si>
    <t>行深智能</t>
  </si>
  <si>
    <t>2017.9.25 - 天使轮 - 数千万人民币 - 京东
2019.1.19 - Pre-A轮 - N/A - 险峰旗云/千山/险峰
2020.11.13 - 股权投资 - N/A - 北京意诚阳光
2021.4.6 - A轮 - 1亿人民币 - 远方/盐南人工智能/深圳德鼎宏/优必选
2021.9.18 - 股权投资 - N/A - 湘江力远/华御
2022.6.28 - A+轮 - N/A - 兴湘/睿住/三一/嘉远/湖南财信
2022.11.10 - 股权投资 - N/A - 动平衡</t>
  </si>
  <si>
    <t>长沙行深智能科技有限公司（以下简称“行深智能”）成立于2017年，定位于无人驾驶核心技术提供商及智慧物流产品供应商。拥有完备的无人驾驶技术和解决方案，具备从底盘、结构、硬件到软件的全栈自主研发与设计能力。基于自主可控的软硬件技术，行深智能自主研发了适应多种末端物流应用场景的超影、翻羽、奔霄、绝地和布衣等系列无人车产品。目前与京东、美团、华为、富士康、中国邮政、乐天等合作伙伴一起，将无人车在校园、园区、景区、厂区等多个场景商业落地，并实现量产以及规模化、常态化运营。</t>
  </si>
  <si>
    <t>新石器无人车</t>
  </si>
  <si>
    <t>智慧城市无人物流车提供商</t>
  </si>
  <si>
    <t>毅达/云启/耀途</t>
  </si>
  <si>
    <t>2018.4.1 - 战略投资 - N/A - 车和家/银泰/元禾原点/中金公司
2019.5.16 - A轮 - 1亿人民币 - 云启/耀途
2020.2.28 - A+轮 - 2亿人民币 - 理想/毅达/云启/耀途
2020.11.10 - 股权投资 - N/A - 斐翔/张江科投
2021.8.18 - B轮 - 数亿人民币 - 中金/SoftBank/云启/耀途
2022.2.25 - 股权投资 - N/A - 中金汇融
2022.11.10 - 股权投资 - N/A - 亦庄国投/前海母基金/壳牌</t>
  </si>
  <si>
    <t>新石器致力于用无人车重构智慧城市物流基础设施，凭借十余年打造物流行业智能硬件经验，融合车规级产品化能力，率先以L4级无人车为载体，借车联网之力，创造出智能时代的新物种。新石器已在全球率先完成L4级无人车产品商业化落地和规模化交付。</t>
  </si>
  <si>
    <t>西格数据</t>
  </si>
  <si>
    <t>工业大数据智能服务提供商</t>
  </si>
  <si>
    <t>金沙江/元禾控股</t>
  </si>
  <si>
    <t>2017.6.5 - 天使轮 - N/A - 苏州紫峰进取
2018.5.30 - Pre-A轮 - 1000万人民币 - 元禾原点/金禾公益/苏大天宫
2018.9.17 - A轮 - N/A - 同策
2020.4.5 - A+轮 - 1000万人民币 - 国发/月牙湖
2020.12.14 - A++轮 - N/A - 金万众/元禾
2021.11.10 - B轮 - N/A - 金沙江/中新/元禾控股
2022.11.8 - B+轮 - N/A - 微智数科/一村/苏州资管/中新</t>
  </si>
  <si>
    <t>西格数据基于边缘传感层、边缘计算层、系统应用和数据挖掘探索层，提供系统数智化产品和服务，包括专业的机床主轴健康监测服务、刀具无忧生产监控服务、无人化测量RMS服务、整体数字化工厂MES系统服务、柔性数字化产线服务等众多精密加工过程中所需要的产品和服务，涵盖精密加工过程数智化应用的各个场景，为精密加工企业客户提供整体的数智化服务应用。</t>
  </si>
  <si>
    <t>2015.4.30 - 天使轮 - 数百万人民币 - 东方富海
2016.1.4 - A轮 - 1000万人民币 - 东方富海/普禾
2016.6.29 - A+轮 - 数千万人民币 - 复星锐正/昆仲
2016.11.28 - 股权投资 - N/A - 复星
2017.11.15 - B轮 - N/A - 海通开元/上海利瀚
2018.5.18 - 战略投资 - N/A - 北汽/粤民投/普禾
2018.10.10 - 战略投资 - 3亿人民币 - 菜鸟/尚颀/北汽产投
2021.2.1 - 股权投资 - N/A - 国投创丰/信业/东方富海/康成亨/众合瑞民/宇通/复星锐正/中新融创
2021.12.27 - 战略投资 - N/A - 比亚迪
2022.2.25 - 战略投资 - 24亿人民币 - 比亚迪/宇通/香港立讯/德赛西威/星韶/晨岭/长江小米/中新融创/成亨
2022.6.14 - 战略投资 - N/A - 华兴/云锋/景林/昆仲
2022.11.11 - 战略投资 - N/A - 吉利/北汽/广汽</t>
  </si>
  <si>
    <t>盘拓科技</t>
  </si>
  <si>
    <t>情报内容服务解决方案提供商</t>
  </si>
  <si>
    <t>2021.7.16 - 天使轮 - N/A - 联想之星
2022.11.8 - Pre-A轮 - 数千万人民币 - 水木梧桐</t>
  </si>
  <si>
    <t>北京盘拓科技有限公司成立于2021年，公司致力于人工智能技术在开源情报挖掘与分析领域的落地，为企业、科研院所和政府机构等用户提供科技情报和商业情报服务。在科技情报领域，主推行业技术趋势分析与预测、国内外先进技术跟踪与挖掘、行业知识图谱构建与知识管理等服务，助力客户及时掌握竞争对手新产品与新技术动态，并为企业、科研院所产品研发与关键技术攻关提供支撑；在商业情报领域，紧跟政府、企业等客户专业化需求，跟踪分析行业与产业发展态势，帮助客户开展品牌监测、竞争环境与安全环境分析，提供市场信息智能挖掘与实时推送服务。</t>
  </si>
  <si>
    <t>小冰</t>
  </si>
  <si>
    <t>跨平台人工智能机器人研发商</t>
  </si>
  <si>
    <t>高瓴/五源/ IDG/GGV/北极光</t>
  </si>
  <si>
    <t>2020.11.24 - Pre-A轮 - N/A - 北极光/网易
2021.7.12 - A轮 - N/A - 高瓴/五源/Neumann Advisors/ IDG/GGV/北极光/网易
2022.11.7 - A+轮 - 10亿人民币 - N/A</t>
  </si>
  <si>
    <t>小冰公司前身为微软小冰团队。目前，小冰框架是全球承载交互量最大的完备人工智能框架之一，技术覆盖自然语言处理、计算机语音、计算机视觉及人工智能内容生成。其中，在开放域对话、多模态交互、超级自然语音、神经网络渲染及内容生成等领域居于全球领先。</t>
  </si>
  <si>
    <t>赛默罗生物</t>
  </si>
  <si>
    <t>镇痛原研药研发商</t>
  </si>
  <si>
    <t>2014.6.6 - 天使轮 - N/A - N/A
2016.7.5 - A轮 - 数千万人民币 - 深创投/同创伟业
2020.1.9 - B轮 - N/A - 高林/丰川
2021.7.14 - B+轮 - N/A - 张江浩成/广发信德/浩珩创新/倚锋/华盛
2021.11.25 - 股权投资 - N/A - 宝华盛
2022.11.8 - C1轮 - 1.5亿人民币 - 关子/天瑞丰年/宜兴华睿</t>
  </si>
  <si>
    <t>赛默罗生物成立于2014年，是一家以创新为价值导向的全球创新生物科技公司，以缓解及解除广大患者痛苦，提高生活质量为使命，致力于针对疼痛、炎症及中枢神经系统等相关疾病的新药研发。公司总部位于中国上海，在广东、江苏，以及澳大利亚、美国等设有分支机构，已建立了国内首家完整的药物创新转化平台，围绕核心产品已申请近百项国内、外专利，具有完全自主知识产权和全球化市场权益。</t>
  </si>
  <si>
    <t>2022.3.28 - 种子轮 - 1000万人民币 - 红杉
2022.11.1 - 股权投资 - N/A - 隐山</t>
  </si>
  <si>
    <t>锌电池及锂离子电池研发生产商</t>
  </si>
  <si>
    <t>2021.12.31 - 股权投资 - N/A - 险峰
2022.11.3 - 股权投资 - N/A - 新瞳</t>
  </si>
  <si>
    <t>大锌能源有限公司成立于2019年，研发团队由香港城市大学教授，松山湖材料实验室研究员领衔。团队在锌基电池领域深耕9年，掌握多项专利技术。 
 大锌能源将技术与人才视作企业根本。为提升企业的核心竞争力，公司一直重视人才培养和技术革新，与松山湖材料实验室，香港城市大学等知名科研院所及院校合作，建立了集科研和开发为一体能源材料研究实验室。公司目前已申请专利涵盖电极材料，电解质，封装材料，结构设计，实现锌基储能电池全线制造。公司提供高安全锌基储能电池产品，并提供相关系统电池解决方案。</t>
  </si>
  <si>
    <t>飞控系统研发商</t>
  </si>
  <si>
    <t>2021.5.20 - 天使轮 - 数千万人民币 - 红杉/东方富海
2022.11.3 - 股权投资 - N/A - 深圳担保/澳银/普华/弘晖</t>
  </si>
  <si>
    <t>边界智控（Boundary.AI）于2020年11月在深圳成立，是一家为垂直起降飞行器（electric Vertical Take-off and Landing, eVTOL）提供自主飞行系统的科技公司。该自主飞行系统结合传统飞控系统和AI技术，构建飞机先进的智能决策系统，融合视觉/激光雷达、GNSS、惯性导航等传感器，实现飞机的环境感知、导航定位、任务决策和飞行控制等功能。 边界智控创始人翁海敏毕业于德国慕尼黑工业大学航空专业，曾担任峰飞航空科技集团CTO和顺丰科技无人机研发部负责人。创始团队合作超过五年，既有扎实的技术背景也兼备创新思考，曾共同建立符合航空标准的研制保证体系，并完成了多款eVTOL机型从零到首飞，再到产品化并投入商业运营，是国内大型eVTOL飞控和民用综合航电系统最有经验的团队之一。 团队经验包括： 国内物流无人机行业首个大规模商业应用，累计数十万小时安全飞行时间； 与德国慕尼黑工业大学共同研制客运级eVTOL，负责其飞控系统的开发，在欧洲获得载人飞行试飞许可； 所开发的飞控系统曾搭载在400公斤级eVTOL机型上，并成功完成首飞以及完整的研发测试科目。</t>
  </si>
  <si>
    <t>道宜半导体</t>
  </si>
  <si>
    <t>电子封装用环氧塑封料研发商</t>
  </si>
  <si>
    <t>2022.6.10 - 股权投资 - N/A - 凯风/金浦/德联
2022.11.3 - 股权投资 - N/A - 联新/凯风</t>
  </si>
  <si>
    <t>上海道宜半导体材料有限公司是一家专业从事于各种半导体器件、集成电路、功率模块等电子封装用环氧塑封料的研发、制造、销售和技术服务企业。公司专注于新产品、新技术的研发，技术团队在产品配方、工艺、设备以及市场应用等方面具有丰富的行业经验并掌握多项专有技术。</t>
  </si>
  <si>
    <t>安测半导体</t>
  </si>
  <si>
    <t>独立芯片测试服务商</t>
  </si>
  <si>
    <t>2020.5.15 - 天使轮 - N/A - 太浩/苏州源华创兴/协立/昊君/扬州智谷
2022.6.19 - A轮 - 1亿人民币 - 韦豪创芯/华盛联合
2022.11.4 - 股权投资 - N/A - 无锡金投/昶泰</t>
  </si>
  <si>
    <t>安测半导体是一家独立芯片测试服务商，专注于为客户提供专业的一站式集成电路制造服务（TMS）业务。公司通过测试方案技术开发，测试软件平台研发，晶圆及成品量产测试服务，封测供应链外包管理，智能工厂打造等特色业务开展实现了芯片后道封测制程的全整合 ，为广大芯片设计公司提供专业省心及时 高品质 的极具性价比的测试和服务。</t>
  </si>
  <si>
    <t>丛林漫步</t>
  </si>
  <si>
    <t>预制菜品牌商</t>
  </si>
  <si>
    <t>2021.3.29 - 股权投资 - N/A - 天图/Harmony/Matrice
2022.1.10 - 股权投资 - N/A - 天图
2022.11.4 - 股权投资 - N/A - 绿洲</t>
  </si>
  <si>
    <t>寻味狮是一家预制菜品牌商，目前寻味狮已上线多款产品，消费者经过简单复热即可食用。操作上十分便利，口感上的还原程度也非常高。内容物的丰富程度也与速食市场的产品有着非常大的区别。</t>
  </si>
  <si>
    <t>宾通智能</t>
  </si>
  <si>
    <t>柔性制造及智慧物流系统解决方案供应商</t>
  </si>
  <si>
    <t>经纬/元璟</t>
  </si>
  <si>
    <t>2019.1.1 - 天使轮 - N/A - 将门创投，富士康
2020.12.14 - A轮 - 6000万人民币 - 元璟/清流/复星锐正/临港科创/紫竹小苗/将门
2021.7.8 - A+轮 - 1亿人民币 - 经纬/元璟/清流
2022.11.4 - 股权投资 - N/A - 联创永宣</t>
  </si>
  <si>
    <t>宾通智能是一家以机器人算法为核心，提供柔性制造与智慧物流系统软件和解决方案的创新驱动型高科技公司。该公司掌握人工智能算法、视觉识别感知、机器人软件架构、电子硬件控制等关键技术，赋能各行各业宾通将继续践行以卓越的用户体验为导向的价值观，帮助更多的客户实现自动化、智能化升级，助力制造业智能化转型。</t>
  </si>
  <si>
    <t>集迈科</t>
  </si>
  <si>
    <t>集成电路晶圆和微系统集成代工服务制造商</t>
  </si>
  <si>
    <t>毅达/国投</t>
  </si>
  <si>
    <t>2019.3.27 - 股权投资已完成 - 未披露 - 和而泰/乔景
2020.5.9 - 股权投资 - 未披露 - 三花
2020.12.22 - 股权投资已完成 - 未披露 - 普华/毅达/国投/中铝
2022.11.8 - 股权投资已完成 - 未披露 - 朗姿韩亚/长兴私募/海南一诺/上海满众/华景私募</t>
  </si>
  <si>
    <t>集迈科是一家集成电路晶圆和微系统集成代工服务制造商，专注于高性能化合物射频器件工艺、高集成度三维异构射频和数字微系统工艺、高可靠封装代工服务，为新一代无线通信、基站、物联网、车联网所需的关键器件提供晶圆流片和封装解决方案。</t>
  </si>
  <si>
    <t>中科四合</t>
  </si>
  <si>
    <t>功率器件与模组产品研发商</t>
  </si>
  <si>
    <t>韦豪创芯/华登</t>
  </si>
  <si>
    <t>2018.11.5 - 股权投资 - N/A - 国新南方
2019.12.2 - 股权投资 - N/A - 中科微知/中航南山/厦门半导体
2020.9.22 - 股权投资 - N/A - 泰达/华登/杭州矽芯
2021.4.28 - 股权投资 - N/A - 韦豪创芯
2021.11.18 - 股权投资 - N/A - 粤财/彬复
2022.11.4 - 股权投资 - N/A - 泰达/敦鸿</t>
  </si>
  <si>
    <t>中科四合是一家功率器件与模组产品研发商，专注于先进封装工艺技术开发，新型高密度功率器件/模组产品设计、制造，并为消费类电子、工控、汽车电子、通信/服务器领域的客户，提供高质量的功率器件与模组产品。</t>
  </si>
  <si>
    <t>闪捷信息</t>
  </si>
  <si>
    <t>数据安全防护产品和解决方案提供商</t>
  </si>
  <si>
    <t>腾讯/同创伟业/金浦</t>
  </si>
  <si>
    <t>2018.11.22 - 天使轮 - N/A - 正轩/绪毅/浙农科业
2019.6.17 - Pre-A轮 - N/A - 同创伟业
2019.9.5 - A轮 - N/A - 余杭产业
2021.8.30 - A+轮 - N/A - 中国互联网/金浦/湖畔英启/健坤
2021.9.30 - B轮 - 6亿人民币 - 中网投/腾讯/健坤/同创伟业/金浦/湖畔英启
2022.11.2 - 股权投资 - N/A - 深创投</t>
  </si>
  <si>
    <t>闪捷信息（Secsmart）是一家专注数据安全的高新技术企业，创新性提出“云·管·端”立体化动态数据安全理念，在业界率先将人工智能、前沿密码技术成功应用于数据安全领域，实现对结构化和非结构化数据资产的全面防护。产品范围涉及大数据安全、云数据安全、应用数据安全、数据防泄漏、工业互联网安全、数据安全治理以及数据安全治理服务等，已广泛应用于政府、电力、金融、运营商、医疗、教育等行业。</t>
  </si>
  <si>
    <t>花点时间</t>
  </si>
  <si>
    <t>鲜花生活方式品牌</t>
  </si>
  <si>
    <t>梅花/经纬</t>
  </si>
  <si>
    <t>2015.9.25 - 天使轮 - 数百万人民币 - 青山
2016.3.1 - A轮 - 800万人民币 - 高圆圆/青山/梅花/清流
2017.7.17 - B轮 - 数亿人民币 - 经纬/前海/东方富海/梅花/清晗
2018.6.28 - B+轮 - N/A - 峰尚
2021.2.24 - C1轮 - 1亿人民币 - 梅花/双良玖创
2021.5.28 - 股权投资 - N/A - 玖创/新势能
2022.11.4 - 股权投资 - N/A - 中金</t>
  </si>
  <si>
    <t>花点时间是一家鲜花B2C网络零售商。通过“预购+周期购”的每周一花商业模式，每周为用户提供一束鲜花到家或办公室。以鲜花为入口，为热爱生活的都市女性提供独特而全新的生活方式体验——「每周一束主题鲜花」，满足目标用户生活格调及精神需求，给予用户追求幸福的归属感。</t>
  </si>
  <si>
    <t>2015.12 - 种子轮 - N/A - 三七互娱
2016.08 - 天使轮 - 数百万人民币 - 德同
2017.02 - A轮 - 300万人民币 - 腾讯
2018.02 - A+轮 - 数千万人民币 - 哔哩哔哩/腾讯/天图
2020.11 - 股权投资 - N/A - 哔哩哔哩
2022.03 - B轮 - 数亿人民币 - 哔哩哔哩/天图
2022.11 - 股权投资 - N/A - 宁波睿成</t>
  </si>
  <si>
    <t>木牛科技</t>
  </si>
  <si>
    <t>雷达传感和智能处理系统解决方案提供商</t>
  </si>
  <si>
    <t>2017.01 - 天使轮 - N/A - N/A
2018.01 - Pre-A轮 - N/A - 君联
2019.12 - A轮 - 5000万人民币 - 君茂/流马/劲邦
2019.12 - 债权融资 - 数亿人民币 - 北京海淀/中国银行/烟台业达
2021.07 - 股权投资 - N/A - 源志力帆/火花/银河金桥
2022.03 - 股权投资 - N/A - 国鼎/北京仓廪/劲邦/源创
2022.11 - 股权投资 - N/A - 微光/君茂/渤信</t>
  </si>
  <si>
    <t>木牛科技是一家雷达传感和智能处理系统解决方案提供商，专注于毫米波雷达、IC、高性能处理和控制等核心技术，为无人机、汽车、安防和智能家居等应用领域提供传感和智能控制解决方案。产品包括传感器、飞控平台、高度计、避障等，现应用于汽车、无人驾驶、智慧安防、智能家居等领域。</t>
  </si>
  <si>
    <t>纽福斯</t>
  </si>
  <si>
    <t>眼科基因治疗药物研发商</t>
  </si>
  <si>
    <t>元禾控股/红杉/北极光</t>
  </si>
  <si>
    <t>2018.4.3 - 天使轮 - N/A - 成都金唯科/薄荷天使/华大/北极光
2019.12.17 - 股权投资 - N/A - 复星医药
2020.4.8 - A轮 - 1.3亿人民币 - 红杉/星未来/北极光
2021.2.9 - B轮 - 4亿人民币 - 国方/华新/园丰/元禾控股/惠远/红杉/北极光/复星锐正
2021.11.22 - C轮 - 4亿人民币 - 国投招商/红杉/阳光人寿/招银国际
2022.11.3 - 股权投资 - N/A - 华新致远</t>
  </si>
  <si>
    <t>纽福斯是中国首家专注于眼科疾病的基因治疗公司，作为一家临床阶段的高科技创新企业，公司致力于为全球眼科疾病患者探索和开发新的疗法。借助于成熟的AAV眼科基因治疗技术平台和创始团队数十年对眼科领域的深入理解，纽福斯已建立丰富的产品管线，包含针对遗传性视神经萎缩、视神经损伤疾病、血管性视网膜病变等多种眼科疾病的10余个在研项目，从眼科罕见病逐步扩展到眼科常见病。公司最前沿的候选药物NR082（NFS-01项目，rAAV2-ND4）是用于治疗ND4突变引发的LHON的基因治疗药物，已获得美国FDA授予的孤儿药称号及国内首个眼科基因治疗药物的注册性临床许可。公司正在建设符合国际标准的基因治疗药物的GMP产业化生产平台，并计划建设眼科基因治疗转化中心，立志成为全球眼科基因治疗的引领者，惠及全球病患。</t>
  </si>
  <si>
    <t>优思达</t>
  </si>
  <si>
    <t>POCT分子诊断产品研发商</t>
  </si>
  <si>
    <t>2010.3.1 - 天使轮 - N/A - 君联
2010.6.1 - Pre-A轮 - N/A - 华瓯
2012.5.1 - A轮 -200万美元 - 赛富投
2014.1.3 - B轮 - N/A - 华瓯
2018.6.28 - 战略投资 - N/A - 荷塘探索
2018.12.27 - 战略投资 - N/A - 杭州崇福投资管
2021.2.9 - 股权投资 - 数亿人民币 - 东方富海/辰德/兼固/聚携/众合瑞民
2021.11.30 - E+轮 - 3亿人民币 - 源峰/东方富海
2022.4.18 - 股权投资 - N/A - 杭州瀚理
2022.10.31 - 股权投资 - N/A - 万孚生物/杭州瀚理</t>
  </si>
  <si>
    <t>优思达是一家致力于创新POCT分子诊断产品研发、生产和销售的高新生物科技公司，主要开发创新的现场分子检测技术并将之转化为快速、简便的检测产品，让分子诊断和检测不再依赖于昂贵的仪器和高要求的分子实验室。</t>
  </si>
  <si>
    <t>太景科技</t>
  </si>
  <si>
    <t>太赫兹传感器芯片设计研发商</t>
  </si>
  <si>
    <t>2020.10.26 - 种子轮 - N/A - 美瑞
2021.9.29 - 天使轮 - 1000万人民币 - 启高/美瑞
2022.6.30 - Pre-A轮 - 数千万人民币 - 毅达/磐霖/南京创新集团/启高/紫金科创
2022.10.14 - Pre-A+轮 - N/A - 海康威视/磐霖</t>
  </si>
  <si>
    <t>太景科技由硅基太赫兹集成电路领域国际专家于2020年归国创办，位于南京市江北新区自贸区。团队还包括芯片、算法、应用系统开发等领域的优秀设计师，以及市场运营和企业管理专家。公司掌握国际领先的CMOS太赫兹传感器芯片设计技术，专注于民用太赫兹影像与近距离感知应用，在阵列化实时成像，高精度测距、测振动、超宽带频谱分析，传感器微型化等领域提供独特的解决方案。产品覆盖芯片、模组与工业检测仪器，致力于为智能制造和智能运维行业提供新型检测方案和产品，以确保出色的制造质量、能源效率和成本控制，以及精准的运维监测，从而降低因内产品内部缺陷以及设备老化引起的故障和事故风险。区别于视觉检测，太赫兹技术具有材料穿透性（非导体材料）；与X光、超声波检测技术相比，太赫兹技术没有电离辐射危害，属于非接触式无损探伤，对产品缺陷成像反差明显，并且可用于计算材料分布密度、电特性分析等独特优势。</t>
  </si>
  <si>
    <t>活力激光</t>
  </si>
  <si>
    <t>高功率半导体激光器制造商</t>
  </si>
  <si>
    <t>2020.6.15 - 股权投资 - N/A - 瑞波光电/凯盈/同创伟业
2021.3.8 - 天使轮 - 数千万人民币 - 前海/同创伟业/光启
2021.9.7 - Pre-A轮 - N/A - 淮泽中钊
2022.11.2 - A轮 - 数千万人民币 - 亦庄</t>
  </si>
  <si>
    <t>深圳活力激光技术有限公司主要专注于高功率半导体激光器的研发、生产和销售，整体技术及生产能力覆盖各种功率、波长和封装形式的半导体激光器，核心产品包括固体激光器泵浦源、千瓦级半导体激光器，以及应用于医疗美容和工业加工等领域。公司在深圳宝安设有一处工厂，面积达3500平方米，其中无尘车间2000平米。</t>
  </si>
  <si>
    <t>2022.1.27 - A轮 - 数千万人民币 - 北极光
2022.10.20 - B轮 - 1亿人民币 - 兴富</t>
  </si>
  <si>
    <t>超硅半导体</t>
  </si>
  <si>
    <t>集成电路用硅片制造商</t>
  </si>
  <si>
    <t>联想/同创伟业</t>
  </si>
  <si>
    <t>2014.7.9 - 天使轮 - N/A - 盛商共赢/海捷/润兴
2015.7.17 - Pre-A轮 - N/A - 两江/瑞滇
2017.6.1 - A轮 - N/A - 海捷/国开发展
2018.1.8 - 股权投资 - N/A - 新余容信
2020.6.30 - 股权投资 - N/A - 兴橙/上海科创/中汇金/中金/上海集成电路/西安善美
2020.12.25 - B轮 - N/A - 扎西巴巴/海际朴诚/誉华/联想/广州瑞展/成都先进制造/四川产业振兴/中信产业/同创伟业/前海/鼎祥/海捷/混沌/赵振元
2022.11.3 - B+轮 - N/A - 国联/国调/兰璞/中汇金</t>
  </si>
  <si>
    <t>上海超硅是一家硅片生产商，多年从事集成电路200mm/300mm单晶硅晶体生长系统、人工晶体、半导体材料等相关领域产品的研发、生产与销售，主要产品包括200mm、300mm抛光硅片、外延片、氩气退火片等。上海超硅拥有上海松江全自动智能化300mm硅片（含薄层外延片）生产基地、重庆200mm硅片（含外延片、氩气退火片等）生产基地、上海松江晶圆再生生产基地，并与一流高校共建半导体材料先进技术联合实验室。</t>
  </si>
  <si>
    <t>红布林</t>
  </si>
  <si>
    <t>中高端闲置时尚商品交易平台</t>
  </si>
  <si>
    <t>经纬/九合/启明/IDG/险峰/九合/创新工场</t>
  </si>
  <si>
    <t>2016.05 - 天使 - 数百万人民币 - 创新工场
2017.08 - Pre-A - 数千万美元 - 九合/唯品会/Infinity
2017.09 - A轮 - 数千万美元 - 险峰/IDG/经纬
2018.08 - B轮 - 数千万美元 - 经纬/启明/IDG/九合/险峰
2019.08 - B+轮 -2000万美元 - Recruit/经纬/启明/九合
2020.12 - B2轮 - 数千万美元 - 经纬/九合
2022.11 - C轮 - 1亿美元 - 转转</t>
  </si>
  <si>
    <t>红布林是循环时尚生活方式电商平台，覆盖全品类时尚商品，为用户提供既买又卖的新生活体验，自由探索品质生活。红布林高效链接了买卖双方，采用C2B2C、B2B2C模式，为用户提供时尚单品买卖一体化的全链条标准化服务。一方面，为买家提供更高性价比的时尚单品，以及完善的鉴定和售前售后等服务；另一方面，为卖家提供一站式的寄售、回收服务，包括专业的拍摄、仓储物流、智能定价、7X13h贴心客服等，真正实现足不出户即可变现。</t>
  </si>
  <si>
    <t>六方云</t>
  </si>
  <si>
    <t>工业互联网安全产品和解决方案提供商</t>
  </si>
  <si>
    <t>2018.12.11 - A轮 - 数千万人民币 - 盛宇
2020.4.16 - B轮 - 数千万人民币 - 达晨/拓金/盈峰/中科招商
2020.7.17 - B+轮 - 数千万人民币 - 中科科创/拓金
2021.4.28 - C轮 - 1.5亿人民币 - 中煤厚持/赞路/中关金信/天鹰/振邦
2022.11.1 - C+轮 - 2亿人民币 - 北创投/德厚</t>
  </si>
  <si>
    <t>六方云是一家在人工智能、工业控制安全、网络安全、云计算、大数据等新技术被广泛应用的“新时代”背景下应运而生的技术领先的“新安全”公司。六方云关注关键信息基础设施保护、工业互联网安全新生态，是国内第一家将人工智能技术植入到关键信息基础设施保护、工业互联网安全中的企业，借助“全融合、全AI、全覆盖”的5＋1＋1安全产品，为关基和工业客户提供云边端协同的一专、一全、一强的端到端安全方案，帮助客户构建拥有类似于人体免疫系统的安全防护系统，实现“识别、防护、检测、响应、预警、处置”的全过程、全天候，全方位的网络安全防护，建立“可信连接、智能防护、安全互动 ”的主动防御体系。</t>
  </si>
  <si>
    <t>Volocopter</t>
  </si>
  <si>
    <t>德国飞行汽车研发商</t>
  </si>
  <si>
    <t>E+</t>
  </si>
  <si>
    <t>1.82亿美元</t>
  </si>
  <si>
    <t>2013.12.9 - A轮 - 120万欧元 - N/A
2017.8.2 - B轮 - 3301万美元 - 戴姆勒
2017.11.6 - B+轮 - 500万欧元 - btov/Intel
2019.9.9 - C轮 - 5000万欧元 - 吉利/戴姆勒
2020.2.21 - D轮 - 9400万美元 - MS&amp;AD/Deutsche Bahn/Sumitomo Mitsui
2021.3.3 - D轮 - 2亿欧元 - Continental/Tokyo Century/Team Europe/btov /Geely/Avala/Intel Capital/Klocke/Atlantia/Daimler/吉利
2022.3.7 - E轮 - 1.7亿美元 - WP/Honeywell/Atlantia/Whysol/btov
2022.11.1 - E+轮 - 1.82亿美元 - NEOM/GLY</t>
  </si>
  <si>
    <t>Volocopter正在建立全球首家可持续、可扩展的城市空中交通企业，为全球超大城市的货物和人员提供经济实惠的空中的士服务。Volocopter引领基础设施、运营和空中交通管理领域的合作伙伴并开展协作，打造"实现城市空中交通"所需的生态体系。</t>
  </si>
  <si>
    <t>博泰车联网</t>
  </si>
  <si>
    <t>车联网产品与技术服务提供商</t>
  </si>
  <si>
    <t>2015.11.16 - A轮 - 1.2亿人民币 - 红马
2019.2.13 - 战略投资 - 数亿人民币 - 苏宁/一丰
2020.3.27 - 战略投资 - 数亿人民币 - 东风/丰实
2020.4.17 - B轮 - N/A - 小米
2020.7.5 - 股权投资 - N/A - 海尔/上海益松
2021.1.29 - 股权投资 - N/A - 亚信华创/西藏卡睿/上海晶凯赢特/深圳建信华讯/復翔/乾道
2021.8.2 - B+轮 - 8.3亿人民币 - 一汽/建元/吉晟/汽车百人会/建信信托
2022.3.11 - C轮 - 3亿人民币 - 国盛
2022.6.27 - C+轮 - 7亿人民币 - 平安/井冈山
2022.11.3 - 战略投资 - 3亿人民币 - 瑞安国投</t>
  </si>
  <si>
    <t>上海博泰悦臻（PATEO）是一家车联网服务商，主要从事智能化车载信息服务系统研发和制造，并提供后期配套服务。作为独立第三方服务商，博泰正在搭建一个“整合车载、互联网和手机”的以汽车生活服务为核心的跨平台体系，为国内几大主流汽车集团以及宾利、捷豹路虎等豪车品牌提供车联网产品和服务。</t>
  </si>
  <si>
    <t>国中/红杉</t>
  </si>
  <si>
    <t>9500万人民币</t>
  </si>
  <si>
    <t>2021.2.4 - 种子轮 - N/A - 清华控股
2021.7.26 - 天使轮 - 5000万人民币 - 红杉/无限/宁波启物
2022.1.17 - A轮 - 2.5亿人民币 - 中国国有混合所有制/国中/GRC SinoGreen /众海/临空兴融/红杉/无限
2022.11.3 - 战略投资 - 9500万人民币 - 义翘神州</t>
  </si>
  <si>
    <t>七鑫易维</t>
  </si>
  <si>
    <t>眼球追踪技术解决方案商</t>
  </si>
  <si>
    <t>2014.2.28 - 天使轮 - N/A - 高通
2015.4.30 - A轮 - N/A - 高通/中兴合创
2016.10.26 - A+轮 - N/A - 高通/国科/道昇/清研/朗玛峰/同道齐创/中兴合创
2018.3.14 - B轮 - N/A - 晟道/国中/中关村发展/道昇/拓金
2022.3.9 - 股权投资 - N/A - 泽奕
2022.11.2 - 股权投资 - 1亿人民币 - 华控/蔚领时代/厦门素璞/水木清华</t>
  </si>
  <si>
    <t>七鑫易维是致力于机器视觉和人工智能领域的高新科技企业，迄今已专注眼球追踪技术的研发、创新与应用超过13年，拥有完全自主知识产权，全球专利总量近500项。作为眼球追踪技术领域的全球知名品牌，七鑫易维的产品体系覆盖XR眼动、眼动分析、眼控沟通辅具等应用领域，核心技术指标均达世界一流水平，已服务教育、医疗、VR/AR、汽车、机器人、航空航天等领域的数百家标杆客户，并获得高通、英伟达、AMD、微软、华为、腾讯等海内外巨头认可，建立长期生态合作伙伴关系。</t>
  </si>
  <si>
    <t>2021.10.21 - 天使轮 - N/A - 元璟
2022.10.28 - Pre-A轮 - N/A - 紫牛/杭州万轮尚德</t>
  </si>
  <si>
    <t>海港城</t>
  </si>
  <si>
    <t>计算机系统服务及软件研发商</t>
  </si>
  <si>
    <t>2021.1.26 - 股权投资 - N/A - XVC/熊猫/嘉程
2022.10.26 - 股权投资 - N/A - 熊猫</t>
  </si>
  <si>
    <t>海港城是一家计算机系统服务及软件研发商，主要经营范围是技术开发、技术推广、技术转让、技术咨询、技术服务；销售自行开发的产品；计算机系统服务；基础软件服务；应用软件服务；软件开发；软件咨询等。</t>
  </si>
  <si>
    <t>凡帕斯</t>
  </si>
  <si>
    <t>2019.6.28 - 天使轮 - N/A - 吉比特
2020.6.10 - 战略投资 - N/A - 腾讯
2022.10.24 - 股权投资 - N/A - 诺惟</t>
  </si>
  <si>
    <t>凡帕斯网络是一家游戏开发商，致力于制作精品游戏，深耕游戏制作行业多年，主导或参与多款已成功运营的游戏产品，具有深厚的技术积累和丰富的游戏设计经验，产品有VGAME：消零世界 。</t>
  </si>
  <si>
    <t>混沌能源</t>
  </si>
  <si>
    <t>工业数据系统开发商</t>
  </si>
  <si>
    <t>2018.11.8 - 股权投资 - N/A - 银杏谷
2021.8.17 - 股权投资 - N/A - 双良
2022.10.31 - 股权投资 - N/A - 用友/国联/江阴国有</t>
  </si>
  <si>
    <t>无锡混沌能源技术有限公司致力于公共建筑的能源系统的数据采集、能源优化分析、提供各类能源优化解决方案。建设一套将建筑BA系统、建筑能源管理系统以及能源机房自动控制系统之上的开放式的、 广泛兼容的能效云管理平台。基于设备互联及网络技术将多系统的建筑设备设施的监测与控制管理集成在一个管理界面上，可分别面向不同层面提供先进的能效提升、室内空气品质提升、资产管理、物业收费管理的整体解决方案。</t>
  </si>
  <si>
    <t>瑞高新材</t>
  </si>
  <si>
    <t>汽车内饰表皮产品研发销售商</t>
  </si>
  <si>
    <t>2017.6.8 - 战略投资 - N/A - 中信建投/硅谷天堂
2021.12.7 - 股权投资 - N/A - 沃衍/欣中新材料
2022.5.30 - 股权投资 - N/A - 融创/亚米新融
2022.10.25 - 股权投资 - N/A - 太仓兴璜/冠亚/东吴/安洁私募</t>
  </si>
  <si>
    <t>苏州瑞高新材料有限公司致力于汽车内饰新材料的研发和生产，设有4个研发团队由特聘韩国工程师和国内资深专家领军。公司投资2千万人民币，按照一汽大众标准建立汽车内饰材料检测实验室。公司目前在批量供应5大系列产品：TPO、TPU、高固PU、无溶剂、超纤，产品符合最新国家强制要求的标准，具有低气味、低VOC、轻量化的特点。</t>
  </si>
  <si>
    <t>讯联科技</t>
  </si>
  <si>
    <t>导航设备研发生产商</t>
  </si>
  <si>
    <t>2017.12.22 - 股权投资 - N/A - 国新思创/高康
2019.12.18 - 股权投资 - N/A - 上海北航/北京恺元/沣扬/银杏谷
2021.1.12 - 股权投资 - N/A - 沣扬
2022.5.23 - 股权投资 - N/A - 成都科创/成都同创知行
2022.10.24 - 股权投资 - N/A - 海睿/陆石</t>
  </si>
  <si>
    <t>讯联科技股份有限公司的主营业务是提供通信网络建设服务、通信网络维护与优化服务。公司提供的通信网络建设服务主要包括核心网建设服务、通信网络维护与优化服务。</t>
  </si>
  <si>
    <t>汉德网络</t>
  </si>
  <si>
    <t>车载智能称重SaaS服务平台</t>
  </si>
  <si>
    <t>经纬/峰瑞/钟鼎</t>
  </si>
  <si>
    <t>2017.5.1 - Pre-A轮 - N/A - 峰瑞/钟鼎/汇通天下/前海龙腾
2020.3.2 - A轮 - 8000万人民币 - 前海/零一/峰瑞
2021.2.4 - B轮 - N/A - 经纬/零一
2021.2.26 - B+轮 - 1亿人民币 - 梧桐树/峰瑞/前海/钟鼎
2022.11.1 - 股权投资 - N/A - 宜信/函数</t>
  </si>
  <si>
    <t>深圳市汉德网络科技有限公司成立于2015年，是一家致力于智能车载动态重量信息管理系统的高科技公司。汉德网络是全球首家以最低成本实时监控货车载重量的公司，拥有强大和核心研发团队，获得多项核心专利。依托全球领先的自主研发专利技术，可为客户提供完整的驳载监控、垃圾朔源、医废不落地、危废全程无缝监控等解决方案；并可为政府渣土车载重量监控、科技治超、源头治超等提供了强有力的数据支撑。</t>
  </si>
  <si>
    <t>辰创科技</t>
  </si>
  <si>
    <t>智能感知控制与信息化领域系统解决方案提供商</t>
  </si>
  <si>
    <t>2017.7.7 - 天使轮 - N/A - 联升
2019.6.1 - 战略投资 - N/A - 粤科金融/河北沿海产业
2020.8.26 - 股权投资 - 数亿人民币 - 达晨/渤海证券/中广/嘉瑞/河北沿海
2022.1.5 - 股权投资 - N/A - 广东中广/河北沿海/乐搏/茂天
2022.11.1 - 股权投资 - N/A - 成都科技服务/基石/奇点/乐乘</t>
  </si>
  <si>
    <t>广州辰创科技发展有限公司是微波毫米波雷达、移动通信、卫星导航及信息化领域具有竞争力的整机和系统供应商，专注于毫米波芯片与天线、智能识别、信号处理、大数据分析等核心技术的研究与产品应用开发，主要业务覆盖“雷达探测、雷达制导、移动通信、芯片设计、微波遥感、信息服务”等专业领域，已形成面向行业用户的系统产品，是集自主研发、生产、销售及服务于一体的高科技企业。</t>
  </si>
  <si>
    <t>慧能泰</t>
  </si>
  <si>
    <t>高性能模拟和混合信号集成电路开发商</t>
  </si>
  <si>
    <t>2019.4.18 - 天使轮 - N/A - 深圳高新/正轩
2020.7.27 - A轮 - 数千万人民币 - 厦门半导体/猎鹰/正轩/深圳高新投
2021.4.21 - A+轮 - 5000万人民币 - 广发乾和/微禾/立丰/深圳高新/哇牛/广发证券
2022.3.7 - B轮 - 数千万人民币 - 华勤通讯/龙旗/勤合/猎鹰
2022.10.25 - 股权投资 - N/A - 深创投/无锡联泰</t>
  </si>
  <si>
    <t>深圳慧能泰半导体科技有限公司专注于高性能模拟和混合集成电路开发的定义、开发和商业化推广。慧能泰专注于两大领域：USB接口与电池管理系统和智能化数字控制能源转换系统。产品主要应用涉及移动设备的电池充电管理，USB Type-C及PD的接口控制，新能源管理，智能化LED调光控制等领域。</t>
  </si>
  <si>
    <t>顺为/达晨</t>
  </si>
  <si>
    <t>2015.12.31 - 天使轮 - 1000万人民币 - 天玑
2017.11.7 - A轮 - 数千万人民币 - 顺为/天玑
2019.4.22 - B轮 - N/A - 广发乾和/深圳人才三号/擎石
2020.7.8 - B+轮 - 1.5亿人民币 - 中远海运/襄禾/无锡金投
2021.12.20 - C轮 - 1亿人民币 - 顺为/达晨/智慧城市产投/深圳龙华
2022.10.27 - 股权投资 - N/A - 深智城</t>
  </si>
  <si>
    <t>佰思格</t>
  </si>
  <si>
    <t>锂电和超级电容器炭材料研发商</t>
  </si>
  <si>
    <t>成都佰思格科技有限公司是一家由锂电行业资深专家、博士团队创立的高科技企业，主要从事先进锂电和超级电容器炭材料研究、开发、生产和销售，公司位于四川成都高新区。主营产品有硬炭负极材料、软炭材料和石墨/硬炭复合材料，具有超快充、超长寿命、超高安全及优异的低温特性，广泛的用于新能源汽车、智能电网、新能源发电、轨道交通及军事特种电池等领域。
 企业画像</t>
  </si>
  <si>
    <t>卡方科技</t>
  </si>
  <si>
    <t>股票交易分析系统研发商</t>
  </si>
  <si>
    <t>2018.1.26 - 天使轮 - N/A - 黑盒/珠池鋆鼎
2018.10.16 - Pre-A轮 - N/A - 明势
2019.12.16 - A轮 - 数千万人民币 - 华盖/铭笙/鑫纳吉
2020.9.21 - B轮 - 数千万人民币 - 广发信德/华盖/信远兆康
2022.3.9 - 股权投资 - N/A - 上海帝尧/斯道
2022.6.27 - 股权投资 - N/A - 东证/China Ventures Fund II/M31 Navigator II
2022.10.26 - 股权投资 - N/A - 国泰君安</t>
  </si>
  <si>
    <t>卡方科技是目前国内金融科技领域中高端算法供应商，为金融机构提供算法交易的技术解决方案，专注在高级算法和顶级算法，服务对象也主要是交易频率比较高的量化对冲及私募基金，从而达到提高交易效率，减少交易成本的目的。</t>
  </si>
  <si>
    <t>知行科技</t>
  </si>
  <si>
    <t>自动驾驶系统解决方案提供商</t>
  </si>
  <si>
    <t>明势/元禾/国中</t>
  </si>
  <si>
    <t>2017.3.29 - 天使 - N/A - 苏州南园融通
2017.12.25 - Pre-A - N/A - 车和家/明势
2018.7.25 - A轮 - 1亿人民币 - 国家中小企业/明势/元禾
2020.7.2 - B1轮 - 1亿人民币 - 建银苏州/禾裕壹号/理想/明势/国中
2021.2.23 - B+轮 - N/A - 德威/中银粤财/粤财
2021.9.24 - C轮 - 数亿人民币 - 国家混改/华强/永鑫方舟
2022.2.23 - C+轮 - 1亿人民币 - 讯飞/招商启航/苏州领军/英豪/合肥科讯
2022.9.2 - 战略投资 - N/A - HL Klemove
2022.10.25 - 股权投资 -- N/A - 乾融创禾/德载厚/雅枫</t>
  </si>
  <si>
    <t>知行汽车科技致力于自动驾驶技术，目前主要是从自动驾驶中央控制器切入，开发自动驾驶汽车的大脑，已经完成了二级自动驾驶系统，非常成熟，立刻就可以产业化，公司目前在做的是部分自动驾驶，比如说自适应巡航、自动刹车等。目前公司自动驾驶中央控制器已经与一些大客户建立长期联系，数个发明专利正在等待审批，同时是第32期云彩路演第二名。</t>
  </si>
  <si>
    <t>梦想加</t>
  </si>
  <si>
    <t>联合办公空间品牌</t>
  </si>
  <si>
    <t>愉悦/险峰/高瓴/英诺</t>
  </si>
  <si>
    <t>2015.6.24 - 天使轮 - 100万美元 - 险峰/英诺
2016.3.7 - Pre-A轮 - N/A - 大河/英诺
2016.4.6 - A轮 - 500万美元 - 愉悦/险峰/唯猎
2017.2.14 - 战略投资 - N/A - 腾讯众创
2017.4.30 - B轮 -2000万美元 - 愉悦/Wecash/险峰
2017.9.6 - 债权融资 - N/A - 浦发硅谷
2018.3.27 - B+轮 - 3亿人民币 - 鸥翎/M31/愉悦
2018.8.13 - C轮 - 1.2亿美元 - 高瓴/General Atlantic/愉悦/鸥翎/M31/险峰
2022.10.28 - 股权投资 - N/A - 鼎天卓越</t>
  </si>
  <si>
    <t>梦想加是一家联合办公空间提供商，利用空间设计、智能空间管理以及社区运营产品，将常驻办公区和流动办公区、访客区予以区隔，实现依据使用场景而进行的空间重构，优化办公体验并实现办公资源共享服务。隶属于北京梦想加科技有限公司。</t>
  </si>
  <si>
    <t>井英科技</t>
  </si>
  <si>
    <t>短视频营销解决方案供应商</t>
  </si>
  <si>
    <t>2021.11.26 - 种子轮 - 1000万人民币 - 真格
2022.10.24 - 种子+轮 - 数百万人民币 - 紫竹小苗</t>
  </si>
  <si>
    <t>井英科技成立于2021年6月，研发有CreativeFitting商业短视频一站式生产平台。在全球短视频蓬勃发展的今天，井英科技专注打造“AI+人工”的商业短视频创作新模式，从创意发现到脚本创作，再到视频生产，均引入了AI辅助创作，大幅降低了优质短视频生产的边际成本，显著提高了生产效率和产能。目前公司重点布局海外广告短视频市场，已签约合作的电商、金融、游戏等行业头部客户达数十家，覆盖欧美、东南亚、拉美、中东等营销市场。</t>
  </si>
  <si>
    <t>扑浪量子</t>
  </si>
  <si>
    <t>半导体纳米新材料技术服务商</t>
  </si>
  <si>
    <t>2022.2.17 - 天使轮 - 5000万人民币 - 拓金/中科创星
2022.10.14 - Pre-A轮 - 数千万人民币 - 东方嘉富/峰毅远达/北汽产投/中开院国美/联众易达</t>
  </si>
  <si>
    <t>扑浪量子成立于2021年5月，技术依托于南方科技大学，公司主要研究半导体量子点发光材料及量子点应用产品，其产品可广泛应用于光电子、微电子、新型显示、第三代半导体、传感器、生命科学、材料科学等领域，是国内唯二实现拥有自主知识产权的量子点材料的设计、制备，以及量子点应用产品销售的厂商。</t>
  </si>
  <si>
    <t>上扬软件</t>
  </si>
  <si>
    <t>制造业软件整体解决方案提供商</t>
  </si>
  <si>
    <t>哈勃/聚源</t>
  </si>
  <si>
    <t>2018.3.1 - A轮 - N/A - 深创投
2019.5.30 - B轮 - N/A - 石溪/新微
2021.5.25 - C1轮 - N/A - 深创投/哈勃/兴橙
2021.10.26 - C2轮 - 数亿人民币 - 国家集成电路/聚源/浦东科投/浦东科创/新微/深创投/石溪/上海半导体装备
2022.10.25 - D轮 - 数亿人民币 - 上海半导体装备/青岛中科育成/水木梧桐/安洁私募</t>
  </si>
  <si>
    <t>上扬软件（上海）有限公司是国内为半导体、光伏和LED等高科技制造业提供整体解决方案的专业软件公司，软件解决方案包括制造执行系统（MES）、统计过程控制系统（SPC）、设备自动化方案（EAP）、配方管理系统（RMS）、数据分析系统（EDA）、故障检测分类（FDC）以及制造数据平台（MDM）等多方面的产品、服务与技术咨询。</t>
  </si>
  <si>
    <t>2018.12.18 - 股权投资 - N/A - 北汽产投/投控东海
2020.5.8 - 股权投资 - N/A - 华大半导体
2021.3.10 - 天使轮 - N/A - 北汽产业/投控东海/俱成/华登
2022.10.25 - 战略投资 - N/A - 上海自贸区</t>
  </si>
  <si>
    <t>Reap Technologies</t>
  </si>
  <si>
    <t>支付解决方案提供商</t>
  </si>
  <si>
    <t xml:space="preserve">2018.10.9 - 战略投资 - N/A - BAI/Index/Hustle/Global/Fresco Capital，K3 Ventures，Oyster 
2020.7.7 - 战略投资 - 4000万人民币 - BAI/Global Founders/Index/Fresco/Hustle
2022.10.27 - 战略投资 - 4000万美元 - Acorn Pacific/Arcadia/HashKey /Payment Asia/Hustle/Fresco </t>
  </si>
  <si>
    <t>Reap是一家专注于帮助中小企业升级自身能力的金融科技公司。公司提供企业支付解决方案，以帮助中小企业完善运营方式，并为克服未来的挑战做好准备。借助Reap的在线支付平台，中小企业可完全通过信用卡在任何地方向任何人支付费用和收款。公司实现企业现金流管理方式的革命性转变，让企业能够利用信用卡来确保现金流顺畅，并通过日常财务和交易的数字化来提高资本效率。</t>
  </si>
  <si>
    <t>懂的通信</t>
  </si>
  <si>
    <t>2018.6.19 - 天使轮 - N/A - 联想创投
2019.1.29 - A轮 - N/A - 正瀚
2021.6.22 - B轮 - 1亿人民币 - 国富创新
2022.6.15 - B+轮 - 1亿人民币 - N/A
2022.10.21 - 战略投资 - N/A - 东风汽车</t>
  </si>
  <si>
    <t>浙江圣钘</t>
  </si>
  <si>
    <t>新能源科技研发商</t>
  </si>
  <si>
    <t>James/Jia</t>
  </si>
  <si>
    <t>2022.6.27 - 股权投资 - N/A - 九智/浙大友创/红杉
2022.10.24 - 股权投资 - N/A - 余杭金融</t>
  </si>
  <si>
    <t>浙江圣钘科技有限公司是由一批在清洁能源，先进材料，化工等领域杰出的企业家，科学家，院士，教授以及在国内外金融投资领域有丰富实操经验的投资银行家等共同发起创始的硬科技公司。主要研究领域为新能源科技，公司拥有众多专利，以及获得国内外一线资本的大力支持。圣钘科技以浙江大学衢州研究院和浙江大学工程师学院衢州分院为技术后盾，凝聚一批行业龙头的重要人才，致力于成为全球新能源科技的创新者和领先企业。</t>
  </si>
  <si>
    <t>2022.6.9 - 天使轮 - 5000万人民币 - 同创伟业/普华/海松/悠然星云
2022.10.21 - 股权投资 - N/A - 朗玛峰</t>
  </si>
  <si>
    <t>芯越</t>
  </si>
  <si>
    <t>电子专用材料制造商</t>
  </si>
  <si>
    <t>2020.8.6 - 股权投资 - N/A - 正轩/灵狮
2021.12.1 - 股权投资 - N/A - 龙芯百孚
2022.10.24 - 股权投资 - N/A - 鼎晖/浙商创投</t>
  </si>
  <si>
    <t>芯越微电子材料（嘉兴）有限公司位于浙江省嘉兴市平湖市，是一家从事面板、先进封装及半导体行业晶圆制程中功能性微电子材料（IC/TFT/LED行业）的研发、生产、销售的高科技企业。公司由博士、研究生组成强大的技术研发团队。公司生产各类功能性电子专用材料，包括光刻胶剥离液、显影液、清洗剂、蚀刻灰化后清洗液、CMP抛光液等产品。</t>
  </si>
  <si>
    <t>蓝梭科技</t>
  </si>
  <si>
    <t>传输技术解决方案供应商</t>
  </si>
  <si>
    <t>2021.3.4 - 股权投资 - N/A - 正轩
2021.11.16 - 股权投资 - N/A - 上海锦冠/新疆云泽/恒利信达
2022.10.19 - 股权投资 - N/A - 方道/财通创新/宁波知能/深创投/恒利信达</t>
  </si>
  <si>
    <t>上海蓝梭电子科技有限公司成立于2015年，是一家集国内光、电互连传输技术行业内权威的技术专家及专业团队、应新时期国家高新技术产业发展的背景所成立的国内传输技术解决方案供应商。</t>
  </si>
  <si>
    <t>欣旺达电池</t>
  </si>
  <si>
    <t>2022.2.24 - 股权投资 - 24.3亿人民币 - 宏达/中信证券/小鹏/IDG/理想汽车/Sky Top/蔚来/巡星/粤民投/尚颀/恒旭/华友/天壹/广汽/华金/鑫旺绿色/东风/交银/碧桂园/深创投
2022.8.16 - A轮 - 80亿人民币 - 博华/深创投/源码/国家绿色/美团/基石/成汇
2022.10.19 - 股权投资 - N/A - 三峡绿色/英飞尼迪/鲁信</t>
  </si>
  <si>
    <t>钟鼎/正轩/九合/云启</t>
  </si>
  <si>
    <t>2021.6.22 - 天使轮 - N/A - 九合/正轩/云启
2022.2.28 - Pre-A轮 - 数千万人民币 - 正轩/九合/云启
2022.5.23 - A轮 - 1亿人民币 - 钟鼎/建发新兴/正轩/九合/云启
2022.10.20 - 股权投资 - N/A - 海丰至诚/浙江华睿</t>
  </si>
  <si>
    <t>亿铸科技</t>
  </si>
  <si>
    <t>大算力AI芯片设计商</t>
  </si>
  <si>
    <t>中科创星/联想之星</t>
  </si>
  <si>
    <t>2021.12.4 - 天使轮 - 1.03亿人民币 - 中科创星/联想之星/汇芯
2022.10.18 - Pre-A轮 - 1亿人民币 - 隆湫</t>
  </si>
  <si>
    <t>上海亿铸智能科技有限公司于2021年10月开始正式运营，在上海、深圳、杭州、成都以及美国硅谷设有研发和销售中心，是目前国内唯一能够自主设计并量产基于ReRAM全数字存算一体的大算力AI芯片公司。亿铸科技的技术可以满足大算力、低功耗、易部署、时延确定等市场诉求，可以解决传统AI芯片“存储墙”、“能耗墙”以及“编译墙”的问题。亿铸科技基于ReRAM存算一体的技术已实现了从IP到工艺的全国产化，在中芯国际和昕原半导体等均有成熟可量产的配套工艺制程。</t>
  </si>
  <si>
    <t>赛陆医疗</t>
  </si>
  <si>
    <t>测序和空间组学平台开发商</t>
  </si>
  <si>
    <t>2021.10.21 - 天使轮 - 2400万人民币 - 真格
2022.4.29 - Pre-A1轮 - N/A - 锲镂投资
2022.10.18 - Pre-A2轮 - 1亿人民币 - 前海长城/锲镂/隆平生物</t>
  </si>
  <si>
    <t>赛陆医疗作为一家以自主开发的测序技术为核心的平台型企业，在测序板块，公司通过整体设计和核心模块优化，在表面化学、测序酶、光学模组和数据分析等多个领域实现创新和迭代。结合这些专有技术和多个领域的新发展，公司成功开发出灵活、模块化、高性能且国产化的测序平台，可适配不同应用场景和通量需求。赵陆洋博士领衔的科学家创业团队，突破了以往测序产品在通量、成本、分辨率、自动化等方面的瓶颈，同时实现了平台的国产化。公司成立2年来迅速发展，现已拥有国际领先的测序和组学平台，可以为中下游应用提供全面的解决方案，并已和多家机构开展合作。</t>
  </si>
  <si>
    <t>2019.10.1 - 天使轮 - 1000万人民币 - N/A
2021.3.1 - Pre-A轮 - 数千万人民币 - 新势能/投控东海/梅花
2021.8.19 - A轮 - 数千万人民币 - 国宏嘉信
2022.6.10 - B轮 - N/A - 君联
2022.7.14 - B+轮 - N/A - 中南茂创</t>
  </si>
  <si>
    <t>深圳北鲲云计算有限公司专注于为高性能计算行业提供一站式Cloud-HPC产品和服务，北鲲云定位为端到端的CLOUD-HPC解决方案专家，将技术、工程融合于科学中，释放科研人员精力，从而为科研进步加速。产品围绕CLOUD-HPC，从IaaS层到PaaS层到SaaS，形成全套的解决方案。在IaaS层，围绕高性能对基础设施的特殊要求，形成一套弹性的算力调度系统和一套高性能的并行文件系统；在PaaS层，基于通用、便捷、智能的作业调度系统和公共服务，打造一站式高性能计算平台；在SaaS层，深入行业领域，将行业需求结合到产品设计中，提供行业级别的云平台。自主研发的北鲲云超算平台，主要应用于生命科学、人工智能、芯片设计、高科技制造、CAE/CFD、大气海洋环境、天文地球物理、影视与动漫制作、高性能计算超级计算机等领域，已成功服务中国数千家企业、研究所及高校。</t>
  </si>
  <si>
    <t>盖亚环境</t>
  </si>
  <si>
    <t>土壤污染修复技术提供商</t>
  </si>
  <si>
    <t>元禾控股/启明/IDG</t>
  </si>
  <si>
    <t>2014.11.1 - 天使轮 - 1500万人民币 - IDG
2017.3.1 - Pre-A轮 - 1900万人民币 - 长安私人
2017.10.9 - A轮 - 4000万人民币 - 启明
2021.7.29 - B轮 - 1亿人民币 - 元禾控股/太浩/鑫睿/敦行
2022.10.15 - C轮 - 1亿人民币 - 海岚/沿海投资/苏州工业科创/泉众银</t>
  </si>
  <si>
    <t>盖亚科技是一家专业从事环境修复、土壤改良、环保工程的技术开发和设计施工以及环保设备的研发、生产、销售的环境综合服务供应商。盖亚环境成功研发了国内首台土壤地下水取样修复一体化设备——盖亚环保机器人GY-SR60及国内第一套一体式模块化设备——盖亚BOX。填补了国内相关行业的空白。</t>
  </si>
  <si>
    <t>中科闻歌</t>
  </si>
  <si>
    <t>大数据与人工智能基础平台解决方案提供商</t>
  </si>
  <si>
    <t>2017.3.20 - 天使轮 - N/A - 中自/瑞得辉煌
2018.5.16 - A轮 - 1亿人民币 - 中科创星/蓝海
2019.5.25 - B轮 - 1亿人民币 - 恒邦/友邦/中科创星
2020.8.5 - C轮 - 2亿人民币 - 深创投/中科院/国科嘉和/金科君创/中自智能/丰厚/中科创/友邦
2021.5.21 - D轮 - 2亿人民币 - 深报一本/招银国际/兴业国信/新媒/华盖
2022.1.14 - 战略投资 - N/A - 中网投/盈富泰克
2022.10.20 - E轮 - 5亿人民币 - 国开制造业转型/融媒体/中关村科学城/盈富泰克/恒邦/中科院</t>
  </si>
  <si>
    <t>北京中科闻歌科技股份有限公司是中国科学院旗下企业，定位于全球领先的数据与决策智能服务商，聚焦DI+AI+OR（数据智能+人工智能+运筹学）智能计算核心技术研发，面向数智安全、数智媒宣、数智城市、数智金税、数智商业五大领域，提供多语言、跨模态和深度认知智能的大数据与人工智能基础平台及解决方案。</t>
  </si>
  <si>
    <t>梅见</t>
  </si>
  <si>
    <t>12度青梅酒品牌</t>
  </si>
  <si>
    <t>2019.9.6 - A轮 - N/A - 高瓴
2022.10.20 - 战略投资 - N/A - 江津华信</t>
  </si>
  <si>
    <t>梅见是重庆江记酒庄有限公司推出的青梅酒品牌，有12度青梅原味和14度烟熏风味两款产品。</t>
  </si>
  <si>
    <t>脂代科技</t>
  </si>
  <si>
    <t>新型食用油脂研发商</t>
  </si>
  <si>
    <t>2022.1.25 - 股权投资 - N/A - 九合
2022.10.18 - 股权投资 - N/A - 斯道</t>
  </si>
  <si>
    <t>星柒玩</t>
  </si>
  <si>
    <t>手机游戏开发运营商</t>
  </si>
  <si>
    <t>2021.7.27 - 战略投资 - N/A - 腾讯
2022.9.22 - 股权投资 - N/A - 厦门青瓷</t>
  </si>
  <si>
    <t>成都星柒玩科技有限公司于2020年以“群星布局”的集团化形式入局互联网游戏市场 ，致力于成为研运一体的全球化游戏行业领先企业。旗下包含新柒玩、趣乐柒、柒云阁、柒游记、柒玖游在内的多家手游研运子公司，覆盖互联网游戏的上下游链条。</t>
  </si>
  <si>
    <t>2022.7.26 - 天使轮 - 数千万人民币 - 元禾控股/三花弘道
2022.10.14 - 股权投资 - N/A - 苏州领军</t>
  </si>
  <si>
    <t>睿沿科技</t>
  </si>
  <si>
    <t>计算机视觉技术研发商</t>
  </si>
  <si>
    <t>2018.10.1 - 天使轮 - N/A - 英诺天使
2019.6.27 - A轮 - 3000万人民币 - 博将
2022.3.7 - 战略投资 - 数亿人民币 - 南方工业/重庆信义和/京道
2022.10.13 - 股权投资 - N/A - 博将</t>
  </si>
  <si>
    <t>睿沿科技于2016年在成都高新区成立，是一家计算机视觉技术研发商，专注于从事研发领域的智能算法库与专业领域的训练模型库的集合，致力于提供基于模式识别技术、机器深度学习、人工智能算法以及大数据基础架构下的人工智能应用方案，具体包括人脸识别、微表情识别、物体识别、行为识别、步态识别等。</t>
  </si>
  <si>
    <t>2017.3.9 - 天使轮 - N/A - 中科创星/得彼/紫竹小苗
2019.3.27 - Pre-A轮 - 数千万人民币 - 上海齐银/理成/得彼
2021.4.30 - A轮 - N/A - 领庆/顺融/架桥
2022.10.14 - 股权投资 - N/A - 元禾金谷/上海产业产权/深创投/Hua Integrated Circuit</t>
  </si>
  <si>
    <t>意瑞半导体(上海)有限公司是一家新锐的半导体解决方案供应商，研发团队有着十二年多的汽车电子IC开发经验，团队开发的芯片被广泛应用在德国、法国、意大利和美国等欧美系汽车上。致力于为客户提供功率器件、工业控制、汽车电子产品解决方案。从传感器技术、能源管理和节能技术，工业控制到汽车电子，从工作到娱乐，意瑞半导体都将努力奉献，并在丰富人们的生活方面发挥着积极、创新的作用。</t>
  </si>
  <si>
    <t>ChemicalAI</t>
  </si>
  <si>
    <t>AI新药化学合成智能化平台</t>
  </si>
  <si>
    <t>红杉/杭州巢生/峰瑞/源码</t>
  </si>
  <si>
    <t>2019.7.30 - 天使轮 - N/A - 峰瑞/上海网化
2019.12.17 - Pre-A轮 - N/A - 北京乾广旺利
2021.3.5 - A轮 - 3000万人民币 - 红杉/杭州巢生/峰瑞/华方
2021.8.9 - A+轮 - 1500万美元 - 源码/红杉/峰瑞/华方/Tide
2022.10.18 - 股权投资 - N/A - 长江证券/宜信/杉江聚源/函数</t>
  </si>
  <si>
    <t>ChemicalAI是一家AI药物研发商。智化科技采用基于数据和机器学习的合成路线产生技术，目标是实现化学合成智能化，预计未来将带来分子合成效率的大幅度提升，为各个领域的分子研发创新提供服务。</t>
  </si>
  <si>
    <t>匹克体育</t>
  </si>
  <si>
    <t>运动鞋服品牌</t>
  </si>
  <si>
    <t>红杉/君联/联想</t>
  </si>
  <si>
    <t>2006.06 - 天使轮 - 500万人民币 - 道格
2007.07 - A轮 - N/A - 上海昊嘉/红杉
2008.06 - B轮 - N/A - 上海昊嘉/深创投/优势/建银国际/红杉
2009.04 - C轮 - 数千万美元 - 君联/建银/联想/红杉
2010.01 - 股权投资 - N/A - 厚扬/华创智业
2016.03 - 股权投资 - N/A - 山汇
2021.09 - 战略投资 - 3亿美元 - 华润国调厦门消费
2022.10 - 股权投资 - N/A - 道格/弘日宝玺/民生通海</t>
  </si>
  <si>
    <t>匹克是福建泉州匹克集团有限公司旗下品牌，福建匹克集团有限公司是一家集制鞋、鞋材、服装、包袋等体育运动专业装备器材的外向型企业集团，已经具有25年的专业制造与销售经验，集团现年产值近40亿元人民币，主导产品匹克牌专业运动鞋服，在中国的授权经营零售网点数目已达到7224个，出口业务遍及欧洲、美洲、亚洲、非洲、澳洲五大洲。</t>
  </si>
  <si>
    <t>Micro-LED全套解决方案技术提供商</t>
  </si>
  <si>
    <t>聚源/长江小米/红杉</t>
  </si>
  <si>
    <t>2020.7.10 - 天使轮 - N/A - 赛富/南科大
2021.3.3 - Pre-A轮 - N/A - 聚源/七匹狼/启诚
2022.1.6 - A轮 - N/A - 长江小米
2022.4.2 - A+轮 - N/A - 红杉/厦门创投/杭州君余
2022.7.25 - B轮 - N/A - 华润/厦门高新投/中金
2022.10.19 - 股权投资 - N/A - 七匹狼</t>
  </si>
  <si>
    <t>如本科技</t>
  </si>
  <si>
    <t>机器人运动规划及3D视觉产品研发商</t>
  </si>
  <si>
    <t>2018.5.1 - 天使轮 - 数百万美元 - 高榕
2020.9.11 - A轮 - 1000万美元 - 高榕
2022.9.14 - A+轮 - 数千万人民币 - 琥珀/中车高新</t>
  </si>
  <si>
    <t>深圳市如本科技有限公司是一家创新型科技公司。公司致力于研发顶尖的机器人运动规划技术与3D视觉传感器产品和标准解决方案。目前，其产品RVC 3D相机、VDA视觉位移分析仪，以及智能手眼工作站，已落地在汽车、消费电子、重工、鞋服、工业检测、物流等领域。</t>
  </si>
  <si>
    <t>永安在线</t>
  </si>
  <si>
    <t>业务安全解决方案提供商</t>
  </si>
  <si>
    <t>2017.9.5 - 天使轮 - 1000万人民币 - 猎豹移动
2018.5.11 - Pre-A轮 - 2500万人民币 - 泰岳梧桐
2018.9.17 - Pre-A+轮 - 600万人民币 - 真格
2018.12.26 - A轮 - 1000万人民币 - 易合
2021.11.26 - A+轮 - 5500万人民币 - 深圳高新投/三峡鑫泰/光远/真格/猎豹/泰岳梧桐/易合
2022.2.23 - Pre-B轮 - 3000万人民币 - 金沙江
2022.10.10 - B轮 - 4000万人民币 - 国科</t>
  </si>
  <si>
    <t>永安在线是中国领先的全栈式API安全SaaS平台，永安在线API安全管控平台通过精准的风险情报构建API安全基线，结合人工智能技术，实现企业API资产和敏感数据动态梳理、API缺陷持续评估、API攻击精准感知，帮助企业构建可预防、可解释、可溯源的安全管理体系。</t>
  </si>
  <si>
    <t>Kneron</t>
  </si>
  <si>
    <t>美国AI芯片研发商</t>
  </si>
  <si>
    <t>2016.1.1 - 天使轮 - N/A - N/A
2017.9.26 - Pre-A轮 - 60万美元 - 周亚辉
2017.11.15 - A轮 - 数千万美元 - Alibaba/奇景光电/中华开发/高通/中科创达/红杉/创业邦
2018.5.30 - A+轮 - 1800万美元 - 维港
2020.2.2 - A2轮 - 4000万美元 - 维港
2021.1.19 - 战略投资 - N/A - 鸿海精密/华邦电子
2021.5.6 - 战略投资 - 700万美元 - 台达
2021.12.21 - B轮 - 2500万美元 - Kube VC/Lite-On /Dillon Hattab/PalPilot/Sand Hill Angels/Gaingels/Alltek
2022.10.5 - B+轮 - 4800万美元 - Horizons/Lite-On/Foxconn/ ADATA</t>
  </si>
  <si>
    <t>Kneron是一家美国AI芯片研发商，专注边缘AI SoC专用处理器的研发，旨在以“AI芯片+边缘计算+图像算法”为核心全面赋能智慧物联、自动驾驶、智能安防等细分场景，同时，以KNEO共享开发平台为依托助各行业的开发者快速开发智能产品，实现商业化落地。</t>
  </si>
  <si>
    <t>数澜科技</t>
  </si>
  <si>
    <t>企业数据中台服务独立供应商</t>
  </si>
  <si>
    <t>2016.6.1 - 天使轮 - 1248万人民币 - 湖畔山南/IDG
2016.12.31 - Pre-A轮 - 4500万人民币 - 洪泰/顺融/元禾原点/中赢/良仓良米
2018.6.20 - A轮 - 1.45亿人民币 - 云锋/IDG/浙商产融/洪泰
2019.3.4 - A+轮 - 1亿人民币 - 天堂硅谷/IDG
2020.11.9 - B轮 - 1.5亿人民币 - 金蝶
2022.10.13 - B+轮 - 数千万人民币 - 余杭基金</t>
  </si>
  <si>
    <t>数澜科技成立于2016年6月，是一家专业的客户信赖的数据应用基础设施供应商，本着让数据用起来的使命，以一站式数据中台搭建基础设施“数栖平台”为核心，数据中台解决方案、数据可视化服务、数据智能解决方案等产品矩阵，为政府、企业提供咨询、技术支持、实施落地等一站式数据资产化与应用服务，助力客户商业智能创新。</t>
  </si>
  <si>
    <t>仙途智能</t>
  </si>
  <si>
    <t>无人驾驶清洁车研发商</t>
  </si>
  <si>
    <t>B3</t>
  </si>
  <si>
    <t>2018.1.12 - 天使轮 - N/A - 红点
2018.11.3 - Pre-A轮 - N/A - 启迪/人保远望/建元/力鼎
2019.9.24 - A轮 - N/A - 中启/前海
2021.4.14 - B1轮 - 1.2亿人民币 - 天奇/启迪科服
2022.6.9 - B2轮 - 2亿人民币 - 杉杉/欧普/天奇/黄超
2022.10.10 - B3轮 - 1亿人民币 - 商汤国香</t>
  </si>
  <si>
    <t>Autowise.ai仙途智能是一家无人驾驶清洁车研发商，自主研发了路基雷达系统、封闭式道路自动驾驶系统及安防系统，通过计算机视觉、机器学习等技术协助车主完成包括车道偏移预警、前向碰撞预警、行人检测、车距监测、盲区监测以及疲劳预警等服务。</t>
  </si>
  <si>
    <t>比科奇微电子</t>
  </si>
  <si>
    <t>5G小基站芯片及软件研发商</t>
  </si>
  <si>
    <t>武岳峰/和利</t>
  </si>
  <si>
    <t>2020.01 - 天使轮 - N/A - 中科创星/赛伯乐/杭实资管
2020.10 - A轮 - 数亿人民币 - 和利/祥峰/联想之星
2020.11 - A+轮 - N/A - 科信/三维通信
2021.04 - 战略投资 - 4980万人民币 - 北纬
2021.06 - Pre-B轮 - 1亿人民币 - 中科创星/复琢
2022.02 - 股权投资 - N/A - 武岳峰/东翰雷火
2022.03 - B轮 - N/A - 中网投
2022.10 - C轮 - N/A - 中博聚力</t>
  </si>
  <si>
    <t>比科奇是一家为5G小基站设备商提供开放RAN标准的基带系统级芯片（SoC）和运营商级可靠性软件产品的半导体公司。公司在中国杭州、北京以及英国布里斯托尔设有研发工程中心。</t>
  </si>
  <si>
    <t>迅实科技</t>
  </si>
  <si>
    <t>3D打印设备与耗材研发商</t>
  </si>
  <si>
    <t>2017.6.8 - A轮 - N/A - 广发信德/广发乾和/银杏谷
2018.8.27 - A+轮 - N/A - 银杏谷/锦聚/创钰
2019.10.30 - B轮 - 1亿人民币 - 辰德/远毅
2020.11.2 - C轮 - 数亿人民币 - 国寿/柯桥产投/昆仑/前海/国药/中科创星
2021.11.29 - 股权投资 - N/A - 远毅
2022.10.10 - D轮 - 1亿美元 - 软银愿景/毅恒/众为/辰德/远毅</t>
  </si>
  <si>
    <t>浙江迅实科技有限公司是一家专业从事3D打印设备、3D打印耗材研发及提供先进3D打印综合解决方案的高新科技企业，在浙江绍兴建立了研发和生产中心，负责在国内统筹和管理迅实科技的全球资源。 目前专注于为口腔机构提供数字化椅旁解决方案。</t>
  </si>
  <si>
    <t>职问</t>
  </si>
  <si>
    <t>新一代职业教育平台</t>
  </si>
  <si>
    <t>2015.4.1 - 天使轮 - N/A - 智联
2017.9.1 - Pre-A轮 - 数千万人民币 - 汉能/泽厚
2020.4.22 - A轮 - 6000万人民币 - 智联/网易
2020.6.1 - A2轮 - 1000万人民币 - 腾讯
2021.7.12 - A3轮 -2000万人民币 - 智联/网易/汉能
2022.10.14 - 战略投资 - 5000万人民币 - 智联/网易</t>
  </si>
  <si>
    <t>职问是一个职业培训及咨询服务平台，主要为应届生和职场新人提供一站式职业规划、求职辅导、技能培训服务，旗下产品有职问行业训练营、职问微课、职问新媒体、职问题库等，涵盖法律、咨询、金融等行业。</t>
  </si>
  <si>
    <t>艾灵网络</t>
  </si>
  <si>
    <t>5G边缘智能服务提供商</t>
  </si>
  <si>
    <t>2020.12.17 - 天使轮 - 数千万人民币 - 顺为/佰才邦/光源
2021.7.7 - Pre-A轮 - 数千万人民币 - 前海/惟一/顺为/淮泽中钊
2022.1.14 - Pre-A+轮 - 数千万人民币 - 晨山/顺为
2022.10.12 - 战略投资 - N/A - 亚信科技/新电</t>
  </si>
  <si>
    <t>艾灵网络专注5G边缘智能服务，提供场景化5G产品及边缘云应用，致力于通过自研核心技术深度链接产业资源，推动B端客户尤其是严苛的工业领域客户快速稳定的部署和实践5G及AIoT，引进企业和云计算全新边缘服务模式，降低客户使用5G和边缘计算技术的门槛。</t>
  </si>
  <si>
    <t>自我游</t>
  </si>
  <si>
    <t>自由行智能营销管理系统开发商</t>
  </si>
  <si>
    <t>梅花/险峰/IDG</t>
  </si>
  <si>
    <t>2014.10.30 - 天使轮 - 数百万人民币 - 险峰长青/梅花/国科/青海汇富昆仑
2015.10.16 - A轮 - 数千万人民币 - 广发信德/东方汇富/IDG
2016.12.12 - B轮 - 数千万人民币 - 弘广/飞马金控
2021.11.30 - 股权投资 - N/A - 广发乾和
2022.10.9 - 战略投资 - N/A - N/A</t>
  </si>
  <si>
    <t>广州自我游网络科技有限公司致力于旅游营销系统开发，旗下产品“自我游自由行营销系统”，是面向景区、旅行社、酒店、订房中心、旅游批发商等旅游企业，为其自由行产品营销提供的市场及技术解决方案。通过先进的在线云管理技术，解决旅游企业与供应商、分销商以及游客之间信息共享和交易，为旅游企业搭建全渠道营销模式。</t>
  </si>
  <si>
    <t>麒砺创新</t>
  </si>
  <si>
    <t>3D扫描应用开发商</t>
  </si>
  <si>
    <t>2021.11.30 - 天使轮 - N/A - 英诺天使/普渡
2022.3.9 - 天使+轮 - 数千万人民币 - 青松/英诺天使/普渡/AC加速器
2022.10.8 - 股权投资 - N/A - 奇绩创坛</t>
  </si>
  <si>
    <t>麒砺创新技术（深圳）有限公司的使命是使3d扫描更实惠，并缩小专业和非专业之间的差距，使它更民主和社交化。 KIRI Engine是一款基于摄影测量技术的3D扫描应用。由于公司与世界顶级的云服务提供商建立了合作关系，KIRI Engine是唯一一款同时适用于iOS和Android的基于云的3D扫描应用。这可能是市场上最实惠的摄影测量应用，该应用可免费下载，用户每周都有免费的3D扫描。对于小额的月度订阅费，该应用程序提供更强大的选项，以提高扫描质量。</t>
  </si>
  <si>
    <t>晟斯生物</t>
  </si>
  <si>
    <t>长效重组蛋白类创新药物研发商</t>
  </si>
  <si>
    <t>IDG/同创伟业</t>
  </si>
  <si>
    <t>2020.5.18 - A轮 - N/A - IDG/联新/怀格/同创伟业/金晟/暾澜/鑫智
2021.3.4 - B轮 - 8亿人民币 - 海通开元/倚锋/华融融德/IDG/联新/怀格/尚融
2022.3.24 - 股权投资 - N/A - 海通开元/尚融/江苏能达
2022.10.10 - 股权投资 - N/A - 国寿/陕西基金</t>
  </si>
  <si>
    <t>晟斯生物，目前包括海门晟斯生物制药有限公司、北京基科晟斯医药科技有限公司、郑州晟斯生物科技有限公司三个实体公司，是一个包含早期研发、中试放大和产品生产于一体的生物大分子新药研制企业。经营范围包括医药产品、诊断试剂的技术开发、技术转让、技术咨询、技术服务；货物或技术进出口。</t>
  </si>
  <si>
    <t>启明/元禾璞华/云九/联想/顺为/蔚来/BAI/中科创星</t>
  </si>
  <si>
    <t>2022.1.1 - 天使轮 - N/A - 联想
2022.2.16 - 天使+轮 - 数千万美元 - 启明/元禾璞华/云九/云岫/沄涌/联想
2022.4.20 - 天使++轮 - 1亿人民币 - 顺为/启明/云九
2022.6.2 - Pre-A轮 - 数亿人民币 - 蔚来/启明/BAI/基石/中科创星/嘉实/元禾璞华/云九
2022.10.10 - 股权投资 - N/A - 广发乾和/圭璟/海南擎石</t>
  </si>
  <si>
    <t>2017.2.24 - 天使轮 - N/A - 达麟
2019.9.26 - A轮 - 1.2亿人民币 - 深创投/前海/星河/鼎兴量子/清研陆石
2020.9.8 - A+轮 - N/A - 深创投/鼎兴量子/前海/仟顺财务/清研陆石
2021.2.2 - B轮 - 1.5亿人民币 - 国风投/国投招商/中车/深创投/毅达/陆石/融元
2022.10.9 - 股权投资 - N/A - 龙鼎/中国中车/陆石/中信建投</t>
  </si>
  <si>
    <t>亦诺微医药</t>
  </si>
  <si>
    <t>肿瘤免疫治疗创新药物研发商</t>
  </si>
  <si>
    <t>2016.9.13 - 天使轮 - N/A - 涌铧/勤智/泰福
2017.9.20 - A轮 - N/A - 涌铧/勤智/泰福
2019.1.31 - A+轮 - 1500万美元 - 幂方/力合科创/薄荷天使
2020.6.15 - B轮 - 5800万美元 - 华盖/杏泽/同创伟业/高瓴
2020.9.25 - B+轮 - 1000万美元 - 上海医药
2021.1.4 - C轮 - N/A - 大湾区共同家园发展/八方/招商局/A Plus/高瓴
2022.9.30 - 战略投资 - 800万美元 - 招商局</t>
  </si>
  <si>
    <t>亦诺微是一家肿瘤免疫治疗创新药物研发商，致力于肿瘤的溶瘤免疫双重治疗药物的研发、生产、销售，利用疱疹病毒进行治疗性肿瘤疫苗的转化，为用户提供新一代溶瘤病毒产品。</t>
  </si>
  <si>
    <t>楚动科技</t>
  </si>
  <si>
    <t>肿瘤全流程康复服务平台</t>
  </si>
  <si>
    <t>2021.8.13 - 天使轮 - 1000万人民币 - 梅花
2022.9.26 - Pre-A轮 - 1000万人民币 - 脉尊</t>
  </si>
  <si>
    <t>楚动科技是一家致力于服务肿瘤领域的院线及患者的一站式康复平台。提供服务包含对医院端的管理工具，对患者端的康复方案及居家康复一站式服务，以及对肿瘤研究领域提供数据整理和收集，结合人工智能大数据处理，为肿瘤领域参与方提供全程管理服务</t>
  </si>
  <si>
    <t>磅客策</t>
  </si>
  <si>
    <t>医疗穿刺机器人研发商</t>
  </si>
  <si>
    <t>2020.4.1 - 种子轮 - N/A - 哈工智能
2021.2.3 - 天使轮 -2000万人民币 - 联想/金沙江联合
2022.9.28 - A轮 - 数千万人民币 - 金雨茂物</t>
  </si>
  <si>
    <t>IDG/源码</t>
  </si>
  <si>
    <t>2021.3.23 - 天使轮 - N/A - 中科创星
2021.10.13 - Pre-A轮 - N/A - 水木春锦/麦格米特
2021.12.17 - A轮 - N/A - IDG/源码
2022.9.30 - A+轮 - N/A - 晨道/峰和</t>
  </si>
  <si>
    <t>奇点能源是全球产品化储能系统创新解决方案的提出者。继今年4月份奇点能源发布模块化“智慧能量块eBlock”后，该方案以”极致安全、高效可靠、智能友好、即插即用“等技术优势，获得行业认可，产品先后在国家电网、南方电网、国家电投、新华保险等多个电网侧和用户侧储能工程中得到示范应用。</t>
  </si>
  <si>
    <t>Etana</t>
  </si>
  <si>
    <t>印尼生物制药服务商</t>
  </si>
  <si>
    <t>2021.9.14 - 股权投资 - N/A - 君联/信达/大华
2022.9.27 - B轮 - 数千万美元 - 云峰</t>
  </si>
  <si>
    <t>PT Etana Biotechnologies Indonesia (Etana)成立于2014年，是印尼领先的生物制药公司，专注于为东南亚(东盟)市场生产和销售针对肿瘤和其他威胁生命疾病的生物药。Etana拥有符合国际标准的生物制药生产设施和极富经验的注册及商业化团队，旨在为东南亚广大的患者提供高质量、创新和实惠的治疗产品和方案。</t>
  </si>
  <si>
    <t>B1+</t>
  </si>
  <si>
    <t>2018.1.1 - 天使轮 - 1000万人民币 - 启迪之星/翼丰/讯飞
2018.6.1 - 战略投资 - 500万人民币 - 讯飞/启迪之星/翼丰
2019.8.6 - A轮 - 1亿人民币 - 聚源/普华/招商局/三峡鑫泰/讯飞/燕缘雄芯
2020.8.1 - A2轮 - 1亿人民币 - 国投/宁波集成电路/科讯
2021.5.6 - A3轮 - 1亿人民币 - 飞图/1MORE/仁馨/科宇盛达/科讯/聚源/普华/招商局
2021.9.15 - 战略投资 - N/A - 哈勃
2022.1.26 - B1轮 - 2亿人民币 - 领航新界/天堂硅谷/瑞芯/讯飞/招商局/普华/科宇盛达/北京元齐/安芯/青岛鑫芯
2022.9.23 - B1+轮 - 1亿人民币 - 深创投/国开科创</t>
  </si>
  <si>
    <t>凯茵供应链</t>
  </si>
  <si>
    <t>工业添加剂一站式采购服务平台</t>
  </si>
  <si>
    <t>2020.3.2 - 天使轮 - 数百万人民币 - 杨观上/欧阳海锋/李秋祥
2020.12.21 - A轮 -2000万人民币 - 不惑
2021.6.18 - B轮 - 1亿人民币 - 华业天成/亦联/不惑
2022.5.31 - B+轮 - N/A - 同创伟业/方道/亦联/赣州凯茵
2022.8.4 - 股权投资 - N/A - 不惑
2022.9.26 - C轮 - 1亿人民币 - 正瀚</t>
  </si>
  <si>
    <t>凯茵供应链是工业生产过程中所必须用到的工业添加剂，广泛覆盖到衣食住行各个行业。凯茵定位于工业添加剂领域的综合服务商，通过互联网+供应链管理的手段，帮助工业添加剂原料买卖双方牵线搭建，构建垂直领域一站式B2B综合服务能力。截至目前，凯茵已经整理了几十万的工业添加剂产品。</t>
  </si>
  <si>
    <t>卓志供应链</t>
  </si>
  <si>
    <t>数字化跨境供应链产业服务商</t>
  </si>
  <si>
    <t>2017.2.23 - 战略投资 - 2亿人民币 - 普洛斯
2019.3.11 - 战略投资 - N/A - 钟鼎
2021.8.18 - 股权投资 - N/A - 珞珈方圆
2022.9.29 - 战略投资 - N/A - 招商局/服贸</t>
  </si>
  <si>
    <t>卓志集团是一家数字化跨境供应链服务商，业务覆盖跨境电商、跨境供应链、国际贸易、信息服务、码头仓配和供应链金融六大领域。卓志集团自1997年成立以来，不断探索技术及外贸新业态创新，已形成全链路、全渠道和全品类的服务体系，凭借跨境供应链的研发、设计及履约交付能力，为客户提供一体化的跨境供应链集成解决方案，打造“海外品牌入华直通车"及"中国优品出海一站通"的服务模式，让跨境贸易更加便利。</t>
  </si>
  <si>
    <t>虚拟现实技术软硬件服务供应商</t>
  </si>
  <si>
    <t>1.67亿人民币</t>
  </si>
  <si>
    <t>飞天云动是中国元宇宙场景应用层的领先供应商，是国内领先的智慧营销技术服务提供商，利用AR/VR引擎、 AI行为算法、云计算等技术能力，为电商、教育、文旅等各垂直行业 企业业务发展赋能，目前在国内AR/VR智慧营销领域市场规模排名第一。 公司拥有基于5G时代领先的智慧营销SaaS平台，为中小客户提供标准化SaaS营销解决方案，利用AR/VR技术获取5G时代低成本红利增量流量，帮助中小客户打破中心化平台的流量垄断，构建自身私域流量池， 有效提升营销的转化及二次购买率；针对电商、教育、文旅等重点垂直行业客户，通过SaaS平台提供基于AR/VR技术的全新商业模式，为企业发展赋能。 公司搭建成熟的营销体系和模型工具，通过消费者洞察、内容创意、活动管理、CRM服务、场景营销等渠道应用，提升品牌美誉度，强化品牌价值，为KA大客户提供全价值链定制化服务体系。</t>
  </si>
  <si>
    <t>2021.12.30 - 天使轮 - 1000万美元 - 真格/松禾
2022.9.22 - 股权投资 - N/A - 联创永宣</t>
  </si>
  <si>
    <t>隆平生物</t>
  </si>
  <si>
    <t>农业综合服务提供商</t>
  </si>
  <si>
    <t>2020.4.2 - 股权投资 - N/A - 隆平高科
2021.2.8 - 战略投资 - N/A - 姜任飞/新洋丰/湖州九硕
2021.8.26 - 股权投资 - N/A - 红杉/国投创益
2021.12.30 - 股权投资 - N/A - 厚新健投
2022.9.27 - 股权投资 - N/A - 大湾区共同家园/崖州湾</t>
  </si>
  <si>
    <t>隆平生物是一家农业综合服务提供商，推进种、肥、药一体化战略实施。</t>
  </si>
  <si>
    <t>富兰瓦时</t>
  </si>
  <si>
    <t>电力电子设备及自动化产品研发商</t>
  </si>
  <si>
    <t>2020.4.2 - 股权投资 - N/A - 惠友
2021.5.25 - 股权投资 - N/A - 红杉
2022.7.13 - 股权投资 - N/A - 巡星/深圳聚合
2022.9.22 - 股权投资 - N/A - 厦门创投/轻舟/天格产业/巡星/深圳聚合</t>
  </si>
  <si>
    <t>深圳市富兰瓦时技术有限公司成立于2019-10-11，公司法人代表为胡跃贞，注册地址为深圳市宝安区石岩街道塘头社区塘头1号路创维创新谷5#A栋301，注册资本为763.89万人民币，公司主要经营一般经营项目是：电力电子设备、自动化产品及技术的开发和销售，电池及新能源技术的相关产品的开发和销售，软件产品的开发和销售。国内贸易（以上均不含生产以及法律、行政法规、国务院决定规定需前置审批和禁止的项目）；从事货物及技术进出口业务（不含进口分销及国家专营专控商品；法律、行政法规、国务院决定禁止的项目除外，限制的项目需取得许可后方可经营），许可经营项目是：电子及电源产品的生产。</t>
  </si>
  <si>
    <t>2019.1.4 - 天使轮 - N/A - 西高投
2019.11.30 - A轮 - N/A - 博华/IDG/三行/芯动能
2021.7.30 - B轮 - 35亿人民币 - 中信/金石/博池/保利/兴业/毅达/中冀/中网投/陕西基金/众为/国寿/芯动能/三行/建银国际/天堂硅谷/东方三峡/宏兆/华亮/道禾长期/越秀产业/普耀九州/兴业国信
2022.9.22 - 股权投资 - N/A - 恒旭</t>
  </si>
  <si>
    <t>德施曼</t>
  </si>
  <si>
    <t>智能锁品牌</t>
  </si>
  <si>
    <t>2016.4.5 - A轮 - 1.23亿人民币 - 新疆融海
2018.3.21 - B轮 - 1亿人民币 - 红星美凯龙/好太太/分享
2018.11.2 - B+轮 - 1亿人民币 - 分享/红星美凯龙/好太太/国美/广沣启沃/星富赢
2021.3.1 - C+轮 - 数千万人民币 - 海林/福建枫红
2021.11.5 - 股权投资 - N/A - 经纬
2022.9.23 - 股权投资 - N/A - 栈道/杭州金投/杭高创/初芯</t>
  </si>
  <si>
    <t>德施曼是一家智能指纹锁研发商，主要以生产和开发指纹锁、保管箱、管家系统和安宁卫中央安防系统等产品设备为主。通过与APP相连，可利用指纹、手机摇一摇、密码和钥匙四种方式实现开锁，主要有亲情提醒、报警和智能联动三大功能。</t>
  </si>
  <si>
    <t>2019.3.11 - 天使轮 - N/A - 丰瑞/万安/同济校友
2020.9.16 - Pre-A轮 - N/A - 万安/樟树市青年
2021.9.10 - A轮 - 1亿人民币 - 博康共赢/武岳峰/翊宙/博池
2022.2.15 - 股权投资 - N/A - 安亭/劲邦/武岳峰/上海琮晞
2022.6.17 - 股权投资 - 8000万人民币 - 武岳峰/小米科技
2022.8.19 - 战略投资 - 2300万人民币 - 东风交银/若木
2022.9.22 - 股权投资 - N/A - 正海</t>
  </si>
  <si>
    <t>环龙新材</t>
  </si>
  <si>
    <t>本色竹纤维材料及原纸生产制造商</t>
  </si>
  <si>
    <t>2016.3.23 - B轮 - N/A - 北京东方瀚博/前海天源汇通
2016.8.26 - C轮 - N/A - 鸿为/晨晖
2017.9.25 - 战略投资 - N/A - 红杉/新天域
2020.11.27 - 战略投资 - N/A - 国投创益/龙门/弘晖/洪泰/鸿为/红杉
2021.4.9 - 股权投资 - N/A - 中财融商
2022.1.27 - 股权投资 - N/A - 创丰/歌斐/绿动
2022.9.23 - 股权投资 - N/A - 国投创丰</t>
  </si>
  <si>
    <t>斑布BABO是竹纤维本色生活用纸品牌，斑布系列产品不漂白、揉搓无粉尘、无化学添加剂，如硫化物、蒽醌、二噁英等致癌物和化学残留，竹纤维细胞壁含有的“竹醌”天然抑菌抗菌，内含成分含量符合美国FDA及欧盟AP对食品接触材料的要求，是一家集生产、销售、品牌运营为一体的创新型企业，旗下包括：丹妮成品生产基地和西龙原材料生产基地。</t>
  </si>
  <si>
    <t>地平线机器人</t>
  </si>
  <si>
    <t>人工智能算法芯片研发商</t>
  </si>
  <si>
    <t>五源/高瓴/红杉/金沙江/线性/真格/创新工场/君联</t>
  </si>
  <si>
    <t>2015.07 - 天使 - 数百万美元 - 晨兴/高瓴/红杉/金沙江/线性/真格/创新工场
2016.04 - Pre-A - 数千万美元 - DST
2016.07 - A轮 - 数千万美元 - 双湖/青云/祥峰/晨兴/高瓴/金沙江/线性/真格
2017.10 - A+轮 - 1亿美元 - 英特尔/嘉实/晨兴/高瓴/双湖/线性
2017.12 - A+轮 - N/A - 建投华科
2019.02 - B轮 - 6亿美元 - SK中国/SK Hynix/泛海/民银/CSOBOR/海松/晨兴/高瓴/云晖/线性
2020.09 - 战略投资 - N/A - 广汽
2020.12 - C1轮 - 1.5亿美元 - 五源/高瓴/今日/国泰君安/KTB
2021.01 - C2轮 - 4亿美元 - Baillie Gifford/云锋/中信/宁德/Aspex/CloudAlpha/和暄/中信建投/Neumann /日本ORIX/山东高速/英才元/元钛长青
2021.02 - C3轮 - 3.5亿美元 - 国投/中金/众为/比亚迪/舜宇/长城汽车/长江汽车/东风/星宇/渤海创富/民生/上海人工智能/首钢/朱雀
2021.03 - C4轮 - N/A - 众为/中金佳成/舜宇光学/比亚迪/中源
2021.04 - C5轮 - N/A - N/A
2021.05 - C6轮 - 3亿美元 - 黄浦江/君联
2021.06 - C7轮 - N/A - 韦豪创芯/京东方
2022.06 - 战略投资 - N/A - 一汽
2022.09 - 战略投资 - N/A - 奇瑞</t>
  </si>
  <si>
    <t>地平线机器人是一家人工智能算法芯片研发商，地平线自主研发兼具极致效能与高效灵活的边缘人工智能芯片及解决方案，可面向智能驾驶以及更广泛的智能物联网领域，提供包括效能边缘 AI 芯片、丰富算法IP、开放工具链等在内的全面赋能服务。</t>
  </si>
  <si>
    <t>瀚为科技</t>
  </si>
  <si>
    <t>水系电池研发生产商</t>
  </si>
  <si>
    <t>2022.8.8 - 天使轮 - 1000万人民币 - 真格/零以
2022.9.21 - 天使+轮 - 1000万人民币 - 兆易创新</t>
  </si>
  <si>
    <t>瀚为科技作为一家水系电池研发生产商，旨在研发低成本、高功率、绝对安全的新型水系储能电池，为工商业领域提供能量密度更高、安全性能更强的固定式储能解决方案。</t>
  </si>
  <si>
    <t>2020.4.29 - 种子轮 - N/A - 力合
2021.3.10 - 天使轮 - N/A - 华兴源创
2021.4.15 - Pre-A轮 - 1000万人民币 - 原子
2022.6.8 - Pre-A+轮 - 数千万人民币 - 经纬
2022.9.21 - Pre-A++轮 - 数千万人民币 - 东瑞</t>
  </si>
  <si>
    <t>驰助科技</t>
  </si>
  <si>
    <t>2020.6.1 - A轮 - N/A - 宁波梅山保税港区盈午/银杏谷
2022.9.19 - B轮 - 数千万人民币 - 贵阳创投</t>
  </si>
  <si>
    <t>千鸟互联</t>
  </si>
  <si>
    <t>印包产业链数字化交易服务商</t>
  </si>
  <si>
    <t>2016.11.1 - 天使轮 - 1000万人民币 - 广东文投创工场
2018.3.8 - Pre-A轮 - 800万人民币 - 梅花/广东文投/真顺/珂玺
2018.5.24 - 战略投资 - N/A - 共青城睿信顺盈
2018.6.19 - A轮 - 3800万人民币 - 青松/前海天和
2018.11.6 - A+轮 - 数千万人民币 - 前海天和
2022.7.26 - B轮 - 数千万人民币 - 宏太</t>
  </si>
  <si>
    <t>千鸟互联是一家印刷包装产业链交易服务平台。千鸟先进的“智能云工厂+闭环供应链”模式，通过自主研发的IOT+MES系统创造性地把数万家印刷包装厂的数十万台生产设备连接起来，有效整合闲置产能，可视化管控生产流程，形成更加智慧、高效的智能云工厂；并且通过自建“前置工厂+智慧物流体系”，重新构建了印刷包装产业更加高效、便捷的供应链体系，最终以更低的价格、更高效的管控为烟酒、珠宝、家具、灯饰、玩具、食品、化妆品、电子产品、物流快递等数十个需要纸包装的行业提供订单生产的完美交付。</t>
  </si>
  <si>
    <t>2021.11.18 - A轮 - N/A - 君联
2022.8.1 - B轮 - 3亿人民币 - 君联/恒信华业/瀚晖/广发信德/广发/广发乾和
2022.9.19 - B+轮 - 1亿人民币 - 隐山</t>
  </si>
  <si>
    <t>新力传感</t>
  </si>
  <si>
    <t>传感器研发商</t>
  </si>
  <si>
    <t>2017.6.5 - 天使轮 - N/A - 金沙江联合/洪城
2022.9.23 - 战略投资 - 3000万人民币 - 汉威/郑州高新产业引导</t>
  </si>
  <si>
    <t>江西新力传感科技有限公司是一家致力于MEMS前沿技术开发并将之应用于高精度传感器研发生产的创新型高科技企业，提供包含传感器技术开发, 产品研发和系统解决方案在内的各类传感器产品生产制造和服务。</t>
  </si>
  <si>
    <t>电动汽车研发生产商</t>
  </si>
  <si>
    <t>3.09亿美元</t>
  </si>
  <si>
    <t>零跑科技是一家电动汽车研发商，公司业务范围涵盖三电系统开发、电动汽车整车及配套零部件研发与生产，同时提供基于云计算的车联网解决方案等；汽车整车产品主要以普通家用轿车为主。隶属于浙江零跑科技有限公司。</t>
  </si>
  <si>
    <t>新能源动力电池研发商</t>
  </si>
  <si>
    <t>红杉/长江小米</t>
  </si>
  <si>
    <t>8.95亿美元</t>
  </si>
  <si>
    <t>中航锂电科技有限公司是专业从事新能源电池、电源系统研发、生产及销售的高科技企业，致力于为全球客户提供完整的产品解决方案和完善的全生命周期服务。</t>
  </si>
  <si>
    <t>羲禾科技</t>
  </si>
  <si>
    <t>集成电路芯片及产品研发商</t>
  </si>
  <si>
    <t>2021.9.30 - 股权投资 - N/A - 麟毅/元禾原点/元禾控股/达泰/嘉缘/君余/共青城泰革
2022.9.16 - 股权投资 - N/A - 朗玛峰/科学城/普华</t>
  </si>
  <si>
    <t>上海羲禾科技有限公司是一家由中科院科学家和海外高层次产业人才联合创立的芯片企业。主要从事硅基光电集成芯片和组件的设计、制造、封装和销售，并为客户提供芯片研发的成套解决方案，产品应用于云计算中心、超级计算机和5g的光互连，在自动驾驶、医疗健康领域也有广阔的市场。</t>
  </si>
  <si>
    <t>2022.2.28 - 天使轮 - 数千万人民币 - 启明/杭州巢生
2022.4.29 - Pre-A轮 - 数千万人民币 - 红杉/泰煜/启明/巢生
2022.9.15 - 股权投资 - N/A - 浙商创投</t>
  </si>
  <si>
    <t>执鼎医疗</t>
  </si>
  <si>
    <t>眼科高精密光学医疗设备的研发制造商</t>
  </si>
  <si>
    <t>2016.3.16 - 股权投资 - N/A - 鼎亮康泰/双安/康润
2018.6.19 - 股权投资 - N/A - 启明/约印/重山/康润
2022.9.19 - 股权投资 - N/A - 泰福/元徕</t>
  </si>
  <si>
    <t>执鼎医疗是一家眼科高精密光学医疗设备的研发制造公司，主要生产OCTA系列相干断层扫描仪，具有较强的自主研发和生产创新能力，旨在医护领域彰显公司的强大的高科技创造和创新能力，积极改善医患关系和人类的康复生活质量，致力造福于人类的医疗健康事业，隶属于执鼎医疗科技（杭州）有限公司。</t>
  </si>
  <si>
    <t>2022.1.24 - 股权投资 - N/A - 芯动能
2022.8.11 - 股权投资 - N/A - 哈勃
2022.9.13 - 股权投资 - N/A - 深圳资本</t>
  </si>
  <si>
    <t>瓴盛科技</t>
  </si>
  <si>
    <t>智能手机芯片组设计和销售商</t>
  </si>
  <si>
    <t>2018.3.7 - 天使轮 - N/A - 建广/智路/高通风险
2021.9.16 - 战略投资 - N/A - 小米长江/智路
2022.2.24 - 股权投资 - N/A - 建广
2022.9.22 - 股权投资 - N/A - 华勤/上善金石/深圳沸石</t>
  </si>
  <si>
    <t>瓴盛科技是美国高通公司与中国大唐电信的子公司组建合资公司，将专注于针对在中国设计和销售的、面向大众市场的智能手机芯片组的设计、封装、测试、客户支持和销售等业务。</t>
  </si>
  <si>
    <t>顺为/百度</t>
  </si>
  <si>
    <t>2020.11.19 - 天使轮 - N/A - 鼎翔
2021.6.15 - 天使轮 - N/A - 顺为/小米
2022.3.21 - A轮 - 数千万人民币 - 百度/博润
2022.7.22 - 股权投资 - N/A - 顺为
2022.9.16 - 股权投资 - N/A - 深创投</t>
  </si>
  <si>
    <t>清赟医药</t>
  </si>
  <si>
    <t>医药行业全栈式数字化营销AI科技平台</t>
  </si>
  <si>
    <t>2018.5.29 - Pre-A轮 - N/A - 醴泽/生命
2020.7.10 - A轮 - N/A - 长岭
2021.6.9 - B轮 - N/A - 阿里健康/长岭/醴泽/生命
2021.8.19 - B+轮 - 数亿人民币 - IDG
2022.9.20 - 股权投资 - N/A - 康君</t>
  </si>
  <si>
    <t>上海清赟医药科技有限公司成立于2017年，是一家专注医药行业的人工智能数字化营销平台企业。作为国内最早开展虚拟代表的创新科技公司，清赟科技的多渠道数字营销综合解决方案，以医疗机构、医生全方位、多层次的行业深刻洞察，结合人工智能和机器深度学习的加持下，精准传递高价值、高关联性的医学知识。除了提供精准的学术内容，清赟科技的虚拟代表能在合适的时间和极度颗粒化的场景下为医生提供服务。通过紧密互动，使企业和医生之间持续良性沟通，而医生的反馈又成为技术和服务迭代的源泉，快速响应日益变化的医药环境和临床需求，构建多元场景应用下实时化、智能化、平台化的“生态闭环”营销解决方案。</t>
  </si>
  <si>
    <t>2016.3.1 - A轮 - 数千万人民币 - IDG
2016.11.29 - Pre-B轮 - N/A - 科沃斯/顺为
2018.2.28 - B轮 - N/A - 凯辉汽车/达泰
2019.1.9 - B+轮 - N/A - 达泰/凯思博/凯辉汽车/IDG/顺为
2021.10.25 - 股权投资 - N/A - 建信信托/顺为
2022.9.15 - 股权投资 - N/A - 嘉兴天启/中电/将门/丰厚沃天/丰厚/国海创新</t>
  </si>
  <si>
    <t>20.36亿人民币</t>
  </si>
  <si>
    <t>2020.12.24 - 股权投资 - N/A - 厦门思斉/鑫九/厦门福睿/厦门源石信
2021.7.31 - 股权投资 - N/A - 华控/厦门新兴/汇银/旭辉/鲁信/兴证
2021.8.6 - A轮 - 11.8亿人民币 - 国家制造业转型/国家科技成果转化/红杉/同创伟业/招商致远/派诺/厦门火炬/新疆云泽/深创投/兴杭/华兴/赛富/深圳高新/传化/三行/沃衍/旭辉/国网英大/达晨/兴杭国投/华润/厦门福睿
2022.9.16 - Pre-IPO -20.36亿人民币 - 交控招商/青创伯乐/美亚梧桐/支点/图灵</t>
  </si>
  <si>
    <t>2020.8.26 - 天使轮 - N/A - 华登
2021.11.1 - Pre-A轮 - N/A - 深圳聚合
2022.6.30 - A轮 - N/A - 国仪
2022.9.13 - A+轮 - 数千万人民币 - 中科创星</t>
  </si>
  <si>
    <t>大湾生物</t>
  </si>
  <si>
    <t>人工智能生物医药技术研发商</t>
  </si>
  <si>
    <t xml:space="preserve">2021.12.1 - A轮 - 1000万美元 - 比邻星/高瓴/阿隆/阿里香港创业者/天际
2022.9.13 - Pre-B轮 - 1亿人民币 - 泰欣/AEF大湾区/Vectr </t>
  </si>
  <si>
    <t>大湾生物2019年成立于粤港澳大湾区，总部位于香港科学园。秉持“让全球生物工艺开发更简单更高效”的企业愿景，大湾生物致力于将人工智能平台应用于推动生物工艺技术革新，解决药物开发周期长、成本高、成功率低等诸多痛点，并将提升人类生命健康与价值作为长期奋斗目标。</t>
  </si>
  <si>
    <t>岚煜生物</t>
  </si>
  <si>
    <t>体外诊断试剂及仪器研发生产商</t>
  </si>
  <si>
    <t>2016.12.1 - 天使轮 - N/A - 立元/华威CID
2018.6.5 - A轮 - 3500万人民币 - 松禾/华威慧创/沃生
2018.9.28 - B轮 - 5000万人民币 - 险峰旗云
2019.9.30 - C轮 - 1亿人民币 - 经纬/邦盛
2020.12.30 - D轮 - 数亿人民币 - 华兴/经纬/上海荣引/上海久同/华晟
2022.2.3 - D+轮 - 数亿人民币 - 中金/动平衡
2022.9.9 - D2轮 - 1亿人民币 - N/A</t>
  </si>
  <si>
    <t>南京岚煜生物科技有限公司成立于2016年10月，是一家集体外诊断试剂及仪器研发、生产、营销与医疗服务为一体的生物公司。自成立以来，公司始终坚持主动式微流控技术与智慧仪器一体化诊断检测系统的创新，获批专利已达200余项，全面覆盖诊断仪器、试剂、微流控技术和软著等。</t>
  </si>
  <si>
    <t>宠物家Pet’em</t>
  </si>
  <si>
    <t>高瓴/腾讯</t>
  </si>
  <si>
    <t>2500万人民币</t>
  </si>
  <si>
    <t>2016.8.8 - 天使轮 - N/A - 协同
2017.6.16 - A轮 - N/A - 高瓴/协同创新/蓝湖/合江
2019.9.4 - A+轮 - 1亿人民币 - 上海鼙鼓/熊猫
2020.12.1 - B轮 - N/A - 挑战者/上海鼙鼓/熊猫
2021.2.23 - B+轮 - 1亿人民币 - 博信/挑战者
2021.6.4 - 战略投资 - N/A - 腾讯
2022.9.13 - 战略投资 - 2500万人民币 - 博信</t>
  </si>
  <si>
    <t>得帆信息</t>
  </si>
  <si>
    <t>企业低代码平台提供商</t>
  </si>
  <si>
    <t>2021.10.8 - A轮 - 数千万人民币 - 百度/微村智科
2022.9.8 - 股权投资 - N/A - 要弘/琥珀/上汽/中国中车/融元</t>
  </si>
  <si>
    <t>得帆信息凭借在企业中间件领域的长期积累，以自研的得帆云低代码平台DeCode和应用集成平台DeFusion为核心，构建了包括企业门户DePortal、主数据管理平台DeMDM、数据中台DeHoop的完整产品矩阵，为全球企业提供应用敏捷和集成的一站式数字化解决方案，客户覆盖汽车、装备制造、建筑地产、医药、家居、高科技、金融等领域。</t>
  </si>
  <si>
    <t>商简智能</t>
  </si>
  <si>
    <t>人工智能生产管理平台</t>
  </si>
  <si>
    <t>2021.10.25 - 天使轮 - 1000万人民币 - 线性
2022.9.9 - 股权投资 - N/A - 联创永宣</t>
  </si>
  <si>
    <t>商简智能致力于为制造企业提供由数据驱动、基于人工智能和运筹学算法的工业智能决策解决方案，帮助智能制造企业简化管理流程、提升决策效率、降低生产开支。商简智能自主研发的“智能计划与排程系统”（SPS系统）采用深度学习优化和GPU并行计算，决策能力不断增强，可以大幅提升各项排产指标，实现分钟级排产；由数据驱动的多目标优化模块能够同时兼顾各项效率、交期和成本指标，实现定制化指标优先级；可交互式KPI看板能实现参数重载入、生产时间切分、KPI对比、产能监控等多重功能，并自动生成报表。</t>
  </si>
  <si>
    <t>首程控股</t>
  </si>
  <si>
    <t>钢板制造及矿物开采贸易服务</t>
  </si>
  <si>
    <t>2019.3.21 - 战略投资 - 8.46亿港币 - 厚朴/经纬/彤程
2020.7.27 - 战略投资 - 3亿港币 - 大湾区共同家园
2022.9.15 - 战略投资 - N/A - 北京国有</t>
  </si>
  <si>
    <t>首程控股主营业务包括停车资产经营管理及城市更新业务。致力成为在港上市公司中城市综合服务板块的杰出代表；致力成为跨越经济周期、现金流良好、运营稳定健康的上市企业；致力为股东创造最大价值，让投资人获得丰厚的收益，为用户带来舒适便捷的使用体验，让城市生活更美好。</t>
  </si>
  <si>
    <t>李群自动化</t>
  </si>
  <si>
    <t>机器人自动化解决方案提供商</t>
  </si>
  <si>
    <t>红杉/明势</t>
  </si>
  <si>
    <t>2014.10.19 - 天使轮 - 数百万人民币 - 明势
2015.4.3 - A轮 - 3000万人民币 - 红杉
2016.4.28 - B轮 - 数千万美元 - 赛富
2018.10.15 - C轮 - 1亿人民币 - 粤科/天鹰
2022.9.6 - 股权投资 - N/A - 富增/武智汇创</t>
  </si>
  <si>
    <t>李群自动化是一家专注于轻量型高端工业机器人的研发、生产、销售与应用的国家级高新技术企业，为制造企业、系统集成商、科研机构等用户，提供轻量机器人产品、服务与整体解决方案，以替代人工枯燥的机械化工作。</t>
  </si>
  <si>
    <t>东方晶源</t>
  </si>
  <si>
    <t>2020.11.11 - 股权投资 - N/A - 亦庄/兴橙
2021.1.8 - 股权投资 - N/A - 兴橙/三行
2021.9.7 - 股权投资 - 数亿人民币 - 赛领/深创投/金浦/松禾/诺华/浦东科创/新鼎/物产中大/屹唐中艺/盛万/延瑞/海望/屹唐华睿/明智大方/兴橙
2022.2.8 - 股权投资 - N/A - 中信建
2022.9.9 - 股权投资 - N/A - 青岛鑫芯/名禾/兴橙/中地信/新鼎/安芯/丝路华创/长三角数文/基石/延瑞/国富融通/屹唐华睿/中凯达</t>
  </si>
  <si>
    <t>公司主要产品为纳米级检测装备和光刻机与制程优化系列软件产品，其中光刻机优化和计算光刻软件，采用CPU+GPU 混合超算技术以及深度机器学习的建模和仿真技术，拥有创新的全芯片ILT（反向光刻）技术，使得掩膜优化（OPC）实现了从“艺术”到“科学”的跨越；另外纳米级检测设备产品为国内首台电子束缺陷检测设备，拥有精密的电子束扫面成像系统、晶圆装载与互锁系统和高真空工件台系统，配合自主研发的缺陷检测和自动分类(ADC)算法，提供完整的纳米级缺陷检测和分析解决方案。</t>
  </si>
  <si>
    <t>博奥晶典</t>
  </si>
  <si>
    <t>生物检测技术开发及服务提供商</t>
  </si>
  <si>
    <t>2012.8.1 - 天使轮 - N/A - 北京普华五峨
2016.6.7 - A轮 - N/A - 北京协和/北京凯正/朗盛/武汉鑫昶/清控/红马
2017.12.18 - B轮 - N/A - 中域/乾瞻/上海雅裕/元生/奥华/朗盛/北京康博迈瑞/复容/广州木华英联/北京草木丰秋/越秀
2020.6.29 - Pre-IPO - 8亿人民币 - 广东博意/中国石化/美年/联新/红马/嘉兴启奥/新鼎/友财/湖州嘉斯
2020.12.30 - 股权投资 - N/A - 金浦/青岛国信嘉昀/闻名/文轩/红马/瑞信/厚纪/遵理/深圳泽润/和基
2021.3.22 - 股权投资 - N/A - 优势/金浦/麓盛产投
2022.4.8 - 股权投资 - N/A - 谷银/隽赐
2022.9.8 - 股权投资 - N/A - 四川发展</t>
  </si>
  <si>
    <t>博奥晶典依托清华大学和博奥生物集团，以自有研发生物芯片技术平台为主，以引进转化吸收各类国际领先技术平台为辅，立足以新一代生物检测技术（芯片、测序、多重PCR、质谱、细胞分检等技术）为核心，向国内外科研、临床诊断、检验检疫、农林畜牧等市场提供仪器设备和配套试剂耗材、科研服务外包、实验整体解决方案等，在基础科学研究、生物农业、畜牧业、新药研发、食品安全和临床医学研究等领域为顾客提供一流的服务和支持。</t>
  </si>
  <si>
    <t>蓝京新能源</t>
  </si>
  <si>
    <t>2022.1.19 - 种子轮 - N/A - 红杉/香港X科技
2022.6.15 - 天使轮 - N/A - 深创投
2022.8.22 - Pre-A轮 - N/A - 浙江华睿/清流</t>
  </si>
  <si>
    <t>蓝京新能源成立于2021年10月，公司致力于成为领先的4680大圆柱锂离子电池提供商，主营业务为4680系列动力电池及关键材料工艺的研发、制造，围绕安全、成本、高能量密度以及快充特性四大特性创新，在匀浆、涂布、碾压烘烤、激光切卷、汇流焊接、盖板焊接、注液、化成和检测等9大板块形成了自身独特的创新工艺。整体能耗降低20%以上、制造周期缩短15%以上、制造成本降低25%以上。</t>
  </si>
  <si>
    <t>九章云极</t>
  </si>
  <si>
    <t>数据智能基础软件开发商</t>
  </si>
  <si>
    <t>2017.10.20 - A轮 - N/A - 红点/中关村/亚杰商会
2018.3.26 - B轮 - 1亿人民币 - 襄禾/东方富海/前海/红点
2019.6.27 - B+轮 - N/A - 广发乾和/无锡士达克/擎石
2020.4.20 - C轮 - 1.2亿人民币 - 中关村前沿/广发乾和/达泰/士达克/红点/襄禾
2020.12.25 - 股权投资 - N/A - 易华录
2021.5.11 - C轮 - 3亿人民币 - 赛富/尚珹/领沨/珂玺/君紫
2022.8.8 - C+轮 - N/A - 龙门/达泰/中关村前沿/德本启辰/领沨</t>
  </si>
  <si>
    <t>北京九章云极科技有限公司（简称九章云极DataCanvas）2013年成立，专注自动化数据科学平台的持续开发与建设，着重为数据科学家，AI从业者提供一整套开发平台，为政府和企业智能化升级和转型提供全面配套服务。九章云极DataCanvas是自主研发的中国公司，凭借国内外领先的自动化数据科学平台 (Data Science Platform)，已为政府、金融、通信、航空、制造、交通、教育、地产和互联网等多行业客户提供实时敏捷的AI能力建设。 通过九章云极DataCanvas平台提供自动化机器学习分析和实时计算能力，帮助业务分析师和数据科学家快速协同开发，实现自动化模型创建、管理和应用支持。在科技创新及人工智能等前沿技术和解决方案上为客户业务创造更大价值。</t>
  </si>
  <si>
    <t>朝上科技</t>
  </si>
  <si>
    <t>磁流变智能悬架整体方案供应商</t>
  </si>
  <si>
    <t>2021.11.17 - 股权投资 - N/A - 国高成果
2022.2.17 - 天使轮 - 1000万人民币 - 红杉
2022.5.30 - 天使+轮 - 1000万人民币 - 深圳天使/分享
2022.9.7 - Pre-A轮 - 数千万人民币 - 润土/灏浚/分享</t>
  </si>
  <si>
    <t>成立于2021年的朝上科技，专注于以自研磁流变材料配方与应用，突破“卡脖子”技术，为汽车提供智能悬架解决方案。磁流变悬架要求核心技术高度闭环，近20年来，国内市场中的相关产品完全依赖于进口。国内的磁流变智能悬架开发尝试，多困于磁流变液配方性能不足、磁流变减振器结构瑕疵、且成本居高不下等原因，并难以满足商业需求。</t>
  </si>
  <si>
    <t>极狐</t>
  </si>
  <si>
    <t>2021.3.18 - 天使轮 - 数亿人民币 - 红杉宽带/高成/GitLab
2022.3.4 - Pre-A轮 - N/A - 淡马锡/Alpha Prime/GGV/上海人工智能/诺基亚成长
2022.4.11 - A轮 - 数亿人民币 - 泰康人寿/干杯/联想/红杉宽带/高成
2022.8.29 - 股权投资 - N/A - 天堂硅谷</t>
  </si>
  <si>
    <t>极狐信息技术（湖北）有限公司，是一家为中国市场提供全球知名开源代码托管和项目管理平台GitLab的软件公司。极狐公司以“核心开放”为原则，将全球领先技术与国产化自研创新和定制化方案相结合，致力于推动国内DevOps和开源生态发展，为用户提供本地化一站式DevOps自助管理平台和SaaS服务，包括敏捷管理和安全防护等解决方案。</t>
  </si>
  <si>
    <t>惟客数据</t>
  </si>
  <si>
    <t>企业数字化客户经营服务商</t>
  </si>
  <si>
    <t>腾讯/红杉/IDG/红点</t>
  </si>
  <si>
    <t>2018.11.14 - Pre-A轮 - 3000万人民币 - IDG/曼图/魅族/极光/小源
2019.2.18 - A轮 - 数千万人民币 - 红杉/IDG/Mandra/极光
2020.5.11 - B轮 - 1000万美元 - 红点/红杉/IDG
2021.4.22 - B+轮 - 2500万美元 - 腾讯/红杉/IDG/红点
2021.12.15 - C1轮 - 数千万美元 - 保利/保碧
2022.9.5 - 股权投资 - N/A - 杭州利城辰星/极光/保碧/越秀产业/保利</t>
  </si>
  <si>
    <t>惟客数据成立于2018年，是一家基于大数据和AI技术的企业数字化转型服务商。惟客数据通过整合客户经营及资源管理的数据，为企业提供数字化转型产品和服务，主打客户经营数字化+经营管理数字化。在数字化时代到来前，企业提升管理能力的核心是ERP软件（Enterprise Resource Planning），主要从企业内部解决人员、财务、物资的管理效率问题。但在数字化时代，企业对终端用户的触达路径变多，数据散落在各个系统中（如小程序、app等），与企业内部系统存在割裂，这让企业的数据应用效率难以提高，于是企业纷纷寻求数字化转型的方法。</t>
  </si>
  <si>
    <t>易思维</t>
  </si>
  <si>
    <t>工业视觉产品研发商</t>
  </si>
  <si>
    <t>方广/银杏谷</t>
  </si>
  <si>
    <t>2018.7.19 - A轮 - 1亿人民币 - 国投
2021.4.12 - B轮 - 1亿人民币 - 方广/银杏谷/北洋海棠/天创
2022.9.1 - 股权投资 - N/A - 海邦</t>
  </si>
  <si>
    <t>易思维（杭州）科技有限公司坐落于浙江省杭州市，专注于工业智能视觉领域，是一家集机器视觉产品的研发、设计、制造及应用于一体的高新技术企业。公司紧密围绕现代工业智能制造及智能运维过程中的工艺需求，致力于为客户提供完整的机器视觉解决方案，涵盖测量、引导、检测、识别等多方面应用，目前已广泛应用于汽车、航天、航空、轨道交通和船舶等高端制造领域。</t>
  </si>
  <si>
    <t>创智科技</t>
  </si>
  <si>
    <t>半导体产品制造商</t>
  </si>
  <si>
    <t>2021.6.21 - 股权投资 - N/A - 华金/加法/武岳峰/深圳高新/建信信托
2021.12.17 - 股权投资 - N/A - 粤财/芯铄
2022.9.2 - 股权投资 - N/A - 宏达</t>
  </si>
  <si>
    <t>珠海创智科技有限公司是以工业智能化技术为核心，致力于提供智能化工厂、智能物流系统整体解决方案，并提供配套核心技术产品的高科技创新性企业。本着“以人为本、科技创新、合作共赢”的原则，不断实现“为客户创造价值”的企业使命。</t>
  </si>
  <si>
    <t>2015.11.11 - 天使轮 - N/A - 德迅
2017.4.10 - A轮 - N/A - 德迅
2020.10.15 - A+轮 - N/A - 涌铧
2022.9.1 - 股权投资 - N/A - 德迅</t>
  </si>
  <si>
    <t>卡涞材料</t>
  </si>
  <si>
    <t>复合材料研发商</t>
  </si>
  <si>
    <t>红杉/金浦</t>
  </si>
  <si>
    <t>2020.2.28 - 天使轮 - N/A - 东方嘉富
2020.12.8 - Pre-A轮 - N/A - 拓金
2021.8.10 - A轮 - N/A - 拓金/杭州金投/追远/联洋新材/惠柏新材
2022.1.21 - 股权投资 - N/A - 红杉/金浦
2022.8.30 - 股权投资 - N/A - 东方嘉富/追远</t>
  </si>
  <si>
    <t>卡涞复合材料科技有限公司成立于2019年9月16日，主要面向汽车零部件系统、储能系统（电池箱、碳纤维高压气瓶）、轨道交通、大型无人机和石油装备等市场，通过运用源于德国的高性能复合材料规模化设计和工艺制造技术、碳纤维回收再利用技术以及国内领先的汽车复合材料部件规模化量产经验，针对客户的不同需求，提供高效、低成本、定制化的轻量化解决方案，包括材料结构设计、小批量制造和量产，引领中国复合材料应用进入 4.0 时代（工业化、自动化、规模化、民用化）。</t>
  </si>
  <si>
    <t>景焱智能</t>
  </si>
  <si>
    <t>半导体封装测试设备提供商</t>
  </si>
  <si>
    <t>2013.5.6 - 天使轮 - N/A - 国科嘉和
2017.4.26 - Pre-A轮 - N/A - 达晨
2019.1.26 - A轮 - N/A - 苏州开平/中投勤奋/苏州如东/广润
2020.9.11 - A+轮 - N/A - 致道
2021.5.11 - 战略投资 - 数亿人民币 - 长江小米/中信/沃富金信/展毅/致道/宝华盛/龙驹/中际旭创
2022.1.11 - 股权投资 - N/A - 中信建投/致道/临芯
2022.8.30 - 股权投资 - N/A - 中信建投</t>
  </si>
  <si>
    <t>景焱智能是一家集成电路智能测试设备研发商，致力于半导体后道封装与自动测试设备领域，产品包括晶圆挑选与放置设备、全自动成品测试分选设备等，广泛用于封装集成电路产品的制造、测试分选领域。</t>
  </si>
  <si>
    <t>巷子浅</t>
  </si>
  <si>
    <t>科技定制酒品牌</t>
  </si>
  <si>
    <t>2021.11.22 - 天使轮 - 1000万人民币 - 梅花
2022.9.8 - 天使+轮 - 1000万人民币 - N/A</t>
  </si>
  <si>
    <t>“巷子浅”科技定制酒全面满足企业、商会、组织、婚庆、寿宴、子女满月等各类场合的定制用酒需求。同时为各级经销商提供无需囤货的经营环境，以及面向各类客户全面的营销指导。</t>
  </si>
  <si>
    <t>2021.12.3 - 天使轮 - N/A - 线性
2022.4.13 - Pre-A轮 - 1000万美元 - 碧桂园/Taihill/线性
2022.8.31 - 股权投资 - N/A - 成汇/盈睿</t>
  </si>
  <si>
    <t>灵犀微光</t>
  </si>
  <si>
    <t>AR眼镜开发制造商</t>
  </si>
  <si>
    <t>2015.09 - 天使 - 300万人民币 - 和君/西交科创
2016.04 - Pre-A - 1500万人民币 - 东方富海/和君/西部
2017.08 - A轮 - 1000万人民币 - 红杉
2019.05 - A+轮 - 数千万人民币 - 舜宇V/启航
2021.08 - 股权投资 - N/A - 远方/中银粤财/谢诺/金雨茂物/粤财
2022.03 - B轮 - 1亿人民币 - 国投美亚/富智康/美迪凯/北京天和/五道
2022.08 - 股权投资 - N/A - 国晟/旭日慧智/富泰京</t>
  </si>
  <si>
    <t>灵犀微光专注于AR底层技术——光学显示，主攻核心器件光学引擎，拥有全球重量最轻的AR显示模组，在光波导领域突破了多项生产工艺难题，是全球范围内率先实现低成本量产光波导镜片的创新企业。产品已投入教育、医疗、安防、工业维检、军工和特种行业等专业领域使用。灵犀微光在光波导、耦合光栅、全息成像、光场等领域有丰富的行业经验，团队聚集了AR显示领域的科学家与资深工程师，技术核心成员来自三星、富士康、水晶光电等知名企业。</t>
  </si>
  <si>
    <t>Nreal</t>
  </si>
  <si>
    <t>AR/MR设备研发商</t>
  </si>
  <si>
    <t>顺为/红杉/金浦/高瓴</t>
  </si>
  <si>
    <t>2017.11 - 天使轮 - 数百万美元 - 顺为/洪泰/新松/洪泰智造
2019.01 - A轮 - 1500万美元 - 顺为/华创/洪泰智造/新松/爱奇艺
2019.02 - A+轮 - 1600万美元 - 光大/爱奇艺/顺为/华创
2020.07 - Pre-B轮 - N/A - 广州开发区新星
2020.09 - B1轮 - 4000万美元 - 快手/红杉/金浦/高瓴/中电中金
2021.03 - B2轮 - N/A - 中金
2021.09 - C轮 - 1亿美元 - 蔚来/云锋/洪泰/CPE源峰/金浦/高瓴/红杉
2022.03 - C+轮 - 6000万美元 - 阿里
2022.08 - 战略投资 - 1500万美元 - Gentle Monster</t>
  </si>
  <si>
    <t>太若科技是一家AR/MR（混合现实）设备研发商，旗舰产品nreal light是太阳眼镜式MR设备，采用业界领先的宽屏生动显示屏。结合其基于SLAM的环境理解AI算法，nreal提供真正身临其境的MR体验。</t>
  </si>
  <si>
    <t>璞康数据</t>
  </si>
  <si>
    <t>数据处理服务商</t>
  </si>
  <si>
    <t>2020.11.17 - 股权投资 - N/A - 雅戈尔/SIG/千贤
2022.8.26 - 股权投资 - N/A - 君武</t>
  </si>
  <si>
    <t>上海璞康数据科技（集团）有限公司成立于2018年，是全球领先品牌IT服务商，专注于品牌智慧零售商城，仓储物流，智慧办公，数据中台相关产品研发、咨询规划、集成管理的国家高新技术企业。业务范围包括电商整合策略及运营服务、智慧零售、场域营销及运营解决方案、数字化整合营销平台、产品及IP孵化平台、基于大数据的私域社群建设及运营体系、数智化交付平台。公司现已覆盖家电3C、母婴快消、时尚生活、护肤美妆、食品饮料五大行业，服务包括乐高，雀巢，资生堂，林内，AEG，B&amp;O，WMF，花王，贝亲，雅培等50+国际知名品牌。</t>
  </si>
  <si>
    <t>星尘数据</t>
  </si>
  <si>
    <t>机器学习训练AI数据服务平台</t>
  </si>
  <si>
    <t>2017.8.1 - 天使轮 - N/A - 天使湾/英诺/老鹰/创势/水木清华
2018.1.1 - Pre-A轮 - 1000万人民币 - 青锐
2022.8.25 - 股权投资 - N/A - 厚天/华映/瑞夏</t>
  </si>
  <si>
    <t>星尘数据是一家面向机器学习模型和训练数据的人工智能平台，提供数据采集和标注的众包服务。其平台通过数据运维处理系统，将数据标注精度提高到 99% ；并用智能标注工具去辅助人工，从而降低数据服务成本，节省了近1/3的时间成本。在“星尘数据”的模式中，人工标注在70%左右，机器占30%。平台用户（数据标注人员）超过20万人。</t>
  </si>
  <si>
    <t>汽车街</t>
  </si>
  <si>
    <t>汽车新零售及二手车拍卖交易服务平台</t>
  </si>
  <si>
    <t>2017.5.1 - 天使轮 - N/A - 美国COX/招商银行/佐誉
2019.8.16 - A轮 - N/A - 京东/腾讯
2022.8.31 - B轮 - 数千万美元 - 华兴</t>
  </si>
  <si>
    <t>汽车街是一家汽车新零售及二手车拍卖交易服务平台，为个人和企业用户提供买车、卖车和各类汽车服务及交易。由招商银行、美国COX汽车集团（全球最大的线上二手车交易平台）、宝信汽车集团等全国著名的经销商集团共同组建。</t>
  </si>
  <si>
    <t>高瓴/红杉/腾讯/英诺</t>
  </si>
  <si>
    <t>2016.4.28 - 天使轮 - 1000万人民币 - 华图
2018.10.10 - A轮 - N/A - 英诺
2021.8.4 - B轮 - 1亿人民币 - 高瓴/红杉/奕铭
2022.3.8 - 股权投资 - N/A - 腾讯
2022.8.29 - B+轮 - 数千万人民币 - N/A</t>
  </si>
  <si>
    <t>成都集致生活科技有限公司是一家通过移动互联网、区块链技术为建筑企业与农民工提供数字化服务的互联网企业。公司专注于解决建筑行业信息不对称的问题，致力于打造中国领先的建筑行业互联网平台。吉工家是集致科技旗下的建筑劳务综合服务平台，基于大数据和智能分析，将用工方和工人进行精准高效匹配，为建筑工人提供真实可靠的招工信息。</t>
  </si>
  <si>
    <t>辰鳗科技</t>
  </si>
  <si>
    <t>能源管理SaaS平台</t>
  </si>
  <si>
    <t>2022.2.18 - Pre-A轮 -2000万人民币 - 险峰/融翼
2022.8.26 - 股权投资 - N/A - 真成</t>
  </si>
  <si>
    <t>辰鳗科技成立于2020年，专注商业能源管理领域，依托自主开发的SaaS平台，以AI数据分析、IoT物联网等技术为支撑，聚焦分布式储能产品、技术及能耗计量，为商业物业、商户提供经营管理和能源服务体系，并进一步赋能商用能源的数字化和智能化转型，实现节能增效，助力达成双碳目标。</t>
  </si>
  <si>
    <t>热电场</t>
  </si>
  <si>
    <t>消费品牌孵化和电商营销运营服务提供商</t>
  </si>
  <si>
    <t>2016.5.4 - 天使轮 - N/A - 亚杰天使/盛景网联
2017.1.9 - A轮 - 数千万人民币 - 头头是道/华创盛景/治平/博将
2017.3.24 - A+轮 - N/A - 上古新泰
2019.1.10 - 股权投资 - N/A - 元璟
2022.8.26 - 股权投资 - N/A - 治平</t>
  </si>
  <si>
    <t>热电场全称为杭州尚境电子科技有限公司，中国领先的硬件孵化器，专注于硬件产品发行，创造和投资。团队倚靠超强的新品营销的经验和能力，为客户提供市场，公关，电商，设计等一揽子解决方案。在成立短短一年时间内，便成功孵化坚果投影仪，小吉迷你智能洗衣机、音伏IN-VOICE耳机、LENA卷发棒、小乔跑步机等明星硬件品牌。</t>
  </si>
  <si>
    <t>边缘计算服务提供商</t>
  </si>
  <si>
    <t>2018.7.1 - 天使轮 - 数千万人民币 - 红杉
2019.7.8 - A轮 - 3000万人民币 - 松禾/红杉/百度
2020.11.26 - A+轮 - 1亿人民币 - 保利/联想/临港科创/水木/红杉/奥牛
2021.6.24 - A++轮 - 数千万人民币 - 中关村发展启航/复奇/卓源/红杉/保利
2022.8.25 - 股权投资 - N/A - 朗玛峰/厚丰行愿</t>
  </si>
  <si>
    <t>With</t>
  </si>
  <si>
    <t>2021.7.23 - 天使轮 - 1000万人民币 - 红杉/唐沐/kk
2022.8.30 - Pre-A轮 - 1000万人民币 - 黄侨福</t>
  </si>
  <si>
    <t>With App成立于2021年05月20日，致力于打造温暖的声音陪伴社区。 with相信声音的温度，相信陪伴的力量，将持续改进内容质量、创作者服务和社区建设，让用户更轻松地表达自己和分享生活。也希望和所有声音创作者一起努力，创建更纯净的内容创作环境，创造温暖治愈的社区氛围，为用户提供更多的优质内容和更舒适的交流体验。</t>
  </si>
  <si>
    <t>派恩杰</t>
  </si>
  <si>
    <t>半导体功率器件设计研发商</t>
  </si>
  <si>
    <t>2021.5.20 - 天使轮 - 数千万人民币 - 创东方/宁波闻勤/风投侠
2021.9.13 - Pre-A轮 - 数千万人民币 - 湖杉/宁波闻勤
2022.1.28 - 股权投资 - N/A - 创东方
2022.8.29 - 股权投资 - N/A - 科泓/华业天成/海南君熠/中新</t>
  </si>
  <si>
    <t>派恩杰半导体（杭州）有限公司（以下简称“派恩杰”）是第三代半导体功率器件设计公司，杭州市萧山区5G创新谷。以碳化硅和氮化镓为代表的第三代半导体器件是电力电子领域革命性的成果。其广泛应用于新能源、智能电网、物联网、电力电子等领域。派恩杰产品有碳化硅MOSFET，碳化硅二极管；氮化镓晶体管等，致力于碳化硅与氮化镓功率器件的研发迭代与量产转化，联合代工厂实现开模量产与技术升级，填补国内技术产业空白。</t>
  </si>
  <si>
    <t>费勉仪器</t>
  </si>
  <si>
    <t>高端精密仪器制造商</t>
  </si>
  <si>
    <t>2015.7.24 - 天使轮 - N/A - 御云
2018.10.17 - Pre-A轮 - N/A - 朗秀咨询/快犇
2018.12.14 - A轮 - 数千万人民币 - 助力
2021.11.24 - A+轮 - N/A - 哈勃
2022.8.26 - 股权投资 - N/A - 西安欣柯致远/飞图/助力/邦盛/深流恒创/国科嘉和</t>
  </si>
  <si>
    <t>费勉仪器是一家高端精密仪器制造商，致力于为全球学术及研究机构、国家重大项目和高端产业提供精密仪器装置、核心技术、整体解决方案，和以低温生物工程、先进等离子光源等为代表的前沿技术产业化创新型尖端制造。</t>
  </si>
  <si>
    <t>傅里叶半导体</t>
  </si>
  <si>
    <t>2017.10.17 - 天使轮 - N/A - 厦门和永
2018.3.20 - Pre-A轮 - N/A - 合创/君翼博星
2019.5.5 - A轮 - N/A - 猎鹰
2019.12.5 - A+轮 - N/A - 君翼博星
2021.1.19 - Pre-B轮 - N/A - 君桐
2021.4.9 - B轮 - 1亿人民币 - 闻天下/淦盛/君桐/传音
2021.11.30 - 股权投资 - N/A - 中以沪/福州君信/达晨/芯铄/君桐
2022.3.16 - 股权投资 - N/A - 龙旗/顺为/亚禾/宁波志佑
2022.6.30 - 股权投资 - N/A - 顺为
2022.8.31 - C轮 - N/A - 兴投/福建创新/海鲲/旭海</t>
  </si>
  <si>
    <t>傅里叶成立于2016年，创始团队来自于欧美知名半导体企业高通、恩智浦、德州仪器等，核心骨干都有超过20年的行业经验。傅里叶专注于高性能数模混合芯片开发设计，产品聚焦Smart PA、音频功放、Haptics驱动、汽车音频、专业音频等，广泛应用于手机、穿戴、平板、智能音箱、汽车、个人电脑等领域。傅里叶汇聚国内精英设计开发团队，2017年和2021年分别推出了国产Smart PA FS1601和大功率功放FS2105，实现了国内该领域的突破。</t>
  </si>
  <si>
    <t>Paper Boat</t>
  </si>
  <si>
    <t>印度饮料服务提供商</t>
  </si>
  <si>
    <t>2013.5.20 - B轮 - 800万美元 - Footprint/Catamaran/Sequoia India
2015.7.6 - C轮 - 2870万美元 - Sequoia/高瓴/Sofina/Catamaran
2017.11.12 - 股权投资 - 770万美元 - Sofina/Sequoia/高瓴/Trifecta/Catamaran
2019.5.1 - 战略投资 - 3000万美元 - A91/Sofina
2019.6.18 - C+轮 - 3740万美元 - Trifecta/Sofina
2022.8.26 - 战略投资 - 5000万美元 - GIC</t>
  </si>
  <si>
    <t>Paper Boat由可口可乐前高管尼拉杰·卡卡尔(Neeraj Kakkar)和尼拉杰·比亚尼(Niraj Biyani)创立，销售包装果汁、椰子水、传统印度小吃和干果。目前，它在全国有50万家门店。</t>
  </si>
  <si>
    <t>清泉出山</t>
  </si>
  <si>
    <t>健康饮料品牌</t>
  </si>
  <si>
    <t>2019.9.3 - 天使轮 - N/A - 新势能/梅花
2020.5.28 - Pre-A轮 - N/A - 浩方
2020.11.9 - A轮 - 数千万人民币 - 梅花
2021.5.10 - A+轮 - 数千万人民币 - 梅花/浩方/Star VC
2022.8.25 - 股权投资 - N/A - 深创投</t>
  </si>
  <si>
    <t>清泉出山是一家成立于2018年的健康饮料品牌，目标人群定位于15～25岁的年轻消费者，主攻二、三线城市。目前清泉出山主要有3大品类：包含有气与无气的“水”线、以“困茶”为主的茶线以及植物发酵类饮品，同样主打“0糖”、“0脂”健康饮品。</t>
  </si>
  <si>
    <t>一块医药</t>
  </si>
  <si>
    <t>药房运营服务提供商</t>
  </si>
  <si>
    <t>梅花/九合/红杉</t>
  </si>
  <si>
    <t>2019.6.14 - 天使轮 - 1000万人民币 - 九合/大得智瑞/德迅/梅花/步长
2020.1.1 - 天使+轮 - N/A - 心元
2020.10.27 - A轮 - 数千万人民币 - 红杉/心元/德迅/梅花
2021.8.23 - B轮 - 数千万美元 - 千骥/独秀/心元
2022.8.31 - B+轮 - 数千万美元 - CBC康桥/千骥/独秀</t>
  </si>
  <si>
    <t>「一块医药」于2019年初成立于湖南长沙，概括介绍其业务，它瞄准下沉市场中小连锁、单体药店，依托独有的供应链资源，连接上游药企和下游零售药店，搭建以控销产品为核心的医药供应链，并通过供应链+运营服务平台帮助中小药店提高利润、优化药品结构，帮助药企下沉基层市场，也帮助消费者方便购买到高性价比的好药品。</t>
  </si>
  <si>
    <t>南粟科技</t>
  </si>
  <si>
    <t>泛脑功能障碍数字疗法研发商</t>
  </si>
  <si>
    <t>2019.6.13 - 天使轮 - N/A - 泰有
2021.8.11 - Pre-A轮 - 1000万人民币 - 梅花/余杭产业/新势能
2022.8.26 - 股权投资 - N/A - 树兰</t>
  </si>
  <si>
    <t>南粟科技创立于2019年，是一家专注于治疗言语语言、听力、认知障碍等泛脑功能障碍的数字医疗科技企业，其总部位于杭州市未来科技城海创园，在深圳和湖州安吉分别设有研发中心和生产基地，同时在杭州正在打造数字医疗康复示范中心，天使投资人包括泰有基金、杭州余杭区天使梦想基金等。</t>
  </si>
  <si>
    <t>挚听</t>
  </si>
  <si>
    <t>2018.4.9 - 天使轮 - N/A - 力合科创
2021.10.8 - Pre-A轮 - 数千万人民币 - 小米/顺为/青松
2022.8.30 - Pre-A+轮 - 数千万人民币 - 道彤/金鼎</t>
  </si>
  <si>
    <t xml:space="preserve">深圳市智听科技有限公司成立于2017年，是一家致力于听力检测与助听系统智能化开发的医疗器械公司，公司以清华大学知名专家教授为首，通过清华大学、深圳清华大学研究院、天津大学的研发基础，及在芯片技术和语音信号处理领域积累的丰富设计开发经验，造福数以亿计的听损人士，推动助听行业和听力康复服务的快速发展。旗下品牌「挚听」以“让挚爱的人听见”为愿景，通过自主研发创新型助听器，开创性地引入“自主验配”功能，用户仅需通过手机APP即可自行完成在线“验听”，制定个性化助听方案，并实现线上线下双渠道购买。
 </t>
  </si>
  <si>
    <t>疆海科技</t>
  </si>
  <si>
    <t>2020.12.23 - 天使轮 - N/A - 珠海序沛
2021.10.20 - 战略投资 - 1500万人民币 - 浙江永强/金浦/上海石微
2022.8.29 - A轮 - 数千万人民币 - 峰和</t>
  </si>
  <si>
    <t>秒秒测</t>
  </si>
  <si>
    <t>智能人体温度计研发商</t>
  </si>
  <si>
    <t>2015.7.17 - 天使轮 - N/A - 丰实
2016.5.10 - Pre-A轮 - 1600万人民币 - 小米/顺为
2018.6.1 - A轮 - N/A - 尚势/星未来
2021.6.16 - A+轮 - 数千万人民币 - 东方富海/江北嘴/华颖
2021.12.27 - 股权投资 - N/A - 众合瑞民/华颖/重庆江北嘴
2022.8.25 - 股权投资 - N/A - 海银</t>
  </si>
  <si>
    <t>秒秒测科技是一家智能人体温度计研发商。公司研发的女性智能体温体温计可以每天定时闹醒，女性用户每天使用这款体温仪测量口腔基础体温后，数据会直接传输到用户的智能终端APP上，并结合其他生理特征（比如年龄、经期等）自动计算受孕几率。</t>
  </si>
  <si>
    <t>三星财险</t>
  </si>
  <si>
    <t>财产保险服务提供商</t>
  </si>
  <si>
    <t>5.52亿人民币</t>
  </si>
  <si>
    <t>2022.8.23 - 战略投资 - 5.52亿人民币 - 腾讯/宇星/博裕/海澜之家/安徽国海</t>
  </si>
  <si>
    <t>一亩田</t>
  </si>
  <si>
    <t>农业及食品数字化服务平台</t>
  </si>
  <si>
    <t>2013.12.20 - A轮 - 数百万美元 - 红杉
2014.7.12 - B轮 -2000万美元 - 光信/红杉
2016.12.1 - C轮 - 数千万美元 - 云锋/易贸/真格/红杉
2019.1.2 - C+轮 - 数亿人民币 - 易果/华创/红杉
2022.8.20 - 战略投资 - N/A - 德州财金</t>
  </si>
  <si>
    <t>一亩田是一个主打农业的B2B信息服务及交易撮合的网站，为农产品交易者提供全面的线上供求信息服务、线下撮合对接服务，以及相关行情、资讯、农产品指数等综合服务，致力于为农民增收，为市民减负。</t>
  </si>
  <si>
    <t>云骥智行</t>
  </si>
  <si>
    <t>L4自动驾驶解决方案提供商</t>
  </si>
  <si>
    <t>2021.12.27 - 天使轮 -20亿人民币 - 高瓴/华登/云晖/松禾/碧桂园/Soleil/GMAR
2022.8.17 - 股权投资 - N/A - 星涌/松禾/盈睿/深圳木杉</t>
  </si>
  <si>
    <t>上海云骥智行智能科技有限公司创立于上海，是一家专注于自动驾驶领域的科技公司。公司以促进自动驾驶技术产业化落地为目标，服务于物流与出行两大领域，提供通用自动驾驶技术栈与运营服务，打造中国L4级自动驾驶科技公司。云骥智能驾驶研究院既有高等级商用车自动驾驶的单车智能产品，以及全息感知的V2X道路智能产品，也有深度融合单车和道路智能的综合无人解决方案。</t>
  </si>
  <si>
    <t>2022.5.23 - 天使轮 - 1000万人民币 - 初心
2022.7.13 - 天使+轮 - N/A - 红华繁星网安
2022.8.25 - Pre-A轮 - 数千万人民币 - 元起/晨晖/璟泰</t>
  </si>
  <si>
    <t>牛投邦</t>
  </si>
  <si>
    <t>独立财富管理机构综合技术服务提供商</t>
  </si>
  <si>
    <t>2017.6.28 - Pre-A轮 - 2500万人民币 - 经纬
2017.12.5 - Pre-B轮 - 1亿人民币 - 元生/经纬/阿特列斯
2019.3.25 - B轮 - 1000万美元 - 凡创/经纬出行/元生/经纬/阿特列斯
2021.11.8 - B+轮 - N/A - 概念
2022.8.24 - C轮 - 数千万人民币 - 中金</t>
  </si>
  <si>
    <t>昇生微电子</t>
  </si>
  <si>
    <t>物联网终端SoC芯片级解决方案提供商</t>
  </si>
  <si>
    <t>2020.5.21 - 股权投资 - N/A - 恒信华业/同创伟业/高鑫/粤科金融
2021.2.10 - 股权投资 - N/A - 同创伟业
2022.1.30 - 股权投资 - N/A - 甲子启航/珠海高科/聚源
2022.7.20 - B轮 - 1亿人民币 - 清控金信/远智先行/永昌盛</t>
  </si>
  <si>
    <t>昇生微电子SinhMicro创立于2017年，是致力于为IOT终端节点的创新应用打造一流MCU芯片生态的新创公司，立志成为该市场顶尖的集成电路芯片提供商。公司总部位于中国珠海，在深圳设有分支机构。昇生微32-bit RISC-V内核MCU将覆盖低功耗、高算力等多个系列，布局BMS、图形人机交互、电机控制等多领域，8-bit特色MCU、电源/电池管理芯片也将拓展到工业、IoT、通信、新能源等领域。</t>
  </si>
  <si>
    <t>伴芯科技</t>
  </si>
  <si>
    <t>芯片设计技术研发商</t>
  </si>
  <si>
    <t>2021.2.28 - 天使轮 - N/A - 红杉
2021.8.30 - 战略投资 - N/A - 联想
2022.8.19 - Pre-A轮 - N/A - 英特尔/概伦电子/联想</t>
  </si>
  <si>
    <t>伴芯科技成立于2020 年，团队由经验丰富的半导体和电子设计自动化（EDA）专家组成，结合广泛的芯片设计和 EDA 工具开发的专业累积，团队的创新成果将让芯片设计人员更好地利用全球半导体的制造能力。成立仅一年，伴芯科技就已经设计并制造了数枚基于 RISC-V 的 SoC 芯片。</t>
  </si>
  <si>
    <t>2020.4.14 - 天使轮 - N/A - 十维
2021.8.25 - Pre-A轮 - 数百万美元 - 真格/十维
2022.8.17 - A轮 - N/A - 杏泽</t>
  </si>
  <si>
    <t>领挚科技于2019年1月成立于武汉光谷，2020年1月将总部搬迁至杭州未来科技城。核心产品是有机半导体材料、薄膜晶体管TFT阵列和便携式测试/驱动系统。应用领域涵盖医疗生物电子、运动健康、印刷显示等朝阳行业。</t>
  </si>
  <si>
    <t>潜行科技</t>
  </si>
  <si>
    <t>水域智能无人装备研发生产商</t>
  </si>
  <si>
    <t>2017.8.18 - 天使轮 - 数百万人民币 - 浩方/极客天使/银杏谷
2018.6.19 - Pre-A轮 - 数千万人民币 - 深创投
2020.11.3 - A轮 - N/A - 深创投
2021.4.2 - Pre-B轮 - 1亿人民币 - 前海/投控东海/梅花/新势能基金/达创瑞锋
2022.8.24 - B轮 - 数千万人民币 - 南山战新投</t>
  </si>
  <si>
    <t>氮化铝陶瓷及其元器件制造商</t>
  </si>
  <si>
    <t>2011.8.16 - Pre-A轮 - 2250万人民币 - 国科/武岳峰
2014.6.16 - A轮 - N/A - 普思/武岳峰
2018.5.21 - A+轮 - N/A - 万林国际
2020.11.6 - 股权投资 - N/A - 中金
2022.3.23 - 股权投资 - N/A - 晋泰/武岳峰/建信信托
2022.8.23 - 战略投资 - 3亿人民币 - 海望</t>
  </si>
  <si>
    <t>凌空天行</t>
  </si>
  <si>
    <t>商业高超音速飞行产品研发商</t>
  </si>
  <si>
    <t>武岳峰/源码/经纬</t>
  </si>
  <si>
    <t>2019.3.7 - 天使轮 - 数千万人民币 - 源码
2019.12.26 - Pre-A轮 - 1亿人民币 - 火山石/科力/元禾原点/真成/源码
2021.8.9 - A轮 - 3亿人民币 - 经纬/国盛/武岳峰/厦门斐昱萤航/上海惠更斯/源码/火山石/科力/元禾原点/真成/上海军民融合
2021.9.14 - A+轮 - 1亿人民币 - 丝路金桥/天奇/方正和生/联新/甘泉/共青城宝凌
2022.8.17 - 股权投资 - N/A - 中博聚力/达武/明势/元禾原点</t>
  </si>
  <si>
    <t>北京凌空天行科技有限责任公司是一家致力于为我国航空航天领域的相关企事业单位、科研院所、高等院校提供一体化新技术、新产品研发和飞行验证服务的高新技术企业。公司基于自身在火箭发射、返回、着陆方面的技术积淀，以客户为中心、以创新为首任，研发了系列化飞行试验平台，为客户带来突破性的解决方案，赋能新技术孵化和新产品研发。服务范围涵盖飞行验证服务、新产品工程样机研发、系统设计与数据平台解决方案等领域。 目前正承载着来自全国数十家合作伙伴的研发创新项目，助力我国航空航天领域科技创新的快速发展。</t>
  </si>
  <si>
    <t>迅蚁</t>
  </si>
  <si>
    <t>自动化航空货运解决方案提供商</t>
  </si>
  <si>
    <t>2016.4.1 - 天使轮 - 数百万人民币 - 九合/天使湾
2017.8.17 - A轮 - 数千万人民币 - 红杉/九合
2018.8.17 - A+轮 - 3000万人民币 - 熊猫/戈壁/红杉/九合
2020.5.22 - A++轮 - N/A - 六脉
2021.11.15 - B轮 - 数千万人民币 - 雷神/九合
2022.8.19 - 股权投资 - N/A - 哈工大机器人/华控</t>
  </si>
  <si>
    <t>杭州迅蚁网络科技有限公司（www.antwork.link）是无人机物流行业的领导企业。迅蚁深耕城市空中交通 （UAM）领域并致力于构建全自动化且达到民用航空安全级别的城市空中配送网络。自2015年成立以来，公司先后实现了中国第一条无人机配送邮路的开通、 国内第一个城市场景无人机配送项目的试运行、全国首个无人机医疗配送网络的建设。
 旗下全资子公司“送吧航空”于2019年10月获得由中国民航局颁发的全球首张城市场景无人机运行许可牌照。我们研发的TR7S、RA3等多旋翼无人机机型历经了上万次的起降测试，在城市运行场景中有着丰富的应用。
 未来，我们希望利用自身在高可靠、自动化飞行运行方面的技术积累，与行业伙伴一起为城市空中应用提供丰富多样的数字天空解决方案。</t>
  </si>
  <si>
    <t>2017.1.15 - 天使轮 - N/A - 武汉育成/致众
2019.11.28 - Pre-A轮 - N/A - 博行
2022.4.13 - A轮 - 数千万人民币 - 北极光/博行
2022.8.10 - A+轮 - 数千万人民币 - 苏高新/鄂州昌融/苏州高新</t>
  </si>
  <si>
    <t>精微视达成立于2014年，是一家创新医疗器械研发、制造和应用推广的高新技术企业，专注于为肿瘤的早期精准诊断和治疗提供具有临床价值的先进技术。其产品涵盖三大技术领域：早期肿瘤微创诊疗通道技术、实时无创可视化活检技术、早期肿瘤微创治疗技术。</t>
  </si>
  <si>
    <t>锦江电子</t>
  </si>
  <si>
    <t>心脏电生理介入治疗整体解决方案提供商</t>
  </si>
  <si>
    <t>2018.1.17 - 股权转让 - 8800万人民币 - 信立泰
2021.12.29 - A轮 - 数亿人民币 - 高瓴
2022.7.18 - A+轮/B轮 - 数亿人民币 - 光华梧桐/建信金圆/信达鲲鹏/杭州元亨利贞/威高/惠每/青松</t>
  </si>
  <si>
    <t>锦江电子1991年成立于四川成都，三十年来专注于心脏电生理产业，始终坚持自主研发，致力于成为中国心脏电生理行业领导者。公司已经建立起全球最完整的电生理产品整体解决方案，拥有电生理手术相关的全部设备与耗材的相关技术，覆盖了磁电三维系统、电生理多道记录仪、射频消融仪、PFA消融系统、射频消融导管、电生理标测导管、针鞘类等全部电生理手术相关产品。</t>
  </si>
  <si>
    <t>博腾生物</t>
  </si>
  <si>
    <t>基因及细胞治疗CDMO服务商</t>
  </si>
  <si>
    <t>5.2亿人民币</t>
  </si>
  <si>
    <t>2021.4.16 - A轮 - 4亿人民币 - 国投招商/高瓴/惠每/华杉瑞联/时节
2022.8.19 - B轮 - 5.2亿人民币 - 招商健康/招商/粤民投/惠每/复健/华杉瑞联/创丰/国投招商/时节/博腾</t>
  </si>
  <si>
    <t>苏州博腾生物制药有限公司迎领全球生物医药和基因/细胞治疗技术的急速发展趋势， 志在成为加速从研发至商业转化过程中具有全球影响力的医药研发生产外包组织(CDMO)， 提供生物药、基因/细胞治疗工艺的研发、生产及注册申报一体化服务。立足于苏州工业园区，以上市公司一重庆博腾制药科技股份有限公司 (股票简称:博腾股份，股票代码: 300363) 为依托，为中国乃至全球医药和生物技术公司提供可靠、快速的一站式合同定制研发和生产服务。</t>
  </si>
  <si>
    <t>动物基因检测机构</t>
  </si>
  <si>
    <t>3.9亿港币</t>
  </si>
  <si>
    <t>百奥赛图是一家创新技术驱动新药研发的国际性生物技术公司，致力于成为全球新药发源地，以专注技术创新、持续新药产出、守护人类健康为使命。基于百奥赛图自主研发并拥有完全独立知识产权的全人抗体RenMiceTM平台（RenMab®和RenLite®小鼠），将单抗和双抗开发技术平台、动物体内药效筛选平台、强大的临床开发能力有机整合在一起，形成了独具特色、涵盖药物研发全流程的新药研发能力。百奥赛图正在对1000多个潜在可成药的靶点进行规模化药物开发（“千鼠万抗TM”计划），随着计划的实施，百奥赛图已签署了24项药物合作开发协议并与包括多家MNC在内的14家企业达成RenMice平台授权合作。公司现已建立起12项核心药物产品管线，其中2个产品在国际多中心（MRCT）临床试验II期，2个在临床试验I期。未来，百奥赛图将继续携手全球合作伙伴，持续产出众多抗体药物，更好地惠及患者。百奥赛图总部位于北京，在江苏海门、上海及美国波士顿等地设有分支机构。</t>
  </si>
  <si>
    <t>瑞思普利</t>
  </si>
  <si>
    <t>吸入给药技术及产品应用开发商</t>
  </si>
  <si>
    <t>2019.8.27 - A轮 - 5000万人民币 - 怀格/阳和/格力/康德莱/珠海科创
2021.2.1 - B轮 - 2亿人民币 - 国科/元生/同创伟业/前海/天峰/倚锋/格力
2022.4.30 - B+轮 - 1亿人民币 - 前海/富汇
2022.8.18 - 股权投资 - N/A - 智望合萃</t>
  </si>
  <si>
    <t>瑞思普利成立于2018年，致力于全球领先的呼吸系统吸入给药配方技术及装置研发、生产，在研产品线涵盖了呼吸系统全系列产品：涉及哮喘(Asthma)、慢性阻塞性肺病(COPD)、中枢神经系统疾病（CNS）等多个临床需求大的治疗领域，未来2年计划将2~3款在研药物推进到临床试验。</t>
  </si>
  <si>
    <t>微容科技</t>
  </si>
  <si>
    <t>高端片式多层陶瓷电容器制造商</t>
  </si>
  <si>
    <t>2021.2.19 - A轮 - N/A - 惠友/晨壹/长江小米/OPPO/华勤通讯
2021.9.8 - A+轮 - N/A - 嘉沛/联想/闻泰
2022.8.16 - B轮 -20亿人民币 - 中新融创/巡星/沣源/派诺/招银/招商致远/正心谷/国投/京国投/粤科金融/云浮产投/中信证券/广发证券/风投侠/粤科丰泰/广发信德/金石/京国瑞/广发乾和/恒健</t>
  </si>
  <si>
    <t>深圳微容科技发展有限公司为企业提供专业，高效，可视化的小程序定制开发系统，并打造了全行业小程序解决方案。商城版，酒店版，餐饮版，教育版，汽车版等版本得到客户的一致认可和高度评价。</t>
  </si>
  <si>
    <t>来赞宝</t>
  </si>
  <si>
    <t>东南亚电商综合服务商</t>
  </si>
  <si>
    <t>五源/盈动</t>
  </si>
  <si>
    <t>2019.10.15 - 天使轮 - 数千万人民币 - 星迈黎亚
2021.1.1 - Pre-A轮 - 数千万人民币 - 繸子财富
2021.12.1 - A轮 - 1600万美元 - 五源/盈动
2022.8.17 - B轮 - 数千万美元 - N/A</t>
  </si>
  <si>
    <t>来赞宝成立于2019年，来赞宝集团定位是东南亚市场一站式电商综合服务商，为商家提供仓储物流、选品供应链、电商运营、流量营销和跨境结算等服务，同时公司也自主研发了 ERP 系统，协助商家进行数字化管理。目前公司已进入泰国、越南、印尼、菲律宾和马来西亚市场，也是多个东南亚电商平台的官方合作服务商。</t>
  </si>
  <si>
    <t>光线云科技</t>
  </si>
  <si>
    <t>云原生实时渲染引擎技术提供商</t>
  </si>
  <si>
    <t>高瓴/云九/红杉</t>
  </si>
  <si>
    <t>2021.9.18 - 天使轮 - N/A - 沄涌/51World/高瓴/云九/Star VC/红杉/摩尔线程
2022.8.2 - Pre-A轮 - 1亿人民币 - 前海母基金</t>
  </si>
  <si>
    <t>光线云成立于2021年4月，旗下产品为光线云全自研的云原生实时渲染引擎RAYSENGINE。作为全球首款跨域“云边端”架构，实现实时渲染的云原生商业引擎，RAYSENGINE采用创新性的解决方案，有效克服了当前纯云串流渲染的物理屏障问题，获得国家科技部重点研发项目支持，及十余项国家发明专利。RAYSENGINE 是一个基于云原生架构，能够提供端云协同渲染达到超大规模场景、高真实效果的云原生实时渲染引擎。</t>
  </si>
  <si>
    <t>无讼</t>
  </si>
  <si>
    <t>互联网法律服务提供商</t>
  </si>
  <si>
    <t>2015.4.12 - A轮 - 2700万人民币 - IDG
2016.12.5 - B轮 - 1.2亿人民币 - 华创/IDG
2022.8.10 - 股权投资 - N/A - 华创</t>
  </si>
  <si>
    <t>无讼是一家互联网法律服务提供商，致力于打造中国最强大的互联网诉讼服务平台，目前主要产品有无讼阅读APP，面向法律界人士推出，隶属于无讼网络科技（北京）有限公司。</t>
  </si>
  <si>
    <t>微纳核芯</t>
  </si>
  <si>
    <t>智能物联网AIoT芯片研发商</t>
  </si>
  <si>
    <t>长江小米/红杉</t>
  </si>
  <si>
    <t>2021.6.28 - 天使轮 - 1亿人民币 - 方正和生/红杉
2022.1.11 - Pre-A轮 - 数千万人民币 - 长江小米/立翎/红杉/方正和生/小米
2022.8.4 - A轮 - N/A - 方正和生/中航联创/铭石/新芯/德贵
2022.8.12 - A+轮 - 2亿人民币 - 毅达/联想创投/东方嘉富</t>
  </si>
  <si>
    <t>微纳核芯致力于世界领先的智能物联网AIoT SoC系列化芯片的研发和生产，通过国际领先的四大核心技术：超低功耗芯片架构技术（解决系统待机功耗的问题）、超低功耗闭环自适应近阈值电路技术（解决芯片运行功耗的问题）、超低功耗高精度传感采集技术（解决传感信号采集的高精度和低功耗的问题）和高能效嵌入式AI引擎技术（解决嵌入式AI的算力和能效问题），打造物联网芯片的通用/平台型技术体系和AIoT系列化芯片，赋能物联网产品，显著提升未来物联网产品的低功耗、高精度检测和边缘AI推断的性能。</t>
  </si>
  <si>
    <t>泽睿新材</t>
  </si>
  <si>
    <t>碳化硅纤维研发生产商</t>
  </si>
  <si>
    <t>2020.5.7 - 股权投资 - N/A - 启新
2021.12.22 - 股权投资 - N/A - 启新/方广
2022.8.11 - 股权投资 - N/A - 财信</t>
  </si>
  <si>
    <t>湖南泽睿新材料有限公司成立于2019-12-18，专注于碳化硅纤维及其复合材料的研制开发与产业化建设，力争发展成为国内领先、具有国际竞争力的高性能碳化硅纤维及相关制品供应商。</t>
  </si>
  <si>
    <t>十点一刻</t>
  </si>
  <si>
    <t>无糖气泡酒品牌</t>
  </si>
  <si>
    <t>2020.12.14 - 天使轮 - N/A - 壹叁/黑桃/真格/红杉
2021.10.14 - Pre-A轮 - N/A - 虎扑/腾讯/嘉御
2022.8.11 - 股权投资 - N/A - 嘉御</t>
  </si>
  <si>
    <t>深圳市十点一刻科技有限公司，总部在深圳，专注于智能手表、智能手环、骨传导耳机研发生产和销售，是一家专门为电商平台提供智能手表等穿戴产品的生产型公司，深入了解跨境电商平台模式，共同打造爆款产品。</t>
  </si>
  <si>
    <t>健康管理服务解决方案提供商</t>
  </si>
  <si>
    <t>2017.9.5 - 种子轮 - N/A - 沃顿商学院
2020.11.19 - 天使轮 - N/A - EHN/鼎孚/苏州亿海健康/吴江
2021.4.23 - A轮 - 数千万人民币 - 银泰/朗润
2022.6.23 - A+轮 - 数千万人民币 - 金沙江/银泰/朗润
2022.8.15 - A++轮 - 数千万人民币 - 蜂巧/同济校友</t>
  </si>
  <si>
    <t>臻格生物</t>
  </si>
  <si>
    <t>大分子生物药CDMO服务提供商</t>
  </si>
  <si>
    <t>启明/IDG/同创伟业</t>
  </si>
  <si>
    <t>2020.3.30 - A轮 - 5100万美元 - 济峰/IDG/同创伟业/Korea Investment/君信/国方
2021.3.22 - B轮 - 7000万美元 - 启明/IDG/招银国际/金浦/国科嘉和/复琢/洲嶺/国方/君信
2022.1.12 - C轮 - 1亿美元 - Goldman Sachs/Sofina/Novo/启明/IDG/洲嶺/君信/同创伟业
2022.8.18 - C+轮 - 1亿人民币 - 国药中金/张科禾润/临港蓝湾/浦东科创/海望</t>
  </si>
  <si>
    <t>上海臻格生物技术有限公司成立于2017年。核心业务为大分子生物药CDMO服务、哺乳动物细胞培养基开发及生产等。提供的服务包括：大分子药物成药性分析、细胞株开发、流程开发和优化、临床前中试生产、临床样品生产和商业化CMO服务、工艺表征与验证研究、药物分析服务、细胞培养基配方开发和商业化生产等。</t>
  </si>
  <si>
    <t>吉诺因</t>
  </si>
  <si>
    <t>肿瘤免疫细胞治疗研发商</t>
  </si>
  <si>
    <t>2019.3.20 - A轮 - 1.2亿人民币 - 广发信德
2020.12.8 - A+轮 - 1亿人民币 - 高瓴/光谷/大象/知因细胞/锲镂雅南/高林/信远兆康/东湖/武汉睿创恒益
2021.12.20 - Pre-B轮 - N/A - 松禾
2022.8.12 - 战略投资 - 6000万人民币 - 华大基因/华大共赢/昆高新</t>
  </si>
  <si>
    <t>华大吉诺因是一家致力于肿瘤免疫细胞治疗的高新生物科技企业。该公司通过利用先进的生命数字化技术，全方位激发人体免疫系统对抗肿瘤的活力，开发靶向肿瘤特异抗原的全新先进预防与治疗方案，使病人从中获益。从2011年开始，公司着力于肿瘤基因组、生物信息技术和肿瘤免疫的研发，累计发表国际高水平文章33篇。</t>
  </si>
  <si>
    <t>景昱医疗</t>
  </si>
  <si>
    <t>脑深部电刺激医疗器械研发商</t>
  </si>
  <si>
    <t>高瓴/红杉/启明</t>
  </si>
  <si>
    <t>2012.1.1 - 天使轮 - N/A - 毅达
2014.3.18 - Pre-A轮 - N/A - 元禾控股/协立/千骥
2014.8.13 - A轮 - N/A - 国投高新
2015.8.5 - B轮 - N/A - 软银/太浩/华兴新经济/山蓝
2017.8.3 - 股权投资 - N/A - 启明
2021.4.21 - D轮 - 1亿人民币 - 燕创/德屹/太浩/上海业浩
2022.1.27 - D+轮 - 3亿人民币 - 高瓴/红杉
2022.8.9 - 股权投资 - N/A - 思邈/交大教育发展</t>
  </si>
  <si>
    <t>景昱医疗是一家集研发、生产、销售于一体的创新型高科技医疗器械企业，多年来深耕脑深部电刺激（“DBS”）治疗领域，同时引领医疗用侵入式脑机接口的前沿探索。公司汇聚200余位国内外能力卓越、经验丰富的顶尖人才，坚持自主研发、全球创新以及自主生产。</t>
  </si>
  <si>
    <t>Ecomo</t>
  </si>
  <si>
    <t>家庭水质监测设备研发商</t>
  </si>
  <si>
    <t>2016.5.1 - 天使轮 - 100万美元 - 英智/Launch/Skywood/Urban Us/建木
2018.6.11 - Pre-A轮 - N/A - 东莞市三正/兆易/盈峰
2018.9.4 - A轮 - N/A - 顺为
2019.12.8 - A+轮 - N/A - TCL/顺择
2021.2.4 - 股权投资 - N/A - 广州佳得/投控东海
2022.8.9 - 股权投资 - N/A - 盈峰/国晟</t>
  </si>
  <si>
    <t>Ecomo已研发出“水杯”和“水环”两款可以检测饮用水质量的产品，可通过内部装置的滤芯对水进行过滤，水质检测时间为3秒，误差不超过3%。</t>
  </si>
  <si>
    <t>亮风台</t>
  </si>
  <si>
    <t>AR智能眼镜研发商</t>
  </si>
  <si>
    <t>2013.1.1 - 天使轮 - 数百万人民币 - 初创
2015.1.7 - A轮 - 数千万人民币 - 美图
2015.11.27 - A+轮 - 数千万人民币 - GGV
2017.8.16 - B轮 - 1亿人民币 - 索道/信熹/源星/乐道和/美图
2019.5.8 - B+轮 - 1.2亿人民币 - MYEG/活水/君盛/创徒/源星/美图
2019.8.27 - C轮 - 2.5亿人民币 - 长三角协同优势/磐熹
2020.12.1 - 股权投资 - N/A - 源星/大观/北京镕聿/中信产业/成都绎达成长
2021.6.9 - C+轮 - 2.7亿人民币 - CPE源峰/晶凯/源慧/大观/清控银杏/普超/源星/信熹/活水/MYEG 
2022.8.3 - 股权投资 - N/A - 中源合创</t>
  </si>
  <si>
    <t>亮风台成立于2012年，是中国首批增强现实（AR）专业公司，致力于打造5G时代的AR生活平台。公司拥有计算机视觉、深度学习、智能交互等人工智能核心技术，自主研发AR终端和AR云，已建成以AR云为数字中枢、端云结合的AR平台 HiAR Space。亮风台深耕垂直行业、开放平台能力，已累计为近千家企业与机构提供服务，覆盖公共安全、汽车、机械制造、智慧城市、文化旅游等诸多行业。同时，联合5G、IoT、大数据等新兴技术与产业合作伙伴，使AR更深入广泛地赋能行业、服务生活。</t>
  </si>
  <si>
    <t>清醒异构</t>
  </si>
  <si>
    <t>并行程序工厂提供商</t>
  </si>
  <si>
    <t>天使++</t>
  </si>
  <si>
    <t>2021.3.24 - 股权投资 - N/A - 红杉
2021.11.17 - 天使轮 - N/A - 无限基金SEE Fund
2022.6.7 - 天使+轮 - N/A - 卓源/奇绩创坛/水木清华
2022.8.9 - 天使++轮 - N/A - 中关村创业大街/奇绩/卓源</t>
  </si>
  <si>
    <t>北京清醒异构科技有限公司成⽴于2021年1⽉，致⼒于构建⾯向下一代HPC和AIOT的高效能系统软件和解决⽅案。清醒异构基于在异构感知的自动并行技术上的科研创新与积累，不断研发更好的编译器和程序工厂产品，切实提高行业客户对并行程序的开发效率与性能。公司核⼼团队和顾问团队来⾃于清华⼤学、帝国理工学院和斯坦福大学等世界⼀流学府和Google, ARM, 三星等科技企业。⽬前公司已经与曼彻斯特⼤学等高校联合培养博⼠⽣，团队成员近5年内，在计算系统和⼈⼯智能领域内顶级会议和期刊上发表论⽂数⼗篇，有丰富的系统性能优化⽐赛和⼯程经验，是⼀支平均年龄不到30岁的创新创业团队。目前已获得由赛博朋克奇点、奇绩创坛、SEE Fund无限基金和水木清华校友基金等机构参与的两千余万元天使投资。</t>
  </si>
  <si>
    <t>简单云ezOne.work</t>
  </si>
  <si>
    <t>云原生DevOps平台</t>
  </si>
  <si>
    <t>2019.9.24 - 天使轮 - 数百万人民币 - 金山云
2021.12.24 - 股权投资 - 数百万美元 - 蓝湖
2022.3.29 - Pre-A轮 - 数千万人民币 - 顺为
2022.8.5 - A轮 - 数千万人民币 - 蓝湖</t>
  </si>
  <si>
    <t>简单云ezOne.work是一家云原生DevOps平台，自我定位是“一体化云原生企业协同与效能平台”。不仅提供企业级云原生DevOps工具集， 更融合多年研发实践，提供咨询、培训、私有部署服务。</t>
  </si>
  <si>
    <t>万智生科技</t>
  </si>
  <si>
    <t>物联网行业解决方案提供商</t>
  </si>
  <si>
    <t>2020.12.1 - Pre-A轮 - 数千万人民币 - 蓝驰
2022.7.28 - 股权投资 - N/A - 镭场景</t>
  </si>
  <si>
    <t>北京市万智生科技有限公司创立于2017年，是国内专注于“物联网”领域应用研究与行业方案推广，坚持以“物联网”模式践行“产业互联网+”，并致力于打造“中国物联网应用创新第一品牌”的高科技创新型企业。</t>
  </si>
  <si>
    <t>箱信</t>
  </si>
  <si>
    <t>智能港口集装箱陆运解决方案提供商</t>
  </si>
  <si>
    <t>2016.6.1 - 种子轮 - 1000万人民币 - N/A
2018.4.1 - 天使轮 - 1000万人民币 - 梅花
2020.10.13 - A轮 - N/A - 招商局
2021.5.25 - A+轮 - 1000万美元 - 明裕/招商局
2022.8.9 - A2轮 - N/A - 洪泰</t>
  </si>
  <si>
    <t>箱北网络是一个集装箱物流云平台，致力于帮助集装箱物流企业在互联网上建立平台，并通过平台将集装箱物流企业的产品互联网化、营销互联网化、服务互联网化、渠道互联网化、运营互联网化，旗下核心产品包括箱信SaaS型TMS系统及箱信APP。</t>
  </si>
  <si>
    <t>Geek+</t>
  </si>
  <si>
    <t>智能物流机器人研发商</t>
  </si>
  <si>
    <t>GGV/高榕</t>
  </si>
  <si>
    <t>2015.4.26 - 天使轮 - 1000万人民币 - 心怡物流
2016.5.8 - A轮 - 5000万人民币 - 火山石/高榕
2017.3.19 - A+轮 - 1.5亿人民币 - 祥峰/火山石/高榕
2017.7.13 - B轮 - 6000万美元 - 华平/火山石
2018.11.21 - B轮 - 1.5亿美元 - 华平/祥峰/火山石
2019.7.10 - C1轮 - N/A - GGV/D1/华平
2020.6.17 - C2轮 - 2亿美元 - 云晖/鸿为/祥峰成长
2021.1.15 - D轮 - N/A - CPE源峰/赛领/中金/云晖/中国互联网投资/伊利/高榕/火山石/海尔/LDV
2022.8.8 - E轮 - 1亿美元 - 英特尔/波士顿/祥峰成长/清悦</t>
  </si>
  <si>
    <t>Cosmunity是通过照片和视频分享、事件发现、社交关系将极客文化爱好者聚集在一起的社交平台。</t>
  </si>
  <si>
    <t>快仓</t>
  </si>
  <si>
    <t>2014.8.30 - 天使轮 - 1000万人民币 - N/A
2015.10.30 - A轮 - 4000万人民币 - N/A
2016.1.18 - A+轮 - N/A - 百世物流/中兴合创
2017.3.29 - B轮 - 2亿人民币 - 菜鸟/软银
2019.8.14 - 股权投资 - N/A - 中国-比利时直接/联创永宣/中信/创世伙伴/上海国和/信中利
2020.12.9 - C+轮 - 1亿美元 - 凯傲/Prosperity7/深圳市联道/深圳市财富森林/太平保利/宏源汇富/交银/中信/林德叉车/联创永宣/高能/申万宏源/创世伙伴/建信
2022.8.8 - 股权投资 - N/A - 临港科创</t>
  </si>
  <si>
    <t>上海快仓智能科技有限公司成立于2014年，是全球第二大的智能仓储机器人系统解决方案提供商，是人工智能+智能机器人领域的头雁企业，拥有目前国内规模最大的千台级机器人智能仓。快仓致力于打造下一代无人驾驶机器人及机器人集群操作系统，让无人驾驶机器人成为智能制造、智能物流的基础设施。</t>
  </si>
  <si>
    <t>纵慧芯光</t>
  </si>
  <si>
    <t>光电半导体研发商</t>
  </si>
  <si>
    <t>武岳峰/高榕/长江小米/哈勃/耀途</t>
  </si>
  <si>
    <t>2015.11 - 天使 - N/A - 瑞麒/恒岳/华业天成/高榕/江苏武进/同威/追远/耀途/华西/同凝/欧菲
2016.01 - A轮 - N/A - 一村
2018.01 - B轮 - N/A - N/A
2018.09 - 战略投资 - N/A - 汇智/青岛智慧产业/深圳前海中慧
2019.02 - B+轮 - 1亿人民币 - 武岳峰/前海/追远/五岳
2019.09 - B++轮 - N/A - 创创
2020.06 - C轮 - N/A - 哈勃
2020.12 - C+轮 - N/A - 长江小米
2021.09 - C3轮 - 数亿人民币 - 武岳峰/比亚迪/CPE源峰/高榕/一村/中慧/中清正合
2022.02 - 股权投资 - N/A - 大疆/凯旭源/高榕
2022.08 - 战略投资 - N/A - 速腾聚创/禾赛/比亚迪</t>
  </si>
  <si>
    <t>纵慧芯光成立于2015年，在垂直腔面发射激光器（VCSEL）激光芯片及外延片的研发、制造领域深耕多年，是国内最早从事VCSEL激光芯片3D感知应用研发的企业，自有外延产线和封测产线，提供VCSEL激光芯片及模组和外延片的研发制造与服务，核心产品为3D感知应用的VCSEL芯片、激光雷达（LiDAR）高功率VCSEL芯片解决方案。</t>
  </si>
  <si>
    <t>先锋半导体</t>
  </si>
  <si>
    <t>精密金属零部件生产制造商</t>
  </si>
  <si>
    <t>2022.2.24 - 股权投资 - 数亿人民币 - 聚源/上海航空/上海自贸区/全德学尔/张家港冉冉/新投/中微半导体/芯创/恒旭/上汽/君信/国泰君安/深创投/诺华/张江火炬/芯铄/亚米新融
2022.8.4 - 股权投资 - N/A - 华京</t>
  </si>
  <si>
    <t>靖江先锋半导体科技有限公司专注于精密金属零部件生产制造，具有数控加工中心为主体的精密加工，和针对铝、不锈钢等金属材料表处理能力。主要为国内外半导体设备厂商提供金属零部件，是国内装备厂重要的零部件供应商。</t>
  </si>
  <si>
    <t>芯旺微电子</t>
  </si>
  <si>
    <t>MCU及DSP内核研发生产商</t>
  </si>
  <si>
    <t>2020.9.25 - A轮 - 1亿人民币 - 硅港/上汽恒旭/聚源/超越摩尔/联储/炬成
2021.3.10 - B轮 - 3亿人民币 - 聚源/上汽恒旭/万向钱潮/超越摩尔/三花弘道/硅港/云岫/尚颀/宁波钛铭
2021.9.1 - B+轮 - N/A - 联储/嘉元丰溢
2021.12.28 - C1轮 - 数亿人民币 - 赛领/中金/水木梧桐/中科育成/轩辕友谊/硅港
2022.8.5 - 股权投资 - N/A - 张江科投/赛领/中金/青岛中科育成/硅港/水木梧桐/江阴新国联/上海科创投/浙江中迪</t>
  </si>
  <si>
    <t>芯旺微电子是一家MCU及DSP内核研发生产商，致力成为汽车领域多方位的数字和模拟芯片供应商，同时布局汽车软件生态的建设。公司具有独立研发MCU内核及搭建生态系统能力，基于自主IP KungFu内核架构，已开发出高可靠、 高品质8位MCU、32位MCU&amp;DSP，产品线涵盖DSP、MCU和数模混合SOC等产品，面向汽车市场提供差异化的汽车半导体解决方案。</t>
  </si>
  <si>
    <t>陈香贵</t>
  </si>
  <si>
    <t>兰州牛肉面品牌</t>
  </si>
  <si>
    <t>云九/源码</t>
  </si>
  <si>
    <t>2020.07 - 天使轮 - 数百万人民币 - 宋欢平
2021.04 - Pre-A轮 - N/A - 源码
2021.07 - A轮 - 1亿人民币 - 正心谷/云九/源码/宋欢平
2021.11 - A+轮 - 2亿人民币 - 水滴/华晟/巧厨
2022.02 - B轮 - 1亿人民币 - 正心谷/云九/源码/宋欢平
2022.08 - 股权投资 - N/A - 华兴新经济</t>
  </si>
  <si>
    <t>陈香贵是一家兰州牛肉面品牌。2020年初，陈香贵在疫情中诞生，不到一年半的时间里，已经在上海、苏州、南京等地开出了超50家门店，成为兰州牛肉面里目前开店数量最多的品牌。</t>
  </si>
  <si>
    <t>3200万美元</t>
  </si>
  <si>
    <t>2019.6.5 - 种子轮 - N/A - 凯风/元生
2022.6.9 - A轮 - 2200万美元 - 幂方/德屹/百度/芯航/凯风/元生
2022.8.9 - A+轮 - 3200万美元 - N/A</t>
  </si>
  <si>
    <t>海尔施基因</t>
  </si>
  <si>
    <t>核酸检测整体解决方案提供商</t>
  </si>
  <si>
    <t>2020.11.23 - A轮 - 2.2亿人民币 - 启明/德福/博远/景旭/蓝源
2021.6.28 - B轮 - N/A - 金垣坤通
2022.8.8 - C轮 - 数亿人民币 - 深创投/博远/和丰/盛世/滨江开投</t>
  </si>
  <si>
    <t>海尔施基因成立于2011年8月，致力于成为最具特色的医学检验完整解决方案提供商。公司聚焦临床诊断、法庭科学两大业务领域，为各级医疗机构、疾控中心等提供覆盖分子诊断、免疫诊断、生化诊断的全面医学检验应用解决方案，及为公安系统、司法机构提供人类DNA个体识别、亲缘关系鉴定等完整技术解决方案。</t>
  </si>
  <si>
    <t>长胜科技</t>
  </si>
  <si>
    <t>纺织品整体解决方案提供商</t>
  </si>
  <si>
    <t>2015.1.20 - 天使轮 - N/A - 软银
2016.2.2 - A轮 - N/A - 乐赟/果睿/SIG/敏闻
2020.3.26 - B轮 - 数千万美元 - CMC/软银
2021.9.29 - C1轮 - 数亿人民币 - 纽尔利
2022.8.1 - C2轮 - 2亿美元 - 大钲</t>
  </si>
  <si>
    <t>NTX™ 集团总部位于上海，提供纺织品数位转移印染技术、设备、耗材、技术支持和培训整体解决方案，其自主研发的 NTX™ Cooltrans™（冷转移）印染技术可解决印染行业耗水多、耗能高、污染大的问题，大大降低纺织服装行业的碳排放量。</t>
  </si>
  <si>
    <t>清洁捕获</t>
  </si>
  <si>
    <t>除碳技术解决方案提供商</t>
  </si>
  <si>
    <t>2022.1.28 - 天使轮 - 数百万人民币 - 险峰
2022.7.28 - 股权投资 - N/A - 元禾原点</t>
  </si>
  <si>
    <t>清洁捕获是一家利用人工技术清除二氧化碳的创新企业。致力于通过对碳捕捉、利用与封存（CCUS）技术的研发与商业化，为社会提供低成本的除碳技术解决方案，帮助构建未来“净零排放”的工业经济体系目前企业聚焦于建材领域，利用技术将捕集的CO₂封存在混凝土材料中，不仅能制造减少80%碳足迹的低碳混凝土产品，为建筑、基建等行业提供不增加“绿色溢价”的低碳转型方案，同时还能实现CO₂的大规模、稳定封存，将混凝土这种全世界使用量第二大的材料转变为地球的碳汇。</t>
  </si>
  <si>
    <t>力信能源</t>
  </si>
  <si>
    <t>锂离子动力电池及配套产品生产商</t>
  </si>
  <si>
    <t>2016.6.8 - 股权投资 - N/A - 钧源/大港股份
2016.8.26 - 股权投资 - N/A - 金浦/CPE源峰
2018.3.19 - 股权投资 - N/A - 高榕
2022.7.28 - 股权投资 - N/A - 江苏银行/招商银行/浙江吉利/中信</t>
  </si>
  <si>
    <t>力信（江苏）能源科技有限责任公司成立于2016 年 6 月，是中信产业基金旗下控股企业，主要从事锂离子动力电池及相关配套产品的研发生产、制 造、销售的大型制造企业。</t>
  </si>
  <si>
    <t>锐锢商城</t>
  </si>
  <si>
    <t>MRO工业品一站式采购平台</t>
  </si>
  <si>
    <t>源码/钟鼎</t>
  </si>
  <si>
    <t>2016.3.15 - A轮 - N/A - 源码/成为
2017.5.15 - B轮 - 1亿人民币 - 成为/源码
2018.12.3 - B+轮 - 2.3亿人民币 - 正瀚/源码/成为
2019.8.21 - C轮 - 3亿人民币 - 鼎晖/钟鼎
2020.9.18 - C2轮 - 数亿人民币 - 源码/钟鼎/鼎晖/成为
2021.7.20 - 股权投资 - N/A - 君聚
2021.10.22 - D轮 - 2.5亿美元 - 春华/泰康人寿/普洛斯GLP/建发新兴/源码/钟鼎/鼎晖/成为
2022.5.1 - 股权投资 - 1.5亿美元 - 安大略教师退休金</t>
  </si>
  <si>
    <t>锐锢商城作为一家MRO工业品一站式采购平台。主要服务于中国MRO工业品生产企业及从事MRO工业品流通的广大中小型企业，截至目前已累计服务超过十五万家中小企业客户，助力其实现数字化进销存升级。自2015年成立起，锐锢始终秉持“造就畅通无阻的中国工业品数字化供应链，成就中国工业品品牌全面价值化、全球化”的企业使命，致力于以信息技术赋能广大工业品生产企业，以数字基建为更多工业品销售企业提供完善的流通支持，通过锐锢构建的全链路服务生态，最终服务于推动中国工业生产及基建的产业升级。</t>
  </si>
  <si>
    <t>2011.11.18 - 股权投资 - N/A - 瑞创
2017.12.26 - 股权投资 - N/A - 国富基金
2021.12.8 - 股权投资 - N/A - 复星创富/华业天成/小米/长江小米
2022.8.2 - 股权投资 - N/A - 复星创富/交银国际</t>
  </si>
  <si>
    <t>Menusifu</t>
  </si>
  <si>
    <t>智能餐饮系统提供商</t>
  </si>
  <si>
    <t>2015.3.30 - 天使轮 - 500万人民币 - 真格
2017.9.28 - A轮 - 300万美元 - AMINO/颉羿
2021.12.5 - A+轮 - 400万美元 - Rocketship.vc/颉羿/大观/丰元
2022.8.1 - B轮 -2000万美元 - Challenjers</t>
  </si>
  <si>
    <t>Menusifu成立于2013年，立足于美国最大城市纽约，是美国领先的华人餐饮互联网公司，提供智能餐饮点餐系统及相关互联网餐饮服务，整合了移动平台、自主点餐、网上点餐等多种实用的功能：包含收银POS电脑，企台Ipad快捷点餐，手机二维码自助点餐，桌面电子图片点餐，实时老板报表等系列产品。</t>
  </si>
  <si>
    <t>光线云</t>
  </si>
  <si>
    <t>云渲染引擎研发商</t>
  </si>
  <si>
    <t>Cici/Francis</t>
  </si>
  <si>
    <t>2021.9.18 - 股权投资 - N/A - 沄涌/51World/高瓴/Star VC/红杉
2022.8.2 - 股权投资 - N/A - 前海母基金</t>
  </si>
  <si>
    <t>光线云科技站在5G的风口，致力于打造一流的实时云渲染引擎，构建未来全真虚拟世界。公司依托浙江大学CAD实验室，自主研发的低时延高逼真的云渲染系统，广泛应用于云游戏，AR/VR，工业数字孪生等领域。</t>
  </si>
  <si>
    <t>和伍系统</t>
  </si>
  <si>
    <t>系统工程智能创新设计平台研发商</t>
  </si>
  <si>
    <t>2020.5.29 - 股权投资 - N/A - 银杏谷/科发
2022.1.5 - 股权投资 - N/A - 硅港/浙银鸿绅/银杏谷/红杉
2022.7.26 - 股权投资 - N/A - 浙大友创</t>
  </si>
  <si>
    <t>杭州和伍系统科技有限公司（以下简称“和伍”)，业务范围主要包括基于模型的系统工程(Model-Based Systems Engineering/MBSE)智能创新设计平台研发。其创新研发成果——M-Design平台是目前国内唯一自主可控且国际上首款基于Web的支持复杂装备顶层系统创新设计平台。根据统计估算，应用MBSE方法可将复杂装备总体设计时间缩短至一半。</t>
  </si>
  <si>
    <t>上海慧程</t>
  </si>
  <si>
    <t>工业互联网数据智能服务商</t>
  </si>
  <si>
    <t>2013.8.8 - 天使轮 - N/A - N/A
2016.9.22 - A轮 - N/A - 海宁瑞业/众业达电气
2018.5.7 - B轮 - 1亿人民币 - 红点/前海母基金
2020.3.16 - C轮 - 1亿人民币 - 东方嘉富/红点
2020.8.21 - 股权投资 - N/A - 紫竹小苗/兴旺
2021.4.22 - 股权投资 - N/A - 海宁盈创
2022.8.1 - D轮 - 1亿人民币 - 中信建投/熠美</t>
  </si>
  <si>
    <t>上海慧程工程技术服务有限公司（简称H VISIONS 慧程）成立于2015年，总部位于上海，在北京、苏州、西安、沈阳等全国各大城市设立了多家分公司和研发中心。H VISIONS 慧程致力于打造工业信息化软件和整体解决方案，以工业软件产品、自动化信息化工程服务、工业大数据及人工智能、智能工厂咨询和实施为核心业务。慧程拥有专业的研发团队和服务团队，满足客户对智能制造的需求，赋能工业数字化进程。</t>
  </si>
  <si>
    <t>一径科技</t>
  </si>
  <si>
    <t>车规级MEMS激光雷达解决方案提供商</t>
  </si>
  <si>
    <t>2018.1.20 - 天使轮 - N/A - 明势/英诺/臻云
2019.4.15 - A轮 - 数千万人民币 - 云天使/明势/东科创星
2020.4.7 - A+轮 - 7000万人民币 - 复星锐正/松禾
2021.6.18 - B轮 - 数亿人民币 - 英特尔/创新工场
2021.10.27 - Pre-C轮 - 数亿人民币 - 小鹏汽车/尚颀/东风交银/英特尔
2022.3.8 - 股权投资 - N/A - 百度/国汽智联
2022.8.1 - 股权投资 - N/A - 星航/卓源</t>
  </si>
  <si>
    <t>一径科技致力于提供国际领先的全固态激光雷达解决方案，以先进的技术出发，紧密结合市场需求，提供高性能、小型集成化、可量产的车规级全固态激光雷达产品，赋予无人驾驶汽车、机器人等人工智能应用可靠稳定、宽视角、远距离及高分辨率的三维深度视觉能力。</t>
  </si>
  <si>
    <t>临床阶段生物医药研发商</t>
  </si>
  <si>
    <t>2019.4.1 - Pre-A轮 - 1600万美元 - 斯道/F-Prime/红杉/TF/药明康德
2020.3.11 - A轮 - 2600万美元 - 启明
2021.10.21 - B轮 - 1亿美元 - BVF/Casdin/Cormorant Asset/Janus Henderson/Lilly Asia/Monashee/Sage/Stork/Surveyor/TCG X/Terra Magnum/Woodline/Schrödinger/斯道/F-Prime/启明/红杉/TF/药明康德
2022.8.1 - B+轮 - 3300万美元 - Deep Track/Piper Heartland</t>
  </si>
  <si>
    <t>亮亮视野</t>
  </si>
  <si>
    <t>企业级AR+AI行业解决方案提供商</t>
  </si>
  <si>
    <t>2015.02 - 天使轮 - 数百万人民币 - 猎豹/经纬
2015.09 - A轮 - N/A - 经纬
2016.02 - A+轮 - N/A - 金盛博基
2017.05 - B轮 - 1000万美元 - 蓝驰/经纬
2018.06 - B+轮 - 1亿人民币 - 建银/蓝驰/经纬
2020.05 - 战略投资 - 5000万人民币 - 北京屹唐长厚
2021.09 - C1轮 - 1亿人民币 - 亦庄/联电/安信
2022.04 - 股权投资 - N/A - 金觉/国投创丰
2022.07 - 战略投资 - N/A - 东方嘉富</t>
  </si>
  <si>
    <t>亮亮视野成立于2014年，作为第一视角AI+AR领域的拓荒者和领导者，提供相关硬件产品及软件服务，并广泛应用于工业、安防、医疗等行业。旗下有GLXSS智能眼镜、GLXSS Pro 智能眼镜、GLXSS ME 智能眼镜、双目光波导AI+AR眼镜LEION系列产品。</t>
  </si>
  <si>
    <t>光通信模块及芯片测试设备生产商</t>
  </si>
  <si>
    <t>2019.8.6 - A轮 - N/A - 架桥/毅达/苏州高新枫桥
2020.12.29 - A+轮 - N/A - 鑫鼎国瑞/硅港
2021.9.13 - B轮 - N/A - 苏高新
2022.3.24 - B+轮 - 1亿人民币 - 兴橙/华峰测控/聚源
2022.7.20 - 股权投资 - N/A - 凯烁/永鑫方舟</t>
  </si>
  <si>
    <t>Nebula Brands</t>
  </si>
  <si>
    <t>亚马逊品牌收购平台</t>
  </si>
  <si>
    <t>2021.5.27 - A轮 - N/A - 经纬/阿尔法
2021.12.7 - B轮 - 5000万美元 - L Catterton/经纬/阿尔法
2022.7.27 - B+轮 - N/A - Mubadala</t>
  </si>
  <si>
    <t>Nebula Brands是国内率先获得知名VC、PE和银行注资的亚马逊品牌收购集团，通过收购亚马逊Private-label品牌，并加以资金、专业运营、技术和数据支持以保持高速增长。</t>
  </si>
  <si>
    <t>钱大妈</t>
  </si>
  <si>
    <t>社区生鲜连锁品牌</t>
  </si>
  <si>
    <t>2015.2.1 - A轮 - N/A - 和君
2017.6.22 - B轮 - N/A - 启承/瑞胜
2018.7.12 - C轮 - N/A - 高榕/弘章/启承
2019.12.23 - D轮 - 10亿人民币 - 启承/兼固/基石/泰康/光源
2022.7.27 - 股权投资 - N/A - 和智</t>
  </si>
  <si>
    <t>钱大妈是一个社区生鲜连锁品牌，经营的品类有鲜肉类、蔬菜配菜类、熟食加工类、水产品等四大类别约500种食材，通过自建仓储配送系统和种植基地，覆盖云南元谋、山东寿光、西北宁夏、河北张北、广东湛江等地，使食材从采购到店内整个作业过程不超过12个小时。</t>
  </si>
  <si>
    <t>马上赢</t>
  </si>
  <si>
    <t>聚合支付解决方案提供商</t>
  </si>
  <si>
    <t>元璟/DCM/创新工场</t>
  </si>
  <si>
    <t>2016.5.4 - 天使轮 - N/A - 创新工场/个人投资者
2017.11.25 - A轮 -2000万人民币 - 猎豹移动/创新工场/58同城/杭州景宸
2020.8.17 - A+轮 - 1000万人民币 - 挑战者
2021.1.20 - A++轮 - 1000万美元 - 元璟/DCM
2022.7.25 - B轮 - 数千万人民币 - 鲁商</t>
  </si>
  <si>
    <t>马上赢的定位是中国快消品行业的风向标，零售监测的新标准，中国的“尼尔森”。马上赢已经建成国内全方位的实时线下零售监测网络，基于数万门店的动销数据为快消品行业提供马上赢风向标服务，助力新品快速迭代，进行深度市场洞察，实现快消品的优生优育。成功的客户案例为：元气森林。</t>
  </si>
  <si>
    <t>2022.3.4 - 天使轮 - 数千万人民币 - 峰瑞
2022.7.19 - 股权投资 - N/A - 函数</t>
  </si>
  <si>
    <t>零探智能</t>
  </si>
  <si>
    <t>可持续分布式储能产品及服务提供商</t>
  </si>
  <si>
    <t>2022.1.11 - 天使轮 - 数千万人民币 - 明势
2022.7.19 - 股权投资 - N/A - 斯道</t>
  </si>
  <si>
    <t>零探智能的愿景是加速全球能源的可持续转型，世界停止依靠化石燃料的速度越快，人类的未来更美好。秉承这一愿景，零探专注于开发创新可持续的分布式储能产品和服务，为用户侧提供安全、高效的分布式储能系统，致力于为工厂、园区、商业楼宇、充电站、数据中心等工商业场景提供基于储能的解决方案。</t>
  </si>
  <si>
    <t>闪马智能</t>
  </si>
  <si>
    <t>人工智能视频异常分析服务提供商</t>
  </si>
  <si>
    <t>线性/红点</t>
  </si>
  <si>
    <t>2019.4.17 - 种子 - 数百万人民币 - 七牛云
2019.9.2 - 天使 - 5800万人民币 - 线性/波宜/红点/沛华/上海科创
2020.7.22 - Pre-A - 数千万人民币 - 六脉/线性/红点/沛华
2021.3.29 - A轮 - N/A - 国创中鼎/线性/六脉/红点/沛华
2022.7.25 - 股权投资 - N/A - 朗泰/张科领弋/张江浩珩</t>
  </si>
  <si>
    <t>上海闪马智能科技有限公司是专注视频异常分析的新一代数据平台公司，全力赋能智能城市安全建设。为了保证城市的安全，实现多部门、线上线下等空间的信息充分流通与协同管理，闪马智能通过打造能够同时应对交通违章、人群事件、道路资产管理、市容环境管理等突发状况的统一的「VisionMind视频异常平台」，帮助城市管理者实现一站式城市五大空间管理目标。闪马智能将利用视频异常分析助力线上线下智慧城市安全建设。</t>
  </si>
  <si>
    <t>世悦星承</t>
  </si>
  <si>
    <t>虚拟数字人及虚拟时尚研发商</t>
  </si>
  <si>
    <t>2021.12.14 - 天使轮 - 1000万人民币 - 网易
2022.1.17 - Pre-A轮 - N/A - 梅花
2022.7.21 - 股权投资 - N/A - 凯辉/泰姬</t>
  </si>
  <si>
    <t>世悦星承成立于2021年3月，世悦星承定位于专注元宇宙时尚潮流细分赛道的数字内容研发及运营，将围绕To B端的虚拟数字人和To C端的虚拟服饰等方向进行产品开发，并融入AR/VR等技术进行多平台的内容展示。在这其中，持久性的优质内容创作和运营将是该团队着重发展的方向。</t>
  </si>
  <si>
    <t>智联安科技</t>
  </si>
  <si>
    <t>AIoT芯片解决方案提供商</t>
  </si>
  <si>
    <t>2014.1.17 - 种子轮 - N/A - 辉耀
2014.12.9 - 天使轮 - N/A - 北京启迪金信
2017.6.5 - Pre-A轮 - N/A - 马力/启迪之星
2018.3.8 - A轮 - 1500万人民币 - 清研陆石/合肥高投
2020.11.26 - A+轮 - 1亿人民币 - 国投东兴/同润科投/SIG
2021.8.3 - B+轮 - 1亿人民币 - 北京集成尖端/SIG/长江创新/明裕/川商/耀彩/禾盈同晟/长江证券
2022.7.28 - C轮 - 数亿人民币 - 国投/瑞芯/华泰宝利/东源/善金/明裕</t>
  </si>
  <si>
    <t>成立于2013年的智联安科技，是一家领先的本土AIoT芯片与解决方案提供商，拥有5G IoT芯片和汽车激光雷达芯片两大产品线，在通信和信号处理领域掌握一系列核心技术，产品广泛应用于工业物联网、智慧生活、汽车辅助驾驶等领域。智联安科技在过去3年先后承担两项国家科技重大专项，分别为围绕“NB-IoT芯片”的《面向智慧生活的安全可信智能物联平台与融合服务项目》（科技部2019年）、聚焦“5G RedCap芯片”的《基于R17的5G中高速大连接测试设备项目》（工信部2021年）。短期内承担两个专项芯片课题，智联安科技向外界展现了极强的产品力。</t>
  </si>
  <si>
    <t>瀚天天成</t>
  </si>
  <si>
    <t>碳化硅外延晶片研发生产商</t>
  </si>
  <si>
    <t>2015.1.27 - 天使轮 - N/A - 厦门高新
2016.2.14 - Pre-A轮 - N/A - 国开发展/厦门火炬
2019.9.24 - A轮 - N/A - 赛富
2020.3.1 - A+轮 - N/A - 惠友/中南弘远
2020.11.27 - B轮 - N/A - 哈勃/臻弘
2022.7.21 - 战略投资 - 数千万人民币 - 清大海峡</t>
  </si>
  <si>
    <t>瀚天天成电子科技（厦门）有限公司是一家集研发、生产、销售碳化硅外延晶片的中美合资高新技术企业。公司于2011年3月在厦门火炬高新区正式成立，已在厦门火炬高新区（翔安）产业区建成现代化生产厂房，含百级超净车间、检测、动力及辅助设施等。公司引进德国Aixtron公司制造的全球先进的碳化硅外延晶片生长炉和各种进口高端检测设备，形成了完整的碳化硅外延晶片生产线。公司已获得ISO9001、ISO14001、OHSAS18001管理体系认证证书。</t>
  </si>
  <si>
    <t>NIIC</t>
  </si>
  <si>
    <t>工业智能制造核心技术及软硬件产品提供商</t>
  </si>
  <si>
    <t>2018.12.24 - 天使轮 - N/A - 九合
2022.7.25 - 股权投资 - N/A - 苏州领军</t>
  </si>
  <si>
    <t>广州市依森生物科技有限公司是一个综合型电子商务平台，商品有服饰，美妆，箱包，数码，电器等。</t>
  </si>
  <si>
    <t>长江小米/君联</t>
  </si>
  <si>
    <t>2020.10.10 - A轮 - N/A - 长江小米/宁德/君联/海风/智晶/合肥华芯太浩/杭州矽芯/海邦/高瓴
2022.5.13 - 股权投资 - N/A - 矽芯/国家集成
2022.7.22 - 股权投资 - N/A - 恒旭/深创投/广汽</t>
  </si>
  <si>
    <t>芯迈半导体是一家半导体芯片研发商，经营范围包括：系统集成、集成电路及模块、电子产品的技术开发、技术服务、成果转让；集成电路芯片的生产（限分支机构经营）、测试、安装；电子产品、集成电路芯片的销售。</t>
  </si>
  <si>
    <t>巨风半导体</t>
  </si>
  <si>
    <t>2019.8.2 - 股权投资 - N/A - 亦合/南方创新创业
2020.9.11 - 股权投资 - N/A - 聚源/元禾华创
2022.3.2 - 股权投资 - N/A - 广州开发区/深创投/汇川/武岳峰
2022.7.21 - 股权投资 - N/A - 广汽/上汽</t>
  </si>
  <si>
    <t>芯耀辉</t>
  </si>
  <si>
    <t>芯片IP研发及服务提供商</t>
  </si>
  <si>
    <t>高瓴/红杉/高榕/五源/经纬/真格</t>
  </si>
  <si>
    <t>2021.1.22 - 天使轮 - N/A - 真格/大数长青
2021.2.24 - Pre-A轮 - 4亿人民币 - 高瓴/红杉/云晖/高榕/松禾/五源/国策/大横琴
2021.5.19 - A轮 - 5亿人民币 - 高榕/经纬/兰璞/澳门大学/澳门科技大学/红杉/高瓴/松禾/云晖/大横琴/五源/小村/上海国和/宏达控股/格力/上海熙灏/国策
2022.7.21 - 股权投资 - N/A - 珠海鲸芯/博裕</t>
  </si>
  <si>
    <t>芯耀辉科技有限公司，是一家专注于先进半导体IP研发和销售、赋能芯片设计和系统应用的高科技公司。 通过与行业国际巨头独家合作，芯耀辉拥有业界先进、可靠的接口IP技术，可服务于数字新基建核心芯片设计的数据中心、高性能计算，5G, 物联网，人工智能，消费电子等多个领域。</t>
  </si>
  <si>
    <t>智多晶</t>
  </si>
  <si>
    <t>可编程集成电路及相关设备生产商</t>
  </si>
  <si>
    <t>小米长江/同创伟业</t>
  </si>
  <si>
    <t>2017.10.30 - A轮 - N/A - 迈朴
2018.3.27 - A+轮 - N/A - 鼎兴量子
2019.1.18 - B轮 - N/A - 小村/兆恒/亿宸/同创伟业/鼎兴量子
2019.9.2 - B+轮 - N/A - 长江小米
2019.12.19 - 战略投资 - N/A - 新余润通/厦门市联和
2021.9.28 - C轮 - 1亿人民币 - 盛宇/超越摩尔/临芯/深创投/宏燚/华御/西安天启/鼎兴量子/同创伟业
2022.7.25 - 股权投资 - N/A - 陕西半导体先导/厦门火炬/中兵顺景</t>
  </si>
  <si>
    <t>智多晶是国内第一批自主FPGA厂商，产品包括5K、12K、25K、30K、100K等各型号FPGA芯片，广泛应用于通讯、工业控制、LED显示、消费电子等领域。公司已与超过30家国内外厂商建立合作，规模化导入诺瓦、凯视达等细分领域头部客户，成为LED显示控制领域国产FPGA最大供应商。</t>
  </si>
  <si>
    <t>新零啤酒</t>
  </si>
  <si>
    <t>无醇精酿啤酒品牌</t>
  </si>
  <si>
    <t>2021.9.23 - 天使轮 - 数千万人民币 - 高瓴/沧澜
2022.7.20 - 股权投资 - N/A - 洪泰</t>
  </si>
  <si>
    <t>新零在2020年初成立，专注于研发及生产无酒精精酿啤酒，主张为用户提供“快乐又健康的生活方式”。用户群体方面，新零瞄准需控卡、控酒精摄入但追求口感和健康的啤酒爱好者。</t>
  </si>
  <si>
    <t>KOOYO</t>
  </si>
  <si>
    <t>新一代保健品品牌</t>
  </si>
  <si>
    <t>2021.3.17 - 天使轮 - N/A - 险峰长青
2021.3.23 - Pre-A轮 - N/A - 宽窄
2021.4.30 - A轮 - N/A - 宽窄/华映/道彤/东方
2021.8.18 - B轮 - N/A - 华映/道彤
2022.7.25 - 股权投资 - N/A - 芯航</t>
  </si>
  <si>
    <t>KOOYO是一家保健品品牌，目标消费者是面临工作压力大、应酬多、睡眠差等问题的，25-40岁的工作人群。品牌核心系列THE ONE现已在KOOYO天猫国际旗舰店上线，覆盖“打工人”的三个典型需求场景：白天上班需要提神，晚上应酬需要解酒，夜里需要助眠。</t>
  </si>
  <si>
    <t>库柏特</t>
  </si>
  <si>
    <t>智能机器人操作系统研发商</t>
  </si>
  <si>
    <t>GGV/经纬</t>
  </si>
  <si>
    <t>2016.6.1 - 天使轮 - 500万人民币 - 合力
2017.3.15 - A轮 - 4000万人民币 - 经纬
2017.12.5 - B轮 - 1.02亿人民币 - 蓝图/GGV/经纬/蓝拓
2021.1.4 - B+轮 - 1亿人民币 - 沸点/蓝拓
2022.2.22 - 股权投资 - N/A - 沸点
2022.7.23 - C轮 - 1亿人民币 - 中科海创/国信海翔</t>
  </si>
  <si>
    <t>武汉库柏特科技有限公司是一家专业从事智能机器人操作系统开发并深耕智慧医疗场景应用的高新技术企业。近年来，库柏特基于自主研发的智能机器人操作系统 CobotSys，将 3D 视觉、柔性抓取、力控、深度学习等核心技术创新应用于医疗行业，已经形成了包含院内物流、远程超声诊断机器人、激光肿瘤消融机器人等产品矩阵，打造了涵盖智慧门诊药房、住院药房、静配中心、耗材管理等多个专业化、智能化的解决方案，突破多项核心关键技术，解决了行业的“卡脖子”问题。</t>
  </si>
  <si>
    <t>碧利医疗BEELE</t>
  </si>
  <si>
    <t>显微手术器械制造商</t>
  </si>
  <si>
    <t>2017.6.14 - 天使轮 - N/A - 十维
2018.8.10 - Pre-A轮 - 数千万人民币 - 盛鼎/旦恩
2021.2.5 - A轮 - N/A - 苏高新
2021.8.6 - B轮 - 1亿人民币 - 创新工场/久有/苏高新/旦恩
2022.7.18 - 股权投资 - N/A - 德屹</t>
  </si>
  <si>
    <t>苏州碧利医疗科技有限公司（简称碧利医疗）成立于2017年，是国内首家以显微外科手术器械为主营产品的研发制造型企业，产品线覆盖眼前节手术（白内障、青光眼、飞秒、准分子、ICL等）、眼后节手术（即玻璃体视网膜手术）全系列眼科专用手术器械、耳科全系列显微手术（侧颅底、中耳炎、人工听骨植入、人工耳蜗植入）套包。其核心创始团队曾是全球显微手术器械领导品牌在国内唯一的OEM合作伙伴，具备为世界知名品牌多年OEM的资深经验，并拥有国际市场拓展和ODM服务能力。现阶段，碧利医疗旗下的“贝尔一锋”眼科系列已发展成为国内眼科显微手术器械第一高端品牌，得到前沿眼科专家们的高度评价。</t>
  </si>
  <si>
    <t>2021.12.27 - 股权投资 - N/A - 万联顺泽/博佳/深圳茗晖/梅花
2022.7.13 - 股权投资 - N/A - 清控金信</t>
  </si>
  <si>
    <t>2022.4.7 - 股权投资 - N/A - 九智/深圳人才/厦门新兴/美的/深圳担保/深圳佳银/达晨/中信/高瓴/源码/国中/深圳泓鑫
2022.7.13 - 股权投资 - N/A - 东方富海</t>
  </si>
  <si>
    <t>三相科技</t>
  </si>
  <si>
    <t>电机产品研发生产商</t>
  </si>
  <si>
    <t>2015.4.30 - 股权投资 - N/A - 丰豪
2021.6.11 - 天使轮 - N/A - 浙大友创/天使湾/藕舫
2022.1.27 - A轮 - N/A - 碧桂园
2022.1.27 - A+轮 - 数千万人民币 - 盈动/立元/盈睿/格米特
2022.6.24 - A++轮 - 数千万人民币 - 无限/华控电科
2022.7.18 - 股权投资 - N/A - 银杏谷</t>
  </si>
  <si>
    <t>三相科技是一家致力于在高速直驱以及低速直驱电机领域，实现高端电机产品进口替代的国家高新技术企业，是浙江省“浙江制造”品牌企业、首批浙江省“尖兵计划”承担单位。公司主要产品为高速电主轴电机、氢燃料电池空压机高速电机、协作机器人用一体化电机，产品获得了下游诸多行业头部客户的广泛好评。</t>
  </si>
  <si>
    <t>好多素教</t>
  </si>
  <si>
    <t>课后服务运营商</t>
  </si>
  <si>
    <t>2020.11.26 - 种子轮 - 1000万人民币 - N/A
2020.12.3 - 天使轮 - 1050万美元 - 创新工场/云九/沂景
2021.8.17 - A轮 - 数千万美元 - N/A
2022.5.24 - A+轮 - N/A - 道生/沂景</t>
  </si>
  <si>
    <t>好多素教（浙江）网络科技有限公司，国内领先的课后服务运营商，提供课后服务的一站式解决方案。通过数字化管理平台、标准化教学品控、精细化教务运营，助力“双减”政策全面落地，促进教育数字化快速发展，推动教育资源普惠共享。</t>
  </si>
  <si>
    <t>杭州巢生/线性</t>
  </si>
  <si>
    <t>2020.3.18 - 股权投资 - N/A - 杭州巢生/奇安信
2022.1.20 - 股权投资 - N/A - 线性/驰星
2022.7.13 - 股权投资 - N/A - 驰星</t>
  </si>
  <si>
    <t>同态科技</t>
  </si>
  <si>
    <t>数据隐私保护解决方案提供商</t>
  </si>
  <si>
    <t>2020.5.20 - 天使轮 - 1000万人民币 - 金沙江
2021.9.23 - Pre-A轮 - 数千万人民币 - 东方富海/中南
2022.7.16 - 股权投资 - N/A - 中南茂创</t>
  </si>
  <si>
    <t>同态科技成立于2018年，其聚焦于数据交换共享及数据隐私计算保护，主要在政务、金融、军民融合等领域解决数据可用不可见、合规数据标准化应用、数据应用全流程可控等问题。同态科技自主可控的高性能同态加密算法作为一个隐私安全计算底层的技术，能高效实现安全多方计算以及云上安全计算。另外，同态加密在不打破原有业务模式、不改变安全基础设施的情况下，可应用于隐私保护、隐私计算、数据上云、数据共享等多种场景，实现数据可用不可见。</t>
  </si>
  <si>
    <t>同方有云</t>
  </si>
  <si>
    <t>OpenStack开源云计算技术研发商</t>
  </si>
  <si>
    <t>2013.3.1 - A轮 - 150万美元 - 红杉/IDG/华岩
2014.6.1 - B轮 - 1500万美元 - 红杉/IDG/华岩
2015.12.16 - C轮 - N/A - 思科/红杉
2022.7.13 - 股权投资 - N/A - 清科/北京金汇金</t>
  </si>
  <si>
    <t>同方有云是一家OpenStack开源云计算公司，为企业和云服务商提供基于OpenStack的产品和开源服务。同方云利用SDN技术实现虚拟数据中心(VDC)，通过简易的操作界面可以在1分钟之内快速构建传统数据中心所需要公网网关、路由器、二层隔离网络、负载平衡等设备资源。</t>
  </si>
  <si>
    <t>和鲸科技</t>
  </si>
  <si>
    <t>数据科学协同创新平台</t>
  </si>
  <si>
    <t>2015.8.1 - 天使轮 - N/A - 晨兴
2017.8.18 - Pre-A轮 - 数百万人民币 - 翊翎/线性
2019.11.8 - A轮 - 数百万美元 - 晨兴/线性
2021.10.26 - A+轮 - 数千万人民币 - 考拉/翊翎/线性/中驰源道/五源
2022.7.19 - 股权投资 - N/A - 苏高新</t>
  </si>
  <si>
    <t>和鲸科技成立于2015年4月，是一家专注于“数据科学协同平台”的数据智能科技公司和平台服务商，可满足数据科学家、人工智能工程师、商业分析师等数据工作者在线完成算法建模、数据分析、数据可视化等任务，并支持私有化部署和云端协同，帮助企业、高校、科研机构、政府机构开展工业级数据科学与人工智能的应用研发。</t>
  </si>
  <si>
    <t>寄云科技</t>
  </si>
  <si>
    <t>工业物联网综合服务提供商</t>
  </si>
  <si>
    <t>2015.9.14 - 天使轮 - N/A - 爱数
2016.5.12 - A轮 - 1000万人民币 - 丰厚/爱数
2018.10.8 - B轮 - 1亿人民币 - 达晨/云启/基石
2019.3.8 - B+轮 - N/A - 天津华成智讯/北京元道/深圳赞路
2021.1.9 - C轮 - 1亿人民币 - 中电科核心
2021.6.4 - 股权投资 - N/A - 赞路
2022.7.14 - 股权投资 - N/A - 诺华</t>
  </si>
  <si>
    <t>北京寄云鼎城科技有限公司是一家专注于工业互联网的高科技企业。寄云NeuSeer平台创造性地将工业设备、边缘计算、物联网、大数据以及云计算等技术紧密结合在一起，为工业客户提供从传感器数据采集、实时数据存储和转换、数据分析和建模，到工业大数据的深度处理和分析等多维度平台服务，为用户提供包括高端装备预测性维护、数字化产线、工艺质量优化以及生产安全等解决方案。</t>
  </si>
  <si>
    <t>富乐华半导体</t>
  </si>
  <si>
    <t>功率半导体覆铜陶瓷载板研发商</t>
  </si>
  <si>
    <t>2020.12.28 - 天使轮 - N/A - 上海锦冠/中车高新
2021.3.29 - Pre-A轮 - N/A - 张江火炬/伯翰/兴橙/君桐/上海自贸区基金/普凯/临芯
2021.9.9 - A轮 - N/A - 博池/海峡汇富/杭州普阳/聚源/上海锦冠/临芯/昆仑行/瑞夏/同祺
2022.7.19 - 战略投资 - N/A - 海望</t>
  </si>
  <si>
    <t>江苏富乐华半导体科技股份有限公司，成立于2018年3月。由上海申和投资有限公司控股，是专业从事功率半导体覆铜陶瓷载板（AMB、DCB和DPC）的集研发、制造、销售于一体的先进制造业公司。公司充分依托Ferrotec集团在覆铜陶瓷载板领域耕耘近30年所取得的先进的生产技术，为客户提供先进水平的半导体功率模块用覆铜陶瓷载板产品。</t>
  </si>
  <si>
    <t>先楫半导体</t>
  </si>
  <si>
    <t>半导体产品开发商</t>
  </si>
  <si>
    <t>2021.10.21 - Pre-A轮 - 1亿人民币 - 聚源/东方电子/创徒/领庆
2022.7.19 - 股权投资 - N/A - 上海新微</t>
  </si>
  <si>
    <t>先楫半导体致力于开发高性能嵌入解决方案的半导体产品开发，产品覆盖微控制器，微处理器和配套的周边芯片，以及为其服务的开发工具和生态系统。先楫将与多家世界知名晶圆厂，封装测试厂及其它战略合作伙伴一起，共同推进物联网，工业自动化，消费电子等半导体领域的技术创新。</t>
  </si>
  <si>
    <t>铂韬新材料</t>
  </si>
  <si>
    <t>电子材料研发制造商</t>
  </si>
  <si>
    <t>武岳峰/九合</t>
  </si>
  <si>
    <t>2021.2.4 - 股权投资 - N/A - 英诺天使/九合/宿禾
2022.1.28 - 股权投资 - N/A - 武岳峰/君子兰/深圳航天科工
2022.7.15 - 股权投资 - N/A - 深圳航天科工</t>
  </si>
  <si>
    <t>苏州铂韬新材料科技有限公司依托“磁”、“电”、“热”技术平台致力于提高电子设备可靠性，自主研发和生产电磁兼容、屏蔽、导热及能量转化类新材料产品。致力于打造一个集研发、设计、制造、测试与失效分析为体的创新型电子材料生产平台。</t>
  </si>
  <si>
    <t>安智杰</t>
  </si>
  <si>
    <t>毫米波雷达研发制造厂商</t>
  </si>
  <si>
    <t>2018.8.13 - A轮 - 5000万人民币 - 达晨财智
2019.7.12 - A+轮 - 数千万人民币 - 同创伟业
2021.3.1 - B轮 - 1亿人民币 - 洪泰/重庆冠达
2021.7.21 - 股权投资 - N/A - 生益/东莞科创
2022.7.14 - 股权投资 - N/A - 支点/国际创投</t>
  </si>
  <si>
    <t>安智杰是一家传感器智慧化应用服务提供商，专注于视觉等其它传感器产品及多传感器融合技术的研发，打造出了“智慧汽车、智慧交通、智慧安防和智慧无人机”等应用，核心产品为“毫米波雷达传感器”。</t>
  </si>
  <si>
    <t>节卡机器人</t>
  </si>
  <si>
    <t>新一代协作机器人研发商</t>
  </si>
  <si>
    <t>2015.1.1 - A轮 - 1500万人民币 - 和君
2018.3.7 - A+轮 - 6000万人民币 - 方广
2019.4.8 - B轮 - 1亿人民币 - 赛富
2020.12.30 - C轮 - 3亿人民币 - 国投招商/中信/方广
2021.8.6 - C+轮 - N/A - 智数/普罗
2022.7.20 - D轮 - 10亿人民币 - 淡马锡/True Light/软银愿景/Prosperity7</t>
  </si>
  <si>
    <t>节卡机器人是一家协作机器人研发商，产品线主要为6轴小助™系列协作机器人（JAKA Zu），对电机、减速器、驱控板等进行了整体优化，减小了机器人本体自重，结合一体化关节设计、力矩反馈、视觉识别、拖拽编程、无线示教等功能，目前JAKA Zu系列协作机器人已广泛服务于汽车零部件、3C、锂电、食品、化纤等多个行业的智能化生产线。</t>
  </si>
  <si>
    <t>利和味道</t>
  </si>
  <si>
    <t>调理食品研产商</t>
  </si>
  <si>
    <t>2015.11.30 - A轮 - N/A - 翊翎
2016.3.1 - B轮 - N/A - 哲灵
2018.7.20 - 战略投资 - 4000万人民币 - 海底捞/青岛地铁/山东国投/甘肃轩辕/青岛中铭黄海
2021.9.26 - C.C+轮 - 5100万美元 - XVC/翊翎/华盖/建发新兴/乐耕/奥烨/青岛市政府引导/青岛城阳阳光/青岛动车锐安
2022.7.20 - D轮 - N/A - 华兴新经济/隐山/麦星/建发新兴/中金/微光</t>
  </si>
  <si>
    <t>利和味道是青岛市本土原生的食品产业链公司。公司通过上游原材料、中游加工技术、下游提案与研发的一体化供应链壁垒，打造了一系列开创性的、高标准的预制菜产品。12年来，利和味道通过对味道的持续深耕供给侧创新，沉淀了领先行业的产品研发能力。公司高品质预制菜品牌—“朕宅”，陆续推出了“芝士牛肉卷”、“惠灵顿牛排”、“蒲烧鳗鱼”等创新预制产品。</t>
  </si>
  <si>
    <t>2021.10.9 - 天使轮 - N/A - 风物
2022.1.17 - Pre-A轮 - 数千万人民币 - GGV/风物/人山
2022.7.14 - 股权投资 - N/A - 伽利略</t>
  </si>
  <si>
    <t>MOODLES是一家健康食品生产商，MOODLES的技术理念是将分子料理技术和现代营养学技术进行一个有机的结合，然后利用3D打印技术将食品进行呈现。可以实现超出100%以上的动物蛋白的提升，70%以上的碳水含量的下降，所以它是一个新型的、健康的高蛋白低碳水的主食。</t>
  </si>
  <si>
    <t>移宇科技</t>
  </si>
  <si>
    <t>糖尿病管理医疗器械研发商</t>
  </si>
  <si>
    <t>2008.4.1 - A轮 - N/A - 张江科投，三江
2014.11.17 - B轮 - 数百万人民币 - 红杉/港纬/中信/金石
2018.12.24 - C轮 - 2亿人民币 - 红杉/中银/本草/诺恺/晨兴/张江科投
2022.7.15 - 股权投资 - N/A - 中信证券/中银</t>
  </si>
  <si>
    <t>Medtrum是一家微电子医疗器械研发商，致力于通过自主创新向全球糖尿病患者提供极致体验的血糖实时监测系统（CGM）、智能给药系统和人工胰腺治疗系统。</t>
  </si>
  <si>
    <t>2018.10.23 - 种子轮 - N/A - 三实至简
2018.11.13 - 天使轮 - N/A - 真格
2019.10.28 - Pre-A轮 - 数千万人民币 - 德联
2021.1.8 - A轮 - 1亿人民币 - 博远/辰德
2022.3.4 - 股权投资 - N/A - 联想之星/元璟
2022.7.19 - 股权投资 - N/A - 博远/中金</t>
  </si>
  <si>
    <t>寻因生物是一家专注于单细胞技术的生物科技企业，由资深转化医学和技术研发经验的李宗文博士和焦少灼联合创立，致力于通过自主研发的高通量单细胞产品、实验及生信分析全链条服务，将单细胞技术普适化，助力临床诊断和药物研发，推动精准医疗进入2.0时代。公司在单细胞生物领域技术成果显著，获得多项创新型专利技术成果，包括11项发明专利申请，2项已授权发明专利，3项PCT发明专利申请，9项实用新型专利，10项授权软著。公司拥有完全自主知识产权的SeekOne高通量单细胞建库平台、SeekGeneOnline自动化在线数据分析平台，以及液滴法+微孔法自研双平台测序能力。产品技术表现均达到国际领先水平，并面向临床及科研工作者的实际需求，搭建了从样本保存解离到生信分析的全链条单细胞测序产品及服务解决方案。</t>
  </si>
  <si>
    <t>元戎启行</t>
  </si>
  <si>
    <t>L4级自动驾驶全栈解决方案提供商</t>
  </si>
  <si>
    <t>云启/耀途</t>
  </si>
  <si>
    <t>2019.9.24 - Pre-A轮 - 5000万美元 - 复星锐正/云启/Ventech/松禾
2021.8.26 - B轮 - 3亿美元 - 阿里/时代/复星锐正/云启/耀途/基石
2022.7.6 - 股权投资 - N/A - 交银国际</t>
  </si>
  <si>
    <t>深圳元戎启行科技有限公司是一家国际化的L4级自动驾驶解决方案提供商，为车企、Tier1、出行公司、物流企业等提供多应用场景、定制化的自动驾驶解决方案。元戎启行曾助力东风汽车集团有限公司技术中心完成自动驾驶直播活动，及第七届世界军人运动会期间的自动驾驶示范运营。元戎启行还与厦门远海码头、东风畅行和曹操出行进行了落地合作。元戎启行的物体感知算法在全球权威的机器视觉算法排行榜KITTI上，获得过自行车类物体检测冠军，超过Apple 、UberATG等企业。相关论文也于2020年3月被全球顶级学术会议CVPR收录。6月15日，在Semantic KITTI上，知算法在“3D点云语义分割”的单次扫描赛道排行榜上斩获第一。​ 元戎启行的高性能AI推理引擎使得L4级自动驾驶也可运行于低成本、低功耗的计算平台。元戎启行研发的计算平台方案DeepRoute-Tite，功耗仅为传统方案的九分之一，成本仅为传统方案的一半。公司还自主研发了一体化车顶盒、高动态范围车载相机，以及用于同步传感器数据的控制器等专业硬件产品。</t>
  </si>
  <si>
    <t>清研精准</t>
  </si>
  <si>
    <t>智能电动汽车全生命周期检测平台</t>
  </si>
  <si>
    <t>2018.10.1 - 天使轮 - 数百万人民币 - 华鼎/博思共创/李斌
2019.6.3 - 股权投资 - N/A - 复奇
2020.6.15 - Pre-A轮 - 数千万人民币 - 清研/清源华擎/华鼎/华盈
2021.6.16 - A轮 - 数千万人民币 - 百度/朗程/奇绩创坛/京福
2022.2.21 - 股权投资 - N/A - 北京德载厚
2022.7.13 - 股权投资 - N/A - 紫竹小苗/祥晖/神骐/复奇</t>
  </si>
  <si>
    <t>清研精准是一家智能电动汽车全生命周期检测平台，清研精准主要给智能电动汽车的“研发”、“生产”和“售后”三个环节提供软硬件检测方案，包括测试平台、检测设备、检测服务、数据服务、评价体系等，以帮助主机厂和零部件厂商验证系统及零部件的性能和可靠性、管控生产质量、进行售后检测和维护等。</t>
  </si>
  <si>
    <t>华控清交</t>
  </si>
  <si>
    <t>隐私保护计算和数据流通技术服务商</t>
  </si>
  <si>
    <t>同创伟业/高榕</t>
  </si>
  <si>
    <t>2018.10.11 - 天使轮 - N/A - 中互金/荷塘
2019.5.30 - Pre-A轮 - N/A - 高榕/海淀园
2019.9.5 - 战略投资 - N/A - 港交所
2020.7.7 - A轮 - N/A - 联想
2021.10.12 - B轮 - 5亿人民币 - 联想/中关村科学城/巡星/迅策/中金/浦信/华兴/朗玛峰/同创伟业/华兴新经济
2022.7.6 - B+轮 - 2亿人民币 - 长融智数/国科/大湾区共同/复星创富/世纪星河/泰岳梧桐/华智融科/国宏嘉信</t>
  </si>
  <si>
    <t>华控清交信息科技有限公司(简称“青椒”) 是由清华大学、清华交叉信息研究院和清华五道口金融学院于2018年6月联合发起并控股的信息技术公司，专注于研究、开发和营运基于密码学、博弈论和人工智能大数据安全融合技术、标准和运算分析平台的企业。</t>
  </si>
  <si>
    <t>销售保</t>
  </si>
  <si>
    <t>中小微企业数字化SaaS系统研发商</t>
  </si>
  <si>
    <t>蓝驰/金沙江</t>
  </si>
  <si>
    <t>2021.7.9 - 股权投资 - N/A - 蓝驰/金沙江
2022.7.5 - 股权投资 - N/A - 凡创</t>
  </si>
  <si>
    <t>销售保（Salesguard）致力于为中国2000万小微企业提供销售管理工具，赋能销售通过微信、电话等渠道和客户沟通互动，完成客户跟进管理，沉淀客户行为和跟进数据，提升销售效率，实现收入增长。重新定义SaaS软件收费模式，按月付费，1个账号起卖，让中国每个企业都可以用得起数字化产品。</t>
  </si>
  <si>
    <t>AI智能获客服务提供商</t>
  </si>
  <si>
    <t>2018.5.4 - 天使轮 - 1000万人民币 - 新美互通/明略/霞光成长
2019.7.9 - Pre-A轮 - 5000万人民币 - 东方嘉富/任子行/元投/雷鸣/顺景九合
2020.12.29 - A轮 - 1亿人民币 - 字节/云启/光远数科/JUE/善金/东方嘉富
2022.7.8 - 股权投资 - N/A - EGP明裕/东方嘉富/德同</t>
  </si>
  <si>
    <t>哗啦啦</t>
  </si>
  <si>
    <t>O2O智能餐饮管理系统提供商</t>
  </si>
  <si>
    <t>2016.11.10 - 股权投资 - N/A - 华盛一泓/友合蜂巢/友道
2018.8.9 - 股权投资 - N/A - 致璞基石
2020.6.4 - 股权投资 - N/A - 深创投/美团/点评
2021.8.11 - 股权投资 - N/A - 深创投/中联/创东方
2022.1.25 - 股权投资 - N/A - 高瓴
2022.7.7 - 股权投资 - N/A - 创东方</t>
  </si>
  <si>
    <t>北京多来点信息技术有限公司专注于餐饮信息化与互联网领域。公司旗下“哗啦啦”作为全国头部餐饮SaaS系统服务商，为客户提供有竞争力、安全可信赖的一体化、全链路餐饮SaaS系统数据服务。产品覆盖餐饮全业态、全业务环节，提升餐饮企业数据化、精细化、可视化的运营管理新模式。</t>
  </si>
  <si>
    <t>车联网安全技术与解决方案提供商</t>
  </si>
  <si>
    <t>2021.6.23 - 股权投资 - N/A - 绿盟
2022.2.21 - 股权投资 - N/A - 金沙江/中关村前沿
2022.7.6 - 股权投资 - N/A - 达晨财智</t>
  </si>
  <si>
    <t>北京云驰未来科技有限公司（以下简称「云驰未来」），聚焦车联网安全技术领域，致力成为领先的车联网安全技术与解决方案提供商。云驰未来主要覆盖车载安全网关、车联网安全中间件以及相关安全服务等领域。</t>
  </si>
  <si>
    <t>英彼森</t>
  </si>
  <si>
    <t>高性能模拟混合信号芯片研发商</t>
  </si>
  <si>
    <t>创世伙伴/聚源</t>
  </si>
  <si>
    <t>2020.6.28 - 天使轮 - N/A - 临芯/绿河/横琴金投/东芯通信/全志
2021.5.28 - A轮 - 1亿人民币 - 创世伙伴/聚源/复创/高捷/珠海科创/临芯/绿河/横琴金投
2022.7.8 - A+轮 - 1亿人民币 - 华金/火眼</t>
  </si>
  <si>
    <t>英彼森半导体是一家以模拟芯片设计为核心，面向通信网络、工业应用为主的创新驱动型公司，其核心团队来自于欧美知名半导体公司，具备深厚的模拟产品开发纪录和技术创新能力。</t>
  </si>
  <si>
    <t>2021.2.26 - A轮 - N/A - 深创投/哈勃
2022.3.11 - B轮 - N/A - 国仪/中金/建信信托
2022.7.8 - B+轮 - N/A - 海望</t>
  </si>
  <si>
    <t>琥崧智能</t>
  </si>
  <si>
    <t>微纳米材料整体解决方案供应商</t>
  </si>
  <si>
    <t>2014.12.29 - 天使轮 - N/A - 上海聚丰博和/鲁证
2018.5.4 - 股权投资 - N/A - 柏励
2019.1.1 - 股权投资 - N/A - 星涌
2020.11.12 - 股权投资 -2000万人民币 - 朝希
2021.4.2 - B轮 - N/A - 武岳峰
2022.4.2 - C轮 - 数亿人民币 - 中金/景林/云晖
2022.7.12 - D轮 - 数亿人民币 - 东方富海/合肥产投/华金大道/龙城金谷/核聚/疆亘</t>
  </si>
  <si>
    <t>琥崧智能成立于2012年，总部位于上海，专注于为全球微纳米材料客户提供高端智能设备和智能化产线整体解决方案，并且在锂电材料、5G材料、半导体、医药等领域形成多元化布局。目前，公司在太仓建有设备制造基地，在常州建有系统制造基地。</t>
  </si>
  <si>
    <t>迈志微半导体</t>
  </si>
  <si>
    <t>高性能功率器件设计和研发商</t>
  </si>
  <si>
    <t>2022.1.27 - 天使轮 - N/A - 湖杉
2022.6.28 - 战略投资 - N/A - 朝希/必易微/视源</t>
  </si>
  <si>
    <t>迈志微半导体是一家高性能功率器件设计和研发商，主要从事高性能功率器件的设计和研发，其产品覆盖超结、屏蔽栅、沟槽栅、平面栅 的 MOSFET、SiC MOSFET和IGBT芯片等。</t>
  </si>
  <si>
    <t>慧闻科技</t>
  </si>
  <si>
    <t>智能气体传感器研发商</t>
  </si>
  <si>
    <t>九合/元禾</t>
  </si>
  <si>
    <t>2017.3.29 - 股权投资 - N/A - 磐谷/华控基石/清控银杏/联想
2018.6.4 - 股权投资 - N/A - 清控银杏/前海大一/中电基金
2020.9.3 - 股权投资 - N/A - 九合/文华海汇/元禾创投
2022.7.8 - 股权投资 - N/A - 新毅</t>
  </si>
  <si>
    <t>苏州慧闻纳米科技有限公司是一家提供基于纳米技术的多通道气体传感阵列芯片及系统、并提供相关解决方案模块的公司。该公司开发的基于纳米材料的多通道便携气体传感检测系统是基于仿生学原理，由低功耗传感器阵列、数据采集识别系统和信号输出系统所组成的气体分析设备。</t>
  </si>
  <si>
    <t>禹创半导体</t>
  </si>
  <si>
    <t>电源管理及显示驱动芯片设计研发商</t>
  </si>
  <si>
    <t>2019.1.30 - 天使轮 - N/A - 欣旺达
2020.5.19 - A轮 - N/A - 和利
2021.4.9 - A+轮 - 数亿人民币 - 君盛/和利/润物/草之星/前海首润/德弘联信/索道
2021.12.21 - A++轮 - 1亿人民币 - 深创投/海松/君盛
2022.7.11 - 股权投资 - N/A - 南山战新投</t>
  </si>
  <si>
    <t>禹创是一家集成电路设计研发商，专注于集成电路的设计研发、生产和销售。主要产品包括：显示驱动芯片 电源管理芯片（DC-DC）。</t>
  </si>
  <si>
    <t>瀚晟传动</t>
  </si>
  <si>
    <t>机器人关节减速器研发商</t>
  </si>
  <si>
    <t>云启/蓝驰</t>
  </si>
  <si>
    <t>2018.2.22 - 天使轮 - N/A - 云启/蓝驰
2018.11.1 - A轮 - 数千万人民币 - 云启/瑞启/蓝驰/极星/文苏/宁波政府引导
2019.7.24 - 股权投资 - N/A - 松禾
2020.6.8 - 股权投资 - N/A - 常州力中
2021.7.1 - 股权投资 - N/A - 国新思创/金浦/绿河
2022.2.14 - 股权投资 - N/A - 道昭/宁波鄞创
2022.7.8 - 股权投资 - N/A - 浙商创投</t>
  </si>
  <si>
    <t>宁波瀚晟传动技术有限公司以多年自主研发的MRG传动技术为基础，从事机器人关节减速器的研究、开发和生产。采用MRG传动技术生产的机器人关节减速器具有体积小、输出扭矩大、使用寿命长、噪音和温升低等特点。经国家检测中心的测试，主要性能指标已达到世界领先水平。</t>
  </si>
  <si>
    <t>阿嬷手作</t>
  </si>
  <si>
    <t>饮料甜点生产销售商</t>
  </si>
  <si>
    <t>2021.5.24 - 股权投资 - N/A - 顺为
2021.11.5 - 股权投资 - N/A - 大湾区共同家园
2022.2.28 - 股权投资 - N/A - 麦星
2022.7.8 - 战略投资 - N/A - Manner</t>
  </si>
  <si>
    <t>阿嬤手作是一家经典茶饮品牌，主要产品有绯红那提、整颗桃子果盖、茉莉榴莲奶盖、绯红女巫、榴芒果盖、 龙眼桂花冰等。“原料手作”是阿嬷手作最大特色——手作米麻薯、龙眼丸子等多种奶茶小料，都在门店现场熬煮、手工制作。</t>
  </si>
  <si>
    <t>2020.9.18 - 股权投资 - N/A - KIP/高瓴
2021.6.29 - 股权投资 - N/A - 夏尔巴/VSPR X HK
2022.7.6 - 股权投资 - N/A - 国寿</t>
  </si>
  <si>
    <t>海莱新创</t>
  </si>
  <si>
    <t>肿瘤治疗电场技术研发商</t>
  </si>
  <si>
    <t>启明/君联/高瓴</t>
  </si>
  <si>
    <t>2020.1.14 - A轮 - 数千万人民币 - 比邻星/泰煜
2020.11.15 - B轮 - 2.5亿人民币 - 泰福/高瓴/君联/泰煜/比邻星
2021.5.25 - C轮 - 5亿人民币 - 云锋/卢智/淡马锡/礼来/三正/CPE源峰/启明/君联/泰福/高瓴
2021.10.26 - 股权投资 - N/A - 礼来/泰珑
2021.11.17 - 股权投资 - N/A - 国联/领道/雅惠/无锡市国发
2022.7.11 - 股权投资 - N/A - 上海峰权瑞医疗/西藏睿尚</t>
  </si>
  <si>
    <t>海莱新创是一家肿瘤治疗电场技术研发商，专注于TTF（肿瘤治疗电场）的研发生产和临床研究，是目前国内唯一一家开展新发GBM（胶质母细胞瘤）临床试验的公司。海莱新创EFE-G100（适应症为GBM）顺利在全国7家知名医院开展多中心临床，这标志着海莱成为中国首家、全球第二家进入多中心临床阶段的TTF研发企业。</t>
  </si>
  <si>
    <t>丽维家</t>
  </si>
  <si>
    <t>定制家具服务提供商</t>
  </si>
  <si>
    <t>2013.1.1 - 天使轮 - 数百万人民币 - 合力
2014.9.1 - A轮 - 数千万人民币 - 顺为
2015.10.27 - B轮 - 1亿人民币 - 永宣/顺为/熊猫
2018.7.10 - C轮 - 数亿人民币 - 同创伟业/前海/德同/汉理/中凯/君骋/沪域
2021.5.20 - 股权投资 - N/A - 玖创/微风菁蓉川创/联创永宣/华侨城华鑫
2022.7.1 - 股权投资 - N/A - 聚信发展/汉理</t>
  </si>
  <si>
    <t>丽维家是一个定制家具O2O销售平台，为客户提供全屋家具定制服务，将线上平台线下体验厅同步结合，全方位为客户展现定制家具的服务。</t>
  </si>
  <si>
    <t>汽车智能化与网联化服务商</t>
  </si>
  <si>
    <t>2017.12.7 - 天使轮 - N/A - 长江产业
2019.2.19 - Pre-A轮 - N/A - 吉利
2020.10.26 - A轮 - 13亿人民币 - 百度/SIG
2021.2.25 - A+轮 - 2亿美元 - 中国国有风投/鼎和高达
2021.9.7 - B轮 - N/A - 吉利
2022.6.30 - 股权投资 - N/A - 百度/国新/孚能/苏州高铁新城国控/相城金控/海高/鼎和高达/长江产业</t>
  </si>
  <si>
    <t>中驰车福</t>
  </si>
  <si>
    <t>汽车产业链云平台</t>
  </si>
  <si>
    <t>2012.1.9 - 种子轮 - N/A - 用友幸福
2012.7.30 - 天使轮 - N/A - 通泰高华
2014.5.5 - Pre-A轮 - N/A - 海淀园
2015.3.1 - A轮 - 1.6亿人民币 - 华创/同创伟业/文杉/中华开发
2016.1.26 - B轮 - 4.2亿人民币 - 玖州建圆/深创投/华创/中一/酉金/点亮/中军金控
2017.3.26 - 战略投资 - 4000万人民币 - 中一
2018.6.22 - 股权投资 - N/A - 檀实/谷银/金丰创富
2022.7.1 - 股权投资 - N/A - 远大/芜湖市镜湖</t>
  </si>
  <si>
    <t>中驰车福电商是集互联网技术开发、应用、网上商城平台、汽车数据平台、供应链云平台于一起的综合化垂直类服务平台；该平台是依托互联网云技术，建立从从修理厂零部件生产企业到汽修企业、汽修企业到车主及增值服务集合的B2B2C+O2O垂直类行业平台，利用创新的商业模式及互联网思维，为汽修企业提供“一站式”质量保真的维修配件采购、汽修厂技术管理等能力升级的同时为车主提供包含维修保养、汽车救援、新车销售、车险销售理赔、汽车租赁、二手车等业务在内的全方位、一站式的车主服务。隶属于中驰车福互联科技有限公司。</t>
  </si>
  <si>
    <t>滴普科技</t>
  </si>
  <si>
    <t>企业级全场景数据智能服务商</t>
  </si>
  <si>
    <t>晨兴/高瓴/IDG/BAI/初心</t>
  </si>
  <si>
    <t>2019.3.29 - Pre-A轮 - 6000万人民币 - 高瓴/IDG/、苏宁青创
2019.9.24 - A轮 - 3500万美元 - 晨兴/高瓴/IDG/BAI/初心/苏宁青创/光源
2020.5.28 - A+轮 - 5000万美元 - 高瓴/BAI/三峡鑫泰/招商局/晨兴/IDG/初心/光源
2020.11.3 - A3轮 - 数千万美元 - 临港科创/临创
2020.12.11 - A4轮 - 4000万美元 - 浦银国际/高瓴/IDG/五源/BAI/初心/招商局/上海人工智能产业
2021.8.20 - B轮 - 1亿美元 - 兴投北京/国泰君安/交银/浦银/银盛泰/光源/兴业
2022.7.5 - B+轮 - 1.1亿人民币 - 中航产融</t>
  </si>
  <si>
    <t>滴普科技成立于2018年，是领先的数据智能服务商。滴普科技以最新的数据智能技术为基础，以数据的业务价值为核心，为客户提供数据智能领域的大数据基础软件产品与服务。 滴普科技核心创新产品实时湖仓平台FastData,具备低成本、高性能、易使用的主要特性，产品采用新一代存算分离数据处理技术，帮助企业建立流批一体、湖仓一体的分析型数据库，能够实现PB级数据秒级实时分析，成为支撑企业数字化转型的核心基础软件设施。 基于对行业的深刻洞察与丰富的数字化转型经验，滴普科技打造了以数据为核心的业务价值创新咨询服务DIC，深耕精益制造、商业流通、生物医药、金融科技、能源双碳等领域的数据资产建设。 目前，滴普科技已成功服务100余家知名大中型企业，包括百丽国际、新华联、广州城投、九洲电器、重庆机电、大横琴泛旅游、乖宝宠物、科伦药业、百果园、OPPO、VIVO等，并与深圳市龙华区、佛山市顺德区、攀枝花东区等政府单位合作，以数据智能推动各行业的数字化转型升级。</t>
  </si>
  <si>
    <t>睿象云</t>
  </si>
  <si>
    <t>新一代云运维管理服务提供商</t>
  </si>
  <si>
    <t>2020.11.13 - A轮 - 数千万人民币 - 轻舟/中信建投/启明/经纬/成为
2022.4.18 - 股权投资 - N/A - 嘉为
2022.7.1 - 股权投资 - N/A - 东升</t>
  </si>
  <si>
    <t>睿象云是一家提供全栈智能云监控平台服务的创业公司，致力于为客户提供灵活易用的运维监控解决方案。从底层的探针采集技术研发开始，睿象云自主研发了一系列高性能人工智能算法以及行业定制的 IT 运维管理智能化解决方案，可以完成网络监控、基础组件监控、应用性能监控和业务实时监控，为企业用户提供全栈式的性能管理以及IT运维管理服务，提供本地化部署和 SaaS，实现云环境下“指标、轨迹、日志”数据的统一管理。</t>
  </si>
  <si>
    <t>小佑科技</t>
  </si>
  <si>
    <t>云原生安全服务商</t>
  </si>
  <si>
    <t>2020.8.20 - 天使轮 - 1000万人民币 - 达泰
2021.3.2 - Pre-A轮 - 数千万人民币 - 九合
2021.10.29 - A轮 - 数千万人民币 - 动平衡/普华/名川/九合/众灏
2022.7.6 - A+轮 - N/A - 博润/朗玛峰</t>
  </si>
  <si>
    <t>小佑科技创立于2018年，是国内最早进入云原生安全的厂商之一。团队在云原生和安全领域均有深厚的技术积累，撰写了业内首个容器安全应用的白皮书，发布的容器安全相关技术文章累计阅读超过100万次，是国内唯一一家加入CNCF的云原生安全厂商，并参与起草中国首个云原生安全标准，具备较强的行业影响力。</t>
  </si>
  <si>
    <t>加速科技</t>
  </si>
  <si>
    <t>数据加速和业务卸载解决方案提供商</t>
  </si>
  <si>
    <t>真格/长江小米/方广</t>
  </si>
  <si>
    <t>2016.8.24 - 天使轮 - 数千万人民币 - 如山
2017.6.20 - Pre-A轮 - 数千万人民币 - 达晨/真格/如山
2018.10.20 - A轮 - 数千万人民币 - 长谷/巨杉
2020.2.26 - 股权投资 - N/A - 道铭
2021.2.1 - 股权投资 - N/A - 海德复兴/长江小米
2021.9.22 - 股权投资 - N/A - 交银国际/方广/东方富海/银润/中金/翼达港湾
2022.7.1 - 股权投资 - N/A - 鸿鹄芯瑞/鸿泰国微</t>
  </si>
  <si>
    <t>杭州加速科技有限公司成立于2015年，以FPGA设计、高速通信技术、高性能数字信号处理技术、高精度模拟技术为基础，将相关技术应用于半导体测试领域，是业界领先的数字混合信号测试设备提供商。公司拥有专业的通信、仪器仪表、半导体设备研发、技术支持团队，致力于开发拥有自主知识产权的高性能超大规模数字混合信号半导体测试系统。采用多学科交叉技术，推出了国内第一台自主研发的250Mbps及以上高性能数字混合信号测试设备。围绕着创新进取、成就客户的核心价值观，公司为客户提供全系列超高性价比的解决方案。国产数字机，测试中国芯，加速科技正在打破国际垄断，实现国产替代，推动国产数字测试系统迈上新台阶。</t>
  </si>
  <si>
    <t>趋动科技</t>
  </si>
  <si>
    <t>AI算力资源池化软件开发商</t>
  </si>
  <si>
    <t>James/Jason</t>
  </si>
  <si>
    <t>2019.12.4 - 天使轮 - N/A - 涌铧/姚颂
2020.6.8 - Pre-A轮 - 1000万美元 - 戈壁/高瓴/科讯/涌铧/姚颂
2020.11.9 - A轮 - 数亿人民币 - 顺为/嘉御/高瓴/涌铧
2021.2.23 - A+轮 - 数千万美元 - 招银/高瓴
2021.7.12 - B轮 - 数千万美元 - Prosperity7/元禾重元/顺为/高瓴/嘉御/招银电信
2021.12.27 - B+轮 - 数亿人民币 - 国开装备/Prosperity7/元禾重元/高瓴
2022.6.29 - 股权投资 - N/A - 普罗</t>
  </si>
  <si>
    <t>趋动科技是一家AI加速器虚拟化及资源池化服务商，主要为用户提供AI加速器虚拟化和资源池化软件及解决方案。目前趋动科技已经推出OrionX计算平台，使用户应用无需修改就能透明地共享和使用数据中心内任一服务器之上的AI加速器。趋动科技也已经开始与戴尔科技合作，推出了数据中心级加速器资源池的软硬件一体解决方案。</t>
  </si>
  <si>
    <t>暗物智能</t>
  </si>
  <si>
    <t>AI认知平台开发商</t>
  </si>
  <si>
    <t>2018.9.1 - Pre-A轮 - 数千万美元 - 赛领/IDG/鼎晖/高捷/将门创业
2020.7.1 - A轮 - 5亿人民币 - 赛领/吉富/联想/广州基金/将门/花城
2021.3.30 - A+轮 - N/A - 工行/佳得/吉富/泰实浩华/安托/联想/科金/广州基金/国创中鼎
2022.7.4 - B轮 - 5亿人民币 - 广州产投/广州工控/广州城投/广州金控/南沙科金</t>
  </si>
  <si>
    <t>DMAI致力于打造新一代基于强认知的人工智能技术平台。该平台将计算机视觉、认知科学、语言对话、机器学习、机器人学、博弈伦理六大领域进行统一和融合，构建人工智能的高层认知架构（cognitive architecture），实现机器与人的通讯与协作。公司的使命是“Lift Humanity with Cognitive AI Platforms（以强认知AI平台提升人类福祉）”。</t>
  </si>
  <si>
    <t>华源半导体</t>
  </si>
  <si>
    <t>华登/湖杉</t>
  </si>
  <si>
    <t>2020.5.29 - A轮 - N/A - 华登/湖杉/深圳信达/深圳传音
2021.8.20 - A+轮 - 1亿人民币 - 广州视源/领庆
2022.7.6 - 战略投资 - N/A - 小米</t>
  </si>
  <si>
    <t>2018.11.19 - 天使轮 - N/A - 英诺/广州中楷
2021.4.6 - Pre-A轮 - N/A - 元禾创投
2022.2.7 - A轮 - 数千万人民币 - 红杉/前海/Hong Kong X/元禾控股
2022.6.30 - 股权投资 - N/A - 伶玑洋</t>
  </si>
  <si>
    <t>2019.2.1 - 天使轮 - 1000万人民币 - 耐威
2019.5.1 - 战略投资 - N/A - 中自
2020.4.5 - Pre-A轮 - 1500万人民币 - 九合/宿迁锐达
2021.3.26 - Pre-A+轮 - 数千万人民币 - 红杉/九合/立创商城
2022.4.11 - 股权投资 - N/A - 广东伟嘉恒德/红杉/海南达富
2022.6.30 - 战略投资 - N/A - 麦格米特/固德威/创启开盈/比亚迪</t>
  </si>
  <si>
    <t>橙子自动化</t>
  </si>
  <si>
    <t>工业自动化控制系统研发商</t>
  </si>
  <si>
    <t>GGV/经纬/明势</t>
  </si>
  <si>
    <t>2015.11.2 - 天使轮 - 数百万人民币 - 明势
2017.8.25 - A轮 - 2800万人民币 - 经纬/明势/泽厚/祥峰
2018.7.18 - B轮 - 9375万人民币 - GGV/信中利/经纬/祥峰/明势/大得宏涛
2021.1.26 - B+轮 - 1亿人民币 - 云晖/经纬
2022.7.5 - 股权投资 - N/A - 云晖</t>
  </si>
  <si>
    <t>橙子自动化成立于2014年，是国内领先的专注于精密贴装和微针测试工艺技术研发、应用的高新技术企业，为3C电子、汽车电子、医疗电子、半导体行业终端客户提供标准自动化产品和柔性生产线整体解决方案，并通过数据采集、数据分析为客户提供全生命周期的工业服务。</t>
  </si>
  <si>
    <t>华景传感</t>
  </si>
  <si>
    <t>MEMS传感器芯片及器件研发供应商</t>
  </si>
  <si>
    <t>长江小米/聚源</t>
  </si>
  <si>
    <t>2018.5.17 - 股权投资 - N/A - 景微物联
2019.3.25 - 股权投资 - N/A - 科大讯飞/，无锡金投
2019.8.2 - 股权投资 - N/A - 张江浩成
2021.4.14 - 战略投资 - N/A - 长江小米/共青城拓金/拓金
2021.7.13 - 股权投资 - N/A - 无锡金投
2021.12.20 - 股权投资 - N/A - 创维/聚源/联想/天津旌荣
2022.6.30 - 股权投资 - N/A - 三花/临芯</t>
  </si>
  <si>
    <t>华景传感设立于2010年4月9日，公司主要产品是硅基麦克风芯片。相较于传统麦克风，硅基麦克风有着体积小、便携性强的特点，因此被广泛运用于手机、无线耳机等便携式设备上。</t>
  </si>
  <si>
    <t>2018.1.25 - 天使轮 - N/A - 华登
2019.3.18 - A轮 - 1000万美元 - 高捷/长江国弘/海恒/华登
2020.1.19 - 股权投资 - N/A - 汇创鑫
2020.4.3 - A+轮 - 1000万人民币 - 合肥创投/汇川
2021.7.30 - Pre-B轮.B轮 - 1.5亿人民币 - 清控金信/超越摩尔/国投创业/合肥创投/同创伟业
2022.2.9 - 股权投资 - 5亿人民币 - 君联/十月/青岛四十人
2022.6.24 - 股权投资 - N/A - 华登/建发</t>
  </si>
  <si>
    <t>隔空科技</t>
  </si>
  <si>
    <t>智能传感器芯片研发商</t>
  </si>
  <si>
    <t>长江小米/真格</t>
  </si>
  <si>
    <t>2018.1.1 - 天使轮 - N/A - 真格
2018.11.16 - Pre-A轮 - 数千万人民币 - 宁波天使/南京芯汇
2019.7.1 - A轮 - 数千万人民币 - 三行/君度
2020.8.11 - A+轮 - N/A - 长江小米/晶丰明源/展毅
2020.12.2 - B轮 - N/A - 英特尔/临芯/国科/长江产业
2021.3.30 - 股权投资 - N/A - 清控金信
2022.1.20 - C轮 - 1亿人民币 - TCL/国投/复星锐正
2022.6.30 - 股权投资 - N/A - 联升</t>
  </si>
  <si>
    <t>宁波隔空智能科技有限公司是一家芯片设计研发商，公司致力于成为全球领先的智能传感器芯片专家，凝聚了来自海内外资深技术专家、运营管理人士，具备优秀的射频/模拟IC、低功耗SoC、算法软件等关键技术研发能力,以及多达数亿颗射频SoC芯片的量产经验；公司秉承一流的供应商选择和严格的供应链管理，品质管理贯彻整个产品研发周期，确保对客户交付产品的高品质。</t>
  </si>
  <si>
    <t>Roye若也</t>
  </si>
  <si>
    <t>轻奢发妆品牌</t>
  </si>
  <si>
    <t>险峰/XVC</t>
  </si>
  <si>
    <t>2020.9.2 - 股权投资 - N/A - 险峰/坤言
2021.3.4 - 股权投资 - N/A - XVC/启晨
2022.6.28 - 股权投资 - N/A - 坤言</t>
  </si>
  <si>
    <t>苏州猫尔化妆品有限公司是一家化妆品牌销售服务商。</t>
  </si>
  <si>
    <t>怒喵科技</t>
  </si>
  <si>
    <t>科技3C潮品牌</t>
  </si>
  <si>
    <t>2019.11.5 - 天使轮 - 数千万人民币 - 美团龙珠
2020.4.3 - Pre-A轮 - N/A - 真格/源元
2020.11.30 - A轮 - 5000万人民币 - 美团龙珠
2022.6.30 - 股权投资 - N/A - 联想</t>
  </si>
  <si>
    <t>怒喵科技定位于全球化的3C潮品品牌，采用Community Driven Creation（社区共创）模式营销。前期主要在Reddit、Discord等社区发布产品信息，最后引流至shopify购买店铺。用户画像为热爱设计、潮流的年轻高收入极客。</t>
  </si>
  <si>
    <t>微医</t>
  </si>
  <si>
    <t>移动互联网医疗健康服务平台</t>
  </si>
  <si>
    <t>高瓴/腾讯/五源/启明/红杉</t>
  </si>
  <si>
    <t>2010.3.1 - A轮 - 2200万美元 - 领沨/红杉
2012.1.12 - B轮 - 数千万美元 - 晨兴/风和/赛伯乐
2014.10.15 - C轮 - 1.07亿美元 - 腾讯产业/复星昆仲/晨兴/启明
2015.9.24 - D轮 - N/A - 高盛/复星/国开国际/腾讯产业/高瓴
2015.11.30 - E轮 - 3亿美元 - 国开金融/复星/高瓴/高盛/腾讯产业/联新/汉富
2018.5.9 - Pre-IPO - 5亿美元 - 友邦/新创建/中投中财
2020.10.10 - 战略投资 - N/A - Investcorp
2020.12.17 - 战略投资 - 3.5亿美元 - N/A
2021.2.25 - Pre-IPO - 4亿美元 - 红杉/千禧
2022.7.3 - 战略投资 - 10亿人民币 - 山东国投</t>
  </si>
  <si>
    <t>微医集团（浙江）有限公司 微医集团是一家综合医疗服务机构，旗下有挂号网、微医移动医疗平台等，其中挂号网是一个就医指导及健康咨询平台，主要为患者提供分诊导诊、预约挂号、医疗支付服务。</t>
  </si>
  <si>
    <t>江丰生物</t>
  </si>
  <si>
    <t>病理人工智能及数字病理创新研发商</t>
  </si>
  <si>
    <t>2016.11.8 - A轮 - N/A - 启赋/同创伟业/分享/瑞力/燕园/燕园首科/瑞健/北京国谦/红枫林
2019.12.30 - B轮 - 1亿人民币 - 英特尔/燕园首科/银杏谷/新干世业
2022.6.28 - 股权投资 - N/A - 新干世业</t>
  </si>
  <si>
    <t>宁波江丰生物信息技术有限公司是一家专业从事数字病理系统开发和生产的高科技生物信息技术企业。数字病理综合诊断系统作为公司核心产品，是以高精度数字化病理切片扫描仪代替传统的显微镜，实现传统病理切片的数字信息化，并利用独自的医疗影像处理技术进行智能化病理分析和诊断，同时建立起数字病理图像数据库并实现病理诊断信息的远程共享。该系统将现代医学、自动控制技术、医疗图像处理技术、计算机网络技术、现代通信技术等高科技融为一体，最终形成一个医疗、教育、科研以及信息服务为一体的解决平台。</t>
  </si>
  <si>
    <t>腾复医疗</t>
  </si>
  <si>
    <t>急性肺栓塞介入手术器械研发商</t>
  </si>
  <si>
    <t>2020.12.29 - 天使轮 - 数千万人民币 - 合创
2021.4.29 - A轮 - 1亿人民币 - 博远/同创伟业/华创/险峰旗云
2022.3.2 - A+轮 - 1亿人民币 - 奥博/泰达科投
2022.7.5 - 股权投资 - N/A - 国投创合</t>
  </si>
  <si>
    <t>深圳腾复医疗科技有限公司（以下简称“腾复医疗”）是一家肺栓塞介入治疗医疗器械研发公司腾复医疗将专注于肺动脉血栓清除系统的研发，推动产品进入市场。未来，腾复医疗将继续积极响应临床需求，不断扩充产品线，涉足更多疾病领域，为临床提供更多安全有效的创新型介入医疗器械。</t>
  </si>
  <si>
    <t>中晟全肽</t>
  </si>
  <si>
    <t>多肽先导药物研发商</t>
  </si>
  <si>
    <t>2019.7.26 - A轮 - 1亿人民币 - 渤溢/兴湘/国科
2020.6.16 - 股权投资 - N/A - 株洲国投/中美/陕西成长性引导/湖南高新/国科
2021.4.29 - A+轮 - 2.2亿人民币 - 鼎晖百孚/联想之星/澳银/上海弘晖/同创伟业/达晨财智/国科
2022.6.29 - 股权投资 - N/A - 湖南晟弘/弘骥/株洲印湘</t>
  </si>
  <si>
    <t>中晟全肽是一家专注于多肽先导药物发现的平台型企业，专注超大容量多肽库构建及多肽新药筛选研发服务，致力于打造全球多肽药物研发新引擎。</t>
  </si>
  <si>
    <t>一数科技</t>
  </si>
  <si>
    <t>激光显示设备及智能穿戴产品研发商</t>
  </si>
  <si>
    <t>2015.8.16 - 天使轮 - 4000万人民币 - 海尔
2017.11.1 - Pre-A轮 - N/A - 顺为/小米/投控东海/鼎翔/极客公园
2018.11.14 - A轮 - N/A - 基石/中海金岳/沃达/鼎泰海富/江诣/国中创投/盛世恒丰/安芙兰/变量
2019.3.27 - A+轮 - N/A - 北京维太/常州弘祺
2021.4.14 - Pre-B轮 - N/A - 东银/中翔运达/国投创丰/鼎泰海富/京西文旅
2022.6.29 - C轮 - N/A - 中安</t>
  </si>
  <si>
    <t>一数科技成立于2015年4月，是一家国家高新技术企业，由海尔、小米和京投集团、深投控和中海投等产业资本投资成立。公司立志成为中国乃至全球领先的激光虚拟显示和交互技术的全产业链科技公司。目前，一数科技在江苏常州市建有光机生产基地，与北京交通大学成立联合实验室，开展光纤传感、光电子器件以及光物理学方面的深度研究与研发合作。一数科技将光学解决方案与AR、算法、芯片和5G通讯等做加法，生成了其服务的三大场景和生态：消费电子、轨道交通和智能汽车。在消费电子领域，一数科技即将推出全新一代激光电视，市场上第一个三色纯激光和超级4K产品，颠覆用户对传统电视的认知。在轨道交通领域，一数科技为地铁打造PIS运营信息显示系统，将屏蔽门和车窗变成屏幕。在智能汽车领域，人们听到最多的可能是自动驾驶、智能座舱、FOTA升级这样的词汇，实际上一数科技的部分AR智能产品已经“上车”。</t>
  </si>
  <si>
    <t>思迈特</t>
  </si>
  <si>
    <t>商业智能BI及大数据分析产品提供商</t>
  </si>
  <si>
    <t>2016.8.23 - 天使轮 - 1500万人民币 - 价值
2018.4.20 - A轮 - 4000万人民币 - 方广
2019.10.28 - B轮 - 1.25亿人民币 - 高成/琥珀
2021.4.20 - B+轮 - 1亿人民币 - 明略
2022.6.23 - 股权投资 - N/A - 光大</t>
  </si>
  <si>
    <t>SmartBSC是由台湾人本企管的资深顾问团队规划设计，历经五年时间研发将个案经验标准化、逻辑化、流程化以成为一套可操作性强、使用友善的软件系统。思迈特菁英信息科技（厦门）有限公司提供企业从观念建构至制度建立到具体上线实操的全方位解决方案；在平衡计分卡软件SmartBSC的设计、开发、应用及辅导成功经验上，堪称业界标杆之一，是目前为止中国唯一将「平衡计分卡(BSC)」战略管理工具应用在战略性人力资源管理软件系统上的软件提供商。近年来致力于平衡计分卡与HRA人事薪资系统、HRM人力资源管理系统、HRD人才发展系统、HRC人力资本系统的横向整合，以及纵向加深其运用功能，提供给企业更完整的、全方位的、有竞争力的服务及解决方案。</t>
  </si>
  <si>
    <t>e换电</t>
  </si>
  <si>
    <t>两轮车绿色能源网络服务商</t>
  </si>
  <si>
    <t>GGV/云启</t>
  </si>
  <si>
    <t>2017.12.14 - A轮 - 数千万人民币 - Translink/云启/GGV
2018.7.27 - A+轮 - 1亿人民币 - 韩国现代/GGV/云启/Translink
2018.12.18 - B轮 - 3亿人民币 - 中美绿色/GGV/云启/Mirae Asset /中国移动
2019.5.28 - B+轮 - 1000万美元 - 中美绿色/信中利/琮碧秋实/住友商事
2020.9.21 - Pre-C轮 - 数亿人民币 - 南网/IDInvest/PKSHA SPARX Algorithm/57Stars/绿动/青岛拥湾/未来
2021.12.27 - 股权投资 - N/A - 琮碧秋实
2022.5.19 - C2轮 - 数亿人民币 - 粤财/Petronas Chemicals/PTT PCL/PTV /趣链科技/三井住友/拥湾</t>
  </si>
  <si>
    <t>深圳易马达科技有限公司，作为国家高新技术企业，两轮车绿色能源网络布局的领导者，成立于2015年，并于2017年12月发布易马达e换电产品品牌，推出全球首创集超级电池、智能换电柜、能源管理系统、APP及大数据平台为一体的绿色智慧能源网络平台。专注科技创新，重视客户体验的易马达致力于用最先进的电池技术结合人工智能大数据分析平台，服务于广大中国两轮电动车消费者，打造全新智能绿色能源网络。目前公司业务覆盖全国60+城市，日换电单量超过60万颗，不仅成为全球换电市场的领导者，更是首个提出绿色能源智能网络概念的创新企业。2020年易马达获投中中国新能源与清洁技术产业最佳投资案例TOP5；并曾在2019及2020连续入选胡润中国潜力独角兽及瞪羚企业榜单。</t>
  </si>
  <si>
    <t>酷哇机器人</t>
  </si>
  <si>
    <t>自动驾驶全栈方案提供商</t>
  </si>
  <si>
    <t>2016.3.1 - 天使轮 - N/A - 千乘/合力
2016.9.19 - A轮 - N/A - 合力
2017.7.24 - A+轮 - N/A - 远大
2018.5.2 - B轮 - 1.35亿人民币 - 盈峰/中民金服/软银/创世伙伴/睿鲸
2019.7.18 - B+轮 - N/A - 华金
2021.2.24 - 股权投资 - N/A - 北汽产投/华金
2021.9.29 - C轮 - 2.5亿美元 - 软银
2022.6.24 - D1轮 - N/A - 亚投</t>
  </si>
  <si>
    <t>酷哇机器人是一个L4级别自动驾驶解决方案提供商，专注于提供短距离无人交通及智能服务机器人技术解决方案，以打造更好的未来出行体验为目标。酷哇除了在自动驾驶环卫领域继续深耕，也加快了在物流领域的落地速度，其自动驾驶城配车正在快递快运、制造业转运环节进行闭环测试，商业化进程正在不断加快。</t>
  </si>
  <si>
    <t>几何伙伴</t>
  </si>
  <si>
    <t>自动驾驶软硬件产品研发商</t>
  </si>
  <si>
    <t>长江小米/百度/经纬/耀途</t>
  </si>
  <si>
    <t>2019.7.12 - 天使轮 - 6000万人民币 - 君桐/安创/矽力杰/耀途/瓦森纳/ARM生态
2021.6.28 - Pre-A1轮 - 1亿人民币 - 经纬
2021.7.16 - Pre-A2轮 - N/A - 长江小米/百度/经纬
2021.8.2 - Pre-A3轮 - 数亿人民币 - 矽力杰/耀途/君桐/经纬/普华
2021.10.8 - Pre-A4轮 - 数亿人民币 - 长江小米/百度
2022.1.14 - 战略投资 - N/A - 博远
2022.6.30 - 战略投资 - N/A - 国际自动机工程师学会</t>
  </si>
  <si>
    <t>几何伙伴是一家自动驾驶软硬件产品研发商，集自动驾驶相关软硬件产品研发、制造、销售和服务于一体，公司从成立之初就创新性地以4D毫米波成像雷达为主传感，结合可见光视觉、红外成像等传感器打造全天候像素级融合感知系统，并以此为基础，开发集感知、决策、规划和控制为一体的全栈式自动驾驶系统软件，能够提供面向L2-L4基于机器感知和深度学习的自动驾驶软硬件集成系统和总体解决方案。</t>
  </si>
  <si>
    <t>2019.7.1 - Pre-A轮 - N/A - 山东开创
2021.3.5 - A轮 - 数千万人民币 - 梅花
2021.11.3 - A+轮 - 数千万人民币 - 达晨财智/梅花
2022.6.28 - Pre-B轮 - 5000万人民币 - 达晨财智/源禾/华实</t>
  </si>
  <si>
    <t>深知未来</t>
  </si>
  <si>
    <t>人工智能全彩夜视产品研发商</t>
  </si>
  <si>
    <t>2018.12.7 - 种子轮 - N/A - 南岭
2020.12.30 - 天使轮 - N/A - 新势能/国宏嘉信/达晨创投/上海涌渡/迪润
2021.3.15 - Pre-A轮 - 数千万人民币 - 梅花/耕涌/国宏嘉信/达晨财智
2021.12.16 - A轮 - 数千万人民币 - 达晨财智/琥珀/国宏嘉信
2022.6.22 - 股权投资 - N/A - 三旺</t>
  </si>
  <si>
    <t>深知未来智能有限公司（DEEPTHINK.AI）成立于2017年，为国家级高新技术企业，致力于人工智能、计算机视觉和边缘计算赋能商业和生活场景，使未来每一个人都能受益于人工智能技术的发展。</t>
  </si>
  <si>
    <t>远孚物流</t>
  </si>
  <si>
    <t>物流供应链管理方案提供商</t>
  </si>
  <si>
    <t>2016.5.13 - 天使轮 - N/A - 上海玛利儿
2017.3.29 - A轮 - 数千万人民币 - 三行/1898
2018.6.28 - B轮 - 数亿人民币 - 高榕/三行/前海
2022.6.23 - 股权投资 - N/A - 德韬</t>
  </si>
  <si>
    <t>远孚物流是一家物流供应链管理方案提供商，公司拥有供应链管理服务和专为中小物流企业打造的共享平台，业务范围覆盖化工、服装、药品、食品、配件、汽车、钢材等多种行业。隶属于远孚物流集团有限公司。</t>
  </si>
  <si>
    <t>奥创光子</t>
  </si>
  <si>
    <t>超短脉冲激光器厂商</t>
  </si>
  <si>
    <t>2018.6.29 - 种子轮 - N/A - 西科/中科创星
2020.3.16 - 天使轮 - N/A - 青橙
2021.1.28 - Pre-A轮 - N/A - 浙江华睿/紫竹小苗/朗程/杭州瓯石/青橙
2021.8.13 - A轮 - 1亿人民币 - 顺为/屹唐长厚/小苗朗程/浙江华睿
2022.6.27 - A+轮 - 数千万人民币 - 庐峰/联动丰业</t>
  </si>
  <si>
    <t>奥创光子正式成立于2018年，是一家致力于飞秒激光光源技术、飞秒激光功能模块的研发、生产和应用的科技初创公司。奥创光子已拥有飞秒激光产品平台（功率分布10W-1000W）、皮秒激光产品平台、亚纳秒激光产品平台。也基于这些产品，奥创光子的产品正在半导体、新型显示、太阳能光伏、新能源电池、消费电子、航空航天等领域落地。</t>
  </si>
  <si>
    <t>非夕机器人FLEXIV</t>
  </si>
  <si>
    <t>通用智能机器人研发制造商</t>
  </si>
  <si>
    <t>金沙江/高榕/真格/顺为/魔量</t>
  </si>
  <si>
    <t>2017.2.11 - A+轮 - 1.5亿人民币 - 金沙江/高榕/真格/顺为/魔量/清华研究院
2020.12.31 - B轮 - 1亿美元 - 美团/珠江集团/新希望/Longwood/云锋/招商局/高榕/金沙江
2022.6.29 - B+轮 - 1亿美元 - N/A</t>
  </si>
  <si>
    <t>「Flexiv非夕科技」致力于研发先进仿人化机器人和人工智能技术，赋能全行业。目前已构建了核心技术壁垒及完整的软硬件产品体系，申请了百余项技术专利，并完成了核心商业模式的验证，为进一步规模化商业落地打下基础。「Flexiv非夕」自主设计和研发机器人本体、伺服驱动、核心传感器、操作系统及算法等关键技术，保证了自适应机器人系统的综合性能和产品优势。</t>
  </si>
  <si>
    <t>高瓴/同创伟业</t>
  </si>
  <si>
    <t>2018.8.29 - 天使轮 - N/A - 正轩
2020.1.9 - A轮 - N/A - 晨山/同创伟业
2021.11.4 - A+轮 - 数亿人民币 - 高瓴/深创投/光谷丰禾/同创伟业/正轩
2022.6.23 - 战略投资 - 数亿人民币 - 创启开盈/比亚迪</t>
  </si>
  <si>
    <t>2021.10.18 - 天使轮 - N/A - 北京未来启创/上海鼎婵
2022.3.18 - 天使+轮 - 数千万人民币 - 钟鼎/浩珩创新
2022.6.22 - 股权投资 - N/A - 张江浩珩</t>
  </si>
  <si>
    <t>机器岛科技</t>
  </si>
  <si>
    <t>儿童陪伴机器人研发商</t>
  </si>
  <si>
    <t>2016.5.6 - 天使轮 - 数千万人民币 - 顺为/小米/三行/鼎翔/优美缔
2017.12.15 - A轮 - N/A - 洲彤/尚势
2022.6.22 - 股权投资 - N/A - 三行</t>
  </si>
  <si>
    <t>南京机器岛智能科技有限公司是一家专注儿童智能设备研发生产的高新技术公司，是小米生态链的成员企业。</t>
  </si>
  <si>
    <t>显耀显示</t>
  </si>
  <si>
    <t>LED微显示芯片研发商</t>
  </si>
  <si>
    <t>2018.8.2 - 股权投资 - N/A - 盛有
2021.8.10 - Pre-A轮 - 数亿人民币 - 凯风/六安中安/派诺/Samsung/北大青鸟/安徽创谷
2021.11.24 - A轮 - 数亿人民币 - 同创伟业/派诺/凯风
2022.6.24 - 股权投资 - N/A - 斯道/派诺/LM JBD</t>
  </si>
  <si>
    <t>JBD（上海显耀显示科技有限公司）于2015年成立，研发生产中心位于中国上海浦东；JBD是全球最领先的微显示技术企业，全球第一家Microled微显示芯片量产企业。不同于市面大多数“巨量转移”技术方案，首创混合集成电路专利技术在晶元级制备微显示器件，专注于研发生产0.5英寸以下微显示屏；主要提供近眼显示AR、MR、抬头显示、微型投影仪3D打印曝光等应用的产品和解决方案。公司致力于MicroLED芯片和面板的研发及生产，产品具有高光效、高亮度、高帧频、高可靠性、低成本、体积小等各方面优势，是下一代新型信息显示产品的不可或缺的核心部件，产品可覆盖70%的近眼显示应用市场，已合作客户包括全球多家消费电子巨头；并且JBD拥有在MicroLED微显示领域的最强专利布局，可全球自由销售。</t>
  </si>
  <si>
    <t>西湖生物医药</t>
  </si>
  <si>
    <t>新一代细胞治疗技术开发商</t>
  </si>
  <si>
    <t>2020.6.3 - Pre-A轮 - 1亿人民币 - 华方/天士力/陕投/西湖科创直投/华新/陕西成长性企业引导
2021.1.19 - Pre-A+轮 - 1亿人民币 - 辰德/红杉/斯道
2021.5.19 - A轮 - 1亿人民币 - 红杉/华方/斯道/辰德
2022.6.26 - A+轮 - 1亿人民币 - 倚锋/翱鹏/西湖科创/西湖大学</t>
  </si>
  <si>
    <t>西湖生物医药科技（杭州）有限公司（Westlake Therapeutics）2019年设立于杭州市西湖区，是西湖大学成立后第一个自主科技成果产业转化落地项目。公司专注于红细胞创新治疗产品的研发，成功打造了工程化红细胞药物技术平台REDx，即获得患者血液后，在体外改造成大量可携带药物的工程化红细胞，回输人体后治疗各类重大疾病。</t>
  </si>
  <si>
    <t>优微生物</t>
  </si>
  <si>
    <t>生物纳米微针技术研发商</t>
  </si>
  <si>
    <t>2018.2.28 - 天使轮 - N/A - 珠海高新
2020.3.5 - Pre-A轮 - N/A - 珠海科创
2021.8.23 - A轮 - 数千万人民币 - 源码/行知
2022.6.30 - B轮 - 1亿人民币 - 千骥</t>
  </si>
  <si>
    <t>优微生物，是一家专注于可溶性微针透皮给药技术的国家级高新技术企业。基于公司自主开发的第三代可溶性微针专利技术“高压喷射填充工艺”实现多矩阵微纳结构同步快速填充，配合专有模具的材料改性达到低温快速固化塑型，突破固有生产技术应用高温固化破坏药物活性的局限性。基于专利技术的设备开发，实现全自动化生产，并通过点、线、面多轨迹填充方式的灵活切换，实现一体式基底大容量载药贴剂及分段式针尖精准定量载药贴剂的稳定批量生产，解决了实际应用中给药量和给药精度的技术难题，推动可溶性微针在大健康消费和医疗领域更大范围的商业化应用。</t>
  </si>
  <si>
    <t>摩珈生物</t>
  </si>
  <si>
    <t>绿色环保生物制造解决方案提供商</t>
  </si>
  <si>
    <t>2020.8.10 - A轮 - 1亿人民币 - 中美绿色/食芯/沃衍/高瓴/上海提梁
2022.6.23 - B轮 - 8000万美元 - 淡马锡/Sento/LYZZ/绿动/食芯</t>
  </si>
  <si>
    <t>摩珈生物多年来致力于开发绿色环保的生物制造方法，用以取代高污染、高能耗的传统化工生产技术。基于其创新的酶工程改造和生物代谢途径改造平台，以及跨学科优势，摩珈生物已经完成了多个大宗产品的工艺开发并进入产业化阶段。公司的Viridimin®系列维生素B5产品于2022年6月实现量产。与现行传统工艺相比，摩珈生物的生物制造不仅能够实现节能减排，还能避免当前国内环保政策趋严背景下行业经常面临环保关停的窘境，从而实现更强的持续供应保障。摩珈生物的第二个即将商业化产品领域为Aliphane®系列生物基聚合物产品，在涂料及胶黏剂领域应用广泛，市场巨大。</t>
  </si>
  <si>
    <t>高分子聚乳酸材料研发商</t>
  </si>
  <si>
    <t>2021.2.2 - 股权投资 - N/A - 中金
2021.5.27 - 股权投资 - N/A - 北海盛久/北海中金瀚元
2021.9.30 - 股权投资 - N/A - 众创
2022.3.24 - 股权投资 - N/A - 红杉/安洁/众创/山河有为
2022.6.13 - 股权投资 - N/A - 支点/农银国际</t>
  </si>
  <si>
    <t>新榜</t>
  </si>
  <si>
    <t>自媒体大数据及内容创业服务商</t>
  </si>
  <si>
    <t>真格/高榕</t>
  </si>
  <si>
    <t>2015.6.8 - 天使轮 - N/A - 字节
2015.9.1 - A轮 -2020万人民币 - 双安/天奇
2016.5.21 - A+轮 - 数千万人民币 - 微影/真格/高榕
2017.3.17 - B轮 - 1.8亿人民币 - 华人文化/华盖/达晨/腾讯/永欣
2022.6.15 - 股权投资 - N/A - 申夏/有赞</t>
  </si>
  <si>
    <t>新媒体排行榜是一个新媒体服务平台，综合评估微信、微博以及其它移动互联网渠道的新媒体运营情况，提供服务如广告对接等，隶属于上海看榜信息科技有限公司。</t>
  </si>
  <si>
    <t>博雷顿</t>
  </si>
  <si>
    <t>纯电动重型卡车研发商</t>
  </si>
  <si>
    <t>2018.8.13 - 种子轮 - N/A - 上海博玺
2018.11.22 - 天使轮 - 3亿人民币 - 廊庭/钟鼎/浙商新能源/易津/方煜
2020.4.17 - Pre-A轮 - N/A - 中缔
2021.4.27 - 股权投资 - 2.5亿人民币 - 大洋电机/普超/思铭睿远/NBT(YY)/刘峻/鄂尔多斯
2021.4.27 - 债权融资 - 1.5亿人民币 - N/A
2021.12.31 - 股权投资 - N/A - 易津/普超/中缔/耐必信
2022.6.16 - 股权投资 - N/A - 恒兴</t>
  </si>
  <si>
    <t>博雷顿是一家纯电动重型卡车研发商，主要为用户提供纯电动重型牵引车、纯电动重型自卸车、水泥搅拌车、矿车等多种车型，服务于港口、矿区、城市运输等场景；致力于利用绿色能源提供智慧运力整体方案。</t>
  </si>
  <si>
    <t>订单来了</t>
  </si>
  <si>
    <t>民宿PMS系统提供商</t>
  </si>
  <si>
    <t>IDG/腾讯/初心</t>
  </si>
  <si>
    <t>2015.2.28 - 天使轮 - 数百万人民币 - IDG/华旦天使
2015.11.1 - Pre-A轮 - 数千万人民币 - 初心/慧秋/人众/海石
2018.6.21 - A轮 - N/A - 华旦/多彩投/初心/人众
2021.2.1 - A+轮 - 7000万人民币 - 安益/有赞
2021.11.24 - 股权投资 - N/A - 腾讯
2022.6.22 - B轮 - 5000万人民币 - 安吉建设/携程</t>
  </si>
  <si>
    <t>订单来了是一家民宿PMS系统提供商，致力搭建一个住宿业的产业互联网平台，以数据驱动酒店在管理、营销、金融等全面赋能，实现更大商业价值。 主要为民宿商家提供PMS系统，包括业务管理、会员管理、数据报表管理、集团管理四大模块，帮助商家提高管理效率，降低运营成本。</t>
  </si>
  <si>
    <t>盛立科技</t>
  </si>
  <si>
    <t>金融交易及系统研发服务商</t>
  </si>
  <si>
    <t>2018.8.17 - A轮 - 5000万人民币 - 越榕/元禾华创/哈尔滨千贺
2019.11.6 - B轮 - N/A - 华泰新产业/华泰创新
2020.7.31 - B+轮 - 1亿人民币 - 红杉/晨壹/东方财富/达晨财智/天堂硅谷/浙民投/泰盈瑞盛/浙江丝路
2022.6.17 - C轮 - 1亿人民币 - 国泰君安/兴业证券/财通证券/德邦证券/国创中鼎/天创/浙民投</t>
  </si>
  <si>
    <t>盛立科技成立于2005年3月，位于杭州市滨江区，是中国领先的金融科技公司，盛立科技定位于做国内金融机构市场最专业的系统服务商，专注于证券/期货/现货/衍生品极速交易和行情系统，交易所核心撮合引擎系统，风控系统，金融资产管理系统和量化策略平台，拥有支持证券，期货，现货以及衍生品等多市场、前后端完整的产品线。经过多年的技术研究投入，盛立科技打造了基于FPGA技术的核心产品系列，取得了难以逾越的产品技术优势，也为不断拓展产品和业务打下了坚固的基础。</t>
  </si>
  <si>
    <t>数影星球</t>
  </si>
  <si>
    <t>数字办工服务提供商</t>
  </si>
  <si>
    <t>2021.1.19 - 股权投资 - N/A - 盈动/信雅达
2022.6.17 - 股权投资 - N/A - 曦域/阿米巴</t>
  </si>
  <si>
    <t>数影星球（杭州）科技有限公司成立于2020-11-04，为企业提供安全、⾼效、低成本的智能化数字办公空间。是一家初创公司，核心团队来自阿里巴巴和网易，创业经验丰富，有成功经历，资源充分，团队靠谱。</t>
  </si>
  <si>
    <t>Desty</t>
  </si>
  <si>
    <t>印尼社交商务服务提供商</t>
  </si>
  <si>
    <t>2020.12.1 - 种子轮 - N/A - East
2021.7.19 - Pre-A轮 - 320万美元 - 五源/复星锐正/一月/英凯/东方
2021.11.26 - Pre-A+轮 - 500万美元 - East/Jungle/复星锐正/January
2022.6.21 - 股权投资 - N/A - Square Peg</t>
  </si>
  <si>
    <t>Desty 是一个数字平台，成立于2020年10月，为印尼各行各业的KOL和小电商卖家提供线上展示产品以及服务的工具和平台，如免费创建个性化的营销页（desty page）和搭建在线店铺（desty store）。用户包括一些的品牌商、线下的小店主、知名的内容创作者以及来自美食、旅游、生活、时尚等各种行业的KOL。</t>
  </si>
  <si>
    <t>驿氪</t>
  </si>
  <si>
    <t>消费者营销全平台全生态服务提供商</t>
  </si>
  <si>
    <t>2015.4.1 - 天使轮 - 500万人民币 - 联想之星
2016.6.14 - Pre-A轮 - 1000万人民币 - 宝洁
2017.6.19 - A轮 - 400万美元 - DCM
2017.12.1 - B轮 -2000万美元 - 腾讯/京东/DCM/祥峰
2018.8.29 - 股权投资 - N/A - 唯品会
2022.6.20 - 股权投资 - N/A - 唯品会</t>
  </si>
  <si>
    <t>驿氪信息是一家聚焦于零售、快消、生活服务领域的移动互联网CRM平台，致力于为品牌商和零售商提供以本地化营销互动（LSM）平台为核心的产品、服务和解决方案。</t>
  </si>
  <si>
    <t>英诺森</t>
  </si>
  <si>
    <t>企业信息化建设及管理解决方案提供商</t>
  </si>
  <si>
    <t>2017.9.14 - Pre-A轮 - N/A - 君源
2019.2.11 - A轮 - 数千万人民币 - 宽带/君源
2019.8.21 - B轮 - 数千万美元 - 君联/CBC宽带/君源
2021.9.17 - B+轮 - N/A - 信合达/君德健坤/领先贝鑫
2021.12.11 - C轮 - N/A - 同威/考拉/华侨城
2022.1.20 - 股权投资 - N/A - 云天使
2022.6.13 - 股权投资 - N/A - 江苏华睿</t>
  </si>
  <si>
    <t>英诺森是一-家立足中国面向全球的企业应用解决方案提供商，致力于实现AloT技术在企业复杂业务场景中的落地应用，实现人、物和业务流程的智能化连接，支持企业的数字化转型，让组织内部运转更加高效，让产业链协作更加顺畅，让业务创新更加容易。</t>
  </si>
  <si>
    <t>红杉/高榕/顺为/明势</t>
  </si>
  <si>
    <t>2017.7.3 - 天使轮 - 数百万人民币 - 明势/梅花/水木清华
2018.11.23 - Pre-A轮 - N/A - Astrend III
2019.2.15 - A轮 - 数千万人民币 - 顺为/明势
2019.6.4 - A+轮 - 数千万人民币 - 高榕/众合瑞民/东方富海/顺为/明势
2020.10.28 - B轮 - 1.5亿人民币 - 红杉/高榕/顺为/明势/东方富海
2022.3.10 - 股权投资 - N/A - 晨壹
2022.6.15 - 股权投资 - N/A - 三奕/交银</t>
  </si>
  <si>
    <t>必示科技是一家智能运维产品研发及提供商，已经开发交付了智能异常检测、异常机器定位、智能瓶颈报表三个功能模块的产品，通过三个模块的产品可以监控交易量、响应延迟、网络流量等指标，做到自动检测指标异常，定位故障模块和机器，自动发现性能瓶颈。</t>
  </si>
  <si>
    <t>视觉人工智能与光电信息技术研发商</t>
  </si>
  <si>
    <t>2012.8.8 - 天使轮 - N/A - 中海
2019.10.15 - Pre-A轮 - N/A - 达晨
2020.4.7 - 战略投资 - N/A - 工业富联
2020.9.22 - A轮 - N/A - 君度/裕展/长江小米
2022.6.22 - 战略投资 - N/A - 国家制造业转型升级</t>
  </si>
  <si>
    <t>聚时科技</t>
  </si>
  <si>
    <t>复杂机器视觉及工业机器人AI系统产品研发商</t>
  </si>
  <si>
    <t>2019.5.10 - 天使轮 - N/A - 中科创星/思佰益/SBI
2019.9.6 - Pre-A轮 - 数千万人民币 - 中科创星/思佰益/SBI
2020.6.17 - A轮 - 1.1亿人民币 - 湖南高新/南京江北/江北制造园/华兴源创
2021.8.10 - A+轮 - 数亿人民币 - 汇川/普凯/敦行/华成/中芯/快克/云晖
2021.12.28 - A++轮 - 1亿人民币 - 韦豪/显鋆/聚源/中芯
2022.6.20 - 股权投资 - N/A - 韦豪</t>
  </si>
  <si>
    <t>聚时科技成立于2018年，聚焦集成电路高端制造领域，目前公司能提供高度智能化、系列化的半导体视觉检测设备产品与解决方案。</t>
  </si>
  <si>
    <t>未卡Vetreska</t>
  </si>
  <si>
    <t>时尚宠物生活方式品牌</t>
  </si>
  <si>
    <t>2017.12.15 - 天使轮 - 1000万人民币 - 伽利略/和君/萤伙虫创业工坊
2018.9.19 - A轮 - 数千万人民币 - IDG/和君
2019.10.23 - A+轮 - 600万美元 - SIG
2020.1.1 - A2轮 - N/A - 华创/SIG
2020.12.14 - B轮 -2000万美元 - 锴明/SIG
2021.4.27 - B+轮 - N/A - 博资佳信
2022.1.1 - B2轮 - N/A - 锴明
2022.6.10 - B3轮 - 数千万美元 - Altrui/博资佳信</t>
  </si>
  <si>
    <t>未卡Vetreska是一家时尚养宠方式概念品牌，业务包括自有宠物食品、宠物服装以及宠物主人周边产品等，产品开发和设计方面均和国外知名设计学院毕业的设计师合作，配合国内养宠方式的提升和需求，致力于开发出具有时尚感、健康有机宠物产品。</t>
  </si>
  <si>
    <t>金峰集团</t>
  </si>
  <si>
    <t>高端智能物流装备制造商</t>
  </si>
  <si>
    <t>2017.3.15 - 天使轮 - N/A - 钟鼎
2018.2.23 - A轮 - N/A - 毅达/名川
2020.1.3 - B轮 - N/A - 英飞尼迪
2020.11.27 - C轮 - 1亿人民币 - 元禾重元/国发/致道/名川
2021.10.13 - D轮 - 2亿人民币 - 前海/道禾长期/毅达/北京誉华
2022.6.15 - 股权投资 - N/A - 苏州领军</t>
  </si>
  <si>
    <t>金峰集团由金峰物流设备和金峰物联网技术有限公司组成，是一家专注输送和分拣系统项目的科技领军企业，为国内外客户提供物流自动化输送分拣设备和系统整体解决方案。是一家专注于输送系统和分拣系统项目的集成商，为国内客户提供物流自动化系统工程解决方案。</t>
  </si>
  <si>
    <t>泰研半导体</t>
  </si>
  <si>
    <t>工业镭射与半导体解决方案提供商</t>
  </si>
  <si>
    <t>2017.11.1 - 种子轮 - N/A - 合创
2021.1.12 - 天使轮 - N/A - 紫金港
2021.10.15 - Pre-A轮 - N/A - 紫金港
2022.4.28 - A轮 - 数千万人民币 - 合创/梅花
2022.6.17 - 股权投资 - N/A - 新势能</t>
  </si>
  <si>
    <t>泰研半导体是先进封装领域的半导体工艺与设备服务商，可为客户提供SiP、 Fanout、 Chiplet、 3D等先进封装产线上 Laser（激光） + Plasma（等离子） + Sputter（镀膜）成套复合工艺与制程应用设备。泰研的设备通过了包括欧洲工业车规芯片巨头在内的国际客户的严苛认证，符合技术规格要求，产品性能和质量均达到国际领先水平，并且已经开始对外批量供货，这标志着泰研成功打破了半导体设备行业的下游准入壁垒。</t>
  </si>
  <si>
    <t>聚源/元禾璞华</t>
  </si>
  <si>
    <t>2021.4.30 - 股权投资 - N/A - 松禾
2021.6.24 - 股权投资 - N/A - 聚源
2021.8.4 - 股权投资 - N/A - 联想创投
2021.11.11 - 股权投资 - N/A - 汇川
2022.6.20 - 股权投资 - N/A - 松禾</t>
  </si>
  <si>
    <t>珠海矩阵信息科技有限公司是一家旅游信息化服务商，主要从事旅游行业软件研发，平台建设，自主运营旅游代理分销平台、直营平台。</t>
  </si>
  <si>
    <t>博流智能</t>
  </si>
  <si>
    <t>芯片以及智能云平台整体解决方案提供商</t>
  </si>
  <si>
    <t>红杉/启明/魔量/元禾璞华/GGV/华登</t>
  </si>
  <si>
    <t>2020.3.5 - B轮 - 数千万美元 - 红杉/华创/启明/魔量
2021.4.9 - 股权投资 - N/A - 中合联创/红杉/CGC New Winner 
2022.1.12 - 股权投资 - N/A - GGV/华登/上海木澜/元禾璞华/浩珩创新
2022.6.20 - 股权投资 - N/A - 联和</t>
  </si>
  <si>
    <t>博流智能科技（英文：Bouffalo Lab）创立于2016年, 是一家专注于研发新一代物联网、车联网和智能穿戴领域集成电路芯片产品，并提供世界领先的芯片以及智能云平台整体解决方案的外资企业。</t>
  </si>
  <si>
    <t>2018.7.23 - 天使轮 - N/A - 武岳峰
2019.10.11 - Pre-A轮 - N/A - 前海
2020.7.24 - A轮 - N/A - 华兴/弘德/拓金/上海自贸区
2021.3.5 - A+轮 - N/A - 深创投/九洲/百咖/武岳峰
2021.12.3 - Pre-B轮 - N/A - 博时/天合光能/国投
2022.6.20 - 股权投资 - N/A - 创启开盈/比亚迪</t>
  </si>
  <si>
    <t>至晟微电子</t>
  </si>
  <si>
    <t>5G射频微波集成电路设计商</t>
  </si>
  <si>
    <t>2019.10.11 - 天使轮 - 5000万人民币 - 迪丰
2020.5.6 - A轮 - 1亿人民币 - 耀途/容亿/拓金/盛宇/俱成
2021.1.5 - 股权投资 - N/A - 普华
2021.8.6 - 股权投资 - N/A - 星河/华拓/同科晟华/前海扬子江/吉富苏化/创钰/博池
2022.6.14 - 股权投资 - N/A - 南通科技/汇天泽/矽芯/南通产控邦盛/南通众禾/深圳威瓴恒鑫</t>
  </si>
  <si>
    <t>南通至晟微电子技术有限公司是一家专注于射频微波集成电路设计的高科技企业。擅长GaAs/GaN材料工艺、器件设计、建模、DOE和微波电路、组件研发工作，精通IIIV化合物半导体产品开发全过程。</t>
  </si>
  <si>
    <t>稷以科技</t>
  </si>
  <si>
    <t>等离子体应用整体解决方案提供商</t>
  </si>
  <si>
    <t>2016.8.1 - 天使轮 - N/A - 品利
2018.5.24 - Pre-A轮 - N/A - 品利/紫竹小苗
2019.7.3 - A轮 - N/A - 宇杉
2020.9.8 - B轮 - 数千万人民币 - 凯璞庭/达晨财智/至纯
2021.6.22 - C轮 - 数千万人民币 - 张江火炬/聚源/达晨/元禾璞华/宇杉/凯璞庭/海望知识
2022.6.15 - 股权投资 - N/A - 临港科创/鹏汇/俱成/旭诺</t>
  </si>
  <si>
    <t>稷以科技是一家专注等离子体技术应用的半导体设备初创公司，其核心团队人员主要来自国内外知名大厂，团队经验丰富，技术积累扎实。公司成立之后将等离子体技术应用作为突破方向，不断深入，目前已经积累了数十项专利。</t>
  </si>
  <si>
    <t>SRT软体机器人</t>
  </si>
  <si>
    <t>软体机器人研发商</t>
  </si>
  <si>
    <t>创新工场/愉悦/盈动</t>
  </si>
  <si>
    <t>2017.2.7 - 种子轮 - N/A - 雅瑞天使
2018.4.9 - 天使轮 - 1000万人民币 - 普华/盈动
2019.1.10 - Pre-A轮 - N/A - 维思
2019.4.26 - A轮 - N/A - 深创投
2020.12.22 - B轮 - 1亿人民币 - 创新工场/愉悦
2022.5.10 - B+轮 - 1亿人民币 - 亦庄国投/芯创一期
2022.6.17 - 股权投资 - N/A - 屹唐华睿</t>
  </si>
  <si>
    <t>SRT软体机器人是一家面向全球传统行业的一站式工业互联网解决方案供应商，公司可提供全球领先的柔性工业末端执行器，自动化设备解决方案以及工业互联网解决方案自上而下全流程服务能力，在食品、生鲜、保温杯、3C、PCB、动力电池、汽车配件等行业解决大量异形易损物品搬运难题，助力客户实现自动化和数字化基础建设，一站式实现传统企业工业互联网升级。在国内拥有20多个行业300多家工业客户，在海外17个国家拥有分销机构。</t>
  </si>
  <si>
    <t>玄宇医疗</t>
  </si>
  <si>
    <t>心血管微创介入治疗器械研发商</t>
  </si>
  <si>
    <t>2021.2.26 - 天使轮 - N/A - 高远瑞研/邦明/高瓴
2022.1.6 - Pre-A轮 - N/A - 邦明/衍禧堂/复容/海脉德/高瓴/道彤
2022.6.21 - A轮 - 1亿人民币 - 杏泽/兴证/道彤/邦明/海脉德</t>
  </si>
  <si>
    <t>玄宇医疗是心血管微创介入治疗器械研发商，基于现有的导管技术平台和有源脉冲技术平台，公司已经针对电生理、外周血管等疾病领域其他有源/无源、植入/介入器械进行延伸布局，构建电生理、泛血管领域诊疗一体化技术平台。通过多年研发与科技攻关，目前已经布局了房颤、静脉曲张等疾病领域创新医疗器械解决方案，旨在成为国内领先的房颤电生理和外周血管介入解决方案提供商。</t>
  </si>
  <si>
    <t>2016.12.2 - A轮 - N/A - 燕园/涌铧
2020.10.12 - A+轮 - 1亿人民币 - 涌铧/中关村发展/亚杰天使/垚琨/上海纳米
2021.10.26 - B轮 - 1亿人民币 - 经纬/康君/中金
2022.6.21 - 股权投资 - N/A - 海望/广发乾和/中金</t>
  </si>
  <si>
    <t>无境创新</t>
  </si>
  <si>
    <t>医疗器械智慧供应链服务商</t>
  </si>
  <si>
    <t>金沙江/梅花/险峰</t>
  </si>
  <si>
    <t>2017.12.6 - 天使轮 - 500万人民币 - 险峰/嘉程
2018.4.8 - Pre-A轮 - 1000万人民币 - N/A
2020.12.10 - A轮 - 数千万人民币 - 梅花/七熹
2021.11.3 - A+轮 - 数千万人民币 - 金沙江
2022.6.14 - 股权投资 - N/A - 时代伯乐</t>
  </si>
  <si>
    <t>无境创新是一家专注于医疗器械供应链智慧解决方案的科技公司。公司基于AI技术及物联网和云计算，通过提供智慧供应链中台、SaaS应用及运营服务，为医疗器械上下游企业及医疗机构提升供应效率与客户体验。</t>
  </si>
  <si>
    <t>普施康生物</t>
  </si>
  <si>
    <t>体外诊断试剂和临床检验分析仪器研发商</t>
  </si>
  <si>
    <t>2017.1.3 - A轮 - N/A - 涌铧
2019.12.6 - A+轮 - N/A - 雷雨
2020.4.1 - B轮 - 数千万人民币 - 元生/国药/珠海紫杏共盈
2020.12.15 - B+轮 - N/A - 深圳天德
2021.2.22 - C轮 - 1亿美元 - 高瓴/复容/楹联健康
2022.6.17 - 股权投资 - N/A - 十月/时节/余杭金控</t>
  </si>
  <si>
    <t>普施康生物是一家立足于体外诊断（IVD）的高新技术企业，公司利用国际领先的微流控盘式芯片平台技术，结合独创的微量全血分离功能，研发适用国情的凝血、免疫、分子诊断试剂盒及新型配套检测系统。</t>
  </si>
  <si>
    <t>一站式慢病管理和智慧医疗平台</t>
  </si>
  <si>
    <t>IDG/经纬/SIG</t>
  </si>
  <si>
    <t>小叶子音乐科技</t>
  </si>
  <si>
    <t>人工智能音乐教育解决方案提供商</t>
  </si>
  <si>
    <t>创新工场/真格/红杉/魔量</t>
  </si>
  <si>
    <t>2014.3.16 - A轮 - 1000万人民币 - 创新工场
2015.10.27 - B轮 - 1000万美元 - 郎朗/创新工场/真格/红杉
2017.8.24 - 股权投资 - N/A - 真成
2018.4.8 - C轮 - N/A - 零一/华麓
2021.11.8 - C+轮 - 2亿人民币 - 真成/魔量/创业工场
2022.6.17 - C2轮 - 数千万人民币 - 真成</t>
  </si>
  <si>
    <t>「小叶子音乐科技」成立于2013年，由钢琴家郎朗亲测产品并投资，是一家将人工智能技术应用于音乐领域的科技公司。创立9年来，小叶子音乐科技坚持通过科技创新降低音乐学习的门槛，现已搭建软硬件一体的AI音乐科技生态。旗下「小叶子智能陪练」、「The ONE智能钢琴」、「The ONE智能钢琴教室」、「小叶子陪练」四大业务板块，服务于全年龄段、全学习周期，可覆盖线上线下的音乐学习人群，形成了明显的业务协同效应。</t>
  </si>
  <si>
    <t>Reco4Life</t>
  </si>
  <si>
    <t>模拟及数模混合集成电路设计服务商</t>
  </si>
  <si>
    <t>2016.11.10 - 股权投资 - 1000万人民币 - 君联
2018.7.12 - 股权投资 - N/A - 上海富瀚微电子
2020.12.3 - 股权投资 - N/A - 北京石溪清流
2022.3.4 - 股权投资 - N/A - 盈富泰克
2022.6.14 - 股权投资 - N/A - 境成</t>
  </si>
  <si>
    <t>震坤行</t>
  </si>
  <si>
    <t>一站式MRO工业用品采购服务平台</t>
  </si>
  <si>
    <t>腾讯/钟鼎/君联/经纬/同创伟业</t>
  </si>
  <si>
    <t>2016.5.13 - A轮 - N/A - 红桥
2017.7.12 - B轮 - 3.6亿人民币 - 钟鼎/同创伟业
2017.12.11 - B+轮 - 2亿人民币 - 元生/钟鼎/经纬/惠友
2018.8.28 - C轮 - 1.29亿美元 - 老虎环球/君联/壳牌/元禾母基金/钟鼎/元生/经纬
2019.6.18 - D轮 - 1.6亿美元 - 腾讯/钟鼎/元生/君联/经纬/上汽
2020.10.28 - E轮 - 3.15亿美元 - 云锋/国调/中投海外/普洛斯/建鑫/钟鼎/元生/腾讯/老虎/经纬/君联/同创伟业/厦门君聚
2022.6.16 - F轮 - 3亿美元 - N/A</t>
  </si>
  <si>
    <t>震坤行工业超市是一个一站式MRO工业用品采购平台，主要为用户提供设备维护、修理和运行等工业用品采购服务，经营包括30多万种工厂使用的备品备件、辅料和易耗品。通过建立区域总仓、区域服务中心，利用在线智能仓储、智能小仓库为用户实现零库存管理。</t>
  </si>
  <si>
    <t>勤策</t>
  </si>
  <si>
    <t>消费品行业SaaS服务商</t>
  </si>
  <si>
    <t>2014.11.8 - A轮 -200万美元 - 金沙江
2016.2.16 - A+轮 - N/A - 宽带/金沙江
2021.3.12 - B轮 - 数千万人民币 - 微光/蜂巧
2022.6.15 - C轮 - 数千万美元 - N/A</t>
  </si>
  <si>
    <t>外勤365AirPalm是基于移动互联网的企业销售业务管理平台，致力于为企业客户提供全方位的“线下销售管理”解决方案。拥有销售自动化（SFA）、进销存、经销商管理（DMS）、促销管理（TPM）等产品功能模块，帮助企业精准高效的管理销售团队，包括直销、分销、督导、促销管理等；管理客户，包括经销商、批发商、终端门店管理等；管理商品，包括订单、库存管理等。外勤365AirPalm深入行业，以“提升企业线下销售效率，帮助客户成功”为使命，迄今已为数万家企业提供云产品及相关服务，包括众多全国乃至全球的集团及上市公司。</t>
  </si>
  <si>
    <t>乐橘科技</t>
  </si>
  <si>
    <t>智能包装及智能物流供应链基础设施服务提供商</t>
  </si>
  <si>
    <t>2019.8.6 - A轮 - N/A - 中国石化/上南集团
2021.10.11 - B轮 - 1亿人民币 - 万华化学/高瓴/华汯/弘德高
2022.6.8 - 股权投资 - N/A - 汇川技术</t>
  </si>
  <si>
    <t>上海乐橘科技有限公司是结合智能包装与运输、仓储为一体的科技型供应链综合管理公司，旗下包括乐医云盘、乐橘云盘、乐橘云途、乐橘云箱等产品，旨在通过标准化物流提升中国供应链品质，为每一个用户提供优质的供应链综合服务。</t>
  </si>
  <si>
    <t>云徙科技</t>
  </si>
  <si>
    <t>一站式端到端营销数字化解决方案提供商</t>
  </si>
  <si>
    <t>腾讯/元禾控股/红杉</t>
  </si>
  <si>
    <t>2016.8.9 - 天使轮 - 5000万人民币 - 银杏谷
2018.2.8 - A轮 - N/A - 云锋
2018.9.19 - A+轮 - 1.5亿人民币 - 红杉/云锋
2019.10.18 - B轮 - 3.5亿人民币 - 元禾创投/襄禾/中金佳成/红杉/惠友/上海石水
2020.8.31 - C轮 - N/A - 天壹/硅港/银杏谷
2021.5.27 - 战略投资 - N/A - 腾讯
2021.10.15 - D轮 - 1亿美元 - 凯欣/交银国际/湖畔宏盛/腾讯/红杉/襄禾
2022.6.9 - 股权投资 - N/A - 国科</t>
  </si>
  <si>
    <t>云徙科技成立于2016年，是一家专注于消费者数字体验的中台解决方案服务商，以云徙数字中台PaaS+全链路营销数字化SaaS应用服务，为消费品、汽车、地产、零售连锁，提供一站式端到端的营销数字化解决方案。从而帮助客户实现全场景业务在线，发挥数据价值驱动智能运营，以留住消费者，提升复购，减少营销投入，带来业务持续增长。成立5年来，云徙已经携手200+行业标杆企业完成数字化转型，业绩领跑中台领域，成为了业内业务体量最大、头部客户最多、营销链路覆盖最全的行业龙头。</t>
  </si>
  <si>
    <t>芯视达</t>
  </si>
  <si>
    <t>CMOS图像传感器及系统级芯片研发商</t>
  </si>
  <si>
    <t>2015.7.27 - A轮 - 数百万美元 - 北极光
2022.6.16 - C2轮 - 3亿人民币 - 屹唐长厚/星河/无锡联泰/玖兆/张江浩珩</t>
  </si>
  <si>
    <t>芯视达是一家专业从事CIS图像传感器（CMOS Image Sensor）自主研发的高新技术企业，为客户在手机、安防、车载、可穿戴设备、AIoT等领域提供CMOS 图像传感器芯片。芯视达CMOS图像传感器具有高性能表现，主打中高端市场，手机芯片产品在首次推出即获得了第一梯队品牌客户的认证和量产，并正在多品牌和海外市场推广；车载及安防类产品已向众多知名客户销售，目前正在和Tier one厂商洽谈合作。</t>
  </si>
  <si>
    <t>2021.4.13 - 天使轮 - N/A - 华创
2021.10.20 - Pre-A轮 - 1亿人民币 - 经纬
2022.6.7 - 股权投资 - N/A - 达晨财智</t>
  </si>
  <si>
    <t>弓叶科技创立于2018年，是一家聚焦固废回收和固废分选的人工智能和大数据公司。总部位于广东省东莞市松山湖高新技术产业开发区，在深圳和无锡两地分别设有人工智能研究院和装备生产基地。</t>
  </si>
  <si>
    <t>砺铸智能</t>
  </si>
  <si>
    <t>半导体先进封装测试设备制造商</t>
  </si>
  <si>
    <t>2018.9.26 - A轮 - N/A - 国投创业/聚源/宁波集成电路
2021.12.30 - B轮 - 1亿人民币 - 康橙/浦东科创/中信/珞珈/同鑫力诚/宽带智汇/韦豪创芯/冯源
2022.6.1 - 股权投资 - N/A - 兴证</t>
  </si>
  <si>
    <t>砺铸智能设备（天津）有限公司是集研发、制造和销售于一体的中国半导体先进封装测试设备制造厂商，砺铸集团拥有数十项相关专利，专利覆盖新加坡、美国、马来西亚、中国大陆及台湾地区。主营业务及核心产品（技术、服务）包括：封装芯片分选设备（WLCSP）；先进视觉检测系统（BGA/QFN）、激光打标机(Tray/Strip)、倒装键合机（FOWLP）、扇出封装贴片机（FU/FC）、倒装封装贴片机（FC）和射频测试机（RF）等。砺铸集团客户遍布全球，主要客户包括全球前十大半导体封装测试代工厂，国际领先的IDM及设计公司;产品领域覆盖逻辑、存储、及图像传感器等芯片制造。</t>
  </si>
  <si>
    <t>坎德拉机器人</t>
  </si>
  <si>
    <t>家用服务型机器人研发商</t>
  </si>
  <si>
    <t>2018.9.3 - A轮 - N/A - 沸腾/同创伟业/安达/六朝
2020.8.27 - A+轮 - N/A - 深圳峰林
2021.4.3 - B轮 - 3.75亿人民币 - 合金汇盈
2022.6.7 - 股权投资 - N/A - 扬州龙投</t>
  </si>
  <si>
    <t>坎德拉（深圳）科技创新有限公司成立于2016年5月，是一家以磁悬浮飞轮储能技术和自动驾驶技术为核心业务的高新科技企业。坎德拉(深圳)科技创新有限公司专注于磁悬浮飞轮储能、智能机器人等前沿技术及应用,致力于成为新一轮科技革命下的见证者、实践者、重要推动者。</t>
  </si>
  <si>
    <t>瀚昕微电子</t>
  </si>
  <si>
    <t>2017.9.26 - 天使轮 - N/A - TCL
2020.3.13 - 战略投资 - N/A - 长江小米
2022.1.12 - 股权投资 - N/A - 无锡润创/TCL
2022.6.8 - 股权投资 - N/A - 无锡金投/华润</t>
  </si>
  <si>
    <t>瀚昕微电子是成立于中国硅谷张江高科技园区的企业，是一家从事集成电路设计和销售的高新技术企业。公司创始团队由国内外顶尖的集成电路设计人才组建，团队内部配合多年，有很强的协同工作能力。公司于2017年5月由TCL以及SK-Hynix进行战略投资，公司和TCL以及SK-Hynix成为战略合作伙伴。</t>
  </si>
  <si>
    <t>芯速联</t>
  </si>
  <si>
    <t>光芯片与光引擎解决方案供应商</t>
  </si>
  <si>
    <t>2019.12.6 - 股权投资 - N/A - 湖北高投
2020.3.24 - 股权投资 - N/A - 动平衡/聚源
2021.5.18 - 股权投资 - N/A - 盈实/宜通世纪/广州智盛
2022.6.14 - 股权投资 - N/A - 极客帮/正业宏源/联通/宁波可行星</t>
  </si>
  <si>
    <t>宁波芯速联光电科技有限公司作为光通信芯片与器件国产化的践行者，专注于通信无源器件的研发、生产和光引擎项目。为光模块厂商提供低成本、高性能AWG方案。</t>
  </si>
  <si>
    <t>纳维</t>
  </si>
  <si>
    <t>氮化镓衬底晶片研发商</t>
  </si>
  <si>
    <t>2008.4.6 - 天使轮 - N/A - 元禾控股/苏州科技创业
2012.1.15 - A轮 - N/A - 苏州工业园创投引导
2016.7.5 - B轮 - N/A - 协立/元禾原点/国投高新
2020.12.29 - 股权投资 - N/A - 荷塘
2022.6.7 - 股权投资 - N/A - 国科兴和/七匹狼/中新苏州工业园/赛富/金石</t>
  </si>
  <si>
    <t>苏州纳维科技有限公司是氮化镓衬底晶片研发商，该公司的产主要包括2英寸氮化镓自支撑晶片、定制尺寸氮化镓自支撑晶片、非极性半极性氮化镓自支撑衬底、氮化铝厚膜晶片等，可应用于半导体、激光器等相关领域。</t>
  </si>
  <si>
    <t>糖吉医疗</t>
  </si>
  <si>
    <t>代谢性疾病治疗方法研发商</t>
  </si>
  <si>
    <t>2016.10.1 - 扶助基金 - 500万人民币 - N/A
2016.12.1 - 天使轮 - 1000万人民币 - 比邻星/弘励
2018.3.22 - Pre-A轮 - N/A - 弘励/比邻星/海兆/百创汇
2018.6.15 - A轮 - N/A - 谨程/浙大友创/鼎心
2019.7.30 - 股权投资 - N/A - 方和
2021.5.11 - A+轮 - 5500万人民币 - 百度/朗玛峰/鼎心
2022.6.16 - B轮 - 1亿人民币 - 拓金/国联国康</t>
  </si>
  <si>
    <t>糖吉医疗成立于2016年，聚焦于代谢性疾病方向，先后成功研发了多款治疗肥胖症、2型糖尿病、非酒精性脂肪性肝病等代谢性疾病的创新型医疗器械。公司自主研发的“胃转流支架系统”已进入国家“创新医疗器械特别审查程序”，被国家药品监督管理局认定为三类创新医疗器械。目前成功完成临床试验的器械治疗和取出关键时期，已进入后期随访阶段。</t>
  </si>
  <si>
    <t>汉邦科技</t>
  </si>
  <si>
    <t>液相色谱产品生产制造商</t>
  </si>
  <si>
    <t>2012.2.1 - 股权投资 - 2280万人民币 - 浙商
2012.6.1 - 股权投资 - 461万人民币 - 清科
2016.12.22 - 股权投资 - N/A - 上海东富龙制药
2020.3.2 - B+轮 - N/A - 君联/药明康德
2020.10.30 - C轮 - N/A - 弘晖/毅达/浙商创投/红杉/新流域/淮上英才/朗玛峰
2022.6.13 - C+轮 - 3亿人民币 - 国寿</t>
  </si>
  <si>
    <t>汉邦科技成立于1998年，是目前国内综合规模最大的液相色谱装备制造商。目前，公司已形成覆盖大分子药物和小分子药物，从实验室至中试生产再至工业生产的分离纯化系统及色谱分离介质的业务矩阵。同时，拥有超临界流体色谱系统、模拟移动床连续色谱系统等自主创新色谱技术平台，是国内少有、可为客户提供以色谱产品为核心的整体化解决方案与服务的供应商。</t>
  </si>
  <si>
    <t>泰锟医药</t>
  </si>
  <si>
    <t>临床试验药物管理服务商</t>
  </si>
  <si>
    <t>2021.9.7 - 股权投资 - N/A - 君联
2022.6.9 - 股权投资 - N/A - 浙江爵盛/银杏谷</t>
  </si>
  <si>
    <t>泰锟医药致力于为药物临床试验提供具有国际标准的临床试验药物管理服务，分别在中国上海，美国新泽西，澳洲墨尔本设立了符合GDP/GMP规范的专业临床供应中心，提供包括临床试验药物供应管理、符合GCP/GMP规范的包装解决方案、标签及包装的设计和制作、控温存储、全球临床试验机构分发、回收及药物销毁等全方位的专业临床药物管理服务。</t>
  </si>
  <si>
    <t>2021.3.5 - 股权投资 - N/A - 创客总部
2021.6.17 - 股权投资 - N/A - 峰瑞/元生
2022.6.7 - 股权投资 - N/A - 禾信</t>
  </si>
  <si>
    <t>华卫恒源</t>
  </si>
  <si>
    <t>人源免疫豁免细胞治疗产品研发商</t>
  </si>
  <si>
    <t>2019.2.25 - 天使轮 - 数百万人民币 - 水木
2021.6.28 - Pre-A轮 - 数千万人民币 - 启迪之星/华安景因/九合/全球健康产业/方信/荷塘探索/水木领航
2022.6.2 - 股权投资 - N/A - 深圳瑞昇/元和</t>
  </si>
  <si>
    <t>华卫恒源致力于利用细胞重编程技术体外制备Sertoli细胞（具备免疫豁免功能），主要应用于：自身免疫疾病（如类风湿性关节炎）；生殖辅助治疗（如唯支持细胞综合症）；人体慢性疾病（如帕金森）；器官/组织移殖（如皮肤异体移殖）。该项利用胚胎干细胞重编程分化及诱导Sertoli细胞的技术为全球首创。</t>
  </si>
  <si>
    <t>墨卓生物</t>
  </si>
  <si>
    <t>精准诊断和生命科学研究服务提供商</t>
  </si>
  <si>
    <t>2019.10.29 - 天使轮 - N/A - 泰有
2020.9.18 - Pre-A轮 - N/A - 翼丰/华道/比邻星
2021.8.24 - A轮 - 1.5亿人民币 - 华盖/源码/比邻星
2022.6.10 - 股权投资 - N/A - 桐乡桐创/洲岭白丘</t>
  </si>
  <si>
    <t>墨卓生物2018年诞生于哈佛大学，基于前沿的第三代微流控技术专利矩阵，墨卓生物致力于打造更精准、更快速、更实用的新型分子诊断与生命科学研究平台。升级诊断与检测质量，提高生命科学研究水平，为科研人员与医生、患者带来更高效的解决方案。经过三年的发展，墨卓生物已打造出全球领先的多组学高通量单细胞测序平台，合作机构覆达到数十家，包括头部医院、知名药企及主要科研院所等。</t>
  </si>
  <si>
    <t>小象生活</t>
  </si>
  <si>
    <t>折扣连锁超市</t>
  </si>
  <si>
    <t>2021.4.12 - 天使轮 - 数千万人民币 - 愉悦/天使湾
2022.6.7 - A轮 - 数千万人民币 - 弘励/青松/喜大</t>
  </si>
  <si>
    <t>小象生活是一家2020年10月份新成立的折扣连锁超市，切入点是临期快消品，货源主要为厂家、三方经销商、各地商超便利店系统、品牌天猫自营仓、京东自营仓以及快消品进口商。</t>
  </si>
  <si>
    <t>锐思华创</t>
  </si>
  <si>
    <t>车载AR HUD显示产品及解决方案提供商</t>
  </si>
  <si>
    <t>2020.6.18 - Pre-A轮 - 1000万人民币 - 东方富海
2021.4.21 - A轮 - 数千万人民币 - 梅花/前海/野草/东方富海/新势能
2022.4.2 - 股权投资 - N/A - 创伙创伴
2022.6.7 - A+轮 - 1亿人民币 - 成为/联通</t>
  </si>
  <si>
    <t>锐思华创创立于2019年，是一家车载AR HUD产品及解决方案提供商，其致力于研发AR HUD及相应软件应用，并打造了独立算法与ADAS辅助驾驶相结合，形成了智能座舱生态。AR HUD相较于W HUD显示信息更丰富，且能够与车身周围环境信息进行匹配，提供精准导航，车道显示及碰撞预警等服务。但同时，由于AR HUD需要实现良好的可视范围、影响宽度、虚像距离等，其对显示模组及其他技术要求也更高。</t>
  </si>
  <si>
    <t>MINIEYE</t>
  </si>
  <si>
    <t>自动驾驶感知系统研发商</t>
  </si>
  <si>
    <t>2014.09 - 天使 - 1000万人民币 - 吴泳铭
2016.04 - Pre-A - 3000万人民币 - 中兴合创/汉邦
2018.01 - A轮 - 1000万美元 - 普华/嘉信/德瀚/合创/复琢/信业/四维天盛/鑫榕启航/德众
2019.04 - B轮 - N/A - 四维图新/浙商/杉杉
2020.10 - C轮 - 2.7亿人民币 - 嘉实/东方富海/元璟/华勤通讯/杉杉/四维图新/康成亨/众合瑞民
2021.04 - D1轮 - N/A - 中金甲子/东风/嘉实/元璟
2022.06 - D3轮 - N/A - 凯辉/蔚来/申万宏源
2021.12 - D2轮 - 数亿人民币 - 国开转型/联通中金/东方富海/中金/重庆科</t>
  </si>
  <si>
    <t>MINIEYE成立于2013年，致力于用人工智能技术为自动驾驶汽车提供可靠的感知与决策解决方案。MINIEYE持之以恒的使命，是在提升驾驶自动化程度的同时，降低交通事故率、保障驾乘人员的行车安全。</t>
  </si>
  <si>
    <t>湃道智能</t>
  </si>
  <si>
    <t>高危安全生产AI解决方案提供商</t>
  </si>
  <si>
    <t>创新工场/启明/百度</t>
  </si>
  <si>
    <t>2018.6.14 - 天使轮 - N/A - 启明
2020.7.28 - Pre-A轮 - 数千万人民币 - 百度/德迅
2021.4.22 - 股权投资 - N/A - 致道/中鑫
2022.1.21 - A轮 - 数千万美元 - 赛富/创新工场
2022.6.6 - A+轮 - 数千万美元 - 中鑫</t>
  </si>
  <si>
    <t>AI-PRIME (上海湃道智能科技有限公司)是一家以图像和视频数据分析为核心的人工智能公司，公司将计算机视觉和深度学习等人工智能技术广泛应用于工业视觉领域。主要用以提升工厂各类生产场景中的人员作业安全水平。</t>
  </si>
  <si>
    <t>荣正咨询</t>
  </si>
  <si>
    <t>股权激励服务平台</t>
  </si>
  <si>
    <t>武岳峰/元禾璞华</t>
  </si>
  <si>
    <t>2021.7.23 - 战略投资 - N/A - 老虎证券
2021.10.8 - A轮 - 数千万人民币 - 用友/老虎证券/武岳峰/元禾璞华/水木/常春藤
2022.6.8 - A+轮 - 数千万人民币 - 万得信息/兴富/一村/日之升</t>
  </si>
  <si>
    <t>上海荣正投资咨询股份有限公司由清华大学经济管理学院校友郑培敏先生创立于1998年。公司秉承“专一、专注、专业”的理念，创造性地立足于人力资源与投资银行的交叉领域——股权激励，以“实现（Realize）企业和企业家价值”为宗旨，以“顾问+直投”的模式服务于上市公司、拟/非上市公司和新三板挂牌企业。</t>
  </si>
  <si>
    <t>清云智通</t>
  </si>
  <si>
    <t>化工行业智能化解决方案提供商</t>
  </si>
  <si>
    <t>2020.1.16 - 天使轮 - N/A - 中关村前沿/荷塘
2021.4.1 - A轮 - N/A - 泰有/建银国际/无限/达晨/元禾原点/同方/高瓴
2022.1.7 - B轮 - N/A - 高瓴/北京泽华/百度/鼎晖百孚
2022.6.6 - B+轮 - 1亿人民币 - 中石化</t>
  </si>
  <si>
    <t>「清云智通」是一家研发工业智能技术，聚焦能源化工、新能源新材料等流程型工业企业智能化场景和应用的公司。「清云智通」将行业知识、专家经验与工业大数据、机器学习、人工智能等技术紧密结合，将工艺机理模型、数据驱动模型和实际生产业务模型等融为一体，开发了工艺研发实验智能化、工艺流程模拟智能化、工艺过程控制智能化、工艺安全预警智能化等核心工业软件，全力争取实现国产替代。以此为基础，「清云智通」技术团队构建了涵盖底层技术模型、专项工业软件、业务场景应用于一体的工业智能平台，为流程工业企业提供自动化数字化智能化全流程服务，以自主可控的国产软件加速推动企业数字化智能化转型升级。</t>
  </si>
  <si>
    <t>肇观电子</t>
  </si>
  <si>
    <t>视觉AI芯片及视觉辅助眼镜研发商</t>
  </si>
  <si>
    <t>2016.10.7 - 天使轮 - 800万人民币 - 峰瑞
2018.2.1 - Pre-A轮 - N/A - 峰瑞/中电海康/重庆勤谐
2018.10.24 - A轮 - 2亿人民币 - 中电海康/前海/Star VC/七匹狼
2019.1.11 - A+轮 - N/A - 天狼星
2019.11.6 - Pre-B轮 - N/A - 华兴/深圳江南鸿远
2020.3.30 - B轮 - 3亿人民币 - 众灏
2022.6.2 - C轮 - 数亿人民币 - 工银</t>
  </si>
  <si>
    <t>肇观电子是一家计算机视觉处理器芯片和人工智能应用产品的创新和研发公司，主要为机器人、无人机、无人车、安防监控等专业领域提供专业解决方案。目前，公司主要产品有N171人工智能视觉芯片、天使眼智能眼镜、天使眼智能阅读器等多项自主研发创新产品。</t>
  </si>
  <si>
    <t>威马汽车</t>
  </si>
  <si>
    <t>智能电动汽车研发商</t>
  </si>
  <si>
    <t>SIG/红杉/线性/腾讯</t>
  </si>
  <si>
    <t>5.96亿美元</t>
  </si>
  <si>
    <t xml:space="preserve">2016.08 - A轮 - 10亿美元 - 跃马
2017.11 - Pre-B - N/A - 远景能源/七海
2017.12 - B轮 - 10亿美元 - 百度/SIG/阿米巴/光源/钜派/佐誉
2017.12 - B+轮 - N/A - 国有企业结构调整/五矿/腾讯共赢/红杉/新鼎
2018.02 - 战略投资 - N/A - 旷沄
2018.03 - 战略投资 - N/A - 远东宏信/远翼
2019.03 - C轮 - 30亿人民币 - 百度/太行/线性
2020.09 - D轮 - 100亿人民币 - 上海国资/上汽/百度/海纳亚洲/长江产业/昆山产业/湖南衡阳国有/合肥产业/央企扶贫/广州金控/芯鑫/紫光/红塔/雅居乐/盈科
2021.10 - D1轮 - 3亿美元 - 电讯盈科/信德/广发信德
2021.12 - D2轮 - 1.52亿美元 - 雅居乐
2022.03 - Pre-IPO - 5.96亿美元 - N/A </t>
  </si>
  <si>
    <t>威马汽车是一家智能电动汽车开发商，基于中国市场用户需求的新能源智能汽车品牌，提供车联网及售后服务等。将围绕1个核心架构（Teke架构），延伸出STD和PL两大整车平台，并在两个平台的基础上推出至少8款新车。</t>
  </si>
  <si>
    <t>上海航芯</t>
  </si>
  <si>
    <t>安全控制类芯片研发商</t>
  </si>
  <si>
    <t>聚源/长江小米</t>
  </si>
  <si>
    <t>2018.11.16 - A轮 - N/A - 航天信息/聚源/国家集成电路产业投资
2019.3.25 - A+轮 - N/A - 科创集团
2021.10.18 - B轮 - N/A - 长江小米
2022.5.30 - C轮 - N/A - 中科图灵/鼎峰/临芯/深流</t>
  </si>
  <si>
    <t>上海爱信诺航芯电子科技有限公司（简称：上海航芯）成立于2008年1月，是具有市场竞争力和行业优势的本土集成电路设计企业佼佼者，专注于安全和MCU芯片的研制。公司量产的多规格系列化芯片在车联网、人工智能、物联网、工业控制、视频监控、智能识别、金融支付、电子政务等领域得到广泛应用。上海航芯坚持自主研发，取得了一系列具有自主知识产权的成果和产品，在核心架构、算法实现和系统集成等方面拥有多项核心技术专利。公司系列产品通过了商密二级、EAL4+、EAL5+、车规级AEC-Q100等认证，并获得了国家重点集成电路设计企业、工信部专精特新小巨人企业、上海市科技小巨人企业、上海市专利试点企业、中国芯最佳市场表现产品奖等一系列荣誉。</t>
  </si>
  <si>
    <t>陆芯电子</t>
  </si>
  <si>
    <t>新一代功率半导体研发生产商</t>
  </si>
  <si>
    <t>武岳峰/聚源</t>
  </si>
  <si>
    <t>2017.8.7 - 天使轮 - N/A - 绿河/聚源
2018.8.24 - A轮 - 数千万人民币 - 武岳峰/凯风
2019.10.16 - 股权转让 - 1000万人民币 - 思源电气
2019.12.17 - B轮 - N/A - 拓金
2021.3.2 - C轮 - N/A - 国投/拓金/思源电气/东方富海
2021.6.22 - 股权投资 - N/A - 凯风/拓金
2022.6.2 - D轮 - 数亿人民币 - 盛宇</t>
  </si>
  <si>
    <t>上海陆芯成立于2017年，是一家专注于新一代功率半导体器件设计和应用的高新技术企业和“专精特新”企业，也是国内少有的具备英飞凌第7代IGBT器件设计能力的厂商之一，公司已规模量产了覆盖650v-1700v的主流IGBT单管及模块产品，系列化产品获得TÜV车规级AEC-Q101认证，广泛应用于车载OBC, 充电桩、新能源光伏、电机驱动、电力等领域。</t>
  </si>
  <si>
    <t>赛元微电子</t>
  </si>
  <si>
    <t>同创伟业/聚源</t>
  </si>
  <si>
    <t>2017.8.23 - 战略投资 - N/A - 深圳高新投/同创伟业
2021.6.2 - 股权投资 - N/A - 聚源/架桥
2022.5.26 - 股权投资 - N/A - 远智先行</t>
  </si>
  <si>
    <t>赛元微电子于2011年1月成立于深圳市科技园南区，是一家专注于Flash MCU IC设计的高科技公司。赛元微电子拥有近20年工业级MCU技术积累，创业团队来源于大陆和台湾行业知名企业核心人员。依托国内外IP公司和知名IC代工厂的大力支持，开发出了一系列具有高可靠性、高性价比的工业级通用和专用Flash MCU产品。该系列产品成功被众多行业知名客户使用，广泛应用于大小家用电器、工业控制、电机驱动、医疗健康、安防、消费等多个领域。</t>
  </si>
  <si>
    <t>半导体生物芯片研发商</t>
  </si>
  <si>
    <t>2016.3.8 - 天使轮 - 数百万人民币 - 知初
2017.4.27 - A轮 - N/A - 臻云/德同/知初
2018.2.6 - A+轮 - N/A - 优选
2021.1.4 - B轮 - 数千万人民币 - 经纬
2022.4.11 - B+轮 - 1.5亿人民币 - 启明/张家港凤凰/建发新兴/德盛高地/经纬
2022.5.25 - 股权投资 - N/A - 成都电科</t>
  </si>
  <si>
    <t>云英谷科技</t>
  </si>
  <si>
    <t>显示驱动芯片及电路板卡研发商</t>
  </si>
  <si>
    <t>北极光/聚源/启明/长江小米/红杉/哈勃</t>
  </si>
  <si>
    <t>2018.1.25 - B轮 - N/A - 复之硕/鸿泰/小米/邦盛/北极光/维信诺/深圳市孺牛/聚源/高通/其光/宋硕/盛世金牛
2019.9.30 - C轮 - 数千万美元 - 启明/中航国际/高通/北极光/鸿泰
2020.4.26 - C+轮 - 2亿人民币 - 启明/小米/高通/中航/中航南山/长江小米/北极光
2020.11.21 - D轮 - 3亿人民币 - 红杉/启明/中金/上海熙灏/沃富金信/高通/北极光/中金
2021.5.10 - 股权投资 - N/A - 哈勃
2021.12.24 - 股权投资 - N/A - 中航南山/哈勃
2022.5.27 - 股权投资 - N/A - 基石</t>
  </si>
  <si>
    <t>深圳云英谷科技是一家显示驱动芯片及电路板卡研发商，支持包括LCD、LED、OLED在内的各种类型显示屏。并将它们应用到手机、平板、笔记本等设备上。云英谷科技以显示技术的研发、IP授权、显示驱动芯片及电路板卡的生产与销售为核心业务，重点面向手机、笔记本电脑、电视、AR/VR等消费类电子市场。隶属于深圳云英谷科技有限公司。</t>
  </si>
  <si>
    <t>至誉科技</t>
  </si>
  <si>
    <t>固定硬盘研发商</t>
  </si>
  <si>
    <t>2012.1.6 - 天使轮 - N/A - MEMORIGHT MEMORITECH
2016.3.1 - Pre-A轮 - N/A - 清控银杏/盈富泰克
2017.9.1 - A轮 - N/A - 南天盈富泰克/忆腾/兆易/深圳外滩/科华
2019.12.5 - B轮 - N/A - 华登/和聚百川/都科华科技创业
2020.11.4 - B+轮 - 1亿人民币 - 上海亿宸/兰璞/博时/澜起/招商证券
2022.5.27 - 股权投资 - N/A - 国投创丰/Forebright Spacious</t>
  </si>
  <si>
    <t>至誉科技（武汉）有限公司是一家致力于固定硬盘研发的公司。产品应用于高规格、云计算及数据中心服务器存储，并提供特殊领域客户的定制化服务。</t>
  </si>
  <si>
    <t>91旺财</t>
  </si>
  <si>
    <t>金融数据挖掘及网络营销服务商</t>
  </si>
  <si>
    <t>经纬/九合</t>
  </si>
  <si>
    <t>2011.10.1 - A轮 - 数百万人民币 - 经纬
2013.10.11 - A+轮 - N/A - 九合/宽带
2014.7.21 - B轮 - N/A - 经纬/海通天元/华兴
2015.11.17 - 股权投资 - N/A - 宽带/和聚百川/海通开元
2019.1.2 - 股权投资 - N/A - 汉景/北京中泽沃德/中国风险
2022.5.17 - 股权投资 - N/A - 华创</t>
  </si>
  <si>
    <t>91旺财是一个互联网直接理财和借贷服务网站，借款用户可以在91旺财上获得信用评级，发布借款请求，快捷地实现个人融资需要；理财用户可以通过91旺财平台，把资金出借给个人。 91金融旗下新产品。</t>
  </si>
  <si>
    <t>薪人薪事</t>
  </si>
  <si>
    <t>整体性人力资源SaaS方案提供商</t>
  </si>
  <si>
    <t>2015.6.15 - 天使轮 - 数百万人民币 - 挑战者/阿尔法公社
2016.1.6 - A轮 - 5300万人民币 - 红杉
2017.12.31 - B轮 - 8560万人民币 - 阿尔法公社/红杉
2018.11.21 - C轮 - 1.84亿人民币 - 金蝶
2022.5.23 - D1轮 - 3亿人民币 - 高成/光云/蓝江</t>
  </si>
  <si>
    <t>薪人薪事是一个薪酬管理SaaS平台，专注于为创业公司和中小企业提供服务，目前支持在线上进行员工信息管理、薪酬自动计算和发放、社保和公积金对接、人力成本分析等功能。</t>
  </si>
  <si>
    <t>京品互联</t>
  </si>
  <si>
    <t>基础软件服务商</t>
  </si>
  <si>
    <t>2021.12.29 - 股权投资 - N/A - 梅花
2022.5.20 - 股权投资 - N/A - 叁金道/乐到科技</t>
  </si>
  <si>
    <t>飞渡科技</t>
  </si>
  <si>
    <t>三维BIM全域数据服务提供商</t>
  </si>
  <si>
    <t>2018.1.15 - 天使轮 - N/A - 中科天启遥感
2019.3.5 - Pre-A轮 - N/A - 和聚百川
2020.2.12 - 战略投资 - N/A - 腾讯
2021.9.27 - A轮 - 1亿人民币 - 碧桂园/广州天目/开源
2022.5.18 - 股权投资 - N/A - 智慧城市产投</t>
  </si>
  <si>
    <t>北京飞渡科技有限公司（Beijing Freedo Technology Co., Ltd.）是一家专注提供三维全域数据服务的互联网企业。飞渡科技一直秉承共创“全真世界”的愿景，致力于BIM/GIS/CIM三维数字底板及高渲染可视化引擎等多种技术的自主研发。飞渡科技携手合作伙伴，共同完成了百余个数字孪生案例，包括城市级CIM、产业新城及园区、大型公共建筑、智慧市政、智慧交通、智慧能源等领域；与行业领军企业共同推进中国政府与企业的数字化转型变革之旅。</t>
  </si>
  <si>
    <t>海心智惠</t>
  </si>
  <si>
    <t>肿瘤患者全病程管理服务商</t>
  </si>
  <si>
    <t>2019.06 - 股权投资 - N/A - 上海百醴
2020.03 - 股权投资 - N/A - 禾永
2021.06 - 股权投资 - N/A - 苇渡/建银国际/嘉兴领承
2022.02 - B1轮 - 数亿人民币 - 启明/禾永/苇渡
2022.05 - B2轮 - N/A - 泰珑/厦门宝拓/正和本源</t>
  </si>
  <si>
    <t>海心智惠是一家肿瘤患者全病程管理服务商，海心抗癌是一款为癌症患者提供持续精准治疗建议，帮助患者进行疗程管理的移动医疗产品。通过将癌症治疗规范与人工智能相结合，综合考虑癌症治疗过程中的复杂因素，给出基于个体病情的精准治疗建议，帮助患者制定和选择最适合自己的治疗方案，用AI技术普惠所有癌症患者。</t>
  </si>
  <si>
    <t>进化动力</t>
  </si>
  <si>
    <t>全栈式人工智能平台提供商</t>
  </si>
  <si>
    <t>2015.3.30 - 天使轮 - 数百万人民币 - 北极光/中科创达
2016.5.4 - A轮 - 数千万人民币 - 达晨/北极光/中科创达
2016.9.22 - B轮 - N/A - 达晨/中科创达/北极光
2022.5.18 - 股权投资 - N/A - 招商局/一桥私募/华余/国投科创</t>
  </si>
  <si>
    <t>深圳进化动力数码科技有限公司，2015年成立于深圳，是一家率先提供端侧训练-学习芯片及系统平台的芯片技术公司，是国内领先的商业视觉智能芯片及平台提供商。公司依托人工智能以及半导体领域的海归高层次人才专家团队，构建了国产自主研发 “全栈式”人工智能+芯片技术平台，拥有多项独立自主集成电路知识产权、发明专利、软件著作权。 依托该芯片平台，公司为数十家世界五百强企业、零售百强和上市公司客户面向人力替代、金融确权、货损降低等三大需求，为供应链金融、保险、新商业、生鲜零售、智慧农贸、智慧城市、移动机器人等领域打造了的芯片产品及其系统解决方案，已服务用户数亿人次。 公司已获得北极光创投、达晨创智、广汇资本、中科创达（SZ300496）等国内外顶级风险投资基金、家族基金和上市公司的多轮投资。</t>
  </si>
  <si>
    <t>驭光科技</t>
  </si>
  <si>
    <t>三维传感系统和微纳光学器件供应商</t>
  </si>
  <si>
    <t>顺为/百度/真格/元禾</t>
  </si>
  <si>
    <t>2016.5.9 - 天使轮 - N/A - 真格/联想之星
2017.8.1 - A轮 - 1000万美元 - 顺为/百度/真格
2019.1.2 - B轮 - 1亿人民币 - 清控银杏/凯辉/联想/启迪之星/启航/顺为/百度
2019.9.24 - B+轮 - 1亿人民币 - 招商局/凯辉/联想
2020.8.7 - 股权投资 - N/A - 丝路华创/元禾创投/追远
2020.11.6 - 股权投资 - N/A - 绍兴柯桥金融
2021.5.17 - 股权投资 - N/A - 朗玛峰
2022.5.20 - 战略投资进行中 - 2亿人民币 - 歌尔</t>
  </si>
  <si>
    <t>北京驭光科技发展有限公司致力于先进衍射光学和微纳光学的设计、制造及应用，为客户提供完整的衍射光学解决方案。驭光科技开发了具有独立自主知识产权的衍射光学设计软件，针对激光和LED的光学应用提供标准或定制的衍射光学元件，广泛用于3D扫描、智能3D传感识别、机器人视觉、三维计算机视觉、AR/VR虚拟现实、深度学习、行为大数据分析、智能监控、车载辅助系统等众多领域。</t>
  </si>
  <si>
    <t>京微齐力</t>
  </si>
  <si>
    <t>混合可编程计算芯片研发商</t>
  </si>
  <si>
    <t>2017.9.25 - 天使轮 - N/A - 泰有/水木清华/臻云
2018.1.1 - Pre-A轮 - N/A - 中电海康/广发信德/信远兆康
2019.3.14 - 股权投资 - N/A - 宏雅智能
2020.12.30 - 股权投资 - N/A - 联想创投/拓金/广发信德/新鼎/中创红星
2021.9.7 - 股权投资 - N/A - 追远/福睿/同渡/中海/芯原/屹唐华睿/元禾华创/东方汇佳/张江火炬/汇芯/吉富/钧犀/中信新未来/南京宏雅/中芯聚源/广发乾和
2021.12.6 - 战略投资 - N/A - 长江小米/哇牛/汇川
2021.12.30 - 股权投资 - N/A - 光谷烽火/亦庄国投
2022.5.17 - 股权投资 - N/A - 中关村发展/云涌岫阳</t>
  </si>
  <si>
    <t>京微齐力是国内较早进入自主研发、规模生产、批量销售具有HSA基础架构的MCU+FPGA混合可编程计算芯片的企业，其产品将通用芯片MCU、FPGA、Memory等多种单元成功集成在同一芯片上。另外，公司拥有上百件专利和专有技术（含国际专利）的授权及二次开发权，涵盖了FPGA内核、HSA架构、芯片设计、软件工具、应用IP等可编程计算芯片的全部技术领域。公司技术与产品将涵盖可编程FPGA内核，异构计算与存储架构、芯片设计、软件开发、系统IP应用等相关技术领域。公司具备软硬件自主知识产权和自主可控技术，提供核心关键芯片和相关市场应用系统解决方案。</t>
  </si>
  <si>
    <t>YOUNGMAY样美</t>
  </si>
  <si>
    <t>专研科技护肤品牌</t>
  </si>
  <si>
    <t>2017.9.13 - 天使轮 - 1000万人民币 - 建新
2018.12.1 - Pre-A轮 - 数百万人民币 - N/A
2020.7.8 - Pre-A1轮 - 数百万人民币 - 高樟
2020.8.28 - Pre-A2轮 - 数百万人民币 - 米子桐
2022.1.7 - Pre-A3轮 - 数千万人民币 - 梅花/长港生物/高樟
2022.5.26 - 战略投资 - N/A - 若羽臣</t>
  </si>
  <si>
    <t>样美（YOUNGMAY）功能性科技护肤品牌，其高科技功能性配方专为私人医生、皮科诊所及瑞士抗衰老中心定制，产品功效显著，深受皮肤科医生推崇。YOUNGMAY样美瞄准的市场是医疗美容和家庭美容的中间地带，一方面可替代医美机构里的注射服务项目——水光针、动能素，另一方面时空水光可完全替代家用的水、乳液、面霜、精华等传统护肤品，从而实现医美家用化。</t>
  </si>
  <si>
    <t>微清医疗</t>
  </si>
  <si>
    <t>眼科高端影像与智能设备研发生产商</t>
  </si>
  <si>
    <t>2011.11.16 - 天使轮 - 300万人民币 - 元禾创投
2013.3.16 - A轮 - 1000万人民币 - 山蓝/康联药业
2015.7.1 - 股权投资 - N/A - 刘中扬Jamie
2016.12.8 - B轮 - N/A - 朗玛峰/岳佑
2020.11.27 - 股权投资 - N/A - 莱芜财金
2022.5.23 - C轮 - 数千万人民币 - 德屹</t>
  </si>
  <si>
    <t>微清医疗是一家专注于眼科高端影像与智能设备研发、生产和销售的高新技术企业，其自主研发的超广角共聚焦激光眼底彩照和造影、眼底照相机、视力筛查仪等系列产品已获中国、美国、欧盟等医疗器械注册证。</t>
  </si>
  <si>
    <t>六六脑</t>
  </si>
  <si>
    <t>精准认知康复云平台</t>
  </si>
  <si>
    <t>2015.6.24 - 天使轮 - 数百万人民币 - 中卫基金/飞马旅
2017.3.20 - A轮 - 数百万美元 - 北极光/斯道
2022.1.27 - 股权投资 - N/A - 深圳瑞昇/天津康盛
2022.5.19 - 股权投资 - N/A - 天津诚业/广州淡水泉</t>
  </si>
  <si>
    <t>六六脑是一家主打数字健脑（Digital Brain Training）的医疗科技公司，提供数字化脑评估训练云平台，基于个人脑特点提供科学健脑计划定制，南京智精灵教育科技有限公司旗下产品。</t>
  </si>
  <si>
    <t>赛元生物</t>
  </si>
  <si>
    <t>iPSC来源先天性免疫细胞药物研发商</t>
  </si>
  <si>
    <t>杭州巢生</t>
  </si>
  <si>
    <t>2019.4.29 - 天使轮 - N/A - 树兰医疗
2021.2.7 - Pre-A轮 - N/A - 杭州巢生
2021.7.16 - A轮 - 数千万人民币 - 昆仑
2022.2.16 - B轮 - 1亿人民币 - 济峰/昆仑
2022.5.18 - 股权投资 - N/A - 倚锋/银杏谷</t>
  </si>
  <si>
    <t>赛元生物科技（杭州）有限公司致力于工程化多能干细胞（iPSC, ESC）分化免疫细胞（如巨噬细胞、NK细胞）的研发及转化。赛元生物拥有国际首创的拥有自主知识产权的iPSC分化先天性免疫细胞技术平台，并与哈佛大学、麻省理工学院的干细胞与合成生物学领域的实验室开展深度合作，利用干细胞诱导分化可得到单克隆、可编辑、可扩增的免疫细胞的优势，实现免疫细胞治疗产品的通用性、有效性、安全性以及大规模生产，使其更好的应用于肿瘤免疫治疗，以及自身免疫病与罕见病的基因/细胞治疗。</t>
  </si>
  <si>
    <t>影目科技</t>
  </si>
  <si>
    <t>AR智能眼镜品牌</t>
  </si>
  <si>
    <t>2021.2.6 - 天使轮 - 数千万人民币 - 老鹰/容璞/三七
2021.11.24 - Pre-A轮 - 数千万人民币 - 经纬/九合/君盛
2022.5.16 - A轮 - 1000万美元 - 挚文</t>
  </si>
  <si>
    <t>影目科技是一家智能眼镜研发商。影目科技致力打造国内第一智能眼镜品牌，推动“智能眼镜”深入大众，成为日常电子消费品。品牌取意于“荧幕”，让每个人可以透过“眼前的荧幕”创造自己想要的世界。</t>
  </si>
  <si>
    <t>交通运输</t>
  </si>
  <si>
    <t>开思汽配</t>
  </si>
  <si>
    <t>汽车配件及汽车后市场综合平台</t>
  </si>
  <si>
    <t>源码/红杉/顺为</t>
  </si>
  <si>
    <t>2015.05 - 种子 - 1000万人民币 - N/A
2015.12 - 天使 -2000万人民币 - 博瑞德/华诺
2016.05 - Pre-A - 3000万人民币 - 顺为/华诺
2016.12 - A轮 - 5000万人民币 - 顺为/华诺/融知声
2017.10 - B轮 - 1.5亿人民币 - 复星锐正/顺为/华诺
2018.04 - B+轮 - 2.5亿人民币 - 复星锐正/佐誉/华诺/顺为/复奇
2018.08 - B+轮 - 2.5亿人民币 - 沣源/上合/复星锐正/顺为/琢石/再石
2018.11 - 战略投资 - N/A - 上德合利
2019.10 - C1轮 - 8000万美元 - 红杉/源码/华业
2020.06 - C2轮 - 5000万美元 - 大湾区共同
2020.12 - C3轮 - 3500万美元 - 源码/红杉/大湾区共同/顺为
2021.03 - C4轮 - N/A - N/A 
2022.05 - D1轮 - N/A - N/A</t>
  </si>
  <si>
    <t>开思汽配依托强大的数据和技术研发实力，以“让汽配采购更放心”为使命，全力打造以数据驱动的全车件交易平台，已拥有VIN码解析器、数据引擎、配件俗称AI识别等90项核心专利。开思汽配经过两年的市场运作，业务区域从深圳拓展至华南、西北、华东、西南、华中、华北六大区域，客户遍布全国192个地市。在线注册高端专修企业超过30000家。 开思汽配已有全国1000+源头优质供应商入驻，全车件供应满足率达到97%以上。 支持车辆品牌：奔驰、宝马、奥迪、路虎、保时捷、捷豹、沃尔沃、大众、玛莎拉蒂、劳斯莱斯、宾利、 法拉利、兰博基尼、凯迪拉克、雷克萨斯等品牌，支持品牌持续增加中。</t>
  </si>
  <si>
    <t>讯能集思</t>
  </si>
  <si>
    <t>商业智能软件提供商</t>
  </si>
  <si>
    <t>2018.12.21 - 天使轮 - N/A - 北极光/京东方/策维/SV Angel
2020.2.28 - A轮 - N/A - 豊新
2022.5.16 - A+轮 - 数千万美元 - 诺基亚成长</t>
  </si>
  <si>
    <t>浙江讯集思智能科技有限公司是一家人工智能商业决策平台开发商，依托洞察数据、预测行为与流程自动化，协助企业解决日常运营、产销供应链、产品生产制造流程等问题，并透过数据赋能，实现智能化管理。</t>
  </si>
  <si>
    <t>中安网星</t>
  </si>
  <si>
    <t>智能安全运营服务提供商</t>
  </si>
  <si>
    <t>2021.3.12 - 股权投资 - N/A - 变量
2021.6.9 - 天使轮 - 1000万人民币 - 初心
2022.2.24 - 战略投资 - N/A - 微步在线
2022.5.12 - 股权投资 - N/A - AA</t>
  </si>
  <si>
    <t>北京中安网星科技有限责任公司成立于2020年8月，是一家专注于以智能安全运营方案为企业解决AD域安全问题的软件及服务供应商，由来自于360, 知道创宇，默安科技等知名安全企业的行业精英共同创立。凭借着在信息安全领域多年的技术积累，自主研发了与传统信息安全产品相比具有差异化和核心竞争力的优势产品，以安全运营目标为导向，以人，流程，技术与数据的融合为基础，形成一套规范， 可预测的Windows AD域安全解决方案，致力于使用AI与自动化编排技术为国内企业解决Windows AD域领域的安全及运营问题。</t>
  </si>
  <si>
    <t>Cyber​​Connect</t>
  </si>
  <si>
    <t>美国区块链基础协议服务商</t>
  </si>
  <si>
    <t>2021.11.17 - 种子轮 - 1000万美元 - Multicoin/云九/Animoca/Lattice/Draper Dragon/Hashed/Smrti Lab/UpHonest/Mask Network
2022.5.17 - A轮 - 1500万美元 - Animoca/Skyline</t>
  </si>
  <si>
    <t>Cyber​​Connect是一家加密初创公司，主要为Web3社交媒体、游戏和元宇宙应用程序开发工具。</t>
  </si>
  <si>
    <t>芯能半导体</t>
  </si>
  <si>
    <t>功率器件半导体产品研发商</t>
  </si>
  <si>
    <t>方广/元禾</t>
  </si>
  <si>
    <t>2013.10 - 种子 - N/A - 正轩
2017.08 - 天使 - N/A - 深圳高新/猎鹰
2018.07 - Pre-A - N/A - 高捷/达晨/猎鹰/方广/前海鹏晨
2019.03 - A轮 - N/A - 创东方
2021.01 - B轮 - 1亿人民币 - 美的/劲邦/猎鹰/冠亨
2021.09 - C轮 - 1亿人民币 - 元禾重元/飞图/方广/深圳高新投
2022.04 - C+轮 - 1亿人民币 - 小米</t>
  </si>
  <si>
    <t>深圳芯能半导体技术有限公司致力于IGBT芯片、IGBT驱动芯片以及大功率智能功率模块的研发、应用和销售。 目前公司已经形成600V和1200V中小功率完整的IGBT的产品系列，广泛应用于工业伺服电机驱动、电磁炉、变频家电以及逆变焊机等领域，目前在600V和1200V的技术和产品性能国内领先；形成了600V IGBT驱动芯片全系列的产品，引脚和性能均兼容国际主流的产品，应用于工业伺服电机驱动和变频家电，已跟国内多家知名企业达成策略合作；已经具备150V和250V的电动四轮车完整的功率模块解决方案以及1200V 450A的智能IGBT功率模块产品应用于电力系统、电动大巴车、新能源逆变等等应用领域。深圳芯能半导体技术有限公司作为国内唯一一家具备IGBT芯片、IGBT驱动芯片以及大功率智能功率模块设计能力的公司。</t>
  </si>
  <si>
    <t>雪浪云</t>
  </si>
  <si>
    <t>工业互联网平台及工业数据智能系统服务商</t>
  </si>
  <si>
    <t>2018.7.1 - 种子轮 - 数千万人民币 - 银杏谷
2019.7.9 - Pre-A轮 - 1亿人民币 - 晨山/国投
2020.8.26 - A轮 - 1亿人民币 - 经纬/晨山/国投
2022.5.13 - B轮 - 3亿人民币 - 国调/保利/国联</t>
  </si>
  <si>
    <t>无锡雪浪数制科技有限公司致力于建设国家级工业互联网平台、打造自主可控的工业数据操作系统。通过实现对工业人、机、料、法、环全体系数据的全面采集、处理、存储、打通，提供以真实需求场景为导向的大数据与人工智能技术产品，从解决工业实际应用问题、发挥数据智能实际应用价值的角度，帮助工业领域客户在“供”、“研”、“产”、“销”链路上实现数字化的全面快速转型，从产品、产线到产业链全方位的升级。于此同时，为开发者提供友好、方便的开放开发平台，不断开发出多样化、新型国产工业软件。</t>
  </si>
  <si>
    <t>超摩科技</t>
  </si>
  <si>
    <t>高性能计算芯片研发商</t>
  </si>
  <si>
    <t>2021.1.25 - 股权投资 - N/A - 联想之星/红点
2022.5.16 - 股权投资 - N/A - 达泰/钧石/Tosummer Technologies</t>
  </si>
  <si>
    <t>超摩科技成立于2021年1月，是一家充满活力的高性能计算芯片领域的新兴公司，由行业一线VC领投，目前在北京和上海设有办公地点，公司核心成员来自于行业一流公司，拥有丰富的大规模数字和数模混合芯片设计经验，以及成熟的先进工艺节点下的全流程设计及量产经验，累计量产各类先进制程芯片过亿颗。</t>
  </si>
  <si>
    <t>楠菲微电子</t>
  </si>
  <si>
    <t>网络通信芯片研发商</t>
  </si>
  <si>
    <t>2019.7.18 - 股权投资 - N/A - 汇智
2020.8.18 - 股权投资 - N/A - 聚源/临芯/力合英飞
2021.2.3 - 股权投资 - N/A - 临芯/临港科创
2022.1.27 - 股权投资 - N/A - 清源/福建电子/明智大方/君度/云晖/湖南高新/上创信德/聚源/临港科创/中科孵化
2022.5.13 - 股权投资 - N/A - 临芯/力合/旭诺/宁波钛铭/北京中昕联合</t>
  </si>
  <si>
    <t>楠菲微电子专注于网络互连芯片设计，从事数据中心互连、网络通信和智能物联网集成电路的研发、生产、销售和服务，提供网络通信、数据中心互连、智能物联网系统级解决方案。专业从事数据中心互连、网络通信和智能物联网集成电路的研发、生成、销售和服务。其产品覆盖HPC、路由、交换、物联网等领域，能够为运营商、企业和消费者提供有竞争力的综合解决方案和服务。</t>
  </si>
  <si>
    <t>元化智能</t>
  </si>
  <si>
    <t>跨科室专科手术机器人研发商</t>
  </si>
  <si>
    <t>2020.7.14 - 天使轮 - 数千万人民币 - 深创投
2021.3.24 - A轮 - 2亿人民币 - 红杉/招银/深创投
2022.1.18 - B轮 - 数亿人民币 - 基石/深创投/红杉/国科嘉和/万汇/中金
2022.5.11 - 股权投资 - N/A - 兴业国信/东方富海/斑马加速/鸿途柏亿</t>
  </si>
  <si>
    <t>元化智能是一家专注于高端医疗和智能服务机器人的骨科手术机器人研发商。目前的核心产品是一款具有世界领先水平的全骨科手术辅助机器人系统骨圣元化全骨科手术辅助机器人系统。 该系统可实现膝髋关节置换、创伤置钉接骨、脊柱椎板切除的覆盖骨科全部手术类型。其中全膝关节置换已经进入临床试验阶段，在国家骨科与运动康复临床医学研究中心牵头组织下，由中国人民解放军总医院第一医学中心联合四川大学华西医院、新疆医科大学第一-附属医院、中南大学湘雅医院、中国人民解放军陆军军医大学第二附属医院这五家国内顶尖骨科医院开展多中心随机对照临床试验研究。</t>
  </si>
  <si>
    <t>清陶发展</t>
  </si>
  <si>
    <t>陶瓷隔膜及全固态化锂电池研发商</t>
  </si>
  <si>
    <t>2016.02 - A轮 - N/A - 峰瑞
2017.03 - B轮 - N/A - 峰瑞
2018.05 - C轮 - 数千万人民币 - 首业/清控银杏/渝商
2019.06 - D轮 - N/A - 中银
2019.12 - E轮 - N/A - 北汽/昆山国科/峰瑞
2020.06 - E+轮 - N/A - 上汽/昆山国创/恒旭/淮上英才
2020.09 - E++轮 - N/A - 广汽
2021.02 - F轮 - N/A - 上海科创/新鼎/科森/峰瑞/上海博福
2022.05 - 战略投资 - N/A - N/A</t>
  </si>
  <si>
    <t>清陶发展是国内固态锂电池产业化的领跑者，专注于顶尖新能源材料技术的产业转化，通过锂电池关键材料的原创开发、装备的创新设计和量产工艺的优化，率先实现了固态锂电池的产业化，建有国内首条固态锂电池生产线，构建了完备的自主知识产权体系。</t>
  </si>
  <si>
    <t>融通高科</t>
  </si>
  <si>
    <t>锂电池材料研发生产商</t>
  </si>
  <si>
    <t>2017.4.10 - 股权投资 - N/A - 融通高科
2021.3.26 - 股权投资 - N/A - 东方大泽
2021.9.14 - 股权投资 - N/A - 金石/红杉
2022.5.7 - 股权投资 - N/A - 海富产业/银河创新/农银高投/银河源汇/厦门钨业/湖北高投/开投瀚润/久奕/凯辉/明德博雅/国投创合/鼎丰/湖北高投修能</t>
  </si>
  <si>
    <t>融通高科先进材料是一家电池材料研发生产商，隶属于湖北融通高科先进材料有限公司。致力于生产高性能高质量的电池电极材料</t>
  </si>
  <si>
    <t>相数科技</t>
  </si>
  <si>
    <t>时空大数据及数字孪生技术研发商</t>
  </si>
  <si>
    <t>2018.10.9 - 天使轮 - N/A - 高岸
2018.11.2 - Pre-A轮 - 数千万人民币 - 仁爱
2020.4.29 - 战略投资 - N/A - 腾讯
2022.5.11 - 战略投资 - 数千万人民币 - 零点有数</t>
  </si>
  <si>
    <t>北京相数科技有限公司是一家专业的数据智能产品及服务提供商，专注于大数据+人工智能技术及产品的自主研发，依托时空大数据引擎、实时计算引擎、可视化渲染引擎等方面的业务实践和技术积淀，形成了从项目咨询规划、数字化平台顶层设计、大数据分析业务到数据动态效果跟踪的全生命周期科技生态格局，可面向政府机构和企业组织的多维场景提供定制化的大数据应用服务及人工智能解决方案。</t>
  </si>
  <si>
    <t>其域创新</t>
  </si>
  <si>
    <t>2021.2.19 - 股权投资 - N/A - 红杉
2022.5.5 - 股权投资 - N/A - 深创投/东方富海</t>
  </si>
  <si>
    <t>深圳市其域创新科技有限公司主要经营一般经营项目是：软件开发；人工智能硬件销售；计算器设备销售；光学仪器销售；机床功能部件及附件销售；电工仪器仪表销售；工业自动控制系统装置销售；工业机器人销售；智能机器人的研发；绘图、计算及测量仪器销售；工程和技术研究；导航、测绘、气象及海洋专用仪器销售；电子测量仪器销售；接受合法委托为市政设施提供管理服务；实验分析仪器销售；特种设备销售；软件销售；电机及其控制系统研发；计算机软硬件及辅助设备批发；人工智能应用软件开发；可穿戴智能设备销售；人工智能基础软件开发；信息技术咨询服务；信息系统运行维护服务；计算机软硬件及辅助设备零售；电子产品销售；工业控制计算机及系统销售；数据处理和存储支持服务；软件外包服务；智能无人飞行器销售；云计算设备销售。</t>
  </si>
  <si>
    <t>一知智能</t>
  </si>
  <si>
    <t>智能外呼机器人研发商</t>
  </si>
  <si>
    <t>2017.9.6 - 天使轮 -2000万人民币 - 金沙江联合
2018.7.16 - A轮 - 7000万人民币 - 启赋/金沙江联合/易合/国辰机器人/长实
2019.12.20 - A+轮 - 4000万人民币 - 杭州萧山开发区
2022.5.6 - 股权投资 - N/A - 凯泰/中信证券/兰璞</t>
  </si>
  <si>
    <t>杭州一知智能科技有限公司是一家专注于人机语音交互领域的人工智能公司，ARM人工智能生态联盟（AICE）委员单位，ChineseClue创始会员。2019年被评为杭州市领军型创新团队，获批企业包括阿里巴巴、海康威视、蚂蚁金服等九家。通过自主研发的语音语义算法引擎，向全行业输出AI中心、人机协作、智慧服务、AI工厂等多个产品体系，包含十余项产品功能和服务，深度赋能客户企业中的营销和客服场景，融资额在国内NLP领域创业公司中名列前茅。公司致力于用全球领先技术帮助企业在体验经济时代建立核心竞争力，助力客户成功。目前长期合作客户超5000家，深入全国28个省市地区，覆盖银行、政务、金融、教育、地产、电商、通讯、汽车、证券、医疗、保险等领域，并获得各级政府大力支持。</t>
  </si>
  <si>
    <t>博创联动</t>
  </si>
  <si>
    <t>无人农场整体解决方案和非道路车联网数据服务平台</t>
  </si>
  <si>
    <t>红杉/华登/百度</t>
  </si>
  <si>
    <t>2014.12 - 天使 - N/A - 雅瑞
2015.02 - Pre-A - 数百万人民币 - 长石
2015.09 - A轮 -2000万人民币 - 通用技术
2016.03 - A+轮 - N/A - 赛宸
2016.10 - B轮 - 数千万人民币 - 金浦/中海达/汉能
2018.04 - B+轮 - 1亿人民币 - 华登/百度/汉能/银杏谷/科鑫
2019.08 - B2 - 数千万人民币 - 凯辉汽车/百度
2020.11 - 股权投资 - N/A - 黑马/红杉
2022.05 - 股权投资 - N/A - 新希望/任君/中关村科学城</t>
  </si>
  <si>
    <t>北京博创联动科技是国内知名的嵌入式技术与系统专业提供商。博创联动科技专注于车辆智能控制信息系统与车联网大数据应用。面向针对农业机械行业、新能源车辆行业、工程机械行业和军品行业提供车身智能控制系统、车辆远程物联信信息终端和车辆大数据服务信息平台的全方位解决方案。</t>
  </si>
  <si>
    <t>微见智能</t>
  </si>
  <si>
    <t>高精度光电芯片封装设备研发商</t>
  </si>
  <si>
    <t>2021.8.31 - Pre-A轮 - 数千万人民币 - 聚源
2022.5.7 - A轮 - 数千万人民币 - 基石</t>
  </si>
  <si>
    <t>微见智能成立于2019年12月，位于深圳，主要从事高精度光电芯片封装设备研发和生产。公司拥有高精度芯片封装工艺、高精度机械运控平台、高精度工艺模组、高效稳定的机器视觉和算法等全套自主核心技术，其研发生产的1.5um级系列高精度固晶机已成功量产并正式规模商用。</t>
  </si>
  <si>
    <t>诺菲纳米</t>
  </si>
  <si>
    <t>银纳米线导电膜研发商</t>
  </si>
  <si>
    <t>2015.08 - A轮 - 1000万美元 - 英特尔/北极光
2017.03 - B轮 - N/A - 深创投/开翼
2018.08 - B+轮 - N/A - 厦门市中亿/泰吉新业/国中
2019.09 - C轮 - 1亿人民币 - 国风投/深圳中小担/深圳高新投/国新/深圳人才
2021.01 - C+轮 - 数亿人民币 - 建银苏州/英华/元禾
2022.05 - D轮 - N/A - 中电智慧/农银/高合/昆石</t>
  </si>
  <si>
    <t>「诺菲纳米」成立于2012年初，主要从事纳米银材料研发、生产与应用。公司的主营产品为触控显示用纳米银透明导电薄膜及触控模组解决方案，产品均已实现量产。据潘克菲的介绍，诺菲纳米是国内唯一具备纳米银导电膜完整自主知识产权的显示材料企业。</t>
  </si>
  <si>
    <t>智橙动力</t>
  </si>
  <si>
    <t>软件及智能机器人研发商</t>
  </si>
  <si>
    <t>2021.9.27 - 股权投资 - N/A - 险峰
2022.5.6 - 股权投资 - N/A - 青橙/清流</t>
  </si>
  <si>
    <t>智橙动力，是一家专注于家用智能机器人及其他智能电器研发和生产的科技公司，致力于为每一个消费者家庭提供一站式全自动的生活服务解决方案。</t>
  </si>
  <si>
    <t>埃科思</t>
  </si>
  <si>
    <t>光学产品研发商</t>
  </si>
  <si>
    <t>2021.3.16 - 股权投资 - N/A - 燕园首科/农银凤凰/翎贲
2021.10.21 - 战略投资 - 3000万人民币 - 双环传动/浙大联创/的卢深视/高冬
2022.1.20 - 股权投资 - N/A - 聚源/银轮
2022.5.7 - 股权投资 - N/A - 火眼/上研科领/瑞创未来/星火燎原</t>
  </si>
  <si>
    <t>广东埃科思是一家光学产品研发商，主要产品包含3D及2D摄像头模组，以智能手机、智能安防、智能家居、智能汽车等为场景，提供光学解决方案。</t>
  </si>
  <si>
    <t>小满茶田</t>
  </si>
  <si>
    <t>新中式茶饮品牌</t>
  </si>
  <si>
    <t>BAI/险峰</t>
  </si>
  <si>
    <t>2019.12 - 天使 - 数百万美元 - BAI/险峰/尚承嘉寻
2020.07 - Pre-A - 数千万人民币 - 元禾/慧秋/干嘉伟/海石/险峰/BAI/尚承嘉寻
2021.06 - A1轮 - 数千万人民币 - 众源/元禾原点/尚承/为嘉
2022.05 - 战略合并 - N/A - 满记甜品</t>
  </si>
  <si>
    <t>小满茶田是国内车厘子主题茶饮的开创者，同时拥有多元化产品矩阵，小满茶田把“高价值车厘子”与“甜品化饮品”两个概念深深烙在用户心中。并且因为产品化和供应链能力，目前没有品牌敢于跟进和模仿，小满茶田在广阔的新式茶饮市场建立了行业壁垒。在用户心中，车厘子=小满茶田，高价值感饮品=小满茶田。</t>
  </si>
  <si>
    <t>浚漪科技</t>
  </si>
  <si>
    <t>OLED产业核心材料及服务供应商</t>
  </si>
  <si>
    <t>2019.01 - A轮 - N/A - 华青/元康/正奇
2020.01 - B轮 - N/A - 国中/德贵
2020.07 - 战略投资 - N/A - 安徽新芯
2020.12 - B+轮 - 数千万人民币 - 同创伟业
2022.04 - C轮 - N/A - 深圳高新投</t>
  </si>
  <si>
    <t>深圳浚漪科技有限公司是世界主要的OLED蒸镀金属掩膜版厂商之一，业务包括OLED金属掩膜版研发生产制造以及配套清洁维修服务，客户覆盖华星光电、信利半导体、柔宇科技、武汉天马、京东方等国内OLED面板企业。</t>
  </si>
  <si>
    <t>希迪智驾</t>
  </si>
  <si>
    <t>智能驾驶汽车技术研发商</t>
  </si>
  <si>
    <t>百度/红杉</t>
  </si>
  <si>
    <t>2018.03 - 天使 N/A - 百度/光控众盈/清水湾/红杉/蓝思/联想/航盛电子
2018.10 - Pre-A - N/A - 联想
2019.12 - A轮 - N/A - 麓谷
2020.07 - A++轮 - 1亿人民币 - 两江/三泽/南京北路/方正和生
2020.12 - B轮 - 3亿人民币 - 新鼎/方正和生/岳麓智芯/青蒿/湖南云发/湖南国创
2021.04 - B+轮 - 3亿人民币 - 新鼎/联想/百度/金茂/乾道/兴湘/沃龙
2022.04 - C轮 - 3亿人民币 - 成都科创/中国新兴/瑞世/乾道</t>
  </si>
  <si>
    <t>希迪智驾成立于2017年10月，由世界顶级人工智能机器人专家李泽湘教授领衔创办。希迪智驾以智能驾驶科技创新及应用为导向，致力于打造能快速落地的智能驾驶商用车及车路协同技术产品。希迪智驾的智能驾驶重卡率先实现了城区和高速场景下的精准停车装卸货、进出高速、高速公路110km/h速度行驶、高速编队、立交桥和隧道通行等功能，可以为高速物流、园区内/间、仓到仓物流提供一站式方案支持，并将联手行业巨头，在国内实现第一家落地运营。同时，希迪智驾在智能驾驶商用车这个万亿级的市场上推出以无人矿卡为主的矿区解决方案，且已与多家行业企业取得业务合作。希迪智驾更将智能驾驶套件结合主动式车路协同技术打造高度商用的落地解决方案。</t>
  </si>
  <si>
    <t>脉乐生活</t>
  </si>
  <si>
    <t>餐饮企业信息化管理解决方案提供商</t>
  </si>
  <si>
    <t>2020.07 - 种子轮 - N/A - 经纬/36氪
2022.05 - 天使轮 - 数百万人民币 - 蓝湾/泰有</t>
  </si>
  <si>
    <t>成立于2020年4月的北京脉乐生活科技有限公司（以下简称脉乐生活），是一家用线上元宇宙技术为本地商户获客的运营方案商，服务面向本地生活行业。此前公司的主要模式为线下获客、线上二次变现相结合，即OMO模式。脉乐生活也是阿里本地生活和旗下客如云的渠道合作伙伴，公司目前也已帮助全国2000 多个本地生活线下门店实现数字化升级。今年公司无论是业务线，还是服务领域都发生了一些转变。</t>
  </si>
  <si>
    <t>华筑科技</t>
  </si>
  <si>
    <t>智慧工地SaaS解决方案提供商</t>
  </si>
  <si>
    <t>2016.09 - 种子 - N/A - 广联达
2017.08 - 天使 - N/A - 英诺
2019.03 - Pre-A - N/A - 红杉
2021.01 - A轮 - N/A - 涌铧
2022.04 - A+轮 - N/A - 明裕/盛业/涌铧</t>
  </si>
  <si>
    <t>华筑科技始终专注于施工现场软硬件产品开发与应用，致力于工程施工领域信息化建设。公司核心产品为施工企业顶层数字化平台，该平台借用 BIM、AI、BI、IoT等技术，依靠 PaaS+SaaS 架构，由四个中心组合而成，分别是：应用中心、数据中心、开发中心、后台中心，可快速构建项目级智慧工地解决方案，部门级岗位应用，包括安全、质量、进度、机械、劳务、物资等专业解决方案。</t>
  </si>
  <si>
    <t>南极圈</t>
  </si>
  <si>
    <t>创业服务平台</t>
  </si>
  <si>
    <t>2015.08 - 天使轮 - 1000万人民币 - 腾讯/国金
2022.04 - 股权投资 - N/A - 朗科</t>
  </si>
  <si>
    <t>南极圈是腾讯官方唯一认可的离职员工组织，起源于2010年2月由腾讯资深老员工一同创办的“永远一家人”QQ群。目前已发展为一个创业服务平台，主要满足创业者融资、业务培训、品牌传播、人才选配、创业交流、办公场地等方面的需求。</t>
  </si>
  <si>
    <t>星云Clustar</t>
  </si>
  <si>
    <t>AI算力解决方案提供商</t>
  </si>
  <si>
    <t>2018.05 - 天使 - 数千万人民币 - 红杉
2019.06 - A轮 - 数千万人民币 - 基石/红杉
2021.04 - A1轮 - 300万美元 - 基石/香港科技园
2021.05 - A2轮 - 800万美元 - 华泰/招银
2022.04 - 股权投资 - N/A - 弦丰/风投侠</t>
  </si>
  <si>
    <t>深圳致星科技有限公司（简称“星云Clustar”）是一家以算力为核心的隐私计算技术提供商，专注于高性能隐私计算算力产品研发与技术创新。公司产品包括隐私计算的软件计算平台，软硬一体机、算力加速卡以及芯片等。致力于以“算力+”技术布局与战略理念，为隐私计算应用规模化落地打造算力“基建”，高效赋能数据有序共享与综合应用。公司由香港科技大学智能网络系统实验室主任，高性能网络领军科学家陈凯教授创立，核心技术团队来自香港科技大学、北京大学、中科院、阿里云、IBM等顶尖学府与一线企业，先后获得红杉中国、基石资本、香港科技园、招银国际、华泰创新等多家知名机构投资。</t>
  </si>
  <si>
    <t>海云捷迅</t>
  </si>
  <si>
    <t>企业私有云和全架构智能计算服务商</t>
  </si>
  <si>
    <t>2014.01 - A轮 - 数千万人民币 - N/A
2015.06 - B轮 - 1000万美元 - 英特尔
2016.09 - 战略投资 - N/A - 腾讯共赢
2018.04 - C轮 - N/A - 中财/赛富
2019.04 - 股权转让 - 1421万人民币 - 中青宝
2021.08 - 战略投资 - N/A - 腾讯
2022.04 - 股权投资 - N/A - 华成</t>
  </si>
  <si>
    <t>海云捷迅（AWcloud）是一家企业级Openstack云服务提供商，致力于为中国企业提供专业的企业级云计算服务，隶属于北京海云捷迅科技有限公司。</t>
  </si>
  <si>
    <t>风变科技</t>
  </si>
  <si>
    <t>在线教育综合解决方案提供商</t>
  </si>
  <si>
    <t>2016.06 - 天使轮 - 数百万人民币 - 联想之星/价值
2018.03 - A轮 - 数千万人民币 - 梧桐树
2019.12 - A+轮 - 数亿人民币 - 中驰源道/GGV/慕华
2021.12 - B轮 - N/A - 中银粤财/粤财
2022.04 - B+轮 - 数千万人民币 - 中银粤财</t>
  </si>
  <si>
    <t>风变科技成立于2015年，始终以交互式教学的形式，专注于提供成人教育的技术解决方案，至今公司已推出了多款产品，分别是：熊猫书院、熊猫小课、风变编程、IDP个人发展计划、Python智能交易、风变MTP管理课等在线学习产品。</t>
  </si>
  <si>
    <t>拓攻无人机</t>
  </si>
  <si>
    <t>无人机控制系统及解决方案提供商</t>
  </si>
  <si>
    <t>2015.09 - 天使轮 - 数百万人民币 - 赛富/润业
2016.08 - A轮 - 数千万人民币 - 长石/达泰
2017.01 - A+轮 - 数千万人民币 - 坚果/恒励
2017.09 - B轮 - 1亿人民币 - DCM
2022.04 - B+轮 - 1亿人民币 - 华泰紫金/星纳赫/紫金/苏州金润/赛富/达泰/恒励</t>
  </si>
  <si>
    <t>拓攻机器人专注于无人飞行器自动驾驶技术和天空数字化运营技术，以大数据和人工智能方式，让无人飞行器更安全，更智能，更经济服务于各行各业。公司目前建立了Autopilot+整机整合+无人机云运管平台，构建无人机通用底层核心能力，拓攻整机能力，覆盖所有机型，5000米以下所有空域，1.5吨以下重量、核心行业，团队拥有深度的无人机行业经验和商业化经验，沉淀无人机飞行数据及产业应用数据，持续迭代升级无人机云管解决方案。无人机除个人消费场景外，还可以应用于军用场景、民用场景，目前企业主要开展三条产品线，农业植保无人机是目前最大的一个产品线，可作为小麦除草剂喷洒、种子/肥料颗粒播撒等解决方案，还有两条产品线分别是巡检类无人机解决方案、物流无人机解决方案，目前公司已经荣获多项资质荣誉证书，拥有400余项专利及认证150项授权。</t>
  </si>
  <si>
    <t>变格新材料</t>
  </si>
  <si>
    <t>大屏触控技术研发生产制造商</t>
  </si>
  <si>
    <t>2016.03 - 天使轮 - N/A - SPIKESPACE LIMITED
2017.04 - A轮 - N/A - 英诺天使/泰有
2017.10 - A+轮 - N/A - 触屏科技
2019.11 - B轮 - 数千万人民币 - IDG
2021.03 - B+轮 - N/A - 易视腾/IDG/泰益/惠开正合
2022.04 - 股权投资 - 5000万人民币 - 网龙</t>
  </si>
  <si>
    <t>Mesh Tech 变格新材料科技有限公司作为国内顶尖金属网格专业生产商，产品涵盖了金属网格及其系列应用的高新科技产品。主要生产基于纳米铜的低电阻透明导电膜，采用卷对卷工艺、单步图形工艺，有效缩短生产周期，大幅降低生产成本，实现金属网格超大屏的市场化。应用于大尺寸触控屏（平板电脑、笔记本电脑以及大型交互平台）、车载电加热除雾玻璃（前后挡及侧挡玻璃）和透明电磁屏蔽领域。</t>
  </si>
  <si>
    <t>工数科技</t>
  </si>
  <si>
    <t>智能工业软件平台</t>
  </si>
  <si>
    <t>2020.10 - 天使轮 - 1000万人民币 - 线性
2022.04 - 股权投资 - N/A - 广州双洲/广州中汇科信</t>
  </si>
  <si>
    <t>工数科技（广州）有限公司成立于2020年8月，于同年10月完成千万级天使轮融资。资金用于技术迭代、团队扩张等方面，旨在以更先进的技术和精英化的团队帮助更多中国工业企业以低成本完成第四次工业革命，从而提升中国在世界智能制造领域中的地位。 主攻化工、能源、轻工等流程型工业的智能建模，高效优化算法开发，加速工业互联网真实生产运用的普惠落地。所提供的分钟级工艺建模工具和非线性动态优化求解器，可应用于云端数字孪生工厂的试验，并得出符合实际工况的全厂最优生产操作方案。</t>
  </si>
  <si>
    <t>2014.03 - 天使轮 - N/A - 汉威电子/汉威科技
2016.05 - 战略投资 - 1000万人民币 - 长江小米
2022.03 - 股权投资 - N/A - 易方新达/共青城国谦成长一号</t>
  </si>
  <si>
    <t>光创联</t>
  </si>
  <si>
    <t>高速光电集成器件研发商</t>
  </si>
  <si>
    <t>2017.11 - 天使轮 - N/A - 光创聚鹏
2018.11 - Pre-A轮 - N/A - 星辰奇点
2019.02 - A轮 - 数千万人民币 - 成都高投
2020.09 - A+轮 - 数千万人民币 - 同创伟业/高新发展
2021.05 - 股权投资 - N/A - 宽带
2022.04 - 股权投资 - N/A - 广发乾和/广发证券</t>
  </si>
  <si>
    <t>光创联是一家高端光电集成器件及光引擎产品研发商，公司集结了光学、集成器件封装、射频等方面专家，运用专有的集成光学工艺混合光电集成技术平台，针对板级以及基片级光互联应用开发实用化混合集成光学引擎，为快速发展的数据中心、5G无线接入，以及光传输、下一代光纤接入等市场提供有竞争力的光电产品方案。</t>
  </si>
  <si>
    <t>喜姐炸串</t>
  </si>
  <si>
    <t>炸串小吃品牌</t>
  </si>
  <si>
    <t>7500万人民币</t>
  </si>
  <si>
    <t>2021.10 - A轮 - 2.95亿人民币 - 源码/星纳赫
2022.04 - A+轮 - 7500万人民币 - 嘉御</t>
  </si>
  <si>
    <t>喜姐炸串成立于2019年，总部位于南京，旨在为年轻消费者提供美味且健康的休闲小吃，产品SKU约35个，涵盖炸肉制品、酱汁臭豆腐和长保鲜蔬等，消费人群集中在18-35岁的女性。目前，品牌已在全国累计签约超1400家门店，每月新签约门店数量约为100家，遍布江苏、浙江、安徽、江西和广东等省份。</t>
  </si>
  <si>
    <t>原本自然</t>
  </si>
  <si>
    <t>益生菌健康品牌</t>
  </si>
  <si>
    <t>2021.06 - 天使轮 - 数千万人民币 - 九合/青松/德迅
2022.04 - 股权投资 - N/A - 盛景网联/贝阔/贝泰妮</t>
  </si>
  <si>
    <t>原本自然是主张成分自然，纯净取材的保健品牌，坚持使用专业研究背书的有效天然成分，以医用级益生菌、纤维素、胶原蛋白玻尿酸等为产品载体，借由协和医院、华熙生物等顶级供应链产品研发能力，配合创始团队1:10等级快手投放能力和品牌感知敏锐度，致力于成为专业、安全、有效，同时年轻、有活力的国民健康品牌。</t>
  </si>
  <si>
    <t>桂花网</t>
  </si>
  <si>
    <t>智能蓝牙路由器研发商</t>
  </si>
  <si>
    <t>2015.01 - 天使轮 - 数百万人民币 - IDG
2015.08 - A轮 - 数百万美元 - IDG
2016.10 - B轮 - 1027万美元 - IDG/Everest/China Rock/Social Starts/ GCP/zPark /TEEC/数码视讯
2019.03 - B+轮 - 1000万美元 - 双湖
2022.04 - C轮 - N/A - ABB</t>
  </si>
  <si>
    <t>桂花网是企业蓝牙物联网产品和解决方案提供商，为蓝牙物联网网络提供可靠、易于管理的远程、多设备连接、边缘处理和定位能力，解决当今企业面临的物联网连接、定位和管理问题，使物联网变得更简单。</t>
  </si>
  <si>
    <t>租租车</t>
  </si>
  <si>
    <t>出境自驾游租车服务平台</t>
  </si>
  <si>
    <t>启明/经纬/创世伙伴</t>
  </si>
  <si>
    <t>2011.09 - 天使轮 - 1000万人民币 - 经纬
2014.09 - A轮 - 1000万美元 - 启明/经纬
2016.05 - B轮 - 数千万美元 - 创世伙伴/领中/前海德昇
2016.08 - B+轮 - 数亿人民币 - 广发信德/永柏/金浦
2019.05 - C轮 - 数千万美元 - 启明
2022.04 - D轮 - 数千万美元 - N/A</t>
  </si>
  <si>
    <t>租租车是中国领先的全球自驾游平台，业务覆盖全球近200个国家与地区、6000多个城市、20万门店，为用户提供国际租车、国内租车、景点门票、当地玩乐产品、免费中文GPS、7x24小时全球中英文客服、保险等自驾游相关服务。</t>
  </si>
  <si>
    <t>Fork AI</t>
  </si>
  <si>
    <t>智能获客解决方案提供商</t>
  </si>
  <si>
    <t>2021.07 - 天使轮 - 数百万美元 - 险峰
2022.04 - Pre-A轮 - 数千万人民币 - 绿洲</t>
  </si>
  <si>
    <t>Fork AI是一个数据驱动的销售增长引擎，深度洞察超过 500 万的 App Store 及 Google Play 应用数据，实时掌握它们背后的技术构成和未来动向，随时为用户的营销方案和成功销售提供基于事实的决策依据。</t>
  </si>
  <si>
    <t>医百科技</t>
  </si>
  <si>
    <t>医药营销技术整体解决方案提供商</t>
  </si>
  <si>
    <t>2017.07 - 天使轮 - N/A - N/A
2018.04 - Pre-A轮 - 1500万人民币 - N/A
2019.09 - A轮 - 数千万人民币 - 惠每
2020.12 - A+轮 - 数千万美元 - 概念/钟鼎/KIP/惠每
2022.04 - B轮 - 数千万美元 - 惠每/KIP</t>
  </si>
  <si>
    <t>医百科技成立于2016年，聚焦于药械企业营销端的技术赋能，服务医药营销的全生命周期管理。此前，业内为药械企业提供数字化营销服务大多依托医生社群、医学内容进行，医百科技则是依托其自研的Pharma MarTech底层技术架构，以数字化营销服务、智能代表工作管理、互联网医院及智能数据平台产品，覆盖“企-医-患-药”的营销全链路，致力于为药械企业数字化转型提供整体技术解决方案，是国内领先的医药营销数字化转型服务提供商。</t>
  </si>
  <si>
    <t>芯盾时代</t>
  </si>
  <si>
    <t>身份认证安全服务提供商</t>
  </si>
  <si>
    <t>SIG/红点</t>
  </si>
  <si>
    <t>2015.08 - A轮 - 数百万美元 - 红点
2017.06 - B轮 - 1亿人民币 - SIG/红点
2017.12 - B+轮 - 1.2亿人民币 - 云锋/昊翔/SIG/红
2019.01 - C轮- 3亿人民币 - 宽带/云锋/红点/SIG
2020.09 - C+轮 - 数亿人民币 - 国泰财富/SIG
2021.08 - 股权投资 - N/A - 银河源汇/SIG/融沛
2022.04 - 股权投资 - N/A - 启宸/临港科创/鲲鹏光远/朗玛峰</t>
  </si>
  <si>
    <t>北京芯盾时代科技有限公司是国内专注移动互联网安全的高科技企业，提供“移动、可信、安全”的智能身份认证解决方案。通过设备认证、身份识别、机器学习、软硬件环境安全等核心技术，形成安全身份认证、统一身份认证、物联网身份认证三大产品体系，为各行各业提供安全、便利的身份认证产品和服务，帮助企业和个人业务的顺畅运行。</t>
  </si>
  <si>
    <t>惊人院</t>
  </si>
  <si>
    <t>泛剧本杀品牌</t>
  </si>
  <si>
    <t>2018.07 - 天使轮 - 数百万人民币 - 英诺
2019.10 - 股权投资 - N/A - 同创伟业
2022.01 - A轮 - N/A - 泽厚万物</t>
  </si>
  <si>
    <t>惊人院是一个泛剧本杀品牌，由内容为核心的品牌，专注IP内容的开发、运营和商业化，旗下拥有新媒体内容平台矩阵以及解谜书、剧本杀等多元化内容产品矩阵，致力于陪伴新世代年轻人共同成长，打造创新生活方式文化内容消费体验。</t>
  </si>
  <si>
    <t>优剪生活</t>
  </si>
  <si>
    <t>剪发连锁品牌</t>
  </si>
  <si>
    <t>2016.01 - 天使轮 - 1000万人民币 - 国金
2016.10 - Pre-A轮 - 数千万人民币 - 广发信德/互兴
2017.07 - A轮 - 数千万人民币 - 经纬
2020.04 - B轮 - N/A - 广发乾和
2022.04 - 股权投资 - N/A - 58产业</t>
  </si>
  <si>
    <t>深圳市致远创想科技有限公司，简称“优剪”，是一家全互联网运营的美发体验店，主打纯手艺，只剪发，线上预约，在线浏览发型师、在线支付、发型师评价等服务内容，致力于打造一个全新的美发方式，让顾客享受精品服务。</t>
  </si>
  <si>
    <t>深蓝航天</t>
  </si>
  <si>
    <t>小型液体运载火箭研发商</t>
  </si>
  <si>
    <t>顺为/险峰</t>
  </si>
  <si>
    <t>Zac</t>
  </si>
  <si>
    <t>2018.05 - 种子轮 - 数千万人民币 - 顺为/险峰/知卓/燕清联合/平视
2020.05 - Pre-A轮 - 1亿人民币 - 中汇金/凯璞庭/南通嘉益/南通百淼
2022.01 - A轮 - 2亿人民币 - 真成/德同/欧瑞宏润/银河系/卓源
2022.04 - A+轮 - N/A - 民银国际/真成</t>
  </si>
  <si>
    <t>深蓝航天是一家运载火箭研发商，专注于小型液体运载火箭的研制及生产，旨在为全球微小卫星提供高可靠低成本的商业发射服务，并致力于商业航天技术的军民融合和民用成果转化，探索适合于中国商业航天发展的新技术和新模式。</t>
  </si>
  <si>
    <t>思灵机器人</t>
  </si>
  <si>
    <t>智能机器人系统研发及应用服务商</t>
  </si>
  <si>
    <t>高瓴/红杉/线性</t>
  </si>
  <si>
    <t>2018.08 - 种子 - N/A - 高瓴/线性
2019.03 - 天使 - N/A - 高瓴/红杉/线性
2019.07 - Pre-A - N/A - 高瓴/红杉/天智航/线性
2020.04 - A轮 - 数千万人民币 - C资本/高瓴/红杉/线性
2021.01 - B轮 - 1.3亿美元 - 交银/招银电信/新希望/高瓴/红杉/线性
2021.09 - C轮 - 2.2亿美元 - 软银/阿布扎比/高瓴/红杉/线性/小米/工业富联/满得
2022.04 - 战略投资 - 3000万美元 - 工业富联</t>
  </si>
  <si>
    <t>思灵机器人创立于2018年，在德国慕尼黑、中国北京设立双总部。该公司以德国宇航中心为技术依托，致力于推动人工智能与机器人前沿技术的深度结合与创新，拓展机器人在更多领域的推广应用。德国宇航中心（DLR）是最早将智能机器人送上太空并进行人机协作等复杂任务，同时也是世界范围内第一个提出并研制成功力控机器人，并将其产业化的机构。</t>
  </si>
  <si>
    <t>聚禾生物</t>
  </si>
  <si>
    <t>妇科肿瘤早诊产品研发商</t>
  </si>
  <si>
    <t>2021.01 - 天使轮 - N/A - 真格
2021.06 - Pre-A轮 - 1亿人民币 - 山蓝
2021.07 - Pre-A2轮 - 数千万人民币 - 深创投
2022.04 - A轮 - 1亿人民币 - 海邦/前海长城</t>
  </si>
  <si>
    <t>聚禾生物cispoly是一家以创新生物科技、关注女性健康为宗旨的高科技企业，公司致力成为妇科肿瘤早诊的领先企业，以独家技术和专利保护的标志物为核心，开发了宫颈癌、卵巢癌、子宫内膜癌等妇科肿瘤早诊产品，填补了该领域的空白。目前，该公司率先围绕宫颈癌已经展开了全国多中心前瞻性研究，这也是全国首个DNA甲基化用于妇科肿瘤前瞻性研究的项目。</t>
  </si>
  <si>
    <t>真健康</t>
  </si>
  <si>
    <t>医疗人工智能设备研发机构</t>
  </si>
  <si>
    <t>2021.01 - 股权投资 - N/A - 雅瑞天使/金科君创
2021.09 - 股权投资 - N/A - 高榕/金科君创/水木/KIP/横琴金投/德睿达财富/横琴任祥
2022.04 - 股权投资 - N/A - 理工创动/瑞昇/华金/珠海高科/青岛创动</t>
  </si>
  <si>
    <t>真健康是一家健康科技服务商，利用仪器替代松筋手法，完美突破了传统松筋术难学习、难传承、难操作的技术瓶颈，正式进军康养连锁大市场。</t>
  </si>
  <si>
    <t>诺普再生</t>
  </si>
  <si>
    <t>3D生物医疗技术服务平台</t>
  </si>
  <si>
    <t>2017.07 - 天使轮 - 100万美元 - 启明
2018.02 - Pre-A轮 - N/A - 道彤
2021.04 - A轮 - 数千万人民币 - 元生/吴中高科
2022.04 - 股权投资 - N/A - 太浩/元生</t>
  </si>
  <si>
    <t>诺普再生医学成立于2016 年 9 月，是生物 3D 打印领域的国家高新技术企业，姑苏领军人才企业及苏州工业园区领军人才企业。公司立足开发OPUS技术为基础的生物 3D 打印平台系统，打造国际领先的生物 3D 医疗打印完整解决方案，并利用此平台研发和生产临床急需的生物打印人工组织和器械，荣获13项国家专利、8个软件著作权，参与3个行业团体标准的建设。公司备受学术界、产业界的关注，是工信部最早的增材制造联盟单位、医疗器械行业协会 3D 打印专委会会员，中国医疗器械行业协会标准化起草单位。</t>
  </si>
  <si>
    <t>智德检验</t>
  </si>
  <si>
    <t>第三方眼科医学检验机构</t>
  </si>
  <si>
    <t>2017.12 - 股权投资 - N/A - 首科三新
2019.10 - 股权投资 - N/A - 舟山君诺
2021.04 - Pre-A轮 -2000万人民币 - 北极光/远毅/谭智
2022.01 - 股权投资 - N/A - 北极光
2022.04 - 股权投资 - N/A - 远毅</t>
  </si>
  <si>
    <t>智德检验是一家眼内液医学检测机构，集眼内液医学检验、眼内药物载体、眼科疾病诊疗平台研发与应用于一体，专注于疑难眼病病因筛查和诊断技术的研发与生产，并为临床医师和患者提供病因检测、就诊建议、医疗咨询及科研合作等一站式服务。</t>
  </si>
  <si>
    <t>波影医疗</t>
  </si>
  <si>
    <t>医学影像设备研发商</t>
  </si>
  <si>
    <t>元禾控股/经纬</t>
  </si>
  <si>
    <t>2013.04 - 天使轮 - 数百万人民币 - 元禾控股
2014.09 - A轮 - 数百万人民币 - 经纬/元禾原点
2016.12 - B轮 - 数千万人民币 - 深创投/国家中小企业
2018.12 - 股权投资 - N/A - 无锡金投/华信/鲁信创投
2022.04 - 股权投资 - N/A - 杉杉/贵阳创投</t>
  </si>
  <si>
    <t>波影医疗专注于医学影像设备的研发、生产和销售，以技术创新为核心，充分利用全球的人才优势，攻克了国内CT研发企业发展的技术瓶颈-CT探测器系统，同时承担了国家科技部科技支撑计划CT核心部件开发项目，研发出拥有自主知识产权的探测器系统。</t>
  </si>
  <si>
    <t>济凡生物</t>
  </si>
  <si>
    <t>生命科学工具与服务供应商</t>
  </si>
  <si>
    <t>君联/红杉</t>
  </si>
  <si>
    <t>2017.09 - 天使轮 - 数百万人民币 - 西太湖医疗器械
2020.01 - Pre-A轮 - N/A - 江苏盛鼎
2021.02 - A轮 - 1.5亿人民币 - 红杉/君联
2021.12 - B轮 - 1亿人民币 - 招商致远/招商证券/君联/博时/昌发展/合肥敦创
2022.04 - 股权投资 - N/A - 正心</t>
  </si>
  <si>
    <t>济凡生物科技（北京）有限公司是一家集研发、生产、销售和技术服务为一体的生物技术公司，能同时提供分子生物学试剂、分子诊断原料及科研用分子诊断成品试剂盒。公司创始人来自世界著名的加拿大麦吉尔大学，核心成员拥有十年以上的高科技企业研发管理经验，依托麦吉尔大学及协和一流的资源，济凡秉承“Our gene is to make life fine”的核心理念，坚持以技术创新为导向，专注生命科学领域，致力于为生命科学用户提供稳定可靠的、高性价比的生物学试剂和专业技术服务。</t>
  </si>
  <si>
    <t>园钉</t>
  </si>
  <si>
    <t>教学系统研发商</t>
  </si>
  <si>
    <t>昆仲/金沙江/险峰</t>
  </si>
  <si>
    <t>2016.09 - 种子轮 - 400万人民币 - N/A
2018.01 - 天使轮 - 600万人民币 - 金沙江
2018.02 - Pre-A轮 - 1000万人民币 - 险峰/猎鹰
2018.06 - A轮 - 数千万人民币 - 昆仲/金沙江/险峰
2018.10 - A+轮 - 1000万人民币 - 喜马拉雅/志拙/金沙江
2022.04 - 战略投资进行中 - 3000万人民币 - 世纪天鸿</t>
  </si>
  <si>
    <t>园钉是一家教学系统研发商，推出了面向日常考勤、家庭作业、批阅作业以及考试与评价的大数据教学系统，提供“家长互动、日常管理、教学备课”等服务，减轻教师工作量，提高工作效率。</t>
  </si>
  <si>
    <t>领骏科技</t>
  </si>
  <si>
    <t>2017.07 - 种子轮 - N/A - 九合/信天
2017.11 - 天使轮 - N/A - 亦合
2021.04 - 战略投资 - N/A - 赣州市金融/赣州经开区工业发展
2021.04 - 股权投资 - N/A - 智德盛
2021.09 - Pre-A轮 - 数千万人民币 - 地平线/臻忻/邓海清
2022.04 - Pre-A+轮 - 数千万人民币 - 领创/臻忻</t>
  </si>
  <si>
    <t>领骏科技是一家自动驾驶技术研发商。公司致力于自动驾驶系统设计、开发、和测试经验，以及传感器融合、行车智能决策、轨迹规划控制等，公司利用计算机仿真技术，应用于感知系统及端到端系统的开发。</t>
  </si>
  <si>
    <t>毫末智行</t>
  </si>
  <si>
    <t>2021.02 - 天使轮 - N/A - 长城汽车
2021.02 - Pre-A轮 - 3亿人民币 - 首钢/美团/高瓴/京冀协同
2021.12 - A轮 - 10亿人民币 - 美团/高瓴/首程/高通/九智/京冀协同/天壹
2022.04 - A+轮 - 数亿人民币 - 中银/首程</t>
  </si>
  <si>
    <t>毫末智行是一家互联网行业与汽车行业基因相结合的科技公司，重视数据价值产品迭代闭环及用户体验，具备传统汽车行业产业链协同、质量管理及成本控制能力；公司自带应用场景，聚焦ToC端乘用车高级别自动驾驶解决方案及ToB端车规级无人物流小车生产、销售、示范应用及推广；通过可持续生态，短期内实现营收反哺人工智能研发投入，通过已有订单建立大规模数据采集、存储、训练及验证能力，实现数据价值闭环。</t>
  </si>
  <si>
    <t>小硕数据</t>
  </si>
  <si>
    <t>产业场景数字化升级服务提供商</t>
  </si>
  <si>
    <t>2020.08 - 天使轮 -2000万人民币 - 险峰/寒武/找钢网
2021.11 - A轮 -2000万人民币 - 伯藜</t>
  </si>
  <si>
    <t>小硕数据科技是一家供应链金融+SaaS解决方案服务商，包含多种通用业务技术组件及大数据技术基座，为企业信用销售管理的数字化转型提供有力支撑。公司以“管理咨询+产品技术+运营服务”的模式，为产业客提供全链条、多维度、跨周期的综合解决方案。</t>
  </si>
  <si>
    <t>易参</t>
  </si>
  <si>
    <t>一站式股权激励及管理服务平台</t>
  </si>
  <si>
    <t>腾讯/顺为/源码</t>
  </si>
  <si>
    <t>2018.12 - 天使轮 - 数百万美元 - 源码
2020.05 - Pre-A轮 - 数百万美元 - 顺为/源码
2021.03 - A轮 - 1000万美元 - 腾讯/顺为/源码
2022.04 - A+轮 - 数千万人民币 - 保利/Carta</t>
  </si>
  <si>
    <t>易参，一站式股权服务商，以“用股权凝聚人的价值”为使命，致力于用技术让每个企业都拥有先进的股权管理能力。用更高效、更安全的方式去管理企业的股权资产，用更科学、更低成本的方式去激励团队，创造更大的商业价值。易参为企业提供股权咨询、inX 系统等-站式股权管理解决方案。易参从网络、存储、通信、数据、服务五大安全维度确保系统安全。易参股权管理研究院针对股权咨询、股权激励、股权设计三大方面输出最权威的前沿趋势、行业报告、最佳实践，让更多客户和合作伙伴持续从 易参获益。</t>
  </si>
  <si>
    <t>丸货</t>
  </si>
  <si>
    <t>潮流服饰短视频分享社区</t>
  </si>
  <si>
    <t>2016.07 - 股权投资 - N/A - 泽厚
2021.07 - 股权投资 - N/A - 金沙江
2022.04 - 股权投资 - N/A - 策源</t>
  </si>
  <si>
    <t>丸货是一个潮流服饰短视频分享社区，用户可以在平台上分享各类时尚潮流文化以及穿衣搭配技巧，也可以申请成为丸货的体验师，第一时间免费拿到各大潮流品牌的新品，自己拍摄短视频PO出对新品的穿搭态度。</t>
  </si>
  <si>
    <t>埃尔法光电</t>
  </si>
  <si>
    <t>新型光电芯片及光电集成技术研发商</t>
  </si>
  <si>
    <t>2021.01 - A轮 - 1亿人民币 - 峰瑞/中金创新/深圳中小担/南方海创/深圳人才/国发永通/南方创新
2022.02 - B轮 - 数千万人民币 - 深圳创新
2022.04 - B+轮 - N/A - 博将</t>
  </si>
  <si>
    <t>埃尔法光电是一家专注下一代新型光引擎产品自主研发、生产的国家级高新技术企业，广东省专精特新企业。2021年凭借三年连续增长率207%跻身深圳高科技高成长20强企业。是广东省2019年国家科技部光通信重点研发项目承担单位，填补了国内芯片级光互连研究和产品开发的空白。公司已通过多项权威体系认证，并拥有目前消费类光电市场目前唯一一个CNAS中国合格评定国家认可委员会实验室。埃尔法光电开发了国产光互连方案第一款获得认证的主动式HDMI产品，代表了国产消费类光互连产品开始进入全球量产市场。产品解决了低成本多应用场景的光传输方案，如工业视觉、医疗视觉、智慧电视、VRAR、新能源汽车、机器人等领域，填补国内市场空白并开创了全新的光传输市场，满足了各个行业头部客户对光传输的新需求。</t>
  </si>
  <si>
    <t>海芯科技</t>
  </si>
  <si>
    <t>3D打印机软硬件研发商</t>
  </si>
  <si>
    <t>2014.11 - 天使轮 - 数百万人民币 - 真格/泰有
2017.01 - Pre-A轮 - 数千万人民币 - 黑洞
2022.04 - 股权投资 - N/A - 泰有</t>
  </si>
  <si>
    <t>海芯科技是一家3D打印机软硬件研发技术公司，其旗下商用3D打印高端品牌“优琢”(Neobox)面向教育、医疗和其他企业级应用提供一体化的软硬件平台系统，其包括具有自主知识产权的企业级 3D打印设备、体验式与专业造型软件等。隶属于北京清软海芯科技有限公司。</t>
  </si>
  <si>
    <t>大方智能</t>
  </si>
  <si>
    <t>智能墙面处理服务提供商</t>
  </si>
  <si>
    <t>2021.06 - 股权投资 - N/A - 朗科/蓝海众力/金沙江
2021.12 - 股权投资 - N/A - 云启
2022.04 - 股权投资 - N/A - 架桥/凡创</t>
  </si>
  <si>
    <t>深圳大方智能科技有限公司，由在海外有多年学习工作经验的归国博士创建，公司致力于设计、生产智能化建筑施工设备，基于高速互联网技术/5G技术，向中国和海外客户提供建筑智能施工服务。</t>
  </si>
  <si>
    <t>睿璟生物</t>
  </si>
  <si>
    <t>个体化分子诊断试剂产品研发生产商</t>
  </si>
  <si>
    <t>2021.01 - A轮 - 1亿人民币 - 元禾原点/真格/景旭
2022.04 - B轮 - 1亿人民币 - 博远/国泰君安/银盛泰</t>
  </si>
  <si>
    <t>睿璟生物成立于2017年，围绕甲状腺癌从术前取样、诊断、到术后监测，推出了甲状腺活检针、多基因qPCR检测和NGS检测、Thyroscan®甲状腺结节良恶性分类器、以及针对术后复发监测等全流程系列产品，为整个甲状腺癌诊疗周期提供多种解决方案。</t>
  </si>
  <si>
    <t>贝氪</t>
  </si>
  <si>
    <t>智能健康产品研发生产商</t>
  </si>
  <si>
    <t>2021.01 - 天使轮 - N/A - 华登
2022.04 - A轮 - 6000万人民币 - 基石</t>
  </si>
  <si>
    <t>贝氪是一家智能睡眠硬件产研商，致力于持续开发出真正让用户感到幸福的产品。基于贝氪健康云和各种硬核产品来完善 “坐、睡、行”的每日约20个小时的行为健康干预生态。 公司以自主研发人工智能健康传感器和硬核产品为立足点，拓展以物联网和云平台为基的智能健康生态构建，并围绕智能健康办公和智慧睡眠俩大领域，形成具有完整知识产权和标准能力制定的一家科技型公司。旗下拥有两大品牌，“Blupeace“和 ”Backrobo”。</t>
  </si>
  <si>
    <t>博海深衡</t>
  </si>
  <si>
    <t>水下声呐产品研发商</t>
  </si>
  <si>
    <t>2018.12 - 天使轮 - N/A - 北极光/宁波天使引导
2019.05 - Pre-A轮 - N/A - 陆石
2021.04 - A轮 - N/A - 中科院科技成果转化
2021.07 - A+轮 - N/A - 中科开物
2022.04 - B轮 - N/A - 中科开物</t>
  </si>
  <si>
    <t>博海深衡成立于2018年，专注于成像声纳技术研发，以柔性可配置声纳体系结构、基于磁致伸缩阵子声纳探头和声学成像算法等核心技术为基础，针对国防军工、海洋渔业、水下安防、海洋测绘、水下工程等领域开发出系列化产品，以满足我国大海军、大海洋战略的需求。</t>
  </si>
  <si>
    <t>2021.04 - 天使轮 - 1亿人民币 - 高榕
2021.09 - Pre-A轮 - N/A - 恩然
2022.04 - 战略投资 - N/A - 小米</t>
  </si>
  <si>
    <t>尊湃通讯科技（南京）有限公司 （以下简称“尊湃通讯”），成立于2021年3月，是一家以高端芯片设计为主的高科技公司。公司总部位于南京，全球研发中心设立在上海张江，北京和深圳也设有办公室。尊湃通讯致力于提供家庭及企业高性能、全生态智慧场景芯片组及解决方案，目前正全速开发国内首颗WiFi 6 AP量产芯片及完整解决方案。 公司已经获得近亿元天使轮投资，投资方包括高榕资本等半导体的头部资本。        公司创始团队来自于海思，高通，Marvel，展锐等顶级芯片大厂， 包括具有20年以上无线通信芯片行业经验的资深专家队伍。核心团队成员毕业于国内外著名高校，包括清华大学、北京大学、上海交通大学、复旦大学、东南大学等985、211院校；其中80%拥有博士或硕士学位。        研发团队具备10年以上Wi-Fi SoC量产开发经验，累计交付数亿颗Wi-Fi 4~6系列芯片，并成功商用；具有完备的WiFi AP SoC研发体系，包括模拟射频、软件算法，数字基带以及量产导入。其中射频团队是国内目前唯一支拥有Wi-Fi 6产品开发经验以及Pre Wi-Fi 7研发能力的队伍。</t>
  </si>
  <si>
    <t>2017.12 - Pre-A轮 - 数千万人民币 - 深圳高新/正轩/百度/普华/陆石
2022.04 - 股权投资 - N/A - 新势能/高略</t>
  </si>
  <si>
    <t>柔触机器人是一家手爪机器人研发商，致力于从事机器人领域的智能研发。能够适用于不同形状、不同尺寸、不同重量和材质的物品。可调节抓取力度，避免了产品表面的划痕与破损。可应用于工业自动化、物流、农业和医疗等领域。</t>
  </si>
  <si>
    <t>亚电科技</t>
  </si>
  <si>
    <t>集成电路湿法工艺解决方案及设备研发商</t>
  </si>
  <si>
    <t>2019.09 - 股权投资 - N/A - 朗科
2020.09 - 股权投资 - N/A - 毅达/高榕/哇牛/无锡金投
2021.08 - 股权投资 - N/A - 博时/毅达/敦行/中天汇富/君海创芯
2022.04 - 股权投资 - N/A - 安芯/中天汇富/盛万/健坤/弘晖/七酷/无锡亚垚/共青城毅华通泰/赣州典威</t>
  </si>
  <si>
    <t>江苏亚电科技有限公司是半导体晶圆行业湿法制程服务商，专注于晶圆前道湿法刻蚀清洗技术，是国内首批推进半导体高端设备国产化的企业之一。目前公司的主营业务有湿法刻蚀清洗设备和半导体厂务工程，拥有泰州和无锡两个基地。</t>
  </si>
  <si>
    <t>钰泰半导体</t>
  </si>
  <si>
    <t>工业级通用电源IC产品研发商</t>
  </si>
  <si>
    <t>2021.03 - 股权投资 - N/A - 要弘/聚源/聚合/共青城沣沃
2021.05 - 股权投资 - N/A - 联和/易方达/上海电科
2021.08 - 股权投资 - N/A - 上海钰宗
2022.02 - 战略投资 - N/A - 盛宇/SK海力士/大众/广汽/传音/华勤/龙旗/欣旺达
2022.04 - Pre-IPO - 1亿人民币 - 雷石</t>
  </si>
  <si>
    <t>钰泰半导体成立于2011年，是国内领先的工业级通用电源IC供应商之一，公司曾获“国家重点集成电路设计企业”、“江苏省小巨人”等荣誉。钰泰提供的电源管理芯片，应用领域涵盖智能手机、MID、机顶盒、LCDTV等众多领域。透过不断的技术创新，钰泰已成功在电子行业供应链中，尤其是在中国的机顶盒领域，具领导地位。其产品得到了台湾联发科(MTK)，海思，台湾扬智(Ali)，瑞芯微（Rockchip），复旦微电子等行业领先的主控商的认可，并写入方案的推荐电源供应商。</t>
  </si>
  <si>
    <t>厚凯医疗</t>
  </si>
  <si>
    <t>超声外科手术器械研发商</t>
  </si>
  <si>
    <t>2019.07 - B轮 - N/A - 天津执象/德同/分享
2020.10 - C轮 - 1亿人民币 - 高瓴/高科新浚
2022.03 - 股权投资 - N/A - 朗玛峰/泓石/中金/国新</t>
  </si>
  <si>
    <t>厚凯医疗是一家超声波技术的应用研发、销售企业，产品包括高效超声波换能器、多模功率超声技术、可重复用超声多用剪以及其他可用于开放手术或微创手术超声外科手术刀。</t>
  </si>
  <si>
    <t>同心医联</t>
  </si>
  <si>
    <t>连锁医学影像云平台</t>
  </si>
  <si>
    <t>君联/经纬</t>
  </si>
  <si>
    <t>2014.09 - 天使轮 - 数百万人民币 - 联想之星
2015.09 - A轮 - 1000万美元 - 君联/经纬/联想之星/安超
2016.08 - B轮 - 7500万人民币 - 君联/经纬
2018.01 - C轮 - N/A - 建信信托/中金
2022.03 - 股权投资 - N/A - 博资佳信/招商局/博见致远</t>
  </si>
  <si>
    <t>同心医联是清华全球医疗创新联盟发起单位之一。公司是清华科技园入园企业，2014年11月被中关村管委会评为中关村金种子企业。同心医联最初推出的产品为“易检查”，主要是为患者提供免费健康咨询和检查预约，通过其平台可以按照临床医生的要求，预约检查项目，完成检查后，将结果反馈给临床医生。而另一产品“快诊”则是医生端的产品，方便医生随时查看患者病例报告。在医院的影像科，同心医疗提供了云影像平台，可以替代医院PACS系统的功能，方便影像科医生在移动端阅片，撰写报告，完成影像后处理等工作。当遇到普通影像科医生不能判断的问题时，同心医联还可以对接专家，进行远程阅片。对于临床上有需求的用户，也同样可以通过同心医联对接临床专家，进行二次问诊。</t>
  </si>
  <si>
    <t>慕恩生物</t>
  </si>
  <si>
    <t>微生物资源服务商</t>
  </si>
  <si>
    <t>2015.09 - 天使 - N/A - 越秀产业
2018.06 - Pre-A - 6000万人民币 - 弘晖/越秀产业/智朗/广华
2018.11 - A轮 - N/A - 粤科
2020.02 - B轮 - 数千万人民币 - 越秀产业
2021.06 - B+轮 - 1亿人民币 - 红杉/湖南高新
2021.12 - C轮 - 2亿人民币 - 国投/华景信泉/隆门/康源汇盈/渤溢
2022.03 - 股权投资 - N/A - 盈睿</t>
  </si>
  <si>
    <t>慕恩生物（MoonBiotech）是国内首家专注于将微生物组资源商业化的创新型生物技术公司。公司成立于2015年，设有广州总部及北京子公司。公司由一群梦想以绿色生物技术改变人类生活的青年科学家和行业精英组成，致力于通过国际先进的微生物分离和培养技术，发现、保存、鉴定新的极具开发价值的微生物多样性资源，旨建立全球最大的标准化微生物资源中心。在深度的微生物组研究和数据挖掘的基础上，针对急切和关键的社会市场需求（人体健康、生物农业、环境治理）高通量筛选具有生物活性的功能微生物及其代谢产物，与合作伙伴携手为客户提供优质的微生物产品及其解决方案。</t>
  </si>
  <si>
    <t>万众岛</t>
  </si>
  <si>
    <t>2020.03 - 股权投资 - N/A - 银河系/天使湾
2020.12 - 股权投资 - N/A - 顺为/源码/杭州东谷
2022.03 - 股权投资 - N/A - 天使湾</t>
  </si>
  <si>
    <t>万众岛是一家日用百货销售商，主要经营范围是初级农产品、卫生洁具、日用百货、针纺织品、工艺品、办公用品、电子产品、文化用品、体育用品、服装网上销售及销售；食品销售及网上销售；网络技术、计算机软硬件研发、技术咨询、技术服务；票务代理；图文设计、制作；商务咨询；企业管理咨询；保健用品销售；医疗器械销售；房屋租赁；物业管理。</t>
  </si>
  <si>
    <t>金斧子</t>
  </si>
  <si>
    <t>私募发行与服务平台</t>
  </si>
  <si>
    <t>2012.07 - 天使轮 - 数百万人民币 - 德迅/架桥
2014.12 - A轮 - 1000万美元 - 红杉
2015.07 - B轮 - 5000万美元 - 人人网/红杉
2016.09 - C轮 - 数亿人民币 - 华西/招商局/松禾/青橙/架桥/达泰/墨白/汉景
2018.03 - C+轮 - 1亿人民币 - 春晓/红杉/京基
2019.04 - D轮 - 1.72亿人民币 - 正心谷/启诚
2022.03 - 股权投资 - N/A - 启诚/一村/豪客来/思宏</t>
  </si>
  <si>
    <t>金斧子定位于“研究与科技”驱动型的财富管理B2C服务型平台，并致力于成为中国领先的一站式综合型资产配置服务商。  一方面，金斧子推出水星资管品牌，立足中国、放眼全球，基于成熟的投研、风控、产品、投后、基金理财师、保险规划师、科技服务体系，秉承审慎严格的产品甄选原则，根据客户的家庭财务规划与目标，为客户提供保障型规划与净值型产品为一体、一二级市场联动、全品类、跨周期、跨币种综合性资产配置解决方案。水星资管产品体系共包括六大系列，分别为投资证券类产品的“水星长河”、投资股权类产品的“水星启源”、投资保障性产品的“水星规划”、投资类固收产品的“水星溪流”、投资现金管理产品的“水星甘泉”、以及投资海外机会的“水星远洋”。  另一方面，金斧子追求极致的互联网服务体验，为客户在移动端、PC端、微信端提供便捷的产品搜索比价、基金净值查询、家庭财富记账、保险决策咨询、保险AI测评、财富自由规划，以及线上线下相结合的路演服务。迄今为止，金斧子累计为客户配置的资产规模已超300亿，为超过50万名新时代中产以及高净值投资者提供专业、独立、实时、高效的一站式资产配置服务。</t>
  </si>
  <si>
    <t>纵目科技</t>
  </si>
  <si>
    <t>自动驾驶及高级驾驶辅助系统技术产品供应商</t>
  </si>
  <si>
    <t>长江小米/君联/同创伟业</t>
  </si>
  <si>
    <t>2015.12 - A轮 - N/A - 协同
2017.02 - B轮 - 1亿人民币 - 君联/德屹
2018.06 - C轮 - 数亿人民币 - 建发/君联/德屹
2019.07 - C+轮 - 1亿人民币 - 高通/君联/创徒
2020.05 - D1轮 - N/A - 电装/张江火炬/两江/晶凯/湖州环太湖
2021.04 - D2轮 - N/A - 同创伟业/高远
2021.06 - D3轮 - 1.9亿美元 - 长江小米/高通/晶凯/君联/复星/朗泰/上海科创投/兴业/安和/科博达
2022.03 - E轮 - 10亿人民币 - 东阳冠定/远海/临芯/佐誉/复朴/青岛元盈/泰有/湖州环太湖/创徒</t>
  </si>
  <si>
    <t>纵目科技成立于2013年，是自动驾驶（Autonomous Driving）和高级汽车辅助驾驶（Advanced Driving Assistance System）产品及技术供应商，拥有领先的算法能力、完整的系统设计能力和车规级别的生产制造能力。目前，公司已经形成了从基础研发到量产应用的完整产业链，当前核心业务涵盖智能驾驶系统、智能传感器和智慧城市产品及服务三大部分。</t>
  </si>
  <si>
    <t>元禾控股/腾讯</t>
  </si>
  <si>
    <t>2018.03 - 种子轮 - N/A - 四维图新
2019.12 - A轮 - N/A - 重庆南方工业/四维天盛
2020.04 - 战略投资 - 1.2亿人民币 - 腾讯/合肥创投
2020.12 - 股权投资 - N/A - 鼎和高达/湖南赛星
2021.12 - B轮 - 6.2亿人民币 - 华控/鼎晖百孚/渝富/中信证券/益华/元禾控股/荷塘/鼎和高达/信银/新鼎/启纬/泓松物联
2022.03 - 股权投资 - N/A - 江北益华/旷沄/华控/渝富/鼎晖/新鼎</t>
  </si>
  <si>
    <t>小风景科技</t>
  </si>
  <si>
    <t>购物中心头部媒体运营商</t>
  </si>
  <si>
    <t>2019.01 - 天使轮 - N/A - 百度
2022.03 - Pre-A轮 - 数千万人民币 - 三思/盛美启明</t>
  </si>
  <si>
    <t>小风景科技成立于2018年，通过为线下购物中心场景打造数字化运营方案，服务品牌在购物中心场景的数字营销需求。在广告轮播内容之外，小风景联合了多个头部IP为购物中心打造娱乐电竞直播、综艺与小游戏等互动娱乐内容，提升消费者时长，其创新运营方案已成为购物中心持续吸引年轻高消费人群的有效利器。</t>
  </si>
  <si>
    <t>默安科技</t>
  </si>
  <si>
    <t>云计算时代新兴网络安全服务提供商</t>
  </si>
  <si>
    <t>金沙江/元璟/真格</t>
  </si>
  <si>
    <t>2016.05 - 天使 - 600万人民币 - 真格
2017.02 - Pre-A - 3000万人民币 - 元璟/真格/盈动
2019.03 - A轮 - N/A - 东方富海/前海
2019.12 - A+轮 - 2亿人民币 - 琥珀/名川
2020.11 - B轮 - N/A - 深信服/恒旭
2021.03 - C轮- 1亿人民币 - 云锋/金沙江
2021.09 - 股权投资 - N/A - 名川
2022.03 - D轮 - 3亿人民币 - 博裕/中金</t>
  </si>
  <si>
    <t>默安科技为企业构建用户视角的威胁情报体系、提供云计算平台及云租户安全解决方案、提供SDL软件开发安全解决方案，输出幻盾、哨兵云、BAF（业务安全防火墙）等安全产品，并提供渗透测试、蓝军对抗、安全培训等安全服务。</t>
  </si>
  <si>
    <t>卧安科技</t>
  </si>
  <si>
    <t>智能家居控制设备研发商</t>
  </si>
  <si>
    <t>2018.06 - 股权投资 - N/A - 朗科/启赋/XBOTPARK/清水湾
2021.01 - 股权投资 - N/A - 源码/Ventech/清科/高瓴
2022.03 - 股权投资 - N/A - 珠海安胜/达晨财智/国调创新</t>
  </si>
  <si>
    <t>卧安科技是一家物联网公司，专注于近场组网技术的开发，以后装式智能家居产品落地，致力于让万物互联变得简单。目前专注于蓝牙组网技术的研发与相应产品落地，以SwitchBot品牌将一系列创新型智能家居产品销售到海外70多个国家和地区，为用户营造更加美好的家居环境。</t>
  </si>
  <si>
    <t>家后</t>
  </si>
  <si>
    <t>母婴消费服务平台</t>
  </si>
  <si>
    <t>2022.01 - 天使轮 - 1000万人民币 - 初心/阿米巴/刘述江/黄志荣
2022.03 - A轮 - 数千万人民币 - N/A</t>
  </si>
  <si>
    <t>家后（jaho)作为母婴消费服务平台，链接母婴产业生态链，服务孕期、产后女性以及0-6岁婴幼儿，含母婴健康护理服务、母婴生活消费服务、泛家庭和早期教育服务。旗下有自营母婴护理服务品牌家后康美，以孕产期女性的健康护理服务为切入口，提供母婴身心健康护理服务方案。</t>
  </si>
  <si>
    <t>智能交通产品及整体解决方案供应商</t>
  </si>
  <si>
    <t>腾讯/耀途</t>
  </si>
  <si>
    <t>2020.04 - 战略投资 - 数千万人民币 - 腾讯
2021.05 - Pre-A - 数千万人民币 - 海贝/高通/海贝启航
2021.06 - A轮 - 数千万人民币 - 高通/耀途
2022.01 - A+轮 - N/A - 高通/海贝</t>
  </si>
  <si>
    <t>硅动力</t>
  </si>
  <si>
    <t>电源管理集成电路产品开发商</t>
  </si>
  <si>
    <t>2010.03 - A轮 - N/A - 同创伟业/新同方
2014.11 - 股权投资 - N/A - 源生
2019.08 - 股权投资 - N/A - 华润
2020.11 - 股权投资 - N/A - 创维/附加值/惠友
2022.03 - B轮 - 数千万人民币 - 毅达</t>
  </si>
  <si>
    <t>硅动力成立于2003年6月，拥有先进的集成电路设计及测试平台，公司充分发挥数模混合及系统集成的技术优势，以市场为导向，开发了拥有自主知识产权的优质电源管理集成电路产品，产品包含AC/DC、DC/DC、多节锂电池保护芯片、高精度模拟检测控制开关等绿色电源管理芯片，可广泛应用于智能手机快速充电器、5G通信适配器、智能电表、小家电、智能家居、工业与汽车电子等领域。</t>
  </si>
  <si>
    <t>2020.06 - 天使轮 - N/A - 锋润/动平衡
2021.03 - 战略投资 - N/A - OPPO/华勤
2021.08 - 战略投资 - N/A - 小米
2021.09 - 战略投资 - N/A - 元禾璞华/华勤/动平衡
2022.03 - 战略投资 - N/A - 英特尔</t>
  </si>
  <si>
    <t>深圳市威兆半导体有限公司是一家专业从事等立器件系列的设计及半导体微电子相关产品研发的高科技企业，专注于大功率MOSFET器件研发设计。产品涉及新型IGBT、超结新型器件、高\中\低压场效应管、超低压降肖特基、快恢复二极管及器件模块化应用设计；采用最新工艺平台设计各类新工艺结构产品，致力于提高产品在系统中的能效转换。威兆产品广泛应用于LED照明，UPS电源系统，太阳能逆变器，锂电池保护电路，电焊机，高速针式打印机，工业缝纫机，航模电子调速器，大功率直流电机驱动器等。</t>
  </si>
  <si>
    <t>锐思智芯</t>
  </si>
  <si>
    <t>智创融合式仿生视觉芯片及一体化机器视觉解决方案</t>
  </si>
  <si>
    <t>2020.04 - 天使轮 - 数千万人民币 - 中科创星/联想创投
2021.04 - Pre-A轮 - 1亿人民币 - 海康威视/耀途/中电基金/中科创星/追远/讯飞/全志/同创伟业/联想/舜宇中央/合肥科讯
2022.03 - 股权投资 - N/A - 广东欧加/杭州君余/虹软</t>
  </si>
  <si>
    <t>锐思智芯是一家源于瑞士，拥有一支兼备算法、软件、硬件、芯片研发能力的团队，从事机器视觉芯片及模组技术研发的高新技术企业。公司的资深研发团队均是在世界知名高科技公司供职多年的核心骨干。依托于团队在视觉传感器、系统芯片、图像处理等方面丰富的产品开发经验，公司以创新性的像素结构设计自主研发了机器视觉传感器芯片，以及模组、算法、系统等全套解决方案，填补了国内高端视觉传感器的空白，产品将广泛应用于自动驾驶、机器人、消费电子、AR/VR、监控检测等领域。</t>
  </si>
  <si>
    <t>洛微科技</t>
  </si>
  <si>
    <t>纯固态芯片级激光雷达研发商</t>
  </si>
  <si>
    <t>2019.06 - 天使轮 - 数千万人民币 - 中科创星/峰瑞
2021.02 - A轮 - 5000万人民币 - 轻舟/财通/华盖/布谷天阙
2022.03 - 股权投资 - N/A - 安芯/轻舟/华盖/海松/哇牛/福州诺延</t>
  </si>
  <si>
    <t>洛微科技是一家纯固态芯片级激光雷达研发商，其将光相控阵（OPA）、连续波调频（FMCW）和晶圆级微纳光学等的技术应用到LiDAR领域，自主研发了纯固态成像级激光雷达（Imaging Grade LiDAR）以及实现了毫米级的系统级封装（SiP）的微激光雷达（MicroLiDAR）。</t>
  </si>
  <si>
    <t>史河科技</t>
  </si>
  <si>
    <t>智能移动机器人产品和解决方案提供商</t>
  </si>
  <si>
    <t>2016.02 - 种子 - N/A - 泰有/启迪
2018.03 - 天使 - 数百万人民币 - 熊猫/老鹰
2018.12 - Pre-A -2000万人民币 - 百度/智能电网/熊猫
2019.10 - Pre-A+ - 3500万人民币 - 中关村/银盈/盛世/科鑫/京信供销
2021.01 - A轮 - 1亿人民币 - 众为/荷塘/百度/启迪之星
2022.03 - 股权投资 - N/A - 复星锐正</t>
  </si>
  <si>
    <t>史河科技是一家高空作业机器人研发商。已自主研发了两款高空爬壁机器人，磁力吸附型适用于风电、船舶等钢铁壁面，负压吸附型适用于玻璃、混凝土等非铁壁面，爬壁机器人具备曲面适应能力，并可实现适度越障，负载自重比达到了1-1.5，即一个50kg的爬壁机器人，可以负载50-75kg的附加设备。</t>
  </si>
  <si>
    <t>中因科技</t>
  </si>
  <si>
    <t>遗传性眼病临床基因诊断服务提供商</t>
  </si>
  <si>
    <t>2018.07 - 种子轮 - N/A - 海创菁英
2019.03 - 天使轮 - 1000万人民币 - 同创伟业/普华/奇伦/首科开阳
2020.12 - Pre-A轮 - 7000万人民币 - 荷塘/隆门/云石/普华/苇渡
2022.03 - A轮 - 1亿人民币 - 盈科/龙磐/隽赐/华医</t>
  </si>
  <si>
    <t>中因科技是一家专业从事遗传性眼病临床基因诊断和基因治疗药物研发的国家高新技术企业，致力于满足遗传眼病患者的未被满足需求。公司独特的眼科遗传疾病数据大队列、干细胞验证平台与人源化小鼠动物平台为药物研发的成功提供保证。公司基因替代治疗代表药物管线ZVS101e已完成全球首个探索性临床试验，表现出优异的疗效和安全性，ZVS101e已于2021年8月获得美国FDA孤儿药资格授权。公司基因编辑治疗代表药物管线ZVS203e即将进入探索性临床。</t>
  </si>
  <si>
    <t>深信生物</t>
  </si>
  <si>
    <t>mRNA药物及递送载体技术研发商</t>
  </si>
  <si>
    <t>1.2亿美元</t>
  </si>
  <si>
    <t>2020.10 - 天使 - N/A - 中科创星/前海/动平衡/澜亭/智飞/中钊
2020.12 - Pre-A - N/A - 智飞
2021.04 - A轮 - 数亿人民币 - 源峰/君联/智飞/动平衡/中科创星/前海
2022.03 - B轮 - 1.2亿美元 - 鼎晖/华翊/华兴/易方达/蓝海/源峰/方圆</t>
  </si>
  <si>
    <t>深信生物是一家治疗性新型疫苗及药物研发商，专注于生物科技、医疗科技的开发，同时还涉及药品的研究与开发业务。深信生物依靠国际领先的LNP递送技术平台，在罕见病、肿瘤治疗性疫苗、肿瘤免疫治疗增强剂、感染性疾病预防疫苗四大方向构建研发管线，是国内为数不多针对罕见病开发mRNA疫苗的初创公司。目前该公司有多项试验同步进行，部分已经进入临床前研究。</t>
  </si>
  <si>
    <t>长木谷医疗</t>
  </si>
  <si>
    <t>骨科智能手术一体化解决方案提供商</t>
  </si>
  <si>
    <t>IDG/峰瑞</t>
  </si>
  <si>
    <t>2018.11 - 种子轮 - 数千万人民币 - 峰瑞/雷鸣
2019.09 - Pre-A轮 - 数千万人民币 - 联想/峰瑞/万辉
2020.04 - A轮 - 数千万人民币 - 中关村启航/联想/以太/万辉
2020.09 - A+轮 - 数千万人民币 - 联想
2021.02 - Pre-B轮 - 1.2亿人民币 - 元禾原点/元生/联想/深圳欣创
2021.11 - B轮 - 5.4亿人民币 - 中金启德/IDG/鼎晖/元生/中关村启航
2022.03 - 股权投资 - N/A - 华金/扬州龙投厚德</t>
  </si>
  <si>
    <t>长木谷®是一家专注于骨科人工智能与手术机器人解决方案的国家级高新技术企业，为骨科医生提供人工智能辅助诊断、个性化手术规划、3D打印手术导板、手术导航、手术机器人、术后评估等全流程解决方案。</t>
  </si>
  <si>
    <t>智辉空间</t>
  </si>
  <si>
    <t>全场景无钥匙出行系统及智慧社区系统解决方案品牌</t>
  </si>
  <si>
    <t>2017.06 - 天使轮 - N/A - 徐青松
2018.05 - Pre-A轮 - N/A - 红杉
2020.04 - 战略投资 - N/A - 京东数科/诺唯/华智汇众
2020.11 - A轮 - N/A - 合肥高投/国泰/红杉
2021.11 - B轮 - 1亿人民币 - 国裕/华安/科源/德韬</t>
  </si>
  <si>
    <t>智辉空间拥有100余位专注智能家居、智慧社区行业资深专家，凭借大数据、物联网、云计算、人工智能等自有核心技术，打造国内独家“全场景无钥匙出行”系列，围绕数据中台应用、AIoT平台及终端智能硬件产品三大板块，深度服务于经营性物业/地产客户，解决智慧空间、智能出行的智能化与运营高效化问题，已服务超1000个大型社区、文旅、酒店项目。智辉空间基于自研鉴权的芯片组进入物联网应用市场，倡导无钥匙出行硬件产品及软件开放平台，先后与万科、新城集团、棕榈集团、彩生活、阿那亚等各类头部地产建立业务合作；同时，凭借自有软件系统研发支撑，服务地产行业数字运营建设，基于公司低代码平台LINK+延展，满足经营性地产的多样需求。</t>
  </si>
  <si>
    <t>茗岭窑湖</t>
  </si>
  <si>
    <t>旅游投资及景区运营商</t>
  </si>
  <si>
    <t>2017.10 - 天使轮 - N/A - IDG
2018.06 - A轮 - N/A - IDG
2022.03 - 股权投资 - N/A - 海南和谐恒兴</t>
  </si>
  <si>
    <t>茗岭窑湖是一家旅游投资及景区运营商，公司主要从事旅游投资、开发、管理以及景区的管理和运营，旗下拥有茗岭窑湖景区。</t>
  </si>
  <si>
    <t>2016.12 - 天使轮 -200万人民币 - 原子
2019.11 - Pre-A轮 - 1000万人民币 - 盈动
2020.08 - A轮 -2000万人民币 - 绿洲
2021.05 - A1轮 - N/A - 红杉
2022.03 - A2轮 - 1亿人民币 - 老虎环球</t>
  </si>
  <si>
    <t>云拿科技</t>
  </si>
  <si>
    <t>AI数字化零售解决方案提供商</t>
  </si>
  <si>
    <t>2017.08 - 天使轮 - N/A - 真格/发现
2018.07 - Pre-A轮 - N/A - 火山石/金沙江
2019.04 - A轮 - N/A - 英特尔
2020.06 - A+轮 - N/A - 凯辉创新/鹏瑞/金沙江
2022.06 - Pre-B轮 - N/A - CVC/UB</t>
  </si>
  <si>
    <t>云拿科技是一家无人零售技术服务商。公司面向线下实体零售店提供无需排队结账、即拿即走的解决方案。在产品落地的零售店中，消费者使用微信或支付宝扫码进店，取下商品自行离开即可自动完成支付。云拿科技的产品主要基于计算机视觉、深度学习以及传感器融合处理技术。隶属于上海云拿智能科技有限公司。</t>
  </si>
  <si>
    <t>同桌游戏</t>
  </si>
  <si>
    <t>场景对战游戏平台</t>
  </si>
  <si>
    <t>2016.06 - 种子轮 - N/A - 邻动网络/盛天
2017.02 - 天使轮 - N/A - 东湖
2017.11 - Pre-A轮 - N/A - 原子/以太/梁丰
2018.02 - A轮 - N/A - 赛富/启明
2020.03 - 战略投资 - N/A - 阿里云
2022.03 - 股权投资 - N/A - 阿里巴巴</t>
  </si>
  <si>
    <t>同桌游戏是一款场景对战游戏平台。帮助用户在多种场景下与好友进行实时娱乐对战。平台内容包含多款对战游戏，如斗兽棋争霸、暴走消砖块、同桌五子棋、疯狂竞速等H5游戏。</t>
  </si>
  <si>
    <t>德风科技</t>
  </si>
  <si>
    <t>工业互联网全栈解决方案提供商</t>
  </si>
  <si>
    <t>云启/创新工场</t>
  </si>
  <si>
    <t>2019.11 - 天使 - N/A - 交银/中金/深创投/越秀金控/招商致远/云启/招商局
2020.06 - A轮 - 8000万人民币 - 创新工场/普华/国科嘉和/招商局/云启
2020.10 - A+轮 - 2亿人民币 - 招商局/创新工场/云启
2021.04 - B轮 - 5亿人民币 - 交银/中金/深创投/越秀/招商致远/云启/招商局创投
2022.03 - C轮 - 数亿人民币 - 金石投资/朗玛峰/方正和生/典实</t>
  </si>
  <si>
    <t>德风科技是一家工业互联网全栈解决方案提供商。其结合为大型能源电力企业、石油化工企业、烟草工商企业及工业制造业企业提供设备上云、数字孪生、PHM及故障诊断、安全生产预警预判及数字化应用等，为企业在新形势下数字化转型升级、5G背景下生产管理系统升级迭代、以及信息系统国产化替代等提供保障。</t>
  </si>
  <si>
    <t>极目机器人</t>
  </si>
  <si>
    <t>工农业无人机研发商</t>
  </si>
  <si>
    <t>2017.11 - A轮 - N/A - 复励/顺融/苏州工业园区极目成长
2018.11 - B轮 - 数千万人民币 - 中信/天赋
2019.05 - B+轮 - N/A - 元禾
2020.12 - 股权投资 - N/A - 百果园/致道/崇山/中信农业
2021.04 - C轮 - 数亿人民币 - 淡马锡/中信农业/食芯/巴斯夫/康地/百果园/元禾/致道/崇山/永鑫方舟
2022.03 - 股权投资 - N/A - 建银国际/内蒙古汉松</t>
  </si>
  <si>
    <t>苏州极目机器人科技有限公司成立于2016年6月，落户苏州工业园区。公司致力于机器视觉领域的数据、技术和产品研发制造，研发成果可应用于农业服务、电力巡检和轨道交通领域。</t>
  </si>
  <si>
    <t>顺为/创新工场</t>
  </si>
  <si>
    <t>2021.02 - 天使轮 - N/A - 耀途/华业天成
2021.09 - 股权投资 - N/A - 钧犀
2021.12 - 战略投资 - 数亿人民币 - 尚颀/小米/经纬恒润/顺为/耀途/鼎晖/华业天成/创新工场/钧犀
2022.03 - 股权投资 - N/A - 广汽集团</t>
  </si>
  <si>
    <t>泰德激光</t>
  </si>
  <si>
    <t>工业激光产品及解决方案提供商</t>
  </si>
  <si>
    <t>2002.01 - A轮 - N/A - 深创投
2019.12 - Pre-B轮 - N/A - 长江小米
2020.03 - B轮 - N/A - 勤道/弘湾/金浦/哇牛/华强
2022.03 - Pre-IPO - N/A - 复星创富</t>
  </si>
  <si>
    <t>深圳泰德激光科技有限公司创建于2001年，是中国境内首家集研发、生产、销售工业激光设备的中外合资企业。主力产品精密激光切割/钻孔系统、三维动态变焦激光标记系统、IC双轨全自动/半自动激光标记系统、DPF系列--半导体泵浦光纤激光标记系统、DPY系列--半导体侧面泵浦激光标记系统、紫外光/绿光系列、DPV系列--半导体端面泵浦激光标记系统、DPF-W系列--光纤激光焊接系统、LPY系列--光纤传输激光焊接系统、激光锡焊系统、CO2系列--激光标记/切割系统，CO2系列--平面激光切割系统，已广泛地应用于各行业的激光标记、焊接与切割。</t>
  </si>
  <si>
    <t>简爱酸奶</t>
  </si>
  <si>
    <t>益生菌酸奶品牌</t>
  </si>
  <si>
    <t>2020.05 - A轮 - 4亿人民币 - 经纬/黑蚁/麦星/中信农业
2021.03 - B轮 - 8亿人民币 - 经纬/厚为/黑蚁/中信农业/德弘/云锋/红杉/麦星/璞瑞/BA Jane
2022.03 - C轮 - N/A - 德弘/QY/行知/广州金控/璞瑞</t>
  </si>
  <si>
    <t>简爱酸奶是一个酸奶品牌。主要产品裸酸奶采用了“LGG益生菌”(鼠李糖杆菌GG株)，以确保酸奶在保质期内活菌数保持稳定，这样就使得酸奶在一个月内LGG活菌数基本不变化，保证了产品的质量。</t>
  </si>
  <si>
    <t>盛香亭</t>
  </si>
  <si>
    <t>创意轻餐品牌</t>
  </si>
  <si>
    <t>2019.12 - 天使轮 - N/A - 湖南香与韵
2021.04 - 股权投资 - N/A - 腾讯
2022.03 - 股权投资 - N/A - 网聚</t>
  </si>
  <si>
    <t>长沙市拿云餐饮管理有限公司是一家轻餐饮管理有限公司，盛香亭是全国第一家聚焦热卤、鲜卤的轻餐品牌，门店以“当日鲜卤 现拌鲜吃”为宗旨，拒绝香精等人工添加剂，24味天然香料调配出如今的味道。</t>
  </si>
  <si>
    <t>无限波谱</t>
  </si>
  <si>
    <t>轻功能新体验饮品品牌</t>
  </si>
  <si>
    <t>2021.07 - Pre-A轮 - 1000万人民币 - 险峰/真格
2022.03 - 股权投资 - N/A - 壹叁/汇美</t>
  </si>
  <si>
    <t>boopoob 无限波谱作为“轻功能”创新饮品开创者，专注改善传统饮料的五感体验，进而探索创新，前卫，有趣的生活方式。「咖啡有汽」为无限波谱首款气泡咖啡产品，饱满气泡与浓郁咖啡带来丰富味觉层次，配合淡淡果香，碰撞出咖啡+果汁+气泡的三重美妙风味。</t>
  </si>
  <si>
    <t>牙领科技</t>
  </si>
  <si>
    <t>隐形矫正解决方案提供商</t>
  </si>
  <si>
    <t>2021.07 - A轮 -2000万美元 - 红杉
2022.03 - B轮 - 1亿人民币 - N/A</t>
  </si>
  <si>
    <t>牙领科技是一家集研发、生产、销售于一体的高科技医疗产业集团公司，致力于通过人工智能、云计算、医用高分子材料等高新技术来解决人类的口腔健康问题，构建口腔行业新生态，推动行业上下游高速发展。</t>
  </si>
  <si>
    <t>简单心理</t>
  </si>
  <si>
    <t>数字化精神心理健康服务平台</t>
  </si>
  <si>
    <t>2014.04 - 天使轮 - 数百万人民币 - 真格/华创/Tim Draper
2014.10 - Pre-A轮 - 数百万人民币 - 真格
2016.01 - A轮 - 数百万美元 - 恩颐/Tim Draper/华创
2021.12 - B轮 - 2亿人民币 - Prosperity7/长岭/恩颐
2022.03 - B+轮 - 1亿人民币 - 千骥</t>
  </si>
  <si>
    <t>简单心理网是一个主打心理咨询服务的网络平台，一方面帮助人们更好的找到适合自己的心理咨询师；另一方面则帮助心理咨询师们交流心理学心得。北京竹间科技有限公司旗下产品。</t>
  </si>
  <si>
    <t>纳米维景</t>
  </si>
  <si>
    <t>X射线探测器及静态CT产品研发商</t>
  </si>
  <si>
    <t>腾讯/高瓴/君联/北极光</t>
  </si>
  <si>
    <t>1400万人民币</t>
  </si>
  <si>
    <t>2016.01 - 种子轮 - 数千万人民币 - N/A
2017.09 - 天使轮 - N/A - 君联
2018.03 - A轮 - N/A - 高瓴/拉萨庆喆
2018.09 - A+轮 - N/A - 夏尔巴
2019.12 - B轮 - 1.6亿人民币 - 夏尔巴
2020.05 - B+轮 - N/A - 西藏睿尚/上海红春浩维
2021.10 - C轮 - 5亿人民币 - 腾讯/恒旭/比邻星/夏尔巴/北极光
2022.01 - 股权投资 - N/A - 北极光/盛视
2022.03 - 股权投资 - 1400万人民币 - 盛视</t>
  </si>
  <si>
    <t>纳米维景致力于国产X射线探测器及静态CT的自主研发。公司的产品主要应用在医疗、安检和工业三种场景。医疗方面，主要产品为CMOS探测器和新一代计算机断层扫描（CT）解决方案。公司可以提供计算机断层扫描、牙科X射线成像、骨科X射线成像、乳腺X射线成像和其他医疗应用领域的产品。安检领域，则应用于行李、货物安检的X射线成像。公司可以为X射线安检成像提供探测器核心部件及解决方案。工业方面则是提供PCBA检查、锂电池检查、机械部件检查等工业无损检查应用领域的产品。</t>
  </si>
  <si>
    <t>2016.11 - 天使 - N/A - 启赋
2017.07 - Pre-A - N/A - 同华/颖泰/新余华惠丽
2018.12 - A轮 - N/A - 君联/宁波展旭
2019.09 - A+轮 - N/A - 幂方
2020.10 - B轮 - 2亿人民币 - 人寿/君联/幂方/探针/诺瑾
2020.12 - B+轮 - N/A - 国投/昌发展/君联/探针
2021.03 - 股权投资 - N/A - 勤智
2021.08 - C轮 - 3亿人民币 - 中金启德/广发乾和/华控/宝太
2021.09 - 股权投资 - N/A - 华晨美景/冠亚
2021.10 - 股权投资 - N/A - 厦门望宸/华控/广发乾和/广发证券/中金
2022.03 - 股权投资 - N/A - 宁波展旭</t>
  </si>
  <si>
    <t>细胞培养耗材制造商</t>
  </si>
  <si>
    <t>元禾创投</t>
  </si>
  <si>
    <t>2020.02 - 股权投资 - N/A - 昊君/苏州源华
2021.08 - 股权投资 - N/A - 领军/顺融/元禾创投
2022.03 - 股权投资 - N/A - 嘉乐/东方嘉富</t>
  </si>
  <si>
    <t>君联/IDG</t>
  </si>
  <si>
    <t>2017.12 - 天使 - N/A - 拾玉
2018.05 - Pre-A - N/A - 海邦
2019.01 - A轮 - 2亿人民币 - 君联/拾玉/凯因/联想
2021.02 - B轮 - 2.5亿人民币 - 济峰/君联/海邦
2021.09 - C轮 - 4.5亿人民币 - IDG/正心谷/洲嶺
2022.03 - 股权投资 - N/A - 林芝永信科技</t>
  </si>
  <si>
    <t>人用疫苗生产商</t>
  </si>
  <si>
    <t>2012.01 - A轮 - N/A - 斯道
2021.02 - B轮 - 1.3亿美元 - 海松/奥博/F-Prime/3W/高瓴/Adjuvant/和玉/AIHC/益普/Superstring/海通
2022.03 - 战略投资 - 4000万美元 - 康桥</t>
  </si>
  <si>
    <t>开为科技</t>
  </si>
  <si>
    <t>全渠道营销数字化平台</t>
  </si>
  <si>
    <t>2017.07 - 天使轮 - 数百万美元 - 桃李
2018.09 - A轮 - 数百万美元 - 金沙江/G5/逐鹿/美澳
2020.09 - 股权投资 - N/A - 深圳津联
2022.03 - A+轮 - 数千万人民币 - 丹山</t>
  </si>
  <si>
    <t>开为科技是人工智能明星企业，致力于用机器视觉变革零售和品牌营销，智慧连接门店、品牌商与消费者。通过机器视觉高效转化线下到店流量，以Face ID为基础整合CRM/ERP/支付等人货场大数据，打造全渠道全场景智慧零售，让消费更有趣更温暖。开为创始团队由海归精英组建，核心成员拥有十多年年品牌营销经验。</t>
  </si>
  <si>
    <t>瀚一数据</t>
  </si>
  <si>
    <t>SIG/真格</t>
  </si>
  <si>
    <t>2019.12 - 天使轮 - 数百万美元 - 真格
2021.01 - Pre-A轮 - 数百万美元 - SIG/真格
2022.03 - 股权投资 - N/A - 国宏嘉信</t>
  </si>
  <si>
    <t>Aibee爱笔智能</t>
  </si>
  <si>
    <t>线下空间数字化与智能化服务提供商</t>
  </si>
  <si>
    <t>昆仲/真格/险峰/红杉/金沙江</t>
  </si>
  <si>
    <t>2018.01 - 天使轮 - 1.65亿人民币 - 昆仲/真格/华创/险峰/联想/红杉/涌铧/地平线
2018.05 - 战略投资 - 1亿人民币 - K11
2018.11 - A轮 - 6000万美元 - 红星美凯龙/红杉/联想/险峰/和财/C Ventures
2019.10 - 战略投资 - N/A - 博创瓴志
2019.12 - A+轮 - 7400万美元 - 锴明/芯动能/金沙江/周大福/红杉
2021.04 - 战略投资 - N/A - 润诚产业领航
2021.04 - 战略投资 - N/A - 华润润湘联和
2022.03 - 战略投资 - N/A - 小米/招商</t>
  </si>
  <si>
    <t>AIbee是一家人工智能行业解决方案提供商，基于计算机视觉、语音识别、自然语言理解、大数据推测和预测等技术，为行业提供整体解决方案，致力于深度赋能传统行业，实现产业升级。隶属于爱笔（北京）智能科技有限公司。</t>
  </si>
  <si>
    <t>KnowYourself</t>
  </si>
  <si>
    <t>泛心理学自媒体</t>
  </si>
  <si>
    <t>2016.08 - 天使 - N/A - 平安
2017.03 - Pre-A - N/A - 真格
2018.03 - A轮 - N/A - N/A
2021.05 - Pre-B - 1000万美元 - 斯道
2022.03 - B轮 - 数千万美元 - N/A</t>
  </si>
  <si>
    <t>KnowYourself（知我探索）是一家致力于引领年轻人自我探索，带领青年自助互助的泛心理学创业公司，拥有微信公众号KnowYourself，秉持开放、多元、自由、赋权的价值观，已创作出阅读10万+的内容，传播心理学知识和观点，并提供线上/下课程和活动。拥有百万用户。</t>
  </si>
  <si>
    <t>智腾科技</t>
  </si>
  <si>
    <t>高端传感器和混合集成电路产品研发商</t>
  </si>
  <si>
    <t>2016.08 - 天使轮 - N/A - 润浙
2018.01 - A轮 - N/A - 峰瑞
2020.10 - A+轮 - N/A - 招商致/青岛高创澳海
2021.07 - 股权投资 - N/A - 钧源/高创澳海
2022.03 - Pre-B轮 - 1亿人民币 - 红塔创新/陕西成长/钧源</t>
  </si>
  <si>
    <t>青岛智腾科技有限公司是目前国内为数不多的拥有包括芯片、混合集成电路、加速度计、IF、电源全产品线惯导技术的民营企业，且已广泛应用于军用和民用惯性导航市场。 公司自主研发的传感器、混合集成电路、模块电源等产品，可广泛应用于国防工业、油气勘探钻井、测井设备、汽车电子、轨道交通、安保、医疗、电力以及科学研究等。</t>
  </si>
  <si>
    <t>翼菲自动化</t>
  </si>
  <si>
    <t>工业机器人研发制造商</t>
  </si>
  <si>
    <t>峰瑞/初心</t>
  </si>
  <si>
    <t>2014.03 - 天使 - 600万人民币 - 佳士机器人
2015.07 - A轮 - 1800万人民币 - 数元/常春藤/英飞尼迪/东煕
2017.07 - A+轮 - N/A - 峰瑞/初心/润浙/灏德/启迪之星
2017.11 - B轮 - N/A - 蓝图/信中利/易一/豪迈/可可/常春藤
2019.06 - B+轮 - 1亿人民币 - CBC/七匹狼/豪迈
2020.07 - 股权投资 - N/A - 峰瑞/常春藤/初心/信中利/启迪之星/可可
2020.10 - C轮 - N/A - 易一/山东财金/清控银杏/荷塘/源渡/飞图/钧源
2022.03 - D轮 - 数亿人民币 - 春华/清控银杏/宽带</t>
  </si>
  <si>
    <t>翼菲自动化是一家并联机器人制造商，翼菲的产品和服务涉及工业机器人研发制造、自动化系统集成、视觉系统开发等诸多领域。其主打产品迅翼并联机器人广泛应用于食品、药品、光伏、电子、日化、物流等行业的分拣、搬运、包装、涂胶、码垛等环节。</t>
  </si>
  <si>
    <t>仟目激光</t>
  </si>
  <si>
    <t>半导体激光器生产制造商</t>
  </si>
  <si>
    <t>2018.07 - 种子轮 - N/A - 长盈精密
2019.10 - 天使轮 - N/A - 武汉芯创汇聚/长安私人/三行
2020.05 - Pre-A轮 - N/A - 长江证券/湖杉/恒信华业/禾盈同晟/湖南高新创投
2021.03 - A轮 - N/A - 科宇盛达/光彩芯辰/君桐
2021.12 - 战略投资 - N/A - 广东欧加
2022.03 - 股权投资 - N/A - 君桐</t>
  </si>
  <si>
    <t>武汉仟目激光有限公司是一家从事半导体激光器生产制造的企业，为客户提供完整的供应链，从芯片性能设计、加工工艺、批量生产、销售至完善的售后服务。仟目激光专注于不断改进激光技术和新产品的预研，在大功率VCSEL阵列、边发射激光器和分布式反馈激光器（DFB）方面均可以满足客户对不同功率，不同封装的需求，为客户提供完整的垂直供应链。</t>
  </si>
  <si>
    <t>合肥欣奕华</t>
  </si>
  <si>
    <t>泛半导体智能装备供应商</t>
  </si>
  <si>
    <t>同创伟业/华登</t>
  </si>
  <si>
    <t>2021.09 - 股权投资 - 6亿人民币 - 中冀/同创伟业/华登/平安财智/中科图灵/上海思融/合肥产投/华融瑞泽/天马/音飞储存/陶文旅/悦时/橙叶/沃赋/晋泰釜
2021.11 - 股权投资 - N/A - 东方汇佳
2022.03 - 股权投资 - N/A - 中金</t>
  </si>
  <si>
    <t>合肥欣奕华智能机器有限公司业务主要为泛半导体产业机器人、服务机器人、智慧工厂解决方案的研发、生产与服务，其产品已填补国内泛半导体产业机器人领域多项技术空白，对于中国智能制造具有里程碑意义。</t>
  </si>
  <si>
    <t>2019.06 - 股权投资 - N/A - 九鼎
2020.10 - 股权投资 - N/A - 华业天成/聚源/新潮/前海鹏晨/金浦
2022.03 - 股权投资 - N/A - 珠海鲸芯/金浦/海达/长石/辰韬/泰达/元禾璞华/华控/安芯/恒信华业/上海旭诺/聚源/国策/君海创芯</t>
  </si>
  <si>
    <t>数明半导体</t>
  </si>
  <si>
    <t>工业控制及电源管理IC研发商</t>
  </si>
  <si>
    <t>2019.07 - 股权投资 - N/A - 奥银湖杉
2020.04 - 股权投资 - N/A - 长安
2021.03 - 股权投资 - N/A - 哇牛/奥银湖杉/千乘
2022.03 - 股权投资 - N/A - 西安天启/启宸/银河微电/长石/武汉聚华传新/腾逸/哇牛/华润/深圳磐源</t>
  </si>
  <si>
    <t>上海数明半导体成立于2013年，是一家专业从事高性能工业控制及电源管理IC研发和销售的公司。产品应用覆盖商业照明、电机驱动、能源管理、5G通讯等领域。</t>
  </si>
  <si>
    <t>沃兰特航空</t>
  </si>
  <si>
    <t>2021.09 - 种子轮 - 数百万美元 - 顺为/Ventech/清科
2022.03 - 股权投资 - N/A - 青松</t>
  </si>
  <si>
    <t>2021年6月，一群有梦想、敢创新的资深航空人在上海联合创立了VOLANT沃兰特航空技术公司，决心为全世界研制安全、绿色、经济的客运级eVTOL，实现人类在城市空中自由高效飞行的梦想。为人类提供安全，无污染且商业可行的客运eVTOL。</t>
  </si>
  <si>
    <t>Tim Hortons中国</t>
  </si>
  <si>
    <t>加拿大咖啡和甜甜圈连锁品牌</t>
  </si>
  <si>
    <t>红杉/腾讯/钟鼎</t>
  </si>
  <si>
    <t>1.95亿美元</t>
  </si>
  <si>
    <t>2020.05 - 战略投资 - 数千万人民币 - 腾讯
2021.02 - 战略投资 - N/A - 红杉/腾讯/钟鼎
2021.12 - Pre-IPO - 5000万美元 - N/A
2022.03 - Pre-IPO - 1.95亿美元 - N/A</t>
  </si>
  <si>
    <t>Tim Hortons是一家加拿大的国民咖啡甜甜圈连锁品牌商。Tim Hortons为加拿大人提供新鲜咖啡和烘焙食品已超过40年，在北美已经发展到3000多家餐厅。</t>
  </si>
  <si>
    <t>Oatoat</t>
  </si>
  <si>
    <t>植物蛋白燕麦饮品品牌</t>
  </si>
  <si>
    <t>Stella</t>
  </si>
  <si>
    <t>2020.09 - 天使 - N/A - 华创/惟一/凌波
2020.10 - Pre-A - 1000万人民币 - IMO
2021.03 - A轮 - 数千万人民币 - 五源/华创/IMO/和玉
2021.12 - 股权投资 - N/A - 壹叁资本
2022.03 - 股权投资 - N/A - 中信农业</t>
  </si>
  <si>
    <t>「oatoat」是今年5月新成立的植物蛋白饮品牌。oatoat成立后便迅速登上天猫，并在短短几月内推出首款主打0蔗糖、0乳糖、低脂的原味瓶装燕麦饮以及配合咖啡使用的咖啡伴侣款燕麦饮。同时在各精品线下活动中亮相，进入线下商场渠道与咖啡馆、健身房等新零售渠道展开合作，线上渠道也正在同时更新布局。</t>
  </si>
  <si>
    <t>励楷科技</t>
  </si>
  <si>
    <t>神经介入植入医疗器械研发商</t>
  </si>
  <si>
    <t>2019.01 - Pre-A - 数千万人民币 - 旸昀
2020.06 - A轮 - 1300万美元 - 高瓴/泰福/泰煜/旸昀
2021.08 - B轮 - 数亿人民币 - 恒旭/旸昀/泰福/泰煜
2022.03 - B+轮 - 2亿人民币 - 深创投/临港科创</t>
  </si>
  <si>
    <t>励楷科技致力于研发及制造脑血管介入手术所需医疗器械，主要有颅内导丝，颅内微导管，颅内输送导管抽吸导管，颅内机械取栓，脑中风快速诊断与康复等五大类核心产品。主要针对脑血管介入市场进行经营及运作。</t>
  </si>
  <si>
    <t>百康芯</t>
  </si>
  <si>
    <t>智能自动化核酸检测产品研发商</t>
  </si>
  <si>
    <t>2015.01 - 战略投资 - N/A - 钟南山医学/广州呼研所/红日
2017.11 - A轮 - 4100万人民币 - N/A
2018.01 - B轮 - 7000万人民币 - 国药/济峰/险峰/蹑景
2019.10 - B+轮 - N/A - 青罗
2021.10 - 战略投资 - N/A - 潜龙
2022.03 - 战略投资 - 1亿人民币 - N/A</t>
  </si>
  <si>
    <t>北京百康芯生物科技有限公司（简称百康芯生物）成立于2013年，研发总部位于北京市中关村生命科学园，生产子公司位于天津市武清区，是国内微流控核酸POCT行业的领导者。百康芯生物深耕微流控领域十余年，拥有完备的科研创新—产品开发—市场开拓能力，自主研发设计的iChip-400恒温核酸扩增分析仪、Onestart-1000芯片核酸扩增分析仪、Superone-8/16超快速提取扩增一体机等产品及配套试剂盒，解决了传统核酸检测的诸多问题。为国内外客户提供了高质量的分子POCT产品，让最普通的老百姓享受到最精准的医疗服务。</t>
  </si>
  <si>
    <t>棒米科技</t>
  </si>
  <si>
    <t>智能体温管家研发商</t>
  </si>
  <si>
    <t>SIG/线性</t>
  </si>
  <si>
    <t>2015.07 - Pre-A - 1000万人民币 - 夏晨/楼亭/线性
2016.06 - A轮 - 数千万人民币 - 创业
2018.07 - 股权投资 - N/A - 雷雨/亿家/璀璨
2021.02 - 股权投资 - N/A - SIG/线性/鼎先
2022.03 - 股权投资 - N/A - 璀璨</t>
  </si>
  <si>
    <t>棒米科技是一个智能体温管家研发商，其产品具有避孕、备孕、孕期监测功能， 独有的智能机器学习算法，让用户使用时间越长，预测准确度越高。公司核心创始团队来自浙江大学。隶属于杭州棒糖网络科技有限公司。</t>
  </si>
  <si>
    <t>Miss Xi 熊小夕</t>
  </si>
  <si>
    <t>GGV/天图/险峰</t>
  </si>
  <si>
    <t>2020.07 - 天使 - 1000万人民币 - 险峰
2020.11 - A轮 - 数千万人民币 - 天图/险峰
2021.04 - A+轮 - 数千万人民币 - 内向/GGV
2021.12 - 股权投资 - N/A - 天图
2022.03 - 股权投资 - N/A - 沣途</t>
  </si>
  <si>
    <t>Miss Xi 熊小夕是一家水家电品牌，Miss Xi 熊小夕致力于成为健康、便捷、美好的时尚饮水生活方式的提供者，创始团队已有12年的水家电背景及极致的创新能力，打造过行业若干标杆性畅销产品，</t>
  </si>
  <si>
    <t>鲸鲮科技</t>
  </si>
  <si>
    <t>智能消费电子开发商</t>
  </si>
  <si>
    <t>2020.09 - 种子轮 - N/A - 泛城
2021.05 - 天使轮 - 1000万美元 - 创新工场/挚信/海泰戈壁
2022.03 - 股权投资 - N/A - 36氪</t>
  </si>
  <si>
    <t>鲸鲮OS，是一家软硬件一体的研发与服务公司，其软件包含移动端与PC端操作系统，硬件包含Pad、手机、移动主机等。基于国产化替代趋势下，打造最贴近中国用户的国产操作系统，并为不同行业的用户提供安全稳定、智能易用的软硬件产品的一体化解决方案。在操作系统开发方面，紧跟基础系统国产化趋势，主要是与国产芯片架构等产品合作。在发展策略方面，前期绕开DesktopOS的不完全竞争市场，以PadOS、Pad、鼠标光标三套件为公司的拳头产品，解决重度办公的问题。</t>
  </si>
  <si>
    <t>2021.05 - A轮 - N/A - 拉萨继联/君联/两江/盈睿
2022.03 - A+轮 - N/A - 碧桂园</t>
  </si>
  <si>
    <t>太蓝新能源是一家固态锂离子电池研发商，专注于新型固态锂电池及关键锂电材料的技术开发和产业化。太蓝新能源应用全新的、可大规模量产的固态电解质纳米膜和界面柔化技术，同时兼容多种高能量密度、高倍率性能的正负极材料，以实现针对不同细分市场的差异性研发和升级迭代。公司依托于先进固态电池技术设计，已打造出全球第一款能同时提升安全、能量密度和快速充放等关键性能的体型固态电池。</t>
  </si>
  <si>
    <t>捷配科技</t>
  </si>
  <si>
    <t>电子产业协同制造平台</t>
  </si>
  <si>
    <t>Charles/ Yuemei</t>
  </si>
  <si>
    <t>2015.07 - 天使 - N/A - 中路
2019.09 - Pre-A - 3000万人民币 - 银河系
2020.04 - A轮 - 1亿人民币 - 元璟/银河系/青松
2020.12 - B轮 - 2亿人民币 - 襄禾/元璟/青松
2021.08 - B+轮 - 3亿人民币 - 深创投/元禾辰坤/商汤/下城国投/襄禾/元璟/青松/常垒/国香商誉
2022.03 - B++轮 - N/A - 商汤国香资本</t>
  </si>
  <si>
    <t>捷配科技是一个电子产业协同制造平台，从电路板打样切入的产业互联网平台，致力于打造一个电子信息产业协同制造服务生态系统，专注服务于消费电子、通讯设备、工业控制、仪器仪表、智能硬件、物联网、工业4.0等制造领域企业，为其提供专业的PCB定制、SMT、元器件采购及配单等一站式服务。</t>
  </si>
  <si>
    <t>数睿数据</t>
  </si>
  <si>
    <t>企业级无代码应用开发平台</t>
  </si>
  <si>
    <t>2020.08 - A轮 - N/A - 惠友/银杏谷/黑马
2021.04 - B轮 - 数亿人民币 - 红杉/云启/蓝藤/黑马
2021.07 - 股权投资 - N/A - 执一/易德信
2022.03 - 股权投资 - N/A - 深圳聚合</t>
  </si>
  <si>
    <t>数睿数据是一个企业级无代码应用开发平台。致力于数字化建设的技术研发，依托多年大数据、人工智能以及中间件技术的积累自主研制软件3D打印机，释放软件建设生产力的同时，消除信息孤岛，实现数用一体化。公司依托团队多年在互联网、IT行业的大数据和人工智能技术、服务的积累，提供一站式大数据应用的整体解决方案。</t>
  </si>
  <si>
    <t>武岳峰/红杉</t>
  </si>
  <si>
    <t>2020.10 - 天使轮 - N/A - 武岳峰/华勤
2021.04 - Pre-A轮 - N/A - 民和/澜起/冯源/武岳峰/卓胜微/红杉/韦豪创芯
2021.11 - 战略投资 - 7亿人民币 - 中网投/武岳峰/中清正合/深创投/联发科MTK/昆桥
2022.03 - 股权投资 - N/A - 上海木澜/国家集成电路/无锡联泰</t>
  </si>
  <si>
    <t>合见工软是一家高性能工业软件及解决方案提供商，公司以EDA（电子设计自动化，Electronic Design Automation）领域为首先突破方向，致力于帮助半导体芯片企业解决在创新与发展过程中所面临的严峻挑战和关键问题。合见工软在工业软件及解决方案发展方向上将率先推出针对芯片验证的EDA全流程产品，包括功能仿真、原型验证与硬件仿真、形式验证等。相关工具产品系列将进一步扩展和丰富化。</t>
  </si>
  <si>
    <t>微步在线</t>
  </si>
  <si>
    <t>安全威胁情报服务提供商</t>
  </si>
  <si>
    <t>2015.09 - 天使 - 1000万人民币 - 北极光/云天使/永洲
2016.06 - A轮 - 3500万人民币 - 如山/北极光/华软
2017.07 - A+轮 - N/A - 高瓴
2017.09 - B轮 - 1.2亿人民币 - 高瓴/如山/北极光
2019.11 - C轮 - 1亿人民币 - 高瓴/星路
2020.09 - D轮 - 3亿人民币 - 中金/中信/云晖/如山/天壹/中金佳成/镕聿
2021.03 - E轮 - 5亿人民币 - CPE/云晖
2021.10 - 股权投资 - N/A - 宽带
2022.03 - 股权投资 - N/A - 鼎晖</t>
  </si>
  <si>
    <t>微步在线是一家安全威胁情报服务提供商，专注于威胁情报的处理能力，现致力于网络威胁发现与响应，为广大用户提供全方位、高速度和低成本的安全分析服务，公司聚合全球多家杀毒软件优势，为用户提供全类型可疑文件（包括病毒、蠕虫、木马和其它恶意软件等）的实时分析和检测服务。</t>
  </si>
  <si>
    <t>光之树科技</t>
  </si>
  <si>
    <t>隐私计算技术服务商</t>
  </si>
  <si>
    <t>Jia/ Jason</t>
  </si>
  <si>
    <t>2017.12 - 天使轮 - N/A - 杭州巢生/策源/心元/第四范式
2018.05 - 战略投资 - 1000万人民币 - 中诚信
2020.02 - A轮 - 数千万人民币 - 险峰旗云
2021.12 - 股权投资 - N/A - 心元/杭州巢生/策源/第四范式/中诚信/新爱垦圃
2022.03 - 股权投资 - 1亿人民币 - 深创投</t>
  </si>
  <si>
    <t>光之树科技是一家隐私计算技术服务商，提供隐私数据计算、机器学习、快速部署、区块链等服务，基于区块链的新一代数据合作协议体系，打造高性能、安全、可配置的安全多方计算系统。已经先后开发了 “光之树隐私计算平台”、“云间联邦学习平台 ”、“光之树数据协作服务平台”、“光之树多方安全计算平台”、“自动化机器学习平台”等产品。</t>
  </si>
  <si>
    <t>赛舵智能</t>
  </si>
  <si>
    <t>智能客服产品研发商</t>
  </si>
  <si>
    <t>2020.07 - 种子 - 1000万人民币 - 真格/IMO
2021.03 - Pre-A - 数千万人民币 - 华山/小苗朗程
2021.08 - A轮 - 1000万美元 - 红杉印度/红杉/华山/真格/紫竹/IMO
2022.03 - B轮 - 5000万美元 - 老虎环球/Coatue/Cathay/First Plus/创业工场/红杉印度/华山</t>
  </si>
  <si>
    <t>赛舵智能是一家智能客服产品研发商，赛舵主要聚焦语音识别、语音合成、自然语言处理和语义理解相关技术和应用，致力于为当地金融科技企业及传统金融机构提供本地化的催收、质检等AI智能客服产品及服务，解决客户在客服方面的痛点。目前赛舵智能提供的产品形态主要为催收、质检、销售及客服四方面智能机器人，支持私有云+SaaS的部署方式。</t>
  </si>
  <si>
    <t>小马智行</t>
  </si>
  <si>
    <t>红点/红杉/君联/IDG/DCM/五源</t>
  </si>
  <si>
    <t>2017.01 - 天使 - N/A - 红杉/IDG
2018.01 - A轮 - 1.12亿美元 - 晨兴/君联/红杉/IDG/弘泰/联想之星/普华/DCM/Comcast/硅谷未来
2018.07 - A+轮 - 1.02亿美元 - 锴明/斯道/松禾/招商局/红点/郑志刚/德龙/红杉/晨兴/DCM/弘泰
2019.04 - 战略投资 - 5000万美元 - 昆仑万维
2020.02 - B轮 - 5亿美元 - 丰田
2020.10 - C轮 - 2.67亿美元 - 加拿大安大略省养老/Fidelity/五源/锴明/斯道/一汽
2021.02 - C+轮 - 1亿美元 - 文莱主权/CPE
2021.10 - 战略投资 - N/A - 一汽
2022.03 - D轮 - N/A - N/A</t>
  </si>
  <si>
    <t>小马智行是一家自动驾驶技术解决方案提供商，旗下产品Pony.ai是基于雷达、光学雷达、GPS及电脑视觉等技术感测其环境，致力于构建完整的L4级自动驾驶方案，达到自动驾驶目的。</t>
  </si>
  <si>
    <t>奉加微电子</t>
  </si>
  <si>
    <t>混合信号集成电路和芯片设计服务商</t>
  </si>
  <si>
    <t>2016.03 - 股权投资 - N/A - 武岳峰/聚源
2017.12 - 股权投资 - N/A - 正心谷创新
2018.04 - 股权投资 - N/A - 华德/中清正合
2020.04 - 股权投资 - 数千万人民币 - 华睿/君擎
2021.01 - 股权投资 - N/A - 一村/上海维极
2022.03 - 股权投资 - N/A - 新恒利达/司南/国新/轩晏/觅珈/炬启/炬齐/共青城吉美/上海居齐企</t>
  </si>
  <si>
    <t>奉加微电子是一家提供高性能低功耗通信芯片和方案的集成电路设计公司，专注于低功耗通信芯片及解决方案，致力于物联网智能终端的低功耗系统级芯片，支持低功耗蓝牙、蓝牙5.0、蓝牙MESH、ZigBee、谷歌Thread、Mist等多种通信协议，应用于智能终端、智能家居、智能制造、智能交通等领域。</t>
  </si>
  <si>
    <t>物流仓储</t>
  </si>
  <si>
    <t>深蕾科技</t>
  </si>
  <si>
    <t>现代物流技术研发商</t>
  </si>
  <si>
    <t>同创伟业/IDG</t>
  </si>
  <si>
    <t>2015.03 - A轮 - 1000万人民币 - 软银/IDG
2016.02 - B轮 - 1亿人民币 - 中兴/熙金
2016.08 - 被收购 - 16.08亿人民币 - 罗顿
2016.12 - 股权投资 - N/A - 熙金
2019.05 - 被收购 - 9720万人民币 - 深圳华强
2021.03 - 股权投资 - N/A - 同创伟业/前海/中电信方舟/深圳鸿泰国/东方富海/中科鹏凯/软银/深圳前海捷
2021.08 - 股权投资 - N/A - 投控
2021.12 - 股权投资 - N/A - 投控/当歌/同创伟业/前海/东方富海
2022.03 - 股权投资 - N/A - 海南当歌私募</t>
  </si>
  <si>
    <t>深蕾科技是一家现代物流技术研发商，主要从事现代物流技术与物流公共服务系统的技术开发、供应链解决方案设计、供应链管理、信息安全技术研发、数据库等服务，此外还从事电子元器件的销售与电子元器件的技术咨询、技术转让、技术服务、网站的技术开发等服务。为深圳易库易有限公司旗下子公司。</t>
  </si>
  <si>
    <t>满天星</t>
  </si>
  <si>
    <t>一站式跨境物流平台</t>
  </si>
  <si>
    <t>2021.03 - 天使轮 - 数百万美元 - 险峰
2022.03 - 股权投资 - N/A - 青松/赛维</t>
  </si>
  <si>
    <t>满天星是一个一站式跨境物流平台，专注于为跨境平台和商家提供跨境物流解决方案和服务。业务涵盖自营商业专线、FBA头程物流、尾端优质派送和海外仓服务。</t>
  </si>
  <si>
    <t>百识电子</t>
  </si>
  <si>
    <t>第三代半导体外延代工服务商</t>
  </si>
  <si>
    <t>2019.11 - 天使轮 - N/A - 和利
2020.08 - Pre-A轮 - 1亿人民币 - 和利/南京产业/金浦/江苏应天/君盛/磊梅瑞斯/北京亚昌富/思佰益
2022.03 - A轮 - 3亿人民币 - 杭实资管/毅达/华映/阿晨/科泓/涌铧/富华/福熙/亚昌/金浦/北京亚昌富/杭实轻联</t>
  </si>
  <si>
    <t>百识电子是一家第三代半导体外延代工服务商，公司目前主要提供4英寸和6英寸的SiC/SiC外延晶圆服务，以及6英寸和8英寸的GaN/Si，满足功率器件发展的新需求。公司致力于成为提供用于高压、大功率应用的WBG外延晶圆服务的全球领导者。并通过连接国内5G和电动汽车相关应用的供应链，成为国际一流的POWER器件晶圆代工厂。</t>
  </si>
  <si>
    <t>芯启源科技</t>
  </si>
  <si>
    <t>国产DPU芯片产品研发商</t>
  </si>
  <si>
    <t>和利//SIG</t>
  </si>
  <si>
    <t>James/ Jia</t>
  </si>
  <si>
    <t>2019.05 - Pre-A轮 - N/A - 银润
2021.02 - Pre-A2轮 - 数亿人民币 - 和利/软银/凯珩
2021.05 - Pre-A3轮 - 数亿人民币 - SIG/浦东科创/晶晨半导体/熠美/软银/银润/张江火炬
2021.11 - Pre-A4轮 - 数亿人民币 - 中国互联网/华润/兴旺/允泰/正海/熠美
2022.03 - 战略投资 - 1亿人民币 - 超越摩尔/允泰</t>
  </si>
  <si>
    <t>深圳市芯启源科技有限公司是一家集自主产品技术开发、技术应用为一体，为数字电视、GPS、北斗等无线通讯行业提供专业可靠的测试测量设备及服务的高新技术企业。芯启源自成立始终坚持自主研发与持续创新，在数字电视测试领域拥有自主研发的系列测试产品，为数字电视产业链提供各类研发、生产测试仪器仪表，并承接产线架设及改造工程，如集中信号管理、信号源架设，自动化生产测试等；在GPS、北斗相关领域，公司自主研发专业GPS、北斗多通道仿真测试信号源，专注为客户提供优秀的测试测量方案；公司可为客户供应各大国际知名厂商的测试测量仪器，如示波器、频谱仪、网分、逻辑分析仪、专业电源等生产、研发测试所需配套仪器设备。</t>
  </si>
  <si>
    <t>魔方卫星</t>
  </si>
  <si>
    <t>商业微小卫星研发商</t>
  </si>
  <si>
    <t>2019.09 - 股权投资 - N/A - 险峰/正轩
2022.03 - 股权投资 - N/A - 深圳高新/正轩/深圳苑芳/深圳和顺正德</t>
  </si>
  <si>
    <t>魔方卫星是一家商业微小卫星研发商，专业从事微小卫星核心产品的全平台、高品质、批量化研制。公司致力于高性价比商业卫星的核心单机产品研发与系统设计，致力于打造高性价比的遥感卫星系统，最终实现卫星数据的消费级商业化应用。</t>
  </si>
  <si>
    <t>数据中心通用处理器研发商</t>
  </si>
  <si>
    <t>2021.12 - 股权投资 - N/A - 中益仁/高瓴/壁仞/矽芯/小即是大
2022.03 - 股权投资 - N/A - 中益仁/鼎晖/松禾/普罗/晨道/超兴/深圳木杉/三亚星睿</t>
  </si>
  <si>
    <t>杭州鸿钧微电子科技有限公司致力于开发面向数据中心的通用处理器（CPU），为业界提供“更高能效、更易部署”的服务器CPU和系统解决方案。</t>
  </si>
  <si>
    <t>固态成像芯片及探测器模组生产商</t>
  </si>
  <si>
    <t>2020.06 - 天使轮 - N/A - 高瓴/君联/夏尔巴/西藏睿尚/安超
2021.01 - Pre-A轮 - 2500万人民币 - 丹麓/成都空港科创
2022.03 - 股权投资 - N/A - 惠每/成都聚源汇创</t>
  </si>
  <si>
    <t>善思微是一家固态成像芯片及探测器模组生产商，基于单晶硅技术，可为用户提供CMOS平板探测器、CT探测器、光子计数探测器等X射线探测器产品。</t>
  </si>
  <si>
    <t>南北微</t>
  </si>
  <si>
    <t>芯片设计商</t>
  </si>
  <si>
    <t>2019.02 - 股权投资 - N/A - 原子
2020.03 - 股权投资 - N/A - 湖杉
2022.03 - 股权投资 - N/A - 深圳担保/复星创富/深圳人才/瑞源恒鑫/海南复宏</t>
  </si>
  <si>
    <t>南北微电子是一家芯片设计商，专注于工业和医疗类CMOS图像传感器的芯片设计，有工业和医疗两条标准产品线。工业类产品主要面向机器视觉类应用，根据应用场景可分为1D线扫，2D面扫和3D线激光三个子系列。医疗类的产品分为X光探测器和可见光传感器两个系列。</t>
  </si>
  <si>
    <t>印芯半导体</t>
  </si>
  <si>
    <t>智能机器视觉识别图像传感器芯片研发商</t>
  </si>
  <si>
    <t>2020.08 - A轮 - N/A - 吉富/广州越秀/珠海横琴汇森/汇天泽/广州金控/复朴
2021.08 - A+轮 - 数亿人民币 - 云启/深创投/先风元创/广州越秀/复朴/吉富
2022.03 - 股权投资 - N/A - 复星锐正/先风元创/鑫鼎国瑞/力合/南京江北益华</t>
  </si>
  <si>
    <t>印芯半导体是一家智能机器视觉识别图像传感器芯片研发商，提供CMOS图像传感器（CIS）芯片设计服务，包括生物识别系统：屏下指纹、ToF 2D/3D脸部、虹膜识别，甚至于人体DNA生物芯片（基因定序）、Li-Fi无线光通信VLC（Visible Light Communications）芯片等先进产品开发设计服务。</t>
  </si>
  <si>
    <t>SENASIC琻捷</t>
  </si>
  <si>
    <t>汽车胎压监测系统及车载压力传感器供应商</t>
  </si>
  <si>
    <t>经纬/华登</t>
  </si>
  <si>
    <t>2017.06 - 天使 - N/A - 华登/明照
2018.08 - A轮 - N/A - 鸿泰/阿甘
2019.04 - B轮 - N/A - 曲阜天博/经纬
2020.10 - C轮- N/A - 君海/晨道/金茂
2020.12 - C+轮 - 数千万美元 - 保隆
2022.03 - 股权投资 - N/A - 国策/上汽/星涌</t>
  </si>
  <si>
    <t>SENASIC琻捷是一家汽车胎压监测系统及车载压力传感器供应商，专注于从事汽车级和工业级传感芯片的研发与设计，旗下主要产品包括胎压传感器、传感器接口控制芯片等，一般适用于汽车胎压监测系统。</t>
  </si>
  <si>
    <t>顾思特汉堡</t>
  </si>
  <si>
    <t>汉堡快餐品牌</t>
  </si>
  <si>
    <t>红杉/腾讯</t>
  </si>
  <si>
    <t>2021.12 - 天使轮 - 3000万人民币 - 红杉/腾讯/美团龙珠/光伟
2022.03 - A轮 - N/A - 光伟</t>
  </si>
  <si>
    <t>顾思特汉堡是一家汉堡快餐品牌，将以往高大上的汉堡与国人喜欢的快餐相结合，既有汉堡的浓郁风味，又有快餐的便捷和平价，还消除了汉堡的油腻感，备受食客追捧。</t>
  </si>
  <si>
    <t>空卡</t>
  </si>
  <si>
    <t>苏打酒品牌</t>
  </si>
  <si>
    <t>金沙江/经纬</t>
  </si>
  <si>
    <t>2020.09 - 股权投资 - N/A - 金沙江/经纬/德迅
2021.02 - 股权投资 - N/A - 字节
2021.08 - 股权投资 - N/A - 湖畔山南
2022.03 - 股权投资 - N/A - 元生</t>
  </si>
  <si>
    <t>空卡是一家苏打酒品牌，为用户提供白酒、果酒以及食醋等产品。旗下拥有苏打酒品牌“空卡”。</t>
  </si>
  <si>
    <t>荃信生物</t>
  </si>
  <si>
    <t>抗体药物研发生产商</t>
  </si>
  <si>
    <t>经纬/同创伟业</t>
  </si>
  <si>
    <t>2015.11 - 天使轮 - N/A - 倚锋创投
2016.06 - Pre-A轮 - N/A - 泰州融健达/硕臣/华鑫/同人博达/华裕祥
2018.10 - A轮 - N/A - 荃励
2019.06 - B轮 - 数亿人民币 - 洪泰/合富瑞泰/勤智
2020.05 - B+轮 - 数千万人民币 - 瑞享源/佳银
2020.08 - 战略投资 - 3.7亿人民币 - 华东
2021.04 - B++轮 - 3亿人民币 - 经纬/朗玛峰/远致富海/勤智/同创伟业/冠亚/瑞享源
2022.03 - C轮 - 数亿人民币 - 勤智/晋成/开天</t>
  </si>
  <si>
    <t>荃信生物是一家抗体药物研发生产商，是一家专注于自免和过敏领域的抗体药物研发公司，创始团队由海归博士与国内生物医药行业资深专家组成。公司致力于开发、生产符合国际规范和质量标准的治疗性抗体药物。通过完全自主研发，公司已形成了12个创新品种的产品线，覆盖银屑病、特应性皮炎、强直性脊柱炎、炎症性肠病、系统性红斑狼疮、哮喘等自免及过敏相关疾病领域。</t>
  </si>
  <si>
    <t>东方启音</t>
  </si>
  <si>
    <t>儿童言语康复与自闭症干预机构</t>
  </si>
  <si>
    <t>2015.01 - A轮 - N/A - 斯道/F-Prime
2017.12 - B轮 - 2500万美元 - 斯道/F-Prime/北极光/长岭
2021.02 - C1轮 - 2300万美元 - 千骥/北极光/长岭
2021.06 - C2轮 - 6000万美元 - 淡马锡/泰康
2022.03 - D轮 - 3000万美元 - N/A</t>
  </si>
  <si>
    <t>水木未来</t>
  </si>
  <si>
    <t>2020.01 - 种子轮 - N/A - 荷塘
2020.03 - 天使轮 - 数千万人民币 - 普华/薄荷/高榕
2021.09 - Pre-A轮 - N/A - 同创伟业/无限
2021.10 - 战略投资 - N/A - 字节/力鼎
2022.03 - 股权投资 - N/A - 唐兴天下</t>
  </si>
  <si>
    <t>水木未来是一家新型药物研发商，拥有亚太区第一个商业化冷冻电镜服务平台，基于冷冻电镜、计算化学、机器学习和高性能计算核心技术，在小分子、抗体药、蛋白降解、基因治疗等领域推动数字化创新，助力全球创新药企大幅提升药物研发效率和成功率。水木未来2017年创立于清华大学，核心团队由优秀的的生命和计算科学家、IT互联网和医药产业专家组成，成立伊始，已成功为来自中国、美国、欧洲的20余家创新药企和顶级科研机构提供了结构生物学和药物发现服务。</t>
  </si>
  <si>
    <t>芸泰网络</t>
  </si>
  <si>
    <t>移动互联网医疗综合服务提供商</t>
  </si>
  <si>
    <t>2015.05 - A轮 - 9000万人民币 - 云锋/前海鑫星/恒生
2018.10 - A+轮 - N/A - 朗盛
2019.05 - B轮 - 1亿人民币 - 中电健康/朗盛
2019.12 - B+轮 - 1亿人民币 - 中电健康
2020.02 - 战略投资 - N/A - 永嘉奥迦特/乾元联合
2021.07 - 股权投资 - N/A - 渤海中盛/金沙江
2022.03 - 股权投资 - N/A - 乾元联合</t>
  </si>
  <si>
    <t>芸泰网络是一家移动互联网医疗综合服务提供商，主要为医院、医疗主管机构提供掌上医院及云医院解决方案，助医院构建其APP、微信公众号、支付宝服务窗等服务平台，旗下有掌上医院和云医院两款APP，为用户提供智能导诊、 预约挂号、排队叫号、诊间支付、报告单查询等就诊服务。</t>
  </si>
  <si>
    <t>博兴新材料</t>
  </si>
  <si>
    <t>光固化原材料研发商</t>
  </si>
  <si>
    <t>2018.08 - 股权投资 - N/A - 同创伟业
2020.05 - 股权投资 - N/A - 海河博弘新材料
2022.02 - 股权投资 - N/A - 广州国发/国元/万联顺泽</t>
  </si>
  <si>
    <t>博兴新材料是一家专门从事光固化原材料研发、生产、销售与技术服务的国家级高新技术企业，公司拥有光固化树脂八大系列、近百个牌号产品，做中国最专业光原材料供应商，致力于提升公众绿色环保新生活。</t>
  </si>
  <si>
    <t>2021.04 - 股权投资 - N/A - 中铝
2021.06 - 股权投资 - N/A - 源码
2022.02 - 股权投资 - N/A - 国策/达晨财智</t>
  </si>
  <si>
    <t>德兰明海是一家新能源服务商，提供光伏发电设备、太阳能储能电源、携式应急电源、便携式光伏储能电源电箱等产品。</t>
  </si>
  <si>
    <t>青藤云安全</t>
  </si>
  <si>
    <t>自适应云安全技术服务提供商</t>
  </si>
  <si>
    <t>GGV/腾讯/红杉/红点/真格</t>
  </si>
  <si>
    <t>2014.08 - 天使 - 650万人民币 - 真格/云天使/丰厚
2015.12 - A轮 - 6000万人民币 - 宽带/红点/Redpoint
2017.10 - A+轮 - N/A - 红杉
2018.02 - B轮 - 2亿人民币 - 红杉/宽带/红点/真格
2020.01 - B+轮 - 3亿人民币 - 大湾区共同
2021.06 - C - 6亿人民币 - GGV/博华/万物/红杉/宽带/大湾区共同/红点/真格/腾讯
2022.02 - 股权投资 - N/A - 博裕/丰厚/大湾区共同</t>
  </si>
  <si>
    <t>青藤云安全以服务器安全为核心，采用自适应安全架构，将预测、防御、监控和响应能力融为一体，构建基于主机端的安全态势感知平台，为用户提供持续的安全监控、分析和快速响应能力，帮助用户在公有云、私有云、混合云、物理机、虚拟机等多样化的业务环境下，实现安全的统一策略管理，有效预测风险，精准感知威胁，提升响应效率，全方位保护企业数字资产的安全与业务的高效开展。</t>
  </si>
  <si>
    <t>红杉/线性/金沙江</t>
  </si>
  <si>
    <t>2016.05 - 天使轮 - 数百万人民币 - 线性
2016.10 - Pre-A轮 - 数千万人民币 - 丰厚/安赐
2019.12 - A+轮 - 2500万人民币 - 联通
2021.03 - B轮 - 1亿人民币 - 蓝湖/金沙江/线性
2021.11 - C轮 - 3.76亿人民币 - 红杉/线性/蓝湖/金沙江
2022.02 - 股权投资 - N/A - 丰厚</t>
  </si>
  <si>
    <t>希姆科技</t>
  </si>
  <si>
    <t>边缘计算专用定制芯片研发商</t>
  </si>
  <si>
    <t>华登/红杉</t>
  </si>
  <si>
    <t>2020.02 - Pre-A轮 - N/A - 华登/红杉
2020.08 - A轮 - N/A - 华登
2021.01 - A+轮 - 数千万人民币 - 京东/天壹
2021.11 - Pre-B轮 - N/A - 青岛精确力升/瑞育/和玉/汉能/建发/中国互联网
2022.02 - 股权投资 - N/A - 普罗/弘轩永盛/中信</t>
  </si>
  <si>
    <t>希姆计算致力于研发以RISC-V指令集架构为基础的人工智能领域专用架构处理器(DSA Processor)。公司自主研发的NeuralScale NPC核心架构是世界领先的、以RISC-V指令集为基础进行扩展、面向神经网络领域的专用计算核心，具有世界领先水平的能效比(Power Efficiency)和极致的可编程性，能够满足云端多样化的人工智能算法与应用的需求。</t>
  </si>
  <si>
    <t>深度视觉</t>
  </si>
  <si>
    <t>工业级高精度外观检测方案</t>
  </si>
  <si>
    <t>2018.09 - 种子轮 - 50万美元 - 高通/红杉/创业邦
2020.10 - Pre-A - 5000万人民币 - 祥峰/高通
2021.04 - A轮 - N/A - 中关村
2022.02 - 股权投资 - N/A - 通用技术/惠友</t>
  </si>
  <si>
    <t>深度视觉依赖创新光场成像技术、分布式计算、人工智能、大数据等技术优势，公司针对不同行业开发了多套平台化软硬件解决方案，目前已经在传统汽车零部件、航空零部件、新能源、纺织、3C等场景落地，服务客户超150余家，已签约多家行业头部客户。即使全球疫情如此严重，仍有大量海外客户咨询深度视觉设备与方案，公司今年1季度销售额同比去年增长近20倍。</t>
  </si>
  <si>
    <t>科比特航空</t>
  </si>
  <si>
    <t>无人机综合解决方案提供商</t>
  </si>
  <si>
    <t>2015.04 - A轮 - 2700万人民币 - 国信弘盛/大族激光
2016.08 - B轮 - 4000万人民币 - 梅花/安益/深港通
2017.11 - C轮 - 2亿人民币 - 梅花/深港通
2018.01 - 战略投资 - N/A - 晟初
2020.10 - D轮 - N/A - 新梅/高新发展/中泰/中南/北京中鸿智造/同创伟业
2021.06 - 股权投资 - N/A - 同创伟业/中鸿智造
2021.07 - 股权投资 - N/A - 新梅
2022.03 - E轮 - 3亿人民币 - N/A</t>
  </si>
  <si>
    <t>科比特航空团队创建于2010年，作为国际领先的工业级无人机企业，科比特航空先后兼并收购了上下游数十家团队企业，率先打造了全球首条工业级无人机系统产业链。近4年来，科比特航空持续发展新技术，创造行业新高度，每年业绩高速增长陆续成为了国家电网第一大供应商、中国国电风能巡检唯一供应商、公安消防领域第一大供应商、中石化第一大供应商及南方电网第二大供应商、华为优秀合作商。公司连续三年蝉联中国无人机十大创新品牌、中国警用装备十大品牌。</t>
  </si>
  <si>
    <t>腾讯/高榕/顺为/耀途</t>
  </si>
  <si>
    <t>2021.12 - 股权投资 - N/A - 顺为/华业天成/耀途
2022.01 - Pre-A轮 - N/A - 腾讯/高榕
2022.02 - 股权投资 - N/A - 日臻/浙江涂鸦</t>
  </si>
  <si>
    <t>归芯科技是一家以5G移动通信技术为核心竞争力的综合性集成电路平台企业。公司于2021年4月创立，总部位于深圳，在北京、上海、天津及成都设有分支机构。</t>
  </si>
  <si>
    <t>芯和半导体</t>
  </si>
  <si>
    <t>EDA软件和射频SiP系统研发商</t>
  </si>
  <si>
    <t>2013.08 - 天使轮 - N/A - 北京玄德
2015.09 - A轮 - N/A - 上海上创信德/聚源
2019.11 - A+轮 - N/A - 张江火炬
2021.01 - B轮 - 1亿人民币 - 赛领/新微
2021.12 - 股权投资 - N/A - 上海科创/兴证/晶凯/海望/赛领/宁波静水
2022.02 - 股权投资 - N/A - 上汽</t>
  </si>
  <si>
    <t>芯和半导体科技（上海）有限公司由业界专家创立于2010年, 专注电子设计自动化EDA软件、集成无源器件IPD和系统级封装SiP微系统的研发。公司致力于为半导体芯片设计公司和系统厂商提供差异化的软件产品和芯片小型化解决方案，包括高速数字设计、IC封装设计、和射频模拟混合信号设计等。这些产品和方案可以应用到智能手机、平板电脑和可穿戴等移动设备上，也可以应用到高速数据通信设备上。</t>
  </si>
  <si>
    <t>霸王茶姬</t>
  </si>
  <si>
    <t>新中式国风茶饮品牌</t>
  </si>
  <si>
    <t>2020.12 - 天使轮 - N/A - XVC/复星/灏海辰星
2021.03 - A轮 - N/A - XVC/复星集团
2021.10 - B轮 - 3亿人民币 - 琮碧秋实/XVC
2022.03 - 股权投资 - N/A - 复星锐正</t>
  </si>
  <si>
    <t>霸王茶姬是云南味知觉餐饮管理有限公司旗下的新中式茶饮品牌。2017年11月17日，在昆明开设首店。霸王茶姬坚持使用天然原产地原叶茶，24小时牧场直供新鲜牛奶搭配当地当季新鲜天然水果和食材，做健康中式茶饮，在制茶工艺上，霸王茶姬坚持“现点现做，制作新鲜”服务理念，“用茶自然”“用奶纯正”“用果逐时”代表着霸王茶姬的用材态度。霸王茶姬已陆续在上海 、南京、重庆、海口、南宁、贵阳、合肥、福州、温州、大理、丽江、普宁等城市落地，并在马来西亚、泰国和新加坡等国开设门店。现全球门店已突破200家。。</t>
  </si>
  <si>
    <t>维眸生物</t>
  </si>
  <si>
    <t>眼科创新药研发商</t>
  </si>
  <si>
    <t>2017.05 - A轮 - 数千万人民币 - 道远/千岱/维亚
2018.07 - B轮 - 5000万人民币 - 龙磐
2019.09 - C轮 - 6500万人民币 - 贝达/聚明/长融/赢骐/JMCR/东翰/贝加
2021.03 - D轮 - 3亿人民币 - 红杉/贝加/高特佳/千骥/JMCR/中金策/张江火炬/长融/风和/瑞海/贝达
2022.02 - 股权投资 - N/A - 中金策</t>
  </si>
  <si>
    <t>维眸生物是一家干眼症生物制药研发商，专注于治疗眼科疾病新药的研发，主要产品为干眼症治疗药物Lifitegrast，目前已获FDA批准，并且已完成新药临床前药理、毒理规范化评估试验。隶属于维眸生物科技(上海)有限公司。</t>
  </si>
  <si>
    <t>中博瑞康</t>
  </si>
  <si>
    <t>国产细胞制备工具整体解决方案开发商</t>
  </si>
  <si>
    <t>2021.08 - 天使轮 - 数千万人民币 - 创新工场
2022.02 - 股权投资 - N/A - 远东宏信</t>
  </si>
  <si>
    <t>中博瑞康（北京）生物技术有限公司是一家专注于生命科学研究与临床细胞治疗领域的专业公司，致力于为全球客户提供全方位、高品质的实验室产品及解决方案和技术服务，专业从事细胞免疫科学、医疗领域高新技术服务、医院与研究中心实验设备市场运营的高科技公司。公司业务聚焦于免疫科研、免疫细胞治疗的体系化解决方案和配套技术与耗材管理，涉及基因筛查，细胞遴选，细胞光学影像学检测，细胞培养体系的一站式管理，细胞的存储运输和冻存复苏管理，肿瘤及健康人的免疫评估，及现代化的肿瘤免疫治疗技术服务和肿瘤预防保健等重要领域。</t>
  </si>
  <si>
    <t>几光</t>
  </si>
  <si>
    <t>全屋场景智能家居解决方案提供商</t>
  </si>
  <si>
    <t>2019.05 - 天使 - 数百万人民币 - 元禾
2019.08 - Pre-A - 1000万人民币 - 东方富海/元禾
2020.06 - 战略投资 - 1000万人民币 - 中海/尚势/天津九安
2010.11 - A轮 - 数千万人民币 - 复星锐正/元禾
2021.02 - 股权投资 - N/A - 红杉/智盈
2021.08 - A+轮 - 数千万人民币 - 红杉/复星锐正
2022.02 - B轮 - 2亿人民币 - 容亿/明道/三七互娱/广州新兴/万联广生/万联天泽</t>
  </si>
  <si>
    <t>广州奕至家居科技有限公司是一家以产品设计研发为核心的科技公司，公司专注于全屋场景智慧灯光解决方案，立志于把科技和美学融合在一起，通过网络控制与传感器的结合，应用LED发光技术以及工业设计，用灯光重新装饰用户的家，把用户的家变得更美更智能。</t>
  </si>
  <si>
    <t>机智云</t>
  </si>
  <si>
    <t>物联网智能硬件开发云服务平台</t>
  </si>
  <si>
    <t>2014.08 - A轮 - 400万美元 - 经纬
2014.12 - 战略投资 - 12.66亿人民币 - 小米
2015.08 - B轮 - 2亿人民币 - 九仁/经纬
2018.01 - 股权投资 - N/A - 高通风险
2022.02 - 股权投资 - N/A - 华映</t>
  </si>
  <si>
    <t>机智云(Gizwits)是一个物联网开发平台，集合了手机应用开发工具包SDK、云端解决方案（控制、数据采集、大数据运算和智能决策等）、设备端（开源硬件）等。机智云成立于2010年，是目前国内为智能硬件提供后台支持的细分领域云服务平台，他们为智能硬件开发商提供智能硬件开发工具，为智能硬件厂家提供一站式物联网开发和运维服务。</t>
  </si>
  <si>
    <t>硬科技&amp;绿色科技小组</t>
  </si>
  <si>
    <t>企业服务小组</t>
  </si>
  <si>
    <t>生命科学小组</t>
  </si>
  <si>
    <t>消费科技小组</t>
  </si>
  <si>
    <t>成长期小组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</si>
</sst>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d"/>
    <numFmt numFmtId="165" formatCode="\¥#,##0"/>
    <numFmt numFmtId="166" formatCode="0_);\(0\)"/>
  </numFmts>
  <fonts count="330" x14ac:knownFonts="1">
    <font>
      <sz val="10"/>
      <color theme="1"/>
      <name val="Calibri"/>
      <family val="2"/>
      <scheme val="minor"/>
    </font>
    <font>
      <sz val="9.75"/>
      <color rgb="FF000000"/>
      <name val="Calibri"/>
      <family val="2"/>
      <scheme val="minor"/>
    </font>
    <font>
      <sz val="9.75"/>
      <color rgb="FF4E83FD"/>
      <name val="Calibri"/>
      <family val="2"/>
      <scheme val="minor"/>
    </font>
    <font>
      <b/>
      <sz val="9.75"/>
      <color rgb="FFF54A45"/>
      <name val="Calibri"/>
      <family val="2"/>
      <scheme val="minor"/>
    </font>
    <font>
      <b/>
      <sz val="9.75"/>
      <color rgb="FF000000"/>
      <name val="Calibri"/>
      <family val="2"/>
      <scheme val="minor"/>
    </font>
    <font>
      <b/>
      <sz val="9.75"/>
      <color rgb="FF4E83FD"/>
      <name val="Calibri"/>
      <family val="2"/>
      <scheme val="minor"/>
    </font>
    <font>
      <sz val="9.75"/>
      <color rgb="FF1F2329"/>
      <name val="Calibri"/>
      <family val="2"/>
      <scheme val="minor"/>
    </font>
    <font>
      <sz val="9.75"/>
      <color rgb="FF000000"/>
      <name val="Calibri"/>
      <family val="2"/>
      <scheme val="minor"/>
    </font>
    <font>
      <sz val="9.75"/>
      <color rgb="FF1F2329"/>
      <name val="Calibri"/>
      <family val="2"/>
      <scheme val="minor"/>
    </font>
    <font>
      <sz val="9.75"/>
      <color rgb="FF000000"/>
      <name val="Calibri"/>
      <family val="2"/>
      <scheme val="minor"/>
    </font>
    <font>
      <b/>
      <sz val="10.5"/>
      <color rgb="FF000000"/>
      <name val="Calibri"/>
      <family val="2"/>
      <scheme val="minor"/>
    </font>
    <font>
      <b/>
      <sz val="9.75"/>
      <color rgb="FF4E83FD"/>
      <name val="Calibri"/>
      <family val="2"/>
      <scheme val="minor"/>
    </font>
    <font>
      <sz val="9.75"/>
      <color rgb="FF000000"/>
      <name val="Calibri"/>
      <family val="2"/>
      <scheme val="minor"/>
    </font>
    <font>
      <sz val="9.75"/>
      <color rgb="FF000000"/>
      <name val="Calibri"/>
      <family val="2"/>
      <scheme val="minor"/>
    </font>
    <font>
      <b/>
      <sz val="9.75"/>
      <color rgb="FF4E83FD"/>
      <name val="Calibri"/>
      <family val="2"/>
      <scheme val="minor"/>
    </font>
    <font>
      <sz val="9.75"/>
      <color rgb="FF4E83FD"/>
      <name val="Calibri"/>
      <family val="2"/>
      <scheme val="minor"/>
    </font>
    <font>
      <b/>
      <sz val="9.75"/>
      <color rgb="FF000000"/>
      <name val="Calibri"/>
      <family val="2"/>
      <scheme val="minor"/>
    </font>
    <font>
      <sz val="9.75"/>
      <color rgb="FF000000"/>
      <name val="Calibri"/>
      <family val="2"/>
      <scheme val="minor"/>
    </font>
    <font>
      <sz val="9.75"/>
      <color rgb="FF000000"/>
      <name val="Calibri"/>
      <family val="2"/>
      <scheme val="minor"/>
    </font>
    <font>
      <sz val="9.75"/>
      <color rgb="FF4E83FD"/>
      <name val="Calibri"/>
      <family val="2"/>
      <scheme val="minor"/>
    </font>
    <font>
      <b/>
      <sz val="9.75"/>
      <color rgb="FF000000"/>
      <name val="Calibri"/>
      <family val="2"/>
      <scheme val="minor"/>
    </font>
    <font>
      <sz val="9.75"/>
      <color rgb="FF000000"/>
      <name val="Calibri"/>
      <family val="2"/>
      <scheme val="minor"/>
    </font>
    <font>
      <sz val="9.75"/>
      <color rgb="FF4E83FD"/>
      <name val="Calibri"/>
      <family val="2"/>
      <scheme val="minor"/>
    </font>
    <font>
      <sz val="9.75"/>
      <color rgb="FF000000"/>
      <name val="Calibri"/>
      <family val="2"/>
      <scheme val="minor"/>
    </font>
    <font>
      <b/>
      <sz val="9.75"/>
      <color rgb="FFF54A45"/>
      <name val="Calibri"/>
      <family val="2"/>
      <scheme val="minor"/>
    </font>
    <font>
      <sz val="9.75"/>
      <color rgb="FF000000"/>
      <name val="Calibri"/>
      <family val="2"/>
      <scheme val="minor"/>
    </font>
    <font>
      <b/>
      <sz val="9.75"/>
      <color rgb="FF4E83FD"/>
      <name val="Calibri"/>
      <family val="2"/>
      <scheme val="minor"/>
    </font>
    <font>
      <sz val="9.75"/>
      <color rgb="FF4E83FD"/>
      <name val="Calibri"/>
      <family val="2"/>
      <scheme val="minor"/>
    </font>
    <font>
      <sz val="9.75"/>
      <color rgb="FF4E83FD"/>
      <name val="Calibri"/>
      <family val="2"/>
      <scheme val="minor"/>
    </font>
    <font>
      <b/>
      <sz val="9.75"/>
      <color rgb="FFF54A45"/>
      <name val="Calibri"/>
      <family val="2"/>
      <scheme val="minor"/>
    </font>
    <font>
      <sz val="9.75"/>
      <color rgb="FF000000"/>
      <name val="Calibri"/>
      <family val="2"/>
      <scheme val="minor"/>
    </font>
    <font>
      <sz val="9.75"/>
      <color rgb="FF000000"/>
      <name val="Calibri"/>
      <family val="2"/>
      <scheme val="minor"/>
    </font>
    <font>
      <sz val="9.75"/>
      <color rgb="FF4E83FD"/>
      <name val="Calibri"/>
      <family val="2"/>
      <scheme val="minor"/>
    </font>
    <font>
      <sz val="9.75"/>
      <color rgb="FF000000"/>
      <name val="Calibri"/>
      <family val="2"/>
      <scheme val="minor"/>
    </font>
    <font>
      <b/>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sz val="9.75"/>
      <color rgb="FFF54A45"/>
      <name val="Calibri"/>
      <family val="2"/>
      <scheme val="minor"/>
    </font>
    <font>
      <sz val="9.75"/>
      <color rgb="FF000000"/>
      <name val="Calibri"/>
      <family val="2"/>
      <scheme val="minor"/>
    </font>
    <font>
      <sz val="9.75"/>
      <color rgb="FF000000"/>
      <name val="Calibri"/>
      <family val="2"/>
      <scheme val="minor"/>
    </font>
    <font>
      <sz val="9.75"/>
      <color rgb="FF4E83FD"/>
      <name val="Calibri"/>
      <family val="2"/>
      <scheme val="minor"/>
    </font>
    <font>
      <sz val="9.75"/>
      <color rgb="FF000000"/>
      <name val="Calibri"/>
      <family val="2"/>
      <scheme val="minor"/>
    </font>
    <font>
      <sz val="9.75"/>
      <color rgb="FF4E83FD"/>
      <name val="Calibri"/>
      <family val="2"/>
      <scheme val="minor"/>
    </font>
    <font>
      <sz val="9.75"/>
      <color rgb="FF000000"/>
      <name val="Calibri"/>
      <family val="2"/>
      <scheme val="minor"/>
    </font>
    <font>
      <sz val="9.75"/>
      <color rgb="FF4E83FD"/>
      <name val="Calibri"/>
      <family val="2"/>
      <scheme val="minor"/>
    </font>
    <font>
      <sz val="9.75"/>
      <color rgb="FF1F2329"/>
      <name val="Calibri"/>
      <family val="2"/>
      <scheme val="minor"/>
    </font>
    <font>
      <b/>
      <sz val="9.75"/>
      <color rgb="FFF54A45"/>
      <name val="Calibri"/>
      <family val="2"/>
      <scheme val="minor"/>
    </font>
    <font>
      <sz val="9.75"/>
      <color rgb="FF000000"/>
      <name val="Calibri"/>
      <family val="2"/>
      <scheme val="minor"/>
    </font>
    <font>
      <b/>
      <sz val="9.75"/>
      <color rgb="FF4E83FD"/>
      <name val="Calibri"/>
      <family val="2"/>
      <scheme val="minor"/>
    </font>
    <font>
      <sz val="9.75"/>
      <color rgb="FF4E83FD"/>
      <name val="Calibri"/>
      <family val="2"/>
      <scheme val="minor"/>
    </font>
    <font>
      <b/>
      <sz val="9.75"/>
      <color rgb="FF000000"/>
      <name val="Calibri"/>
      <family val="2"/>
      <scheme val="minor"/>
    </font>
    <font>
      <b/>
      <sz val="9.75"/>
      <color rgb="FF4E83FD"/>
      <name val="Calibri"/>
      <family val="2"/>
      <scheme val="minor"/>
    </font>
    <font>
      <b/>
      <sz val="9.75"/>
      <color rgb="FF4E83FD"/>
      <name val="Calibri"/>
      <family val="2"/>
      <scheme val="minor"/>
    </font>
    <font>
      <sz val="9.75"/>
      <color rgb="FF4E83FD"/>
      <name val="Calibri"/>
      <family val="2"/>
      <scheme val="minor"/>
    </font>
    <font>
      <sz val="9.75"/>
      <color rgb="FF4E83FD"/>
      <name val="Calibri"/>
      <family val="2"/>
      <scheme val="minor"/>
    </font>
    <font>
      <sz val="9.75"/>
      <color rgb="FF000000"/>
      <name val="Calibri"/>
      <family val="2"/>
      <scheme val="minor"/>
    </font>
    <font>
      <b/>
      <sz val="9.75"/>
      <color rgb="FF4E83FD"/>
      <name val="Calibri"/>
      <family val="2"/>
      <scheme val="minor"/>
    </font>
    <font>
      <sz val="9.75"/>
      <color rgb="FF000000"/>
      <name val="Calibri"/>
      <family val="2"/>
      <scheme val="minor"/>
    </font>
    <font>
      <b/>
      <sz val="10.5"/>
      <color rgb="FF000000"/>
      <name val="Calibri"/>
      <family val="2"/>
      <scheme val="minor"/>
    </font>
    <font>
      <sz val="9.75"/>
      <color rgb="FF4E83FD"/>
      <name val="Calibri"/>
      <family val="2"/>
      <scheme val="minor"/>
    </font>
    <font>
      <sz val="9.75"/>
      <color rgb="FF4E83FD"/>
      <name val="Calibri"/>
      <family val="2"/>
      <scheme val="minor"/>
    </font>
    <font>
      <b/>
      <sz val="9.75"/>
      <color rgb="FF4E83FD"/>
      <name val="Calibri"/>
      <family val="2"/>
      <scheme val="minor"/>
    </font>
    <font>
      <sz val="9.75"/>
      <color rgb="FF000000"/>
      <name val="Calibri"/>
      <family val="2"/>
      <scheme val="minor"/>
    </font>
    <font>
      <b/>
      <sz val="9.75"/>
      <color rgb="FF000000"/>
      <name val="Calibri"/>
      <family val="2"/>
      <scheme val="minor"/>
    </font>
    <font>
      <sz val="9.75"/>
      <color rgb="FF4E83FD"/>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sz val="9.75"/>
      <color rgb="FF000000"/>
      <name val="Calibri"/>
      <family val="2"/>
      <scheme val="minor"/>
    </font>
    <font>
      <sz val="9.75"/>
      <color rgb="FF1F2329"/>
      <name val="Calibri"/>
      <family val="2"/>
      <scheme val="minor"/>
    </font>
    <font>
      <sz val="9.75"/>
      <color rgb="FF000000"/>
      <name val="Calibri"/>
      <family val="2"/>
      <scheme val="minor"/>
    </font>
    <font>
      <sz val="9.75"/>
      <color rgb="FF4E83FD"/>
      <name val="Calibri"/>
      <family val="2"/>
      <scheme val="minor"/>
    </font>
    <font>
      <b/>
      <sz val="9.75"/>
      <color rgb="FFF54A45"/>
      <name val="Calibri"/>
      <family val="2"/>
      <scheme val="minor"/>
    </font>
    <font>
      <b/>
      <sz val="9.75"/>
      <color rgb="FF000000"/>
      <name val="Calibri"/>
      <family val="2"/>
      <scheme val="minor"/>
    </font>
    <font>
      <sz val="9.75"/>
      <color rgb="FF4E83FD"/>
      <name val="Calibri"/>
      <family val="2"/>
      <scheme val="minor"/>
    </font>
    <font>
      <b/>
      <sz val="9.75"/>
      <color rgb="FF4E83FD"/>
      <name val="Calibri"/>
      <family val="2"/>
      <scheme val="minor"/>
    </font>
    <font>
      <b/>
      <sz val="9.75"/>
      <color rgb="FFF54A45"/>
      <name val="Calibri"/>
      <family val="2"/>
      <scheme val="minor"/>
    </font>
    <font>
      <b/>
      <sz val="9.75"/>
      <color rgb="FF000000"/>
      <name val="Calibri"/>
      <family val="2"/>
      <scheme val="minor"/>
    </font>
    <font>
      <b/>
      <sz val="9.75"/>
      <color rgb="FF000000"/>
      <name val="Calibri"/>
      <family val="2"/>
      <scheme val="minor"/>
    </font>
    <font>
      <b/>
      <sz val="9.75"/>
      <color rgb="FF4E83FD"/>
      <name val="Calibri"/>
      <family val="2"/>
      <scheme val="minor"/>
    </font>
    <font>
      <b/>
      <sz val="9.75"/>
      <color rgb="FF000000"/>
      <name val="Calibri"/>
      <family val="2"/>
      <scheme val="minor"/>
    </font>
    <font>
      <b/>
      <sz val="9.75"/>
      <color rgb="FF000000"/>
      <name val="Calibri"/>
      <family val="2"/>
      <scheme val="minor"/>
    </font>
    <font>
      <b/>
      <sz val="9.75"/>
      <color rgb="FF000000"/>
      <name val="Calibri"/>
      <family val="2"/>
      <scheme val="minor"/>
    </font>
    <font>
      <b/>
      <sz val="9.75"/>
      <color rgb="FF000000"/>
      <name val="Calibri"/>
      <family val="2"/>
      <scheme val="minor"/>
    </font>
    <font>
      <b/>
      <sz val="9.75"/>
      <color rgb="FF000000"/>
      <name val="Calibri"/>
      <family val="2"/>
      <scheme val="minor"/>
    </font>
    <font>
      <b/>
      <sz val="9.75"/>
      <color rgb="FF1F2329"/>
      <name val="Calibri"/>
      <family val="2"/>
      <scheme val="minor"/>
    </font>
    <font>
      <sz val="9.75"/>
      <color rgb="FF4E83FD"/>
      <name val="Calibri"/>
      <family val="2"/>
      <scheme val="minor"/>
    </font>
    <font>
      <sz val="9.75"/>
      <color rgb="FF000000"/>
      <name val="Calibri"/>
      <family val="2"/>
      <scheme val="minor"/>
    </font>
    <font>
      <b/>
      <sz val="9.75"/>
      <color rgb="FFF54A45"/>
      <name val="Calibri"/>
      <family val="2"/>
      <scheme val="minor"/>
    </font>
    <font>
      <sz val="9.75"/>
      <color rgb="FF000000"/>
      <name val="Calibri"/>
      <family val="2"/>
      <scheme val="minor"/>
    </font>
    <font>
      <sz val="9.75"/>
      <color rgb="FF000000"/>
      <name val="Calibri"/>
      <family val="2"/>
      <scheme val="minor"/>
    </font>
    <font>
      <b/>
      <sz val="9.75"/>
      <color rgb="FFF54A45"/>
      <name val="Calibri"/>
      <family val="2"/>
      <scheme val="minor"/>
    </font>
    <font>
      <sz val="9.75"/>
      <color rgb="FF000000"/>
      <name val="Calibri"/>
      <family val="2"/>
      <scheme val="minor"/>
    </font>
    <font>
      <sz val="9.75"/>
      <color rgb="FF4E83FD"/>
      <name val="Calibri"/>
      <family val="2"/>
      <scheme val="minor"/>
    </font>
    <font>
      <sz val="9.75"/>
      <color rgb="FF000000"/>
      <name val="Calibri"/>
      <family val="2"/>
      <scheme val="minor"/>
    </font>
    <font>
      <sz val="9.75"/>
      <color rgb="FF000000"/>
      <name val="Calibri"/>
      <family val="2"/>
      <scheme val="minor"/>
    </font>
    <font>
      <sz val="9.75"/>
      <color rgb="FF4E83FD"/>
      <name val="Calibri"/>
      <family val="2"/>
      <scheme val="minor"/>
    </font>
    <font>
      <sz val="9.75"/>
      <color rgb="FF4E83FD"/>
      <name val="Calibri"/>
      <family val="2"/>
      <scheme val="minor"/>
    </font>
    <font>
      <b/>
      <sz val="9.75"/>
      <color rgb="FF000000"/>
      <name val="Calibri"/>
      <family val="2"/>
      <scheme val="minor"/>
    </font>
    <font>
      <b/>
      <sz val="9.75"/>
      <color rgb="FF4E83FD"/>
      <name val="Calibri"/>
      <family val="2"/>
      <scheme val="minor"/>
    </font>
    <font>
      <sz val="9.75"/>
      <color rgb="FF4E83FD"/>
      <name val="Calibri"/>
      <family val="2"/>
      <scheme val="minor"/>
    </font>
    <font>
      <b/>
      <sz val="9.75"/>
      <color rgb="FF000000"/>
      <name val="Calibri"/>
      <family val="2"/>
      <scheme val="minor"/>
    </font>
    <font>
      <b/>
      <sz val="9.75"/>
      <color rgb="FF000000"/>
      <name val="Calibri"/>
      <family val="2"/>
      <scheme val="minor"/>
    </font>
    <font>
      <b/>
      <sz val="9.75"/>
      <color rgb="FF4E83FD"/>
      <name val="Calibri"/>
      <family val="2"/>
      <scheme val="minor"/>
    </font>
    <font>
      <b/>
      <sz val="9.75"/>
      <color rgb="FF4E83FD"/>
      <name val="Calibri"/>
      <family val="2"/>
      <scheme val="minor"/>
    </font>
    <font>
      <b/>
      <sz val="9.75"/>
      <color rgb="FF000000"/>
      <name val="Calibri"/>
      <family val="2"/>
      <scheme val="minor"/>
    </font>
    <font>
      <b/>
      <sz val="9.75"/>
      <color rgb="FFF54A45"/>
      <name val="Calibri"/>
      <family val="2"/>
      <scheme val="minor"/>
    </font>
    <font>
      <b/>
      <sz val="9.75"/>
      <color rgb="FF4E83FD"/>
      <name val="Calibri"/>
      <family val="2"/>
      <scheme val="minor"/>
    </font>
    <font>
      <sz val="9.75"/>
      <color rgb="FF000000"/>
      <name val="Calibri"/>
      <family val="2"/>
      <scheme val="minor"/>
    </font>
    <font>
      <sz val="9.75"/>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b/>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1F2329"/>
      <name val="Calibri"/>
      <family val="2"/>
      <scheme val="minor"/>
    </font>
    <font>
      <sz val="12"/>
      <color rgb="FF1F2329"/>
      <name val="Calibri"/>
      <family val="2"/>
      <scheme val="minor"/>
    </font>
    <font>
      <sz val="12"/>
      <color rgb="FF1F2329"/>
      <name val="Calibri"/>
      <family val="2"/>
      <scheme val="minor"/>
    </font>
    <font>
      <sz val="12"/>
      <color rgb="FF1F2329"/>
      <name val="Calibri"/>
      <family val="2"/>
      <scheme val="minor"/>
    </font>
    <font>
      <sz val="12"/>
      <color rgb="FF1F2329"/>
      <name val="Calibri"/>
      <family val="2"/>
      <scheme val="minor"/>
    </font>
    <font>
      <sz val="12"/>
      <color rgb="FF1F2329"/>
      <name val="Calibri"/>
      <family val="2"/>
      <scheme val="minor"/>
    </font>
    <font>
      <b/>
      <sz val="12"/>
      <color rgb="FF1F2329"/>
      <name val="Calibri"/>
      <family val="2"/>
      <scheme val="minor"/>
    </font>
    <font>
      <sz val="12"/>
      <color rgb="FFF54A45"/>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1F2329"/>
      <name val="Calibri"/>
      <family val="2"/>
      <scheme val="minor"/>
    </font>
    <font>
      <sz val="12"/>
      <color rgb="FF1F2329"/>
      <name val="Calibri"/>
      <family val="2"/>
      <scheme val="minor"/>
    </font>
    <font>
      <sz val="12"/>
      <color rgb="FF1F2329"/>
      <name val="Calibri"/>
      <family val="2"/>
      <scheme val="minor"/>
    </font>
    <font>
      <b/>
      <sz val="12"/>
      <color rgb="FF1F2329"/>
      <name val="Calibri"/>
      <family val="2"/>
      <scheme val="minor"/>
    </font>
    <font>
      <sz val="12"/>
      <color rgb="FF1F2329"/>
      <name val="Calibri"/>
      <family val="2"/>
      <scheme val="minor"/>
    </font>
    <font>
      <sz val="12"/>
      <color rgb="FF1F2329"/>
      <name val="Calibri"/>
      <family val="2"/>
      <scheme val="minor"/>
    </font>
    <font>
      <sz val="12"/>
      <color rgb="FFF54A45"/>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b/>
      <sz val="12"/>
      <color rgb="FF000000"/>
      <name val="Calibri"/>
      <family val="2"/>
      <scheme val="minor"/>
    </font>
    <font>
      <sz val="12"/>
      <color rgb="FF000000"/>
      <name val="Calibri"/>
      <family val="2"/>
      <scheme val="minor"/>
    </font>
    <font>
      <sz val="12"/>
      <color rgb="FF000000"/>
      <name val="Calibri"/>
      <family val="2"/>
      <scheme val="minor"/>
    </font>
    <font>
      <b/>
      <sz val="12"/>
      <color rgb="FFF54A45"/>
      <name val="Calibri"/>
      <family val="2"/>
      <scheme val="minor"/>
    </font>
    <font>
      <b/>
      <sz val="12"/>
      <color rgb="FFF54A45"/>
      <name val="Calibri"/>
      <family val="2"/>
      <scheme val="minor"/>
    </font>
    <font>
      <b/>
      <sz val="12"/>
      <color rgb="FFF54A45"/>
      <name val="Calibri"/>
      <family val="2"/>
      <scheme val="minor"/>
    </font>
    <font>
      <b/>
      <sz val="12"/>
      <color rgb="FFF54A45"/>
      <name val="Calibri"/>
      <family val="2"/>
      <scheme val="minor"/>
    </font>
    <font>
      <b/>
      <sz val="12"/>
      <color rgb="FFF54A45"/>
      <name val="Calibri"/>
      <family val="2"/>
      <scheme val="minor"/>
    </font>
    <font>
      <b/>
      <sz val="12"/>
      <color rgb="FFF54A45"/>
      <name val="Calibri"/>
      <family val="2"/>
      <scheme val="minor"/>
    </font>
    <font>
      <b/>
      <sz val="12"/>
      <color rgb="FFF54A45"/>
      <name val="Calibri"/>
      <family val="2"/>
      <scheme val="minor"/>
    </font>
    <font>
      <b/>
      <sz val="12"/>
      <color rgb="FFF54A45"/>
      <name val="Calibri"/>
      <family val="2"/>
      <scheme val="minor"/>
    </font>
    <font>
      <sz val="12"/>
      <color rgb="FFF54A45"/>
      <name val="Calibri"/>
      <family val="2"/>
      <scheme val="minor"/>
    </font>
    <font>
      <sz val="12"/>
      <color rgb="FFF54A45"/>
      <name val="Calibri"/>
      <family val="2"/>
      <scheme val="minor"/>
    </font>
    <font>
      <sz val="12"/>
      <color rgb="FFF54A45"/>
      <name val="Calibri"/>
      <family val="2"/>
      <scheme val="minor"/>
    </font>
    <font>
      <sz val="12"/>
      <color rgb="FFF54A45"/>
      <name val="Calibri"/>
      <family val="2"/>
      <scheme val="minor"/>
    </font>
    <font>
      <sz val="12"/>
      <color rgb="FFF54A45"/>
      <name val="Calibri"/>
      <family val="2"/>
      <scheme val="minor"/>
    </font>
    <font>
      <sz val="12"/>
      <color rgb="FFF54A45"/>
      <name val="Calibri"/>
      <family val="2"/>
      <scheme val="minor"/>
    </font>
    <font>
      <b/>
      <sz val="12"/>
      <color rgb="FFF54A45"/>
      <name val="Calibri"/>
      <family val="2"/>
      <scheme val="minor"/>
    </font>
    <font>
      <sz val="12"/>
      <color rgb="FFF54A45"/>
      <name val="Calibri"/>
      <family val="2"/>
      <scheme val="minor"/>
    </font>
    <font>
      <sz val="12"/>
      <color rgb="FFF54A45"/>
      <name val="Calibri"/>
      <family val="2"/>
      <scheme val="minor"/>
    </font>
    <font>
      <sz val="12"/>
      <color rgb="FFF54A45"/>
      <name val="Calibri"/>
      <family val="2"/>
      <scheme val="minor"/>
    </font>
    <font>
      <sz val="12"/>
      <color rgb="FF000000"/>
      <name val="Calibri"/>
      <family val="2"/>
      <scheme val="minor"/>
    </font>
    <font>
      <sz val="12"/>
      <color rgb="FFF54A45"/>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F54A45"/>
      <name val="Calibri"/>
      <family val="2"/>
      <scheme val="minor"/>
    </font>
    <font>
      <sz val="12"/>
      <color rgb="FF000000"/>
      <name val="Calibri"/>
      <family val="2"/>
      <scheme val="minor"/>
    </font>
    <font>
      <sz val="9.75"/>
      <color rgb="FF000000"/>
      <name val="Calibri"/>
      <family val="2"/>
      <scheme val="minor"/>
    </font>
    <font>
      <sz val="12"/>
      <color rgb="FF000000"/>
      <name val="Calibri"/>
      <family val="2"/>
      <scheme val="minor"/>
    </font>
    <font>
      <b/>
      <sz val="12"/>
      <color rgb="FFF54A45"/>
      <name val="Calibri"/>
      <family val="2"/>
      <scheme val="minor"/>
    </font>
    <font>
      <sz val="12"/>
      <color rgb="FF000000"/>
      <name val="Calibri"/>
      <family val="2"/>
      <scheme val="minor"/>
    </font>
    <font>
      <sz val="12"/>
      <color rgb="FFF54A45"/>
      <name val="Calibri"/>
      <family val="2"/>
      <scheme val="minor"/>
    </font>
    <font>
      <sz val="12"/>
      <color rgb="FF000000"/>
      <name val="Calibri"/>
      <family val="2"/>
      <scheme val="minor"/>
    </font>
    <font>
      <b/>
      <sz val="12"/>
      <color rgb="FFF54A45"/>
      <name val="Calibri"/>
      <family val="2"/>
      <scheme val="minor"/>
    </font>
    <font>
      <b/>
      <sz val="12"/>
      <color rgb="FFF54A45"/>
      <name val="Calibri"/>
      <family val="2"/>
      <scheme val="minor"/>
    </font>
    <font>
      <b/>
      <sz val="12"/>
      <color rgb="FF000000"/>
      <name val="Calibri"/>
      <family val="2"/>
      <scheme val="minor"/>
    </font>
    <font>
      <b/>
      <strike/>
      <sz val="12"/>
      <color rgb="FF000000"/>
      <name val="Calibri"/>
      <family val="2"/>
      <scheme val="minor"/>
    </font>
    <font>
      <sz val="10.5"/>
      <color rgb="FF000000"/>
      <name val="Calibri"/>
      <family val="2"/>
      <scheme val="minor"/>
    </font>
    <font>
      <b/>
      <sz val="12"/>
      <color rgb="FF000000"/>
      <name val="Calibri"/>
      <family val="2"/>
      <scheme val="minor"/>
    </font>
    <font>
      <b/>
      <sz val="12"/>
      <color rgb="FF000000"/>
      <name val="Calibri"/>
      <family val="2"/>
      <scheme val="minor"/>
    </font>
    <font>
      <b/>
      <sz val="12"/>
      <color rgb="FF000000"/>
      <name val="Calibri"/>
      <family val="2"/>
      <scheme val="minor"/>
    </font>
    <font>
      <b/>
      <sz val="12"/>
      <color rgb="FF000000"/>
      <name val="Calibri"/>
      <family val="2"/>
      <scheme val="minor"/>
    </font>
    <font>
      <b/>
      <sz val="12"/>
      <color rgb="FF000000"/>
      <name val="Calibri"/>
      <family val="2"/>
      <scheme val="minor"/>
    </font>
    <font>
      <b/>
      <sz val="12"/>
      <color rgb="FF000000"/>
      <name val="Calibri"/>
      <family val="2"/>
      <scheme val="minor"/>
    </font>
    <font>
      <b/>
      <sz val="12"/>
      <color rgb="FF000000"/>
      <name val="Calibri"/>
      <family val="2"/>
      <scheme val="minor"/>
    </font>
    <font>
      <b/>
      <sz val="12"/>
      <color rgb="FF000000"/>
      <name val="Calibri"/>
      <family val="2"/>
      <scheme val="minor"/>
    </font>
    <font>
      <sz val="12"/>
      <color rgb="FF1F2329"/>
      <name val="Calibri"/>
      <family val="2"/>
      <scheme val="minor"/>
    </font>
    <font>
      <sz val="12"/>
      <color rgb="FF1F2329"/>
      <name val="Calibri"/>
      <family val="2"/>
      <scheme val="minor"/>
    </font>
    <font>
      <sz val="12"/>
      <color rgb="FFF76964"/>
      <name val="Calibri"/>
      <family val="2"/>
      <scheme val="minor"/>
    </font>
    <font>
      <sz val="12"/>
      <color rgb="FFFFFFFF"/>
      <name val="Calibri"/>
      <family val="2"/>
      <scheme val="minor"/>
    </font>
    <font>
      <sz val="12"/>
      <color rgb="FFFFFFFF"/>
      <name val="Calibri"/>
      <family val="2"/>
      <scheme val="minor"/>
    </font>
    <font>
      <sz val="12"/>
      <color rgb="FFFFFFFF"/>
      <name val="Calibri"/>
      <family val="2"/>
      <scheme val="minor"/>
    </font>
    <font>
      <sz val="12"/>
      <color rgb="FFFFFFFF"/>
      <name val="Calibri"/>
      <family val="2"/>
      <scheme val="minor"/>
    </font>
    <font>
      <sz val="12"/>
      <color rgb="FFFFFFFF"/>
      <name val="Calibri"/>
      <family val="2"/>
      <scheme val="minor"/>
    </font>
    <font>
      <b/>
      <sz val="12"/>
      <color rgb="FFFFFFFF"/>
      <name val="Calibri"/>
      <family val="2"/>
      <scheme val="minor"/>
    </font>
    <font>
      <sz val="12"/>
      <color rgb="FF1F2329"/>
      <name val="Calibri"/>
      <family val="2"/>
      <scheme val="minor"/>
    </font>
    <font>
      <b/>
      <sz val="12"/>
      <color rgb="FF1F2329"/>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b/>
      <sz val="12"/>
      <color rgb="FF000000"/>
      <name val="Calibri"/>
      <family val="2"/>
      <scheme val="minor"/>
    </font>
    <font>
      <sz val="12"/>
      <color rgb="FF000000"/>
      <name val="Calibri"/>
      <family val="2"/>
      <scheme val="minor"/>
    </font>
    <font>
      <sz val="12"/>
      <color rgb="FF000000"/>
      <name val="Calibri"/>
      <family val="2"/>
      <scheme val="minor"/>
    </font>
    <font>
      <b/>
      <sz val="12"/>
      <color rgb="FF000000"/>
      <name val="Calibri"/>
      <family val="2"/>
      <scheme val="minor"/>
    </font>
    <font>
      <sz val="9.75"/>
      <color rgb="FF000000"/>
      <name val="Calibri"/>
      <family val="2"/>
      <scheme val="minor"/>
    </font>
    <font>
      <b/>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b/>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b/>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b/>
      <sz val="12"/>
      <color rgb="FF000000"/>
      <name val="Calibri"/>
      <family val="2"/>
      <scheme val="minor"/>
    </font>
    <font>
      <b/>
      <sz val="12"/>
      <color rgb="FF000000"/>
      <name val="Calibri"/>
      <family val="2"/>
      <scheme val="minor"/>
    </font>
    <font>
      <sz val="12"/>
      <color rgb="FF000000"/>
      <name val="Calibri"/>
      <family val="2"/>
      <scheme val="minor"/>
    </font>
    <font>
      <sz val="12"/>
      <color rgb="FF000000"/>
      <name val="Calibri"/>
      <family val="2"/>
      <scheme val="minor"/>
    </font>
    <font>
      <sz val="12"/>
      <color rgb="FFFF0000"/>
      <name val="Calibri"/>
      <family val="2"/>
      <scheme val="minor"/>
    </font>
    <font>
      <sz val="12"/>
      <color rgb="FFFF0000"/>
      <name val="Calibri"/>
      <family val="2"/>
      <scheme val="minor"/>
    </font>
    <font>
      <sz val="9.75"/>
      <color rgb="FF000000"/>
      <name val="Calibri"/>
      <family val="2"/>
      <scheme val="minor"/>
    </font>
    <font>
      <sz val="12"/>
      <color rgb="FFFF0000"/>
      <name val="Calibri"/>
      <family val="2"/>
      <scheme val="minor"/>
    </font>
    <font>
      <sz val="9.75"/>
      <color rgb="FF000000"/>
      <name val="Calibri"/>
      <family val="2"/>
      <scheme val="minor"/>
    </font>
    <font>
      <sz val="9.75"/>
      <color rgb="FF000000"/>
      <name val="Calibri"/>
      <family val="2"/>
      <scheme val="minor"/>
    </font>
    <font>
      <sz val="9.75"/>
      <color rgb="FFFF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1F2329"/>
      <name val="Calibri"/>
      <family val="2"/>
      <scheme val="minor"/>
    </font>
    <font>
      <sz val="12"/>
      <color rgb="FF000000"/>
      <name val="Calibri"/>
      <family val="2"/>
      <scheme val="minor"/>
    </font>
    <font>
      <b/>
      <sz val="12"/>
      <color rgb="FF000000"/>
      <name val="Calibri"/>
      <family val="2"/>
      <scheme val="minor"/>
    </font>
    <font>
      <b/>
      <sz val="12"/>
      <color rgb="FF000000"/>
      <name val="Calibri"/>
      <family val="2"/>
      <scheme val="minor"/>
    </font>
    <font>
      <b/>
      <sz val="12"/>
      <color rgb="FF000000"/>
      <name val="Calibri"/>
      <family val="2"/>
      <scheme val="minor"/>
    </font>
    <font>
      <b/>
      <sz val="12"/>
      <color rgb="FF000000"/>
      <name val="Calibri"/>
      <family val="2"/>
      <scheme val="minor"/>
    </font>
    <font>
      <sz val="12"/>
      <color rgb="FF000000"/>
      <name val="Calibri"/>
      <family val="2"/>
      <scheme val="minor"/>
    </font>
    <font>
      <b/>
      <sz val="12"/>
      <color rgb="FF000000"/>
      <name val="Calibri"/>
      <family val="2"/>
      <scheme val="minor"/>
    </font>
    <font>
      <sz val="12"/>
      <color rgb="FF000000"/>
      <name val="Calibri"/>
      <family val="2"/>
      <scheme val="minor"/>
    </font>
    <font>
      <sz val="12"/>
      <color rgb="FF000000"/>
      <name val="Calibri"/>
      <family val="2"/>
      <scheme val="minor"/>
    </font>
    <font>
      <b/>
      <sz val="12"/>
      <color rgb="FF000000"/>
      <name val="Calibri"/>
      <family val="2"/>
      <scheme val="minor"/>
    </font>
    <font>
      <sz val="12"/>
      <color rgb="FF000000"/>
      <name val="Calibri"/>
      <family val="2"/>
      <scheme val="minor"/>
    </font>
    <font>
      <sz val="12"/>
      <color rgb="FF000000"/>
      <name val="Calibri"/>
      <family val="2"/>
      <scheme val="minor"/>
    </font>
    <font>
      <sz val="12"/>
      <color rgb="FFFF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9.75"/>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9.75"/>
      <color rgb="FF000000"/>
      <name val="Calibri"/>
      <family val="2"/>
      <scheme val="minor"/>
    </font>
    <font>
      <b/>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b/>
      <sz val="12"/>
      <color rgb="FF000000"/>
      <name val="Calibri"/>
      <family val="2"/>
      <scheme val="minor"/>
    </font>
    <font>
      <sz val="12"/>
      <color rgb="FF000000"/>
      <name val="Calibri"/>
      <family val="2"/>
      <scheme val="minor"/>
    </font>
    <font>
      <sz val="12"/>
      <color rgb="FF000000"/>
      <name val="Calibri"/>
      <family val="2"/>
      <scheme val="minor"/>
    </font>
    <font>
      <b/>
      <sz val="12"/>
      <color rgb="FF000000"/>
      <name val="Calibri"/>
      <family val="2"/>
      <scheme val="minor"/>
    </font>
    <font>
      <sz val="12"/>
      <color rgb="FF000000"/>
      <name val="Calibri"/>
      <family val="2"/>
      <scheme val="minor"/>
    </font>
    <font>
      <sz val="12"/>
      <color rgb="FFFF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b/>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b/>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b/>
      <sz val="12"/>
      <color rgb="FF000000"/>
      <name val="Calibri"/>
      <family val="2"/>
      <scheme val="minor"/>
    </font>
    <font>
      <sz val="12"/>
      <color rgb="FF000000"/>
      <name val="Calibri"/>
      <family val="2"/>
      <scheme val="minor"/>
    </font>
    <font>
      <sz val="12"/>
      <color rgb="FF000000"/>
      <name val="Calibri"/>
      <family val="2"/>
      <scheme val="minor"/>
    </font>
    <font>
      <b/>
      <sz val="12"/>
      <color rgb="FF000000"/>
      <name val="Calibri"/>
      <family val="2"/>
      <scheme val="minor"/>
    </font>
    <font>
      <sz val="12"/>
      <color rgb="FF000000"/>
      <name val="Calibri"/>
      <family val="2"/>
      <scheme val="minor"/>
    </font>
    <font>
      <sz val="12"/>
      <color rgb="FF000000"/>
      <name val="Calibri"/>
      <family val="2"/>
      <scheme val="minor"/>
    </font>
    <font>
      <sz val="12"/>
      <color rgb="FF000000"/>
      <name val="Calibri"/>
      <family val="2"/>
      <scheme val="minor"/>
    </font>
    <font>
      <b/>
      <sz val="12"/>
      <color rgb="FF000000"/>
      <name val="Calibri"/>
      <family val="2"/>
      <scheme val="minor"/>
    </font>
    <font>
      <b/>
      <sz val="9.75"/>
      <color rgb="FF1F2329"/>
      <name val="Calibri"/>
      <family val="2"/>
      <scheme val="minor"/>
    </font>
    <font>
      <sz val="9.75"/>
      <color rgb="FF1F2329"/>
      <name val="Calibri"/>
      <family val="2"/>
      <scheme val="minor"/>
    </font>
    <font>
      <sz val="9.75"/>
      <color rgb="FF1F2329"/>
      <name val="Calibri"/>
      <family val="2"/>
      <scheme val="minor"/>
    </font>
    <font>
      <sz val="9.75"/>
      <color rgb="FF1F2329"/>
      <name val="Calibri"/>
      <family val="2"/>
      <scheme val="minor"/>
    </font>
    <font>
      <b/>
      <u/>
      <sz val="9.75"/>
      <color rgb="FF1F2329"/>
      <name val="Calibri"/>
      <family val="2"/>
      <scheme val="minor"/>
    </font>
    <font>
      <b/>
      <sz val="9.75"/>
      <color rgb="FF000000"/>
      <name val="Calibri"/>
      <family val="2"/>
      <scheme val="minor"/>
    </font>
    <font>
      <b/>
      <u/>
      <sz val="9.75"/>
      <color rgb="FF1F2329"/>
      <name val="Calibri"/>
      <family val="2"/>
      <scheme val="minor"/>
    </font>
    <font>
      <b/>
      <u/>
      <sz val="9.75"/>
      <color rgb="FF1F2329"/>
      <name val="Calibri"/>
      <family val="2"/>
      <scheme val="minor"/>
    </font>
    <font>
      <b/>
      <sz val="9.75"/>
      <color rgb="FF1F2329"/>
      <name val="Calibri"/>
      <family val="2"/>
      <scheme val="minor"/>
    </font>
    <font>
      <b/>
      <sz val="9.75"/>
      <color rgb="FF000000"/>
      <name val="Calibri"/>
      <family val="2"/>
      <scheme val="minor"/>
    </font>
    <font>
      <sz val="12"/>
      <color theme="10"/>
      <name val="Calibri"/>
      <family val="2"/>
    </font>
    <font>
      <b/>
      <sz val="12"/>
      <color theme="10"/>
      <name val="Calibri"/>
      <family val="2"/>
    </font>
    <font>
      <sz val="12"/>
      <color rgb="FF000000"/>
      <name val="Calibri"/>
      <family val="2"/>
    </font>
    <font>
      <sz val="12"/>
      <color rgb="FF1F2329"/>
      <name val="Calibri"/>
      <family val="2"/>
    </font>
    <font>
      <u/>
      <sz val="12"/>
      <color theme="10"/>
      <name val="Calibri"/>
      <family val="2"/>
    </font>
    <font>
      <b/>
      <sz val="12"/>
      <color rgb="FF000000"/>
      <name val="Calibri"/>
      <family val="2"/>
    </font>
  </fonts>
  <fills count="132">
    <fill>
      <patternFill patternType="none"/>
    </fill>
    <fill>
      <patternFill patternType="gray125"/>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FFF258"/>
      </patternFill>
    </fill>
    <fill>
      <patternFill patternType="solid">
        <fgColor rgb="FFFFF258"/>
      </patternFill>
    </fill>
    <fill>
      <patternFill patternType="solid">
        <fgColor rgb="FFFFF258"/>
      </patternFill>
    </fill>
    <fill>
      <patternFill patternType="solid">
        <fgColor rgb="FFFFF258"/>
      </patternFill>
    </fill>
    <fill>
      <patternFill patternType="solid">
        <fgColor rgb="FFFFF258"/>
      </patternFill>
    </fill>
    <fill>
      <patternFill patternType="solid">
        <fgColor rgb="FFFFF258"/>
      </patternFill>
    </fill>
    <fill>
      <patternFill patternType="solid">
        <fgColor rgb="FFFFF258"/>
      </patternFill>
    </fill>
    <fill>
      <patternFill patternType="solid">
        <fgColor rgb="FFFFF258"/>
      </patternFill>
    </fill>
    <fill>
      <patternFill patternType="solid">
        <fgColor rgb="FFFFF258"/>
      </patternFill>
    </fill>
    <fill>
      <patternFill patternType="solid">
        <fgColor rgb="FFFFF258"/>
      </patternFill>
    </fill>
    <fill>
      <patternFill patternType="solid">
        <fgColor rgb="FFFFF258"/>
      </patternFill>
    </fill>
    <fill>
      <patternFill patternType="solid">
        <fgColor rgb="FFFFF258"/>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FFE598"/>
      </patternFill>
    </fill>
    <fill>
      <patternFill patternType="solid">
        <fgColor rgb="FFFFE598"/>
      </patternFill>
    </fill>
    <fill>
      <patternFill patternType="solid">
        <fgColor rgb="FFFED4A4"/>
      </patternFill>
    </fill>
    <fill>
      <patternFill patternType="solid">
        <fgColor rgb="FFFAF1D1"/>
      </patternFill>
    </fill>
    <fill>
      <patternFill patternType="solid">
        <fgColor rgb="FFEEF6C6"/>
      </patternFill>
    </fill>
    <fill>
      <patternFill patternType="solid">
        <fgColor rgb="FFFFE598"/>
      </patternFill>
    </fill>
    <fill>
      <patternFill patternType="solid">
        <fgColor rgb="FFFFE598"/>
      </patternFill>
    </fill>
    <fill>
      <patternFill patternType="solid">
        <fgColor rgb="FFEEF6C6"/>
      </patternFill>
    </fill>
    <fill>
      <patternFill patternType="solid">
        <fgColor rgb="FFFAF1D1"/>
      </patternFill>
    </fill>
    <fill>
      <patternFill patternType="solid">
        <fgColor rgb="FFFED4A4"/>
      </patternFill>
    </fill>
    <fill>
      <patternFill patternType="solid">
        <fgColor rgb="FFFAF1D1"/>
      </patternFill>
    </fill>
    <fill>
      <patternFill patternType="solid">
        <fgColor rgb="FFFAF1D1"/>
      </patternFill>
    </fill>
    <fill>
      <patternFill patternType="solid">
        <fgColor rgb="FFFAF1D1"/>
      </patternFill>
    </fill>
    <fill>
      <patternFill patternType="solid">
        <fgColor rgb="FFEEF6C6"/>
      </patternFill>
    </fill>
    <fill>
      <patternFill patternType="solid">
        <fgColor rgb="FFFAF1D1"/>
      </patternFill>
    </fill>
    <fill>
      <patternFill patternType="solid">
        <fgColor rgb="FFFAF1D1"/>
      </patternFill>
    </fill>
    <fill>
      <patternFill patternType="solid">
        <fgColor rgb="FFFFE598"/>
      </patternFill>
    </fill>
    <fill>
      <patternFill patternType="solid">
        <fgColor rgb="FFEEF6C6"/>
      </patternFill>
    </fill>
    <fill>
      <patternFill patternType="solid">
        <fgColor rgb="FFFFE598"/>
      </patternFill>
    </fill>
    <fill>
      <patternFill patternType="solid">
        <fgColor rgb="FFFED4A4"/>
      </patternFill>
    </fill>
    <fill>
      <patternFill patternType="solid">
        <fgColor rgb="FFEEF6C6"/>
      </patternFill>
    </fill>
    <fill>
      <patternFill patternType="solid">
        <fgColor rgb="FFFFE598"/>
      </patternFill>
    </fill>
    <fill>
      <patternFill patternType="solid">
        <fgColor rgb="FFFAF1D1"/>
      </patternFill>
    </fill>
    <fill>
      <patternFill patternType="solid">
        <fgColor rgb="FFFED4A4"/>
      </patternFill>
    </fill>
    <fill>
      <patternFill patternType="solid">
        <fgColor rgb="FFFAF1D1"/>
      </patternFill>
    </fill>
    <fill>
      <patternFill patternType="solid">
        <fgColor rgb="FFFFE598"/>
      </patternFill>
    </fill>
    <fill>
      <patternFill patternType="solid">
        <fgColor rgb="FFEEF6C6"/>
      </patternFill>
    </fill>
    <fill>
      <patternFill patternType="solid">
        <fgColor rgb="FFFED4A4"/>
      </patternFill>
    </fill>
    <fill>
      <patternFill patternType="solid">
        <fgColor rgb="FFFAF1D1"/>
      </patternFill>
    </fill>
    <fill>
      <patternFill patternType="solid">
        <fgColor rgb="FFFAF1D1"/>
      </patternFill>
    </fill>
    <fill>
      <patternFill patternType="solid">
        <fgColor rgb="FFFAF1D1"/>
      </patternFill>
    </fill>
    <fill>
      <patternFill patternType="solid">
        <fgColor rgb="FFFFE598"/>
      </patternFill>
    </fill>
    <fill>
      <patternFill patternType="solid">
        <fgColor rgb="FFEEF6C6"/>
      </patternFill>
    </fill>
    <fill>
      <patternFill patternType="solid">
        <fgColor rgb="FFFED4A4"/>
      </patternFill>
    </fill>
    <fill>
      <patternFill patternType="solid">
        <fgColor rgb="FFFFE598"/>
      </patternFill>
    </fill>
    <fill>
      <patternFill patternType="solid">
        <fgColor rgb="FFFFE598"/>
      </patternFill>
    </fill>
    <fill>
      <patternFill patternType="solid">
        <fgColor rgb="FFFFE598"/>
      </patternFill>
    </fill>
    <fill>
      <patternFill patternType="solid">
        <fgColor rgb="FFFAF1D1"/>
      </patternFill>
    </fill>
    <fill>
      <patternFill patternType="solid">
        <fgColor rgb="FFEEF6C6"/>
      </patternFill>
    </fill>
    <fill>
      <patternFill patternType="solid">
        <fgColor rgb="FFFFE598"/>
      </patternFill>
    </fill>
    <fill>
      <patternFill patternType="solid">
        <fgColor rgb="FFFFE598"/>
      </patternFill>
    </fill>
    <fill>
      <patternFill patternType="solid">
        <fgColor rgb="FFFED4A4"/>
      </patternFill>
    </fill>
    <fill>
      <patternFill patternType="solid">
        <fgColor rgb="FFEEF6C6"/>
      </patternFill>
    </fill>
    <fill>
      <patternFill patternType="solid">
        <fgColor rgb="FFFFE598"/>
      </patternFill>
    </fill>
    <fill>
      <patternFill patternType="solid">
        <fgColor rgb="FF000000"/>
      </patternFill>
    </fill>
    <fill>
      <patternFill patternType="solid">
        <fgColor rgb="FF000000"/>
      </patternFill>
    </fill>
    <fill>
      <patternFill patternType="solid">
        <fgColor rgb="FF000000"/>
      </patternFill>
    </fill>
    <fill>
      <patternFill patternType="solid">
        <fgColor rgb="FF000000"/>
      </patternFill>
    </fill>
    <fill>
      <patternFill patternType="solid">
        <fgColor rgb="FFFED4A4"/>
      </patternFill>
    </fill>
    <fill>
      <patternFill patternType="solid">
        <fgColor rgb="FF000000"/>
      </patternFill>
    </fill>
    <fill>
      <patternFill patternType="solid">
        <fgColor rgb="FFFFE598"/>
      </patternFill>
    </fill>
    <fill>
      <patternFill patternType="solid">
        <fgColor rgb="FFFFE598"/>
      </patternFill>
    </fill>
    <fill>
      <patternFill patternType="solid">
        <fgColor rgb="FFFAF1D1"/>
      </patternFill>
    </fill>
    <fill>
      <patternFill patternType="solid">
        <fgColor rgb="FFFAF1D1"/>
      </patternFill>
    </fill>
    <fill>
      <patternFill patternType="solid">
        <fgColor rgb="FFFAF1D1"/>
      </patternFill>
    </fill>
    <fill>
      <patternFill patternType="solid">
        <fgColor rgb="FFFAF1D1"/>
      </patternFill>
    </fill>
    <fill>
      <patternFill patternType="solid">
        <fgColor rgb="FFFAF1D1"/>
      </patternFill>
    </fill>
    <fill>
      <patternFill patternType="solid">
        <fgColor rgb="FFE1EAFF"/>
      </patternFill>
    </fill>
    <fill>
      <patternFill patternType="solid">
        <fgColor rgb="FFFFE598"/>
      </patternFill>
    </fill>
    <fill>
      <patternFill patternType="solid">
        <fgColor rgb="FFFFE598"/>
      </patternFill>
    </fill>
    <fill>
      <patternFill patternType="solid">
        <fgColor rgb="FFFFE598"/>
      </patternFill>
    </fill>
    <fill>
      <patternFill patternType="solid">
        <fgColor rgb="FFFAF1D1"/>
      </patternFill>
    </fill>
    <fill>
      <patternFill patternType="solid">
        <fgColor rgb="FFFAF1D1"/>
      </patternFill>
    </fill>
    <fill>
      <patternFill patternType="solid">
        <fgColor rgb="FFFAF1D1"/>
      </patternFill>
    </fill>
    <fill>
      <patternFill patternType="solid">
        <fgColor rgb="FFFFE598"/>
      </patternFill>
    </fill>
    <fill>
      <patternFill patternType="solid">
        <fgColor rgb="FFFFE598"/>
      </patternFill>
    </fill>
    <fill>
      <patternFill patternType="solid">
        <fgColor rgb="FFFFE598"/>
      </patternFill>
    </fill>
    <fill>
      <patternFill patternType="solid">
        <fgColor rgb="FFFFE598"/>
      </patternFill>
    </fill>
    <fill>
      <patternFill patternType="solid">
        <fgColor rgb="FFFFE598"/>
      </patternFill>
    </fill>
    <fill>
      <patternFill patternType="solid">
        <fgColor rgb="FFFFE598"/>
      </patternFill>
    </fill>
    <fill>
      <patternFill patternType="solid">
        <fgColor rgb="FFFFE598"/>
      </patternFill>
    </fill>
    <fill>
      <patternFill patternType="solid">
        <fgColor rgb="FFFFE598"/>
      </patternFill>
    </fill>
    <fill>
      <patternFill patternType="solid">
        <fgColor rgb="FFFFE598"/>
      </patternFill>
    </fill>
    <fill>
      <patternFill patternType="solid">
        <fgColor rgb="FFFFE598"/>
      </patternFill>
    </fill>
    <fill>
      <patternFill patternType="solid">
        <fgColor rgb="FFFFE598"/>
      </patternFill>
    </fill>
    <fill>
      <patternFill patternType="solid">
        <fgColor rgb="FFFFE598"/>
      </patternFill>
    </fill>
    <fill>
      <patternFill patternType="solid">
        <fgColor rgb="FFFFE598"/>
      </patternFill>
    </fill>
    <fill>
      <patternFill patternType="solid">
        <fgColor rgb="FFFFE598"/>
      </patternFill>
    </fill>
    <fill>
      <patternFill patternType="solid">
        <fgColor rgb="FFD9F5D6"/>
      </patternFill>
    </fill>
    <fill>
      <patternFill patternType="solid">
        <fgColor rgb="FFD9F5D6"/>
      </patternFill>
    </fill>
    <fill>
      <patternFill patternType="solid">
        <fgColor rgb="FFD9F5D6"/>
      </patternFill>
    </fill>
    <fill>
      <patternFill patternType="solid">
        <fgColor rgb="FFD9F5D6"/>
      </patternFill>
    </fill>
    <fill>
      <patternFill patternType="solid">
        <fgColor rgb="FFFFF258"/>
      </patternFill>
    </fill>
    <fill>
      <patternFill patternType="solid">
        <fgColor rgb="FFFFF258"/>
      </patternFill>
    </fill>
  </fills>
  <borders count="324">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rgb="FF1F2329"/>
      </right>
      <top style="thin">
        <color rgb="FF1F2329"/>
      </top>
      <bottom style="thin">
        <color rgb="FF1F2329"/>
      </bottom>
      <diagonal/>
    </border>
    <border>
      <left/>
      <right/>
      <top style="thin">
        <color rgb="FF000000"/>
      </top>
      <bottom style="thin">
        <color rgb="FF1F2329"/>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000000"/>
      </top>
      <bottom style="thin">
        <color rgb="FF1F2329"/>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1F2329"/>
      </right>
      <top style="thin">
        <color rgb="FF000000"/>
      </top>
      <bottom style="thin">
        <color rgb="FF000000"/>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right/>
      <top style="thin">
        <color rgb="FF000000"/>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bottom style="thin">
        <color rgb="FF000000"/>
      </bottom>
      <diagonal/>
    </border>
    <border>
      <left/>
      <right style="thin">
        <color rgb="FF1F2329"/>
      </right>
      <top/>
      <bottom style="thin">
        <color rgb="FF1F2329"/>
      </bottom>
      <diagonal/>
    </border>
    <border>
      <left/>
      <right style="thin">
        <color rgb="FF1F2329"/>
      </right>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bottom style="thin">
        <color rgb="FF1F2329"/>
      </bottom>
      <diagonal/>
    </border>
    <border>
      <left/>
      <right style="thin">
        <color rgb="FF1F2329"/>
      </right>
      <top style="thin">
        <color rgb="FF000000"/>
      </top>
      <bottom style="thin">
        <color rgb="FF1F2329"/>
      </bottom>
      <diagonal/>
    </border>
    <border>
      <left/>
      <right/>
      <top/>
      <bottom style="thin">
        <color rgb="FF000000"/>
      </bottom>
      <diagonal/>
    </border>
    <border>
      <left/>
      <right/>
      <top style="thin">
        <color rgb="FF000000"/>
      </top>
      <bottom style="thin">
        <color rgb="FF1F2329"/>
      </bottom>
      <diagonal/>
    </border>
    <border>
      <left/>
      <right style="thin">
        <color rgb="FF1F2329"/>
      </right>
      <top style="thin">
        <color rgb="FF1F2329"/>
      </top>
      <bottom style="thin">
        <color rgb="FF1F2329"/>
      </bottom>
      <diagonal/>
    </border>
    <border>
      <left/>
      <right/>
      <top/>
      <bottom style="thin">
        <color rgb="FF000000"/>
      </bottom>
      <diagonal/>
    </border>
    <border>
      <left style="thin">
        <color rgb="FF1F2329"/>
      </left>
      <right/>
      <top/>
      <bottom style="thin">
        <color rgb="FF1F2329"/>
      </bottom>
      <diagonal/>
    </border>
    <border>
      <left/>
      <right style="thin">
        <color rgb="FF1F2329"/>
      </right>
      <top style="thin">
        <color rgb="FF1F2329"/>
      </top>
      <bottom style="thin">
        <color rgb="FF1F2329"/>
      </bottom>
      <diagonal/>
    </border>
    <border>
      <left style="thin">
        <color rgb="FF000000"/>
      </left>
      <right style="thin">
        <color rgb="FF000000"/>
      </right>
      <top/>
      <bottom style="thin">
        <color rgb="FF000000"/>
      </bottom>
      <diagonal/>
    </border>
    <border>
      <left/>
      <right/>
      <top/>
      <bottom/>
      <diagonal/>
    </border>
    <border>
      <left/>
      <right/>
      <top/>
      <bottom/>
      <diagonal/>
    </border>
    <border>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right style="thin">
        <color rgb="FF1F2329"/>
      </right>
      <top/>
      <bottom style="thin">
        <color rgb="FF1F2329"/>
      </bottom>
      <diagonal/>
    </border>
    <border>
      <left style="thin">
        <color rgb="FF1F2329"/>
      </left>
      <right/>
      <top style="thin">
        <color rgb="FF1F2329"/>
      </top>
      <bottom style="thin">
        <color rgb="FF1F2329"/>
      </bottom>
      <diagonal/>
    </border>
    <border>
      <left/>
      <right style="thin">
        <color rgb="FF1F2329"/>
      </right>
      <top/>
      <bottom style="thin">
        <color rgb="FF1F2329"/>
      </bottom>
      <diagonal/>
    </border>
    <border>
      <left/>
      <right/>
      <top/>
      <bottom style="thin">
        <color rgb="FF1F2329"/>
      </bottom>
      <diagonal/>
    </border>
    <border>
      <left style="thin">
        <color rgb="FF1F2329"/>
      </left>
      <right/>
      <top/>
      <bottom style="thin">
        <color rgb="FF1F2329"/>
      </bottom>
      <diagonal/>
    </border>
    <border>
      <left/>
      <right style="thin">
        <color rgb="FF1F2329"/>
      </right>
      <top/>
      <bottom/>
      <diagonal/>
    </border>
    <border>
      <left/>
      <right style="thin">
        <color rgb="FF1F2329"/>
      </right>
      <top/>
      <bottom style="thin">
        <color rgb="FF1F2329"/>
      </bottom>
      <diagonal/>
    </border>
    <border>
      <left/>
      <right/>
      <top/>
      <bottom/>
      <diagonal/>
    </border>
    <border>
      <left/>
      <right/>
      <top/>
      <bottom/>
      <diagonal/>
    </border>
    <border>
      <left/>
      <right/>
      <top/>
      <bottom/>
      <diagonal/>
    </border>
    <border>
      <left/>
      <right/>
      <top/>
      <bottom/>
      <diagonal/>
    </border>
    <border>
      <left/>
      <right style="thin">
        <color rgb="FF1F2329"/>
      </right>
      <top/>
      <bottom style="thin">
        <color rgb="FF1F2329"/>
      </bottom>
      <diagonal/>
    </border>
    <border>
      <left/>
      <right/>
      <top/>
      <bottom style="thin">
        <color rgb="FF1F2329"/>
      </bottom>
      <diagonal/>
    </border>
    <border>
      <left style="thin">
        <color rgb="FF1F2329"/>
      </left>
      <right style="thin">
        <color rgb="FF1F2329"/>
      </right>
      <top/>
      <bottom style="thin">
        <color rgb="FF1F2329"/>
      </bottom>
      <diagonal/>
    </border>
    <border>
      <left/>
      <right style="thin">
        <color rgb="FF1F2329"/>
      </right>
      <top/>
      <bottom style="thin">
        <color rgb="FF000000"/>
      </bottom>
      <diagonal/>
    </border>
    <border>
      <left/>
      <right style="thin">
        <color rgb="FF1F2329"/>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1F2329"/>
      </bottom>
      <diagonal/>
    </border>
    <border>
      <left/>
      <right/>
      <top/>
      <bottom style="thin">
        <color rgb="FF000000"/>
      </bottom>
      <diagonal/>
    </border>
    <border>
      <left/>
      <right style="thin">
        <color rgb="FF1F2329"/>
      </right>
      <top style="thin">
        <color rgb="FF000000"/>
      </top>
      <bottom style="thin">
        <color rgb="FF000000"/>
      </bottom>
      <diagonal/>
    </border>
    <border>
      <left/>
      <right style="thin">
        <color rgb="FF1F2329"/>
      </right>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bottom style="thin">
        <color rgb="FF1F2329"/>
      </bottom>
      <diagonal/>
    </border>
    <border>
      <left/>
      <right/>
      <top style="thin">
        <color rgb="FF000000"/>
      </top>
      <bottom style="thin">
        <color rgb="FF000000"/>
      </bottom>
      <diagonal/>
    </border>
    <border>
      <left/>
      <right style="thin">
        <color rgb="FF1F2329"/>
      </right>
      <top/>
      <bottom style="thin">
        <color rgb="FF1F2329"/>
      </bottom>
      <diagonal/>
    </border>
    <border>
      <left style="thin">
        <color rgb="FF000000"/>
      </left>
      <right style="thin">
        <color rgb="FF000000"/>
      </right>
      <top/>
      <bottom style="thin">
        <color rgb="FF000000"/>
      </bottom>
      <diagonal/>
    </border>
    <border>
      <left/>
      <right style="thin">
        <color rgb="FF1F2329"/>
      </right>
      <top/>
      <bottom style="thin">
        <color rgb="FF1F2329"/>
      </bottom>
      <diagonal/>
    </border>
    <border>
      <left/>
      <right style="thin">
        <color rgb="FF000000"/>
      </right>
      <top/>
      <bottom style="thin">
        <color rgb="FF000000"/>
      </bottom>
      <diagonal/>
    </border>
    <border>
      <left style="thin">
        <color rgb="FF1F2329"/>
      </left>
      <right/>
      <top/>
      <bottom style="thin">
        <color rgb="FF000000"/>
      </bottom>
      <diagonal/>
    </border>
    <border>
      <left/>
      <right style="thin">
        <color rgb="FF1F2329"/>
      </right>
      <top/>
      <bottom style="thin">
        <color rgb="FF000000"/>
      </bottom>
      <diagonal/>
    </border>
    <border>
      <left/>
      <right style="thin">
        <color rgb="FF1F2329"/>
      </right>
      <top/>
      <bottom style="thin">
        <color rgb="FF000000"/>
      </bottom>
      <diagonal/>
    </border>
    <border>
      <left style="thin">
        <color rgb="FF1F2329"/>
      </left>
      <right style="thin">
        <color rgb="FF1F2329"/>
      </right>
      <top style="thin">
        <color rgb="FF1F2329"/>
      </top>
      <bottom style="thin">
        <color auto="1"/>
      </bottom>
      <diagonal/>
    </border>
    <border>
      <left style="thin">
        <color rgb="FF1F2329"/>
      </left>
      <right style="thin">
        <color rgb="FF1F2329"/>
      </right>
      <top style="thin">
        <color auto="1"/>
      </top>
      <bottom style="thin">
        <color auto="1"/>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auto="1"/>
      </top>
      <bottom style="thin">
        <color auto="1"/>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auto="1"/>
      </top>
      <bottom style="thin">
        <color auto="1"/>
      </bottom>
      <diagonal/>
    </border>
    <border>
      <left style="thin">
        <color rgb="FF1F2329"/>
      </left>
      <right style="thin">
        <color rgb="FF1F2329"/>
      </right>
      <top style="thin">
        <color auto="1"/>
      </top>
      <bottom style="thin">
        <color auto="1"/>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right/>
      <top style="thin">
        <color rgb="FF000000"/>
      </top>
      <bottom style="thin">
        <color rgb="FF1F2329"/>
      </bottom>
      <diagonal/>
    </border>
    <border>
      <left/>
      <right style="thin">
        <color rgb="FF1F2329"/>
      </right>
      <top style="thin">
        <color rgb="FF1F2329"/>
      </top>
      <bottom style="thin">
        <color rgb="FF1F2329"/>
      </bottom>
      <diagonal/>
    </border>
    <border>
      <left/>
      <right/>
      <top style="thin">
        <color rgb="FF000000"/>
      </top>
      <bottom style="thin">
        <color rgb="FF000000"/>
      </bottom>
      <diagonal/>
    </border>
    <border>
      <left/>
      <right style="thin">
        <color rgb="FF1F2329"/>
      </right>
      <top style="thin">
        <color rgb="FF1F2329"/>
      </top>
      <bottom style="thin">
        <color rgb="FF1F2329"/>
      </bottom>
      <diagonal/>
    </border>
    <border>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top style="thin">
        <color rgb="FF1F2329"/>
      </top>
      <bottom style="thin">
        <color rgb="FF1F2329"/>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1F2329"/>
      </left>
      <right style="thin">
        <color rgb="FF1F2329"/>
      </right>
      <top/>
      <bottom style="thin">
        <color rgb="FF1F2329"/>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000000"/>
      </right>
      <top/>
      <bottom style="thin">
        <color rgb="FF000000"/>
      </bottom>
      <diagonal/>
    </border>
    <border>
      <left/>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1F2329"/>
      </left>
      <right style="thin">
        <color rgb="FF1F2329"/>
      </right>
      <top style="thin">
        <color rgb="FF1F2329"/>
      </top>
      <bottom style="thin">
        <color rgb="FF000000"/>
      </bottom>
      <diagonal/>
    </border>
    <border>
      <left style="thin">
        <color rgb="FF1F2329"/>
      </left>
      <right style="thin">
        <color rgb="FF1F2329"/>
      </right>
      <top style="thin">
        <color rgb="FF1F2329"/>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diagonal/>
    </border>
    <border>
      <left style="thin">
        <color rgb="FF1F2329"/>
      </left>
      <right/>
      <top style="thin">
        <color rgb="FF1F2329"/>
      </top>
      <bottom/>
      <diagonal/>
    </border>
    <border>
      <left/>
      <right style="thin">
        <color rgb="FF1F2329"/>
      </right>
      <top style="thin">
        <color rgb="FF1F2329"/>
      </top>
      <bottom/>
      <diagonal/>
    </border>
    <border>
      <left style="thin">
        <color rgb="FF1F2329"/>
      </left>
      <right style="thin">
        <color rgb="FF1F2329"/>
      </right>
      <top style="thin">
        <color rgb="FF1F2329"/>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1F2329"/>
      </bottom>
      <diagonal/>
    </border>
    <border>
      <left/>
      <right/>
      <top/>
      <bottom style="thin">
        <color rgb="FF1F2329"/>
      </bottom>
      <diagonal/>
    </border>
    <border>
      <left/>
      <right/>
      <top/>
      <bottom style="thin">
        <color rgb="FF1F2329"/>
      </bottom>
      <diagonal/>
    </border>
    <border>
      <left/>
      <right/>
      <top/>
      <bottom style="thin">
        <color rgb="FF1F2329"/>
      </bottom>
      <diagonal/>
    </border>
    <border>
      <left/>
      <right/>
      <top/>
      <bottom style="thin">
        <color rgb="FF1F2329"/>
      </bottom>
      <diagonal/>
    </border>
    <border>
      <left/>
      <right/>
      <top/>
      <bottom style="thin">
        <color rgb="FF1F2329"/>
      </bottom>
      <diagonal/>
    </border>
    <border>
      <left/>
      <right/>
      <top/>
      <bottom style="thin">
        <color rgb="FF1F2329"/>
      </bottom>
      <diagonal/>
    </border>
    <border>
      <left/>
      <right style="thin">
        <color rgb="FF000000"/>
      </right>
      <top/>
      <bottom style="thin">
        <color rgb="FF000000"/>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style="thin">
        <color rgb="FF1F2329"/>
      </left>
      <right/>
      <top style="thin">
        <color rgb="FF1F2329"/>
      </top>
      <bottom style="thin">
        <color rgb="FF1F2329"/>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style="thin">
        <color rgb="FF000000"/>
      </right>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right/>
      <top/>
      <bottom/>
      <diagonal/>
    </border>
    <border>
      <left/>
      <right style="thin">
        <color rgb="FF000000"/>
      </right>
      <top/>
      <bottom/>
      <diagonal/>
    </border>
    <border>
      <left/>
      <right style="thin">
        <color rgb="FF000000"/>
      </right>
      <top/>
      <bottom/>
      <diagonal/>
    </border>
    <border>
      <left style="thin">
        <color rgb="FF1F2329"/>
      </left>
      <right/>
      <top style="thin">
        <color rgb="FF1F2329"/>
      </top>
      <bottom style="thin">
        <color rgb="FF1F2329"/>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right style="thin">
        <color rgb="FF000000"/>
      </right>
      <top/>
      <bottom/>
      <diagonal/>
    </border>
    <border>
      <left/>
      <right style="thin">
        <color rgb="FF000000"/>
      </right>
      <top/>
      <bottom/>
      <diagonal/>
    </border>
    <border>
      <left/>
      <right/>
      <top/>
      <bottom/>
      <diagonal/>
    </border>
    <border>
      <left/>
      <right style="thin">
        <color rgb="FF1F2329"/>
      </right>
      <top/>
      <bottom style="thin">
        <color rgb="FF1F2329"/>
      </bottom>
      <diagonal/>
    </border>
    <border>
      <left/>
      <right style="thin">
        <color rgb="FF1F2329"/>
      </right>
      <top/>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style="thin">
        <color rgb="FF1F2329"/>
      </right>
      <top style="thin">
        <color rgb="FF000000"/>
      </top>
      <bottom style="thin">
        <color rgb="FF000000"/>
      </bottom>
      <diagonal/>
    </border>
    <border>
      <left/>
      <right style="thin">
        <color rgb="FF1F2329"/>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s>
  <cellStyleXfs count="1">
    <xf numFmtId="0" fontId="0" fillId="0" borderId="0" applyNumberFormat="0" applyFont="0" applyFill="0" applyBorder="0" applyProtection="0"/>
  </cellStyleXfs>
  <cellXfs count="326">
    <xf numFmtId="0" fontId="0" fillId="0" borderId="0" xfId="0" applyAlignment="1">
      <alignment vertical="center"/>
    </xf>
    <xf numFmtId="0" fontId="1" fillId="0" borderId="1" xfId="0" applyFont="1" applyBorder="1" applyAlignment="1">
      <alignment horizontal="center" vertical="center"/>
    </xf>
    <xf numFmtId="0" fontId="2"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vertical="center"/>
    </xf>
    <xf numFmtId="0" fontId="5" fillId="0" borderId="5" xfId="0" applyFont="1" applyBorder="1" applyAlignment="1">
      <alignment horizontal="center" vertical="center"/>
    </xf>
    <xf numFmtId="0" fontId="6" fillId="0" borderId="6" xfId="0" applyFont="1" applyBorder="1" applyAlignment="1">
      <alignment horizontal="center" vertical="center"/>
    </xf>
    <xf numFmtId="0" fontId="7" fillId="2" borderId="7" xfId="0" applyNumberFormat="1" applyFont="1" applyFill="1" applyBorder="1" applyAlignment="1">
      <alignment horizontal="center" vertical="center"/>
    </xf>
    <xf numFmtId="9" fontId="8" fillId="3" borderId="8" xfId="0" applyNumberFormat="1" applyFont="1" applyFill="1" applyBorder="1" applyAlignment="1">
      <alignment horizontal="center" vertical="center"/>
    </xf>
    <xf numFmtId="0" fontId="9" fillId="4" borderId="9" xfId="0" applyFont="1" applyFill="1" applyBorder="1" applyAlignment="1">
      <alignment horizontal="center" vertical="center"/>
    </xf>
    <xf numFmtId="0" fontId="10" fillId="5" borderId="10" xfId="0" applyNumberFormat="1" applyFont="1" applyFill="1" applyBorder="1" applyAlignment="1">
      <alignment horizontal="center" vertical="center"/>
    </xf>
    <xf numFmtId="9" fontId="11" fillId="6" borderId="11" xfId="0" applyNumberFormat="1" applyFont="1" applyFill="1" applyBorder="1" applyAlignment="1">
      <alignment horizontal="center" vertical="center"/>
    </xf>
    <xf numFmtId="0" fontId="12" fillId="7" borderId="12" xfId="0" applyFont="1" applyFill="1" applyBorder="1" applyAlignment="1">
      <alignment horizontal="center" vertical="center"/>
    </xf>
    <xf numFmtId="0" fontId="13" fillId="8" borderId="13" xfId="0" applyNumberFormat="1" applyFont="1" applyFill="1" applyBorder="1" applyAlignment="1">
      <alignment horizontal="center" vertical="center"/>
    </xf>
    <xf numFmtId="0" fontId="14" fillId="9" borderId="14" xfId="0" applyNumberFormat="1" applyFont="1" applyFill="1" applyBorder="1" applyAlignment="1">
      <alignment horizontal="center" vertical="center"/>
    </xf>
    <xf numFmtId="9" fontId="15" fillId="10" borderId="15" xfId="0" applyNumberFormat="1" applyFont="1" applyFill="1" applyBorder="1" applyAlignment="1">
      <alignment horizontal="center" vertical="center"/>
    </xf>
    <xf numFmtId="0" fontId="16" fillId="11" borderId="16" xfId="0" applyFont="1" applyFill="1" applyBorder="1" applyAlignment="1">
      <alignment horizontal="left" vertical="center"/>
    </xf>
    <xf numFmtId="0" fontId="17" fillId="12" borderId="17" xfId="0" applyFont="1" applyFill="1" applyBorder="1" applyAlignment="1">
      <alignment horizontal="center" vertical="center"/>
    </xf>
    <xf numFmtId="0" fontId="18" fillId="13" borderId="18" xfId="0" applyFont="1" applyFill="1" applyBorder="1" applyAlignment="1">
      <alignment horizontal="center" vertical="center"/>
    </xf>
    <xf numFmtId="9" fontId="19" fillId="14" borderId="19" xfId="0" applyNumberFormat="1" applyFont="1" applyFill="1" applyBorder="1" applyAlignment="1">
      <alignment horizontal="center" vertical="center"/>
    </xf>
    <xf numFmtId="0" fontId="20" fillId="0" borderId="20" xfId="0" applyFont="1" applyBorder="1" applyAlignment="1">
      <alignment horizontal="right" vertical="center"/>
    </xf>
    <xf numFmtId="0" fontId="21" fillId="0" borderId="21" xfId="0" applyNumberFormat="1" applyFont="1" applyBorder="1" applyAlignment="1">
      <alignment horizontal="center" vertical="center"/>
    </xf>
    <xf numFmtId="9" fontId="22" fillId="0" borderId="22" xfId="0" applyNumberFormat="1" applyFont="1" applyBorder="1" applyAlignment="1">
      <alignment horizontal="center" vertical="center"/>
    </xf>
    <xf numFmtId="0" fontId="23" fillId="0" borderId="23" xfId="0" applyFont="1" applyBorder="1" applyAlignment="1">
      <alignment horizontal="center" vertical="center"/>
    </xf>
    <xf numFmtId="0" fontId="24" fillId="0" borderId="24" xfId="0" applyNumberFormat="1" applyFont="1" applyBorder="1" applyAlignment="1">
      <alignment horizontal="center" vertical="center"/>
    </xf>
    <xf numFmtId="0" fontId="25" fillId="0" borderId="25" xfId="0" applyNumberFormat="1" applyFont="1" applyBorder="1" applyAlignment="1">
      <alignment horizontal="center" vertical="center"/>
    </xf>
    <xf numFmtId="9" fontId="26" fillId="0" borderId="26" xfId="0" applyNumberFormat="1" applyFont="1" applyBorder="1" applyAlignment="1">
      <alignment horizontal="center" vertical="center"/>
    </xf>
    <xf numFmtId="9" fontId="27" fillId="0" borderId="27" xfId="0" applyNumberFormat="1" applyFont="1" applyBorder="1" applyAlignment="1">
      <alignment horizontal="center" vertical="center"/>
    </xf>
    <xf numFmtId="9" fontId="28" fillId="0" borderId="28" xfId="0" applyNumberFormat="1" applyFont="1" applyBorder="1" applyAlignment="1">
      <alignment horizontal="center" vertical="center"/>
    </xf>
    <xf numFmtId="0" fontId="29" fillId="0" borderId="29" xfId="0" applyNumberFormat="1" applyFont="1" applyBorder="1" applyAlignment="1">
      <alignment horizontal="center" vertical="center"/>
    </xf>
    <xf numFmtId="0" fontId="30" fillId="0" borderId="30" xfId="0" applyNumberFormat="1" applyFont="1" applyBorder="1" applyAlignment="1">
      <alignment horizontal="center" vertical="center"/>
    </xf>
    <xf numFmtId="0" fontId="31" fillId="0" borderId="31" xfId="0" applyFont="1" applyBorder="1" applyAlignment="1">
      <alignment horizontal="center" vertical="center"/>
    </xf>
    <xf numFmtId="9" fontId="32" fillId="0" borderId="32" xfId="0" applyNumberFormat="1" applyFont="1" applyBorder="1" applyAlignment="1">
      <alignment horizontal="center" vertical="center"/>
    </xf>
    <xf numFmtId="0" fontId="33" fillId="0" borderId="33" xfId="0" applyFont="1" applyBorder="1" applyAlignment="1">
      <alignment horizontal="center" vertical="center"/>
    </xf>
    <xf numFmtId="0" fontId="34" fillId="0" borderId="34" xfId="0" applyFont="1" applyBorder="1" applyAlignment="1">
      <alignment horizontal="right" vertical="center"/>
    </xf>
    <xf numFmtId="0" fontId="35" fillId="0" borderId="35" xfId="0" applyFont="1" applyBorder="1" applyAlignment="1">
      <alignment horizontal="left" vertical="center"/>
    </xf>
    <xf numFmtId="0" fontId="36" fillId="0" borderId="36" xfId="0" applyNumberFormat="1" applyFont="1" applyBorder="1" applyAlignment="1">
      <alignment horizontal="center" vertical="center"/>
    </xf>
    <xf numFmtId="0" fontId="37" fillId="0" borderId="37" xfId="0" applyFont="1" applyBorder="1" applyAlignment="1">
      <alignment horizontal="center" vertical="center"/>
    </xf>
    <xf numFmtId="0" fontId="38" fillId="0" borderId="38" xfId="0" applyNumberFormat="1" applyFont="1" applyBorder="1" applyAlignment="1">
      <alignment horizontal="center" vertical="center"/>
    </xf>
    <xf numFmtId="0" fontId="39" fillId="0" borderId="39" xfId="0" applyFont="1" applyBorder="1" applyAlignment="1">
      <alignment horizontal="center" vertical="center"/>
    </xf>
    <xf numFmtId="0" fontId="40" fillId="15" borderId="40" xfId="0" applyFont="1" applyFill="1" applyBorder="1" applyAlignment="1">
      <alignment horizontal="center" vertical="center"/>
    </xf>
    <xf numFmtId="9" fontId="41" fillId="16" borderId="41" xfId="0" applyNumberFormat="1" applyFont="1" applyFill="1" applyBorder="1" applyAlignment="1">
      <alignment horizontal="center" vertical="center"/>
    </xf>
    <xf numFmtId="0" fontId="42" fillId="17" borderId="42" xfId="0" applyFont="1" applyFill="1" applyBorder="1" applyAlignment="1">
      <alignment horizontal="center" vertical="center"/>
    </xf>
    <xf numFmtId="9" fontId="43" fillId="18" borderId="43" xfId="0" applyNumberFormat="1" applyFont="1" applyFill="1" applyBorder="1" applyAlignment="1">
      <alignment horizontal="center" vertical="center"/>
    </xf>
    <xf numFmtId="0" fontId="44" fillId="19" borderId="44" xfId="0" applyNumberFormat="1" applyFont="1" applyFill="1" applyBorder="1" applyAlignment="1">
      <alignment horizontal="center" vertical="center"/>
    </xf>
    <xf numFmtId="0" fontId="45" fillId="0" borderId="45" xfId="0" applyFont="1" applyBorder="1" applyAlignment="1">
      <alignment vertical="center"/>
    </xf>
    <xf numFmtId="0" fontId="46" fillId="0" borderId="46" xfId="0" applyFont="1" applyBorder="1" applyAlignment="1">
      <alignment vertical="center"/>
    </xf>
    <xf numFmtId="0" fontId="47" fillId="0" borderId="47" xfId="0" applyFont="1" applyBorder="1" applyAlignment="1">
      <alignment vertical="center"/>
    </xf>
    <xf numFmtId="0" fontId="48" fillId="0" borderId="48" xfId="0" applyFont="1" applyBorder="1" applyAlignment="1">
      <alignment vertical="center"/>
    </xf>
    <xf numFmtId="9" fontId="49" fillId="0" borderId="49" xfId="0" applyNumberFormat="1" applyFont="1" applyBorder="1" applyAlignment="1">
      <alignment horizontal="center" vertical="center"/>
    </xf>
    <xf numFmtId="9" fontId="50" fillId="0" borderId="50" xfId="0" applyNumberFormat="1" applyFont="1" applyBorder="1" applyAlignment="1">
      <alignment horizontal="center" vertical="center"/>
    </xf>
    <xf numFmtId="0" fontId="51" fillId="0" borderId="51" xfId="0" applyFont="1" applyBorder="1" applyAlignment="1">
      <alignment horizontal="right" vertical="center"/>
    </xf>
    <xf numFmtId="9" fontId="52" fillId="0" borderId="52" xfId="0" applyNumberFormat="1" applyFont="1" applyBorder="1" applyAlignment="1">
      <alignment horizontal="center" vertical="center"/>
    </xf>
    <xf numFmtId="9" fontId="53" fillId="0" borderId="53" xfId="0" applyNumberFormat="1" applyFont="1" applyBorder="1" applyAlignment="1">
      <alignment horizontal="center" vertical="center"/>
    </xf>
    <xf numFmtId="9" fontId="54" fillId="0" borderId="54" xfId="0" applyNumberFormat="1" applyFont="1" applyBorder="1" applyAlignment="1">
      <alignment horizontal="center" vertical="center"/>
    </xf>
    <xf numFmtId="9" fontId="55" fillId="0" borderId="55" xfId="0" applyNumberFormat="1" applyFont="1" applyBorder="1" applyAlignment="1">
      <alignment horizontal="center" vertical="center" wrapText="1"/>
    </xf>
    <xf numFmtId="9" fontId="56" fillId="20" borderId="56" xfId="0" applyNumberFormat="1" applyFont="1" applyFill="1" applyBorder="1" applyAlignment="1">
      <alignment horizontal="center" vertical="center"/>
    </xf>
    <xf numFmtId="9" fontId="57" fillId="21" borderId="57" xfId="0" applyNumberFormat="1" applyFont="1" applyFill="1" applyBorder="1" applyAlignment="1">
      <alignment horizontal="center" vertical="center"/>
    </xf>
    <xf numFmtId="9" fontId="58" fillId="22" borderId="58" xfId="0" applyNumberFormat="1" applyFont="1" applyFill="1" applyBorder="1" applyAlignment="1">
      <alignment horizontal="center" vertical="center"/>
    </xf>
    <xf numFmtId="9" fontId="59" fillId="23" borderId="59" xfId="0" applyNumberFormat="1" applyFont="1" applyFill="1" applyBorder="1" applyAlignment="1">
      <alignment horizontal="center" vertical="center"/>
    </xf>
    <xf numFmtId="9" fontId="60" fillId="24" borderId="60" xfId="0" applyNumberFormat="1" applyFont="1" applyFill="1" applyBorder="1" applyAlignment="1">
      <alignment horizontal="center" vertical="center"/>
    </xf>
    <xf numFmtId="9" fontId="61" fillId="25" borderId="61" xfId="0" applyNumberFormat="1" applyFont="1" applyFill="1" applyBorder="1" applyAlignment="1">
      <alignment horizontal="center" vertical="center"/>
    </xf>
    <xf numFmtId="9" fontId="62" fillId="26" borderId="62" xfId="0" applyNumberFormat="1" applyFont="1" applyFill="1" applyBorder="1" applyAlignment="1">
      <alignment horizontal="center" vertical="center"/>
    </xf>
    <xf numFmtId="0" fontId="63" fillId="27" borderId="63" xfId="0" applyNumberFormat="1" applyFont="1" applyFill="1" applyBorder="1" applyAlignment="1">
      <alignment horizontal="center" vertical="center"/>
    </xf>
    <xf numFmtId="9" fontId="64" fillId="28" borderId="64" xfId="0" applyNumberFormat="1" applyFont="1" applyFill="1" applyBorder="1" applyAlignment="1">
      <alignment horizontal="center" vertical="center"/>
    </xf>
    <xf numFmtId="9" fontId="65" fillId="0" borderId="65" xfId="0" applyNumberFormat="1" applyFont="1" applyBorder="1" applyAlignment="1">
      <alignment horizontal="center" vertical="center"/>
    </xf>
    <xf numFmtId="0" fontId="66" fillId="0" borderId="66" xfId="0" applyFont="1" applyBorder="1" applyAlignment="1">
      <alignment horizontal="center" vertical="center"/>
    </xf>
    <xf numFmtId="0" fontId="67" fillId="0" borderId="67" xfId="0" applyFont="1" applyBorder="1" applyAlignment="1">
      <alignment horizontal="center" vertical="center"/>
    </xf>
    <xf numFmtId="0" fontId="68" fillId="0" borderId="68" xfId="0" applyNumberFormat="1" applyFont="1" applyBorder="1" applyAlignment="1">
      <alignment horizontal="center" vertical="center"/>
    </xf>
    <xf numFmtId="0" fontId="69" fillId="0" borderId="69" xfId="0" applyFont="1" applyBorder="1" applyAlignment="1">
      <alignment horizontal="right" vertical="center"/>
    </xf>
    <xf numFmtId="9" fontId="70" fillId="0" borderId="70" xfId="0" applyNumberFormat="1" applyFont="1" applyBorder="1" applyAlignment="1">
      <alignment horizontal="center" vertical="center"/>
    </xf>
    <xf numFmtId="0" fontId="71" fillId="0" borderId="71" xfId="0" applyFont="1" applyBorder="1" applyAlignment="1">
      <alignment horizontal="center" vertical="center"/>
    </xf>
    <xf numFmtId="9" fontId="72" fillId="0" borderId="72" xfId="0" applyNumberFormat="1" applyFont="1" applyBorder="1" applyAlignment="1">
      <alignment horizontal="center" vertical="center"/>
    </xf>
    <xf numFmtId="9" fontId="73" fillId="0" borderId="73" xfId="0" applyNumberFormat="1" applyFont="1" applyBorder="1" applyAlignment="1">
      <alignment horizontal="center" vertical="center"/>
    </xf>
    <xf numFmtId="0" fontId="74" fillId="0" borderId="74" xfId="0" applyFont="1" applyBorder="1" applyAlignment="1">
      <alignment horizontal="left" vertical="center"/>
    </xf>
    <xf numFmtId="9" fontId="75" fillId="0" borderId="75" xfId="0" applyNumberFormat="1" applyFont="1" applyBorder="1" applyAlignment="1">
      <alignment horizontal="center" vertical="center"/>
    </xf>
    <xf numFmtId="9" fontId="76" fillId="0" borderId="76" xfId="0" applyNumberFormat="1" applyFont="1" applyBorder="1" applyAlignment="1">
      <alignment horizontal="center" vertical="center"/>
    </xf>
    <xf numFmtId="9" fontId="77" fillId="0" borderId="77" xfId="0" applyNumberFormat="1" applyFont="1" applyBorder="1" applyAlignment="1">
      <alignment horizontal="center" vertical="center"/>
    </xf>
    <xf numFmtId="0" fontId="78" fillId="0" borderId="78" xfId="0" applyFont="1" applyBorder="1" applyAlignment="1">
      <alignment horizontal="center" vertical="center"/>
    </xf>
    <xf numFmtId="0" fontId="79" fillId="0" borderId="79" xfId="0" applyFont="1" applyBorder="1" applyAlignment="1">
      <alignment horizontal="center" vertical="center"/>
    </xf>
    <xf numFmtId="0" fontId="80" fillId="0" borderId="80" xfId="0" applyNumberFormat="1" applyFont="1" applyBorder="1" applyAlignment="1">
      <alignment horizontal="center" vertical="center"/>
    </xf>
    <xf numFmtId="0" fontId="81" fillId="0" borderId="81" xfId="0" applyFont="1" applyBorder="1" applyAlignment="1">
      <alignment horizontal="center" vertical="center"/>
    </xf>
    <xf numFmtId="9" fontId="82" fillId="0" borderId="82" xfId="0" applyNumberFormat="1" applyFont="1" applyBorder="1" applyAlignment="1">
      <alignment horizontal="center" vertical="center"/>
    </xf>
    <xf numFmtId="0" fontId="83" fillId="0" borderId="83" xfId="0" applyNumberFormat="1" applyFont="1" applyBorder="1" applyAlignment="1">
      <alignment horizontal="center" vertical="center"/>
    </xf>
    <xf numFmtId="164" fontId="84" fillId="0" borderId="84" xfId="0" applyNumberFormat="1" applyFont="1" applyBorder="1" applyAlignment="1">
      <alignment vertical="center"/>
    </xf>
    <xf numFmtId="0" fontId="85" fillId="0" borderId="85" xfId="0" applyNumberFormat="1" applyFont="1" applyBorder="1" applyAlignment="1">
      <alignment horizontal="center" vertical="center"/>
    </xf>
    <xf numFmtId="0" fontId="86" fillId="0" borderId="86" xfId="0" applyFont="1" applyBorder="1" applyAlignment="1">
      <alignment horizontal="center" vertical="center"/>
    </xf>
    <xf numFmtId="9" fontId="87" fillId="0" borderId="87" xfId="0" applyNumberFormat="1" applyFont="1" applyBorder="1" applyAlignment="1">
      <alignment horizontal="center" vertical="center"/>
    </xf>
    <xf numFmtId="0" fontId="88" fillId="0" borderId="88" xfId="0" applyFont="1" applyBorder="1" applyAlignment="1">
      <alignment horizontal="center" vertical="center"/>
    </xf>
    <xf numFmtId="0" fontId="89" fillId="29" borderId="89" xfId="0" applyNumberFormat="1" applyFont="1" applyFill="1" applyBorder="1" applyAlignment="1">
      <alignment horizontal="center" vertical="center"/>
    </xf>
    <xf numFmtId="0" fontId="90" fillId="30" borderId="90" xfId="0" applyFont="1" applyFill="1" applyBorder="1" applyAlignment="1">
      <alignment horizontal="center" vertical="center"/>
    </xf>
    <xf numFmtId="0" fontId="91" fillId="31" borderId="91" xfId="0" applyFont="1" applyFill="1" applyBorder="1" applyAlignment="1">
      <alignment horizontal="center" vertical="center"/>
    </xf>
    <xf numFmtId="0" fontId="92" fillId="32" borderId="92" xfId="0" applyNumberFormat="1" applyFont="1" applyFill="1" applyBorder="1" applyAlignment="1">
      <alignment horizontal="center" vertical="center"/>
    </xf>
    <xf numFmtId="0" fontId="93" fillId="33" borderId="93" xfId="0" applyFont="1" applyFill="1" applyBorder="1" applyAlignment="1">
      <alignment horizontal="center" vertical="center"/>
    </xf>
    <xf numFmtId="9" fontId="94" fillId="34" borderId="94" xfId="0" applyNumberFormat="1" applyFont="1" applyFill="1" applyBorder="1" applyAlignment="1">
      <alignment horizontal="center" vertical="center"/>
    </xf>
    <xf numFmtId="0" fontId="95" fillId="35" borderId="95" xfId="0" applyNumberFormat="1" applyFont="1" applyFill="1" applyBorder="1" applyAlignment="1">
      <alignment horizontal="center" vertical="center"/>
    </xf>
    <xf numFmtId="0" fontId="96" fillId="36" borderId="96" xfId="0" applyNumberFormat="1" applyFont="1" applyFill="1" applyBorder="1" applyAlignment="1">
      <alignment horizontal="center" vertical="center"/>
    </xf>
    <xf numFmtId="9" fontId="97" fillId="37" borderId="97" xfId="0" applyNumberFormat="1" applyFont="1" applyFill="1" applyBorder="1" applyAlignment="1">
      <alignment horizontal="center" vertical="center"/>
    </xf>
    <xf numFmtId="9" fontId="98" fillId="38" borderId="98" xfId="0" applyNumberFormat="1" applyFont="1" applyFill="1" applyBorder="1" applyAlignment="1">
      <alignment horizontal="center" vertical="center"/>
    </xf>
    <xf numFmtId="0" fontId="99" fillId="39" borderId="99" xfId="0" applyFont="1" applyFill="1" applyBorder="1" applyAlignment="1">
      <alignment horizontal="center" vertical="center"/>
    </xf>
    <xf numFmtId="9" fontId="100" fillId="40" borderId="100" xfId="0" applyNumberFormat="1" applyFont="1" applyFill="1" applyBorder="1" applyAlignment="1">
      <alignment horizontal="center" vertical="center"/>
    </xf>
    <xf numFmtId="9" fontId="101" fillId="0" borderId="101" xfId="0" applyNumberFormat="1" applyFont="1" applyBorder="1" applyAlignment="1">
      <alignment horizontal="center" vertical="center"/>
    </xf>
    <xf numFmtId="0" fontId="102" fillId="41" borderId="102" xfId="0" applyFont="1" applyFill="1" applyBorder="1" applyAlignment="1">
      <alignment horizontal="center" vertical="center"/>
    </xf>
    <xf numFmtId="0" fontId="103" fillId="42" borderId="103" xfId="0" applyFont="1" applyFill="1" applyBorder="1" applyAlignment="1">
      <alignment horizontal="center" vertical="center"/>
    </xf>
    <xf numFmtId="0" fontId="104" fillId="43" borderId="104" xfId="0" applyFont="1" applyFill="1" applyBorder="1" applyAlignment="1">
      <alignment horizontal="center" vertical="center"/>
    </xf>
    <xf numFmtId="0" fontId="105" fillId="44" borderId="105" xfId="0" applyFont="1" applyFill="1" applyBorder="1" applyAlignment="1">
      <alignment horizontal="center" vertical="center" wrapText="1"/>
    </xf>
    <xf numFmtId="0" fontId="106" fillId="45" borderId="106" xfId="0" applyFont="1" applyFill="1" applyBorder="1" applyAlignment="1">
      <alignment horizontal="center" vertical="center" wrapText="1"/>
    </xf>
    <xf numFmtId="0" fontId="107" fillId="46" borderId="107" xfId="0" applyFont="1" applyFill="1" applyBorder="1" applyAlignment="1">
      <alignment horizontal="center" vertical="center"/>
    </xf>
    <xf numFmtId="0" fontId="108" fillId="47" borderId="108" xfId="0" applyFont="1" applyFill="1" applyBorder="1" applyAlignment="1">
      <alignment horizontal="center" vertical="center"/>
    </xf>
    <xf numFmtId="0" fontId="109" fillId="0" borderId="109" xfId="0" applyFont="1" applyBorder="1" applyAlignment="1">
      <alignment horizontal="center" vertical="center"/>
    </xf>
    <xf numFmtId="0" fontId="110" fillId="0" borderId="110" xfId="0" applyFont="1" applyBorder="1" applyAlignment="1">
      <alignment horizontal="left" vertical="center"/>
    </xf>
    <xf numFmtId="164" fontId="111" fillId="0" borderId="111" xfId="0" applyNumberFormat="1" applyFont="1" applyBorder="1" applyAlignment="1">
      <alignment vertical="center"/>
    </xf>
    <xf numFmtId="0" fontId="112" fillId="0" borderId="112" xfId="0" applyFont="1" applyBorder="1" applyAlignment="1">
      <alignment vertical="center" wrapText="1"/>
    </xf>
    <xf numFmtId="0" fontId="113" fillId="0" borderId="113" xfId="0" applyFont="1" applyBorder="1" applyAlignment="1">
      <alignment horizontal="left" vertical="center"/>
    </xf>
    <xf numFmtId="0" fontId="114" fillId="48" borderId="114" xfId="0" applyFont="1" applyFill="1" applyBorder="1" applyAlignment="1">
      <alignment horizontal="center" vertical="center"/>
    </xf>
    <xf numFmtId="0" fontId="115" fillId="49" borderId="115" xfId="0" applyFont="1" applyFill="1" applyBorder="1" applyAlignment="1">
      <alignment horizontal="center" vertical="center" wrapText="1"/>
    </xf>
    <xf numFmtId="0" fontId="116" fillId="0" borderId="116" xfId="0" applyFont="1" applyBorder="1" applyAlignment="1">
      <alignment vertical="center"/>
    </xf>
    <xf numFmtId="0" fontId="117" fillId="50" borderId="117" xfId="0" applyFont="1" applyFill="1" applyBorder="1" applyAlignment="1">
      <alignment horizontal="center" vertical="center" wrapText="1"/>
    </xf>
    <xf numFmtId="0" fontId="118" fillId="51" borderId="118" xfId="0" applyFont="1" applyFill="1" applyBorder="1" applyAlignment="1">
      <alignment vertical="center"/>
    </xf>
    <xf numFmtId="0" fontId="119" fillId="52" borderId="119" xfId="0" applyFont="1" applyFill="1" applyBorder="1" applyAlignment="1">
      <alignment horizontal="center" vertical="center"/>
    </xf>
    <xf numFmtId="0" fontId="120" fillId="0" borderId="120" xfId="0" applyFont="1" applyBorder="1" applyAlignment="1">
      <alignment vertical="center" wrapText="1"/>
    </xf>
    <xf numFmtId="0" fontId="121" fillId="0" borderId="121" xfId="0" applyFont="1" applyBorder="1" applyAlignment="1">
      <alignment horizontal="left" vertical="center" wrapText="1"/>
    </xf>
    <xf numFmtId="0" fontId="122" fillId="0" borderId="122" xfId="0" applyFont="1" applyBorder="1" applyAlignment="1">
      <alignment horizontal="center" vertical="center"/>
    </xf>
    <xf numFmtId="0" fontId="123" fillId="53" borderId="123" xfId="0" applyFont="1" applyFill="1" applyBorder="1" applyAlignment="1">
      <alignment horizontal="center" vertical="center"/>
    </xf>
    <xf numFmtId="0" fontId="124" fillId="54" borderId="124" xfId="0" applyFont="1" applyFill="1" applyBorder="1" applyAlignment="1">
      <alignment horizontal="center" vertical="center" wrapText="1"/>
    </xf>
    <xf numFmtId="0" fontId="125" fillId="55" borderId="125" xfId="0" applyFont="1" applyFill="1" applyBorder="1" applyAlignment="1">
      <alignment horizontal="center" vertical="center"/>
    </xf>
    <xf numFmtId="0" fontId="126" fillId="56" borderId="126" xfId="0" applyFont="1" applyFill="1" applyBorder="1" applyAlignment="1">
      <alignment vertical="center" wrapText="1"/>
    </xf>
    <xf numFmtId="0" fontId="127" fillId="57" borderId="127" xfId="0" applyFont="1" applyFill="1" applyBorder="1" applyAlignment="1">
      <alignment horizontal="center" vertical="center" wrapText="1"/>
    </xf>
    <xf numFmtId="0" fontId="128" fillId="58" borderId="128" xfId="0" applyFont="1" applyFill="1" applyBorder="1" applyAlignment="1">
      <alignment vertical="center"/>
    </xf>
    <xf numFmtId="164" fontId="129" fillId="59" borderId="129" xfId="0" applyNumberFormat="1" applyFont="1" applyFill="1" applyBorder="1" applyAlignment="1">
      <alignment vertical="center"/>
    </xf>
    <xf numFmtId="0" fontId="130" fillId="60" borderId="130" xfId="0" applyFont="1" applyFill="1" applyBorder="1" applyAlignment="1">
      <alignment horizontal="left" vertical="center"/>
    </xf>
    <xf numFmtId="0" fontId="131" fillId="61" borderId="131" xfId="0" applyFont="1" applyFill="1" applyBorder="1" applyAlignment="1">
      <alignment horizontal="center" vertical="center" wrapText="1"/>
    </xf>
    <xf numFmtId="0" fontId="132" fillId="62" borderId="132" xfId="0" applyFont="1" applyFill="1" applyBorder="1" applyAlignment="1">
      <alignment vertical="center" wrapText="1"/>
    </xf>
    <xf numFmtId="0" fontId="133" fillId="63" borderId="133" xfId="0" applyFont="1" applyFill="1" applyBorder="1" applyAlignment="1">
      <alignment vertical="center" wrapText="1"/>
    </xf>
    <xf numFmtId="165" fontId="134" fillId="64" borderId="134" xfId="0" applyNumberFormat="1" applyFont="1" applyFill="1" applyBorder="1" applyAlignment="1">
      <alignment horizontal="center" vertical="center" wrapText="1"/>
    </xf>
    <xf numFmtId="0" fontId="135" fillId="0" borderId="135" xfId="0" applyFont="1" applyBorder="1" applyAlignment="1">
      <alignment horizontal="center" vertical="center" wrapText="1"/>
    </xf>
    <xf numFmtId="0" fontId="136" fillId="65" borderId="136" xfId="0" applyFont="1" applyFill="1" applyBorder="1" applyAlignment="1">
      <alignment horizontal="center" vertical="center" wrapText="1"/>
    </xf>
    <xf numFmtId="0" fontId="137" fillId="0" borderId="137" xfId="0" applyFont="1" applyBorder="1" applyAlignment="1">
      <alignment vertical="center"/>
    </xf>
    <xf numFmtId="0" fontId="138" fillId="0" borderId="138" xfId="0" applyFont="1" applyBorder="1" applyAlignment="1">
      <alignment vertical="center" wrapText="1"/>
    </xf>
    <xf numFmtId="0" fontId="139" fillId="0" borderId="139" xfId="0" applyFont="1" applyBorder="1" applyAlignment="1">
      <alignment horizontal="left" vertical="center"/>
    </xf>
    <xf numFmtId="0" fontId="140" fillId="0" borderId="140" xfId="0" applyFont="1" applyBorder="1" applyAlignment="1">
      <alignment vertical="center" wrapText="1"/>
    </xf>
    <xf numFmtId="0" fontId="141" fillId="66" borderId="141" xfId="0" applyFont="1" applyFill="1" applyBorder="1" applyAlignment="1">
      <alignment horizontal="center" vertical="center" wrapText="1"/>
    </xf>
    <xf numFmtId="164" fontId="142" fillId="0" borderId="142" xfId="0" applyNumberFormat="1" applyFont="1" applyBorder="1" applyAlignment="1">
      <alignment vertical="center"/>
    </xf>
    <xf numFmtId="0" fontId="143" fillId="0" borderId="143" xfId="0" applyFont="1" applyBorder="1" applyAlignment="1">
      <alignment vertical="center" wrapText="1"/>
    </xf>
    <xf numFmtId="0" fontId="144" fillId="0" borderId="144" xfId="0" applyFont="1" applyBorder="1" applyAlignment="1">
      <alignment horizontal="left" vertical="center"/>
    </xf>
    <xf numFmtId="0" fontId="145" fillId="0" borderId="145" xfId="0" applyFont="1" applyBorder="1" applyAlignment="1">
      <alignment vertical="center" wrapText="1"/>
    </xf>
    <xf numFmtId="164" fontId="146" fillId="0" borderId="146" xfId="0" applyNumberFormat="1" applyFont="1" applyBorder="1" applyAlignment="1">
      <alignment vertical="center" wrapText="1"/>
    </xf>
    <xf numFmtId="0" fontId="147" fillId="0" borderId="147" xfId="0" applyFont="1" applyBorder="1" applyAlignment="1">
      <alignment vertical="center" wrapText="1"/>
    </xf>
    <xf numFmtId="0" fontId="148" fillId="0" borderId="148" xfId="0" applyFont="1" applyBorder="1" applyAlignment="1">
      <alignment horizontal="left" vertical="center" wrapText="1"/>
    </xf>
    <xf numFmtId="0" fontId="149" fillId="67" borderId="149" xfId="0" applyFont="1" applyFill="1" applyBorder="1" applyAlignment="1">
      <alignment horizontal="center" vertical="center" wrapText="1"/>
    </xf>
    <xf numFmtId="0" fontId="150" fillId="0" borderId="150" xfId="0" applyFont="1" applyBorder="1" applyAlignment="1">
      <alignment vertical="center"/>
    </xf>
    <xf numFmtId="0" fontId="151" fillId="68" borderId="151" xfId="0" applyFont="1" applyFill="1" applyBorder="1" applyAlignment="1">
      <alignment horizontal="center" vertical="center" wrapText="1"/>
    </xf>
    <xf numFmtId="0" fontId="152" fillId="0" borderId="152" xfId="0" applyFont="1" applyBorder="1" applyAlignment="1">
      <alignment vertical="center" wrapText="1"/>
    </xf>
    <xf numFmtId="0" fontId="153" fillId="69" borderId="153" xfId="0" applyFont="1" applyFill="1" applyBorder="1" applyAlignment="1">
      <alignment horizontal="center" vertical="center" wrapText="1"/>
    </xf>
    <xf numFmtId="164" fontId="154" fillId="0" borderId="154" xfId="0" applyNumberFormat="1" applyFont="1" applyBorder="1" applyAlignment="1">
      <alignment vertical="center"/>
    </xf>
    <xf numFmtId="0" fontId="155" fillId="70" borderId="155" xfId="0" applyFont="1" applyFill="1" applyBorder="1" applyAlignment="1">
      <alignment vertical="center"/>
    </xf>
    <xf numFmtId="0" fontId="156" fillId="71" borderId="156" xfId="0" applyFont="1" applyFill="1" applyBorder="1" applyAlignment="1">
      <alignment horizontal="center" vertical="center" wrapText="1"/>
    </xf>
    <xf numFmtId="0" fontId="157" fillId="0" borderId="157" xfId="0" applyFont="1" applyBorder="1" applyAlignment="1">
      <alignment horizontal="left" vertical="center"/>
    </xf>
    <xf numFmtId="0" fontId="158" fillId="72" borderId="158" xfId="0" applyFont="1" applyFill="1" applyBorder="1" applyAlignment="1">
      <alignment horizontal="left" vertical="center"/>
    </xf>
    <xf numFmtId="0" fontId="159" fillId="73" borderId="159" xfId="0" applyFont="1" applyFill="1" applyBorder="1" applyAlignment="1">
      <alignment horizontal="center" vertical="center" wrapText="1"/>
    </xf>
    <xf numFmtId="0" fontId="160" fillId="74" borderId="160" xfId="0" applyFont="1" applyFill="1" applyBorder="1" applyAlignment="1">
      <alignment horizontal="center" vertical="center" wrapText="1"/>
    </xf>
    <xf numFmtId="0" fontId="161" fillId="75" borderId="161" xfId="0" applyFont="1" applyFill="1" applyBorder="1" applyAlignment="1">
      <alignment horizontal="center" vertical="center" wrapText="1"/>
    </xf>
    <xf numFmtId="0" fontId="162" fillId="76" borderId="162" xfId="0" applyFont="1" applyFill="1" applyBorder="1" applyAlignment="1">
      <alignment vertical="center"/>
    </xf>
    <xf numFmtId="164" fontId="163" fillId="77" borderId="163" xfId="0" applyNumberFormat="1" applyFont="1" applyFill="1" applyBorder="1" applyAlignment="1">
      <alignment vertical="center"/>
    </xf>
    <xf numFmtId="0" fontId="164" fillId="78" borderId="164" xfId="0" applyFont="1" applyFill="1" applyBorder="1" applyAlignment="1">
      <alignment vertical="center" wrapText="1"/>
    </xf>
    <xf numFmtId="0" fontId="165" fillId="0" borderId="165" xfId="0" applyFont="1" applyBorder="1" applyAlignment="1">
      <alignment horizontal="left" vertical="center"/>
    </xf>
    <xf numFmtId="0" fontId="166" fillId="0" borderId="166" xfId="0" applyFont="1" applyBorder="1" applyAlignment="1">
      <alignment vertical="center"/>
    </xf>
    <xf numFmtId="164" fontId="167" fillId="0" borderId="167" xfId="0" applyNumberFormat="1" applyFont="1" applyBorder="1" applyAlignment="1">
      <alignment vertical="center"/>
    </xf>
    <xf numFmtId="0" fontId="168" fillId="0" borderId="168" xfId="0" applyFont="1" applyBorder="1" applyAlignment="1">
      <alignment horizontal="center" vertical="center" wrapText="1"/>
    </xf>
    <xf numFmtId="0" fontId="169" fillId="79" borderId="169" xfId="0" applyFont="1" applyFill="1" applyBorder="1" applyAlignment="1">
      <alignment horizontal="left" vertical="center" wrapText="1"/>
    </xf>
    <xf numFmtId="0" fontId="170" fillId="80" borderId="170" xfId="0" applyFont="1" applyFill="1" applyBorder="1" applyAlignment="1">
      <alignment horizontal="center" vertical="center" wrapText="1"/>
    </xf>
    <xf numFmtId="164" fontId="171" fillId="0" borderId="171" xfId="0" applyNumberFormat="1" applyFont="1" applyBorder="1" applyAlignment="1">
      <alignment vertical="center" wrapText="1"/>
    </xf>
    <xf numFmtId="0" fontId="172" fillId="81" borderId="172" xfId="0" applyFont="1" applyFill="1" applyBorder="1" applyAlignment="1">
      <alignment horizontal="center" vertical="center"/>
    </xf>
    <xf numFmtId="0" fontId="173" fillId="0" borderId="173" xfId="0" applyFont="1" applyBorder="1" applyAlignment="1">
      <alignment vertical="center"/>
    </xf>
    <xf numFmtId="0" fontId="174" fillId="82" borderId="174" xfId="0" applyFont="1" applyFill="1" applyBorder="1" applyAlignment="1">
      <alignment horizontal="center" vertical="center"/>
    </xf>
    <xf numFmtId="49" fontId="175" fillId="0" borderId="175" xfId="0" applyNumberFormat="1" applyFont="1" applyBorder="1" applyAlignment="1">
      <alignment horizontal="left" vertical="center" wrapText="1"/>
    </xf>
    <xf numFmtId="0" fontId="176" fillId="83" borderId="176" xfId="0" applyFont="1" applyFill="1" applyBorder="1" applyAlignment="1">
      <alignment horizontal="center" vertical="center" wrapText="1"/>
    </xf>
    <xf numFmtId="0" fontId="177" fillId="84" borderId="177" xfId="0" applyFont="1" applyFill="1" applyBorder="1" applyAlignment="1">
      <alignment horizontal="left" vertical="center" wrapText="1"/>
    </xf>
    <xf numFmtId="0" fontId="178" fillId="0" borderId="178" xfId="0" applyFont="1" applyBorder="1" applyAlignment="1">
      <alignment horizontal="center" vertical="center" wrapText="1"/>
    </xf>
    <xf numFmtId="49" fontId="179" fillId="0" borderId="179" xfId="0" applyNumberFormat="1" applyFont="1" applyBorder="1" applyAlignment="1">
      <alignment horizontal="left" vertical="center" wrapText="1"/>
    </xf>
    <xf numFmtId="0" fontId="180" fillId="0" borderId="180" xfId="0" applyFont="1" applyBorder="1" applyAlignment="1">
      <alignment horizontal="center" vertical="center" wrapText="1"/>
    </xf>
    <xf numFmtId="0" fontId="181" fillId="85" borderId="181" xfId="0" applyFont="1" applyFill="1" applyBorder="1" applyAlignment="1">
      <alignment horizontal="left" vertical="center"/>
    </xf>
    <xf numFmtId="0" fontId="182" fillId="86" borderId="182" xfId="0" applyFont="1" applyFill="1" applyBorder="1" applyAlignment="1">
      <alignment horizontal="center" vertical="center"/>
    </xf>
    <xf numFmtId="0" fontId="183" fillId="87" borderId="183" xfId="0" applyFont="1" applyFill="1" applyBorder="1" applyAlignment="1">
      <alignment horizontal="center" vertical="center"/>
    </xf>
    <xf numFmtId="0" fontId="184" fillId="0" borderId="184" xfId="0" applyFont="1" applyBorder="1" applyAlignment="1">
      <alignment horizontal="center" vertical="center"/>
    </xf>
    <xf numFmtId="0" fontId="185" fillId="0" borderId="185" xfId="0" applyFont="1" applyBorder="1" applyAlignment="1">
      <alignment vertical="center" wrapText="1"/>
    </xf>
    <xf numFmtId="0" fontId="186" fillId="0" borderId="186" xfId="0" applyFont="1" applyBorder="1" applyAlignment="1">
      <alignment vertical="center" wrapText="1"/>
    </xf>
    <xf numFmtId="0" fontId="187" fillId="0" borderId="187" xfId="0" applyFont="1" applyBorder="1" applyAlignment="1">
      <alignment horizontal="center" vertical="center" wrapText="1"/>
    </xf>
    <xf numFmtId="0" fontId="188" fillId="88" borderId="188" xfId="0" applyFont="1" applyFill="1" applyBorder="1" applyAlignment="1">
      <alignment horizontal="center" vertical="center" wrapText="1"/>
    </xf>
    <xf numFmtId="0" fontId="189" fillId="89" borderId="189" xfId="0" applyFont="1" applyFill="1" applyBorder="1" applyAlignment="1">
      <alignment horizontal="center" vertical="center"/>
    </xf>
    <xf numFmtId="0" fontId="190" fillId="0" borderId="190" xfId="0" applyFont="1" applyBorder="1" applyAlignment="1">
      <alignment vertical="center"/>
    </xf>
    <xf numFmtId="0" fontId="191" fillId="90" borderId="191" xfId="0" applyFont="1" applyFill="1" applyBorder="1" applyAlignment="1">
      <alignment horizontal="center" vertical="center" wrapText="1"/>
    </xf>
    <xf numFmtId="164" fontId="192" fillId="0" borderId="192" xfId="0" applyNumberFormat="1" applyFont="1" applyBorder="1" applyAlignment="1">
      <alignment vertical="center" wrapText="1"/>
    </xf>
    <xf numFmtId="0" fontId="193" fillId="0" borderId="193" xfId="0" applyFont="1" applyBorder="1" applyAlignment="1">
      <alignment horizontal="left" vertical="center"/>
    </xf>
    <xf numFmtId="0" fontId="194" fillId="0" borderId="194" xfId="0" applyFont="1" applyBorder="1" applyAlignment="1">
      <alignment horizontal="left" vertical="center" wrapText="1"/>
    </xf>
    <xf numFmtId="165" fontId="195" fillId="91" borderId="195" xfId="0" applyNumberFormat="1" applyFont="1" applyFill="1" applyBorder="1" applyAlignment="1">
      <alignment horizontal="center" vertical="center" wrapText="1"/>
    </xf>
    <xf numFmtId="0" fontId="196" fillId="0" borderId="196" xfId="0" applyFont="1" applyBorder="1" applyAlignment="1">
      <alignment horizontal="center" vertical="center" wrapText="1"/>
    </xf>
    <xf numFmtId="0" fontId="197" fillId="0" borderId="197" xfId="0" applyFont="1" applyBorder="1" applyAlignment="1">
      <alignment vertical="center" wrapText="1"/>
    </xf>
    <xf numFmtId="0" fontId="198" fillId="92" borderId="198" xfId="0" applyFont="1" applyFill="1" applyBorder="1" applyAlignment="1">
      <alignment horizontal="center" vertical="center"/>
    </xf>
    <xf numFmtId="9" fontId="204" fillId="98" borderId="204" xfId="0" applyNumberFormat="1" applyFont="1" applyFill="1" applyBorder="1" applyAlignment="1">
      <alignment horizontal="center" vertical="center" wrapText="1"/>
    </xf>
    <xf numFmtId="0" fontId="205" fillId="99" borderId="205" xfId="0" applyFont="1" applyFill="1" applyBorder="1" applyAlignment="1">
      <alignment horizontal="center" vertical="center" wrapText="1"/>
    </xf>
    <xf numFmtId="0" fontId="206" fillId="0" borderId="206" xfId="0" applyFont="1" applyBorder="1" applyAlignment="1">
      <alignment vertical="center" wrapText="1"/>
    </xf>
    <xf numFmtId="0" fontId="207" fillId="0" borderId="207" xfId="0" applyFont="1" applyBorder="1" applyAlignment="1">
      <alignment vertical="center"/>
    </xf>
    <xf numFmtId="164" fontId="208" fillId="0" borderId="208" xfId="0" applyNumberFormat="1" applyFont="1" applyBorder="1" applyAlignment="1">
      <alignment vertical="center"/>
    </xf>
    <xf numFmtId="0" fontId="209" fillId="0" borderId="209" xfId="0" applyFont="1" applyBorder="1" applyAlignment="1">
      <alignment vertical="center"/>
    </xf>
    <xf numFmtId="0" fontId="210" fillId="0" borderId="210" xfId="0" applyFont="1" applyBorder="1" applyAlignment="1">
      <alignment vertical="center"/>
    </xf>
    <xf numFmtId="0" fontId="211" fillId="0" borderId="211" xfId="0" applyFont="1" applyBorder="1" applyAlignment="1">
      <alignment horizontal="right" vertical="center"/>
    </xf>
    <xf numFmtId="0" fontId="212" fillId="0" borderId="212" xfId="0" applyFont="1" applyBorder="1" applyAlignment="1">
      <alignment vertical="center"/>
    </xf>
    <xf numFmtId="0" fontId="213" fillId="0" borderId="213" xfId="0" applyFont="1" applyBorder="1" applyAlignment="1">
      <alignment vertical="center"/>
    </xf>
    <xf numFmtId="0" fontId="214" fillId="0" borderId="214" xfId="0" applyFont="1" applyBorder="1" applyAlignment="1">
      <alignment vertical="center"/>
    </xf>
    <xf numFmtId="0" fontId="215" fillId="0" borderId="215" xfId="0" applyFont="1" applyBorder="1" applyAlignment="1">
      <alignment vertical="center" wrapText="1"/>
    </xf>
    <xf numFmtId="0" fontId="216" fillId="0" borderId="216" xfId="0" applyFont="1" applyBorder="1" applyAlignment="1">
      <alignment horizontal="left" vertical="center" wrapText="1"/>
    </xf>
    <xf numFmtId="0" fontId="217" fillId="0" borderId="217" xfId="0" applyFont="1" applyBorder="1" applyAlignment="1">
      <alignment horizontal="left" vertical="center"/>
    </xf>
    <xf numFmtId="0" fontId="218" fillId="0" borderId="218" xfId="0" applyFont="1" applyBorder="1" applyAlignment="1">
      <alignment horizontal="left" vertical="center" wrapText="1"/>
    </xf>
    <xf numFmtId="164" fontId="219" fillId="0" borderId="219" xfId="0" applyNumberFormat="1" applyFont="1" applyBorder="1" applyAlignment="1">
      <alignment horizontal="left" vertical="center"/>
    </xf>
    <xf numFmtId="0" fontId="220" fillId="0" borderId="220" xfId="0" applyFont="1" applyBorder="1" applyAlignment="1">
      <alignment horizontal="left" vertical="center"/>
    </xf>
    <xf numFmtId="0" fontId="221" fillId="0" borderId="221" xfId="0" applyFont="1" applyBorder="1" applyAlignment="1">
      <alignment horizontal="left" vertical="center"/>
    </xf>
    <xf numFmtId="0" fontId="222" fillId="0" borderId="222" xfId="0" applyFont="1" applyBorder="1" applyAlignment="1">
      <alignment vertical="center"/>
    </xf>
    <xf numFmtId="0" fontId="223" fillId="0" borderId="223" xfId="0" applyFont="1" applyBorder="1" applyAlignment="1">
      <alignment vertical="center"/>
    </xf>
    <xf numFmtId="164" fontId="224" fillId="0" borderId="224" xfId="0" applyNumberFormat="1" applyFont="1" applyBorder="1" applyAlignment="1">
      <alignment vertical="center"/>
    </xf>
    <xf numFmtId="0" fontId="225" fillId="0" borderId="225" xfId="0" applyFont="1" applyBorder="1" applyAlignment="1">
      <alignment vertical="center"/>
    </xf>
    <xf numFmtId="0" fontId="226" fillId="0" borderId="226" xfId="0" applyFont="1" applyBorder="1" applyAlignment="1">
      <alignment vertical="center" wrapText="1"/>
    </xf>
    <xf numFmtId="0" fontId="227" fillId="0" borderId="227" xfId="0" applyFont="1" applyBorder="1" applyAlignment="1">
      <alignment vertical="center" wrapText="1"/>
    </xf>
    <xf numFmtId="0" fontId="228" fillId="0" borderId="228" xfId="0" applyFont="1" applyBorder="1" applyAlignment="1">
      <alignment vertical="center"/>
    </xf>
    <xf numFmtId="0" fontId="229" fillId="0" borderId="229" xfId="0" applyFont="1" applyBorder="1" applyAlignment="1">
      <alignment vertical="center" wrapText="1"/>
    </xf>
    <xf numFmtId="0" fontId="230" fillId="0" borderId="230" xfId="0" applyFont="1" applyBorder="1" applyAlignment="1">
      <alignment vertical="center"/>
    </xf>
    <xf numFmtId="0" fontId="231" fillId="0" borderId="231" xfId="0" applyFont="1" applyBorder="1" applyAlignment="1">
      <alignment vertical="center"/>
    </xf>
    <xf numFmtId="0" fontId="232" fillId="0" borderId="232" xfId="0" applyFont="1" applyBorder="1" applyAlignment="1">
      <alignment horizontal="right" vertical="center"/>
    </xf>
    <xf numFmtId="0" fontId="233" fillId="0" borderId="233" xfId="0" applyFont="1" applyBorder="1" applyAlignment="1">
      <alignment horizontal="right" vertical="center"/>
    </xf>
    <xf numFmtId="0" fontId="234" fillId="0" borderId="234" xfId="0" applyFont="1" applyBorder="1" applyAlignment="1">
      <alignment horizontal="right" vertical="center"/>
    </xf>
    <xf numFmtId="0" fontId="235" fillId="0" borderId="235" xfId="0" applyFont="1" applyBorder="1" applyAlignment="1">
      <alignment vertical="center"/>
    </xf>
    <xf numFmtId="0" fontId="236" fillId="0" borderId="236" xfId="0" applyFont="1" applyBorder="1" applyAlignment="1">
      <alignment vertical="center"/>
    </xf>
    <xf numFmtId="0" fontId="237" fillId="0" borderId="237" xfId="0" applyFont="1" applyBorder="1" applyAlignment="1">
      <alignment horizontal="right" vertical="center"/>
    </xf>
    <xf numFmtId="0" fontId="238" fillId="0" borderId="238" xfId="0" applyFont="1" applyBorder="1" applyAlignment="1">
      <alignment horizontal="right" vertical="center"/>
    </xf>
    <xf numFmtId="0" fontId="239" fillId="0" borderId="239" xfId="0" applyFont="1" applyBorder="1" applyAlignment="1">
      <alignment horizontal="right" vertical="center"/>
    </xf>
    <xf numFmtId="0" fontId="240" fillId="0" borderId="240" xfId="0" applyFont="1" applyBorder="1" applyAlignment="1">
      <alignment horizontal="right" vertical="center"/>
    </xf>
    <xf numFmtId="0" fontId="241" fillId="0" borderId="241" xfId="0" applyFont="1" applyBorder="1" applyAlignment="1">
      <alignment vertical="center"/>
    </xf>
    <xf numFmtId="0" fontId="242" fillId="0" borderId="242" xfId="0" applyFont="1" applyBorder="1" applyAlignment="1">
      <alignment horizontal="left" vertical="center"/>
    </xf>
    <xf numFmtId="0" fontId="243" fillId="0" borderId="243" xfId="0" applyFont="1" applyBorder="1" applyAlignment="1">
      <alignment horizontal="right" vertical="center"/>
    </xf>
    <xf numFmtId="0" fontId="244" fillId="0" borderId="244" xfId="0" applyFont="1" applyBorder="1" applyAlignment="1">
      <alignment horizontal="right" vertical="center"/>
    </xf>
    <xf numFmtId="0" fontId="245" fillId="0" borderId="245" xfId="0" applyFont="1" applyBorder="1" applyAlignment="1">
      <alignment horizontal="right" vertical="center"/>
    </xf>
    <xf numFmtId="0" fontId="246" fillId="0" borderId="246" xfId="0" applyFont="1" applyBorder="1" applyAlignment="1">
      <alignment vertical="center"/>
    </xf>
    <xf numFmtId="0" fontId="247" fillId="0" borderId="247" xfId="0" applyFont="1" applyBorder="1" applyAlignment="1">
      <alignment horizontal="left" vertical="center"/>
    </xf>
    <xf numFmtId="0" fontId="248" fillId="0" borderId="248" xfId="0" applyFont="1" applyBorder="1" applyAlignment="1">
      <alignment vertical="center" wrapText="1"/>
    </xf>
    <xf numFmtId="0" fontId="249" fillId="0" borderId="249" xfId="0" applyFont="1" applyBorder="1" applyAlignment="1">
      <alignment vertical="center"/>
    </xf>
    <xf numFmtId="0" fontId="250" fillId="0" borderId="250" xfId="0" applyFont="1" applyBorder="1" applyAlignment="1">
      <alignment vertical="center"/>
    </xf>
    <xf numFmtId="0" fontId="251" fillId="0" borderId="251" xfId="0" applyFont="1" applyBorder="1" applyAlignment="1">
      <alignment vertical="center" wrapText="1"/>
    </xf>
    <xf numFmtId="0" fontId="252" fillId="0" borderId="252" xfId="0" applyFont="1" applyBorder="1" applyAlignment="1">
      <alignment vertical="center"/>
    </xf>
    <xf numFmtId="0" fontId="253" fillId="0" borderId="253" xfId="0" applyFont="1" applyBorder="1" applyAlignment="1">
      <alignment horizontal="left" vertical="center" wrapText="1"/>
    </xf>
    <xf numFmtId="0" fontId="254" fillId="0" borderId="254" xfId="0" applyFont="1" applyBorder="1" applyAlignment="1">
      <alignment horizontal="left" vertical="center" wrapText="1"/>
    </xf>
    <xf numFmtId="0" fontId="255" fillId="0" borderId="255" xfId="0" applyFont="1" applyBorder="1" applyAlignment="1">
      <alignment horizontal="left" vertical="center"/>
    </xf>
    <xf numFmtId="164" fontId="256" fillId="0" borderId="256" xfId="0" applyNumberFormat="1" applyFont="1" applyBorder="1" applyAlignment="1">
      <alignment horizontal="left" vertical="center"/>
    </xf>
    <xf numFmtId="0" fontId="257" fillId="0" borderId="257" xfId="0" applyFont="1" applyBorder="1" applyAlignment="1">
      <alignment horizontal="left" vertical="center"/>
    </xf>
    <xf numFmtId="0" fontId="258" fillId="0" borderId="258" xfId="0" applyFont="1" applyBorder="1" applyAlignment="1">
      <alignment vertical="center"/>
    </xf>
    <xf numFmtId="0" fontId="259" fillId="0" borderId="259" xfId="0" applyFont="1" applyBorder="1" applyAlignment="1">
      <alignment vertical="center" wrapText="1"/>
    </xf>
    <xf numFmtId="0" fontId="260" fillId="0" borderId="260" xfId="0" applyFont="1" applyBorder="1" applyAlignment="1">
      <alignment vertical="center" wrapText="1"/>
    </xf>
    <xf numFmtId="0" fontId="261" fillId="0" borderId="261" xfId="0" applyFont="1" applyBorder="1" applyAlignment="1">
      <alignment vertical="center" wrapText="1"/>
    </xf>
    <xf numFmtId="0" fontId="262" fillId="0" borderId="262" xfId="0" applyFont="1" applyBorder="1" applyAlignment="1">
      <alignment horizontal="left" vertical="center" wrapText="1"/>
    </xf>
    <xf numFmtId="0" fontId="263" fillId="0" borderId="263" xfId="0" applyFont="1" applyBorder="1" applyAlignment="1">
      <alignment horizontal="right" vertical="center"/>
    </xf>
    <xf numFmtId="0" fontId="264" fillId="0" borderId="264" xfId="0" applyFont="1" applyBorder="1" applyAlignment="1">
      <alignment vertical="center"/>
    </xf>
    <xf numFmtId="0" fontId="265" fillId="0" borderId="265" xfId="0" applyFont="1" applyBorder="1" applyAlignment="1">
      <alignment vertical="center"/>
    </xf>
    <xf numFmtId="0" fontId="266" fillId="0" borderId="266" xfId="0" applyFont="1" applyBorder="1" applyAlignment="1">
      <alignment vertical="center" wrapText="1"/>
    </xf>
    <xf numFmtId="0" fontId="267" fillId="0" borderId="267" xfId="0" applyFont="1" applyBorder="1" applyAlignment="1">
      <alignment wrapText="1"/>
    </xf>
    <xf numFmtId="0" fontId="268" fillId="0" borderId="268" xfId="0" applyFont="1" applyBorder="1" applyAlignment="1">
      <alignment horizontal="right" vertical="center"/>
    </xf>
    <xf numFmtId="0" fontId="269" fillId="0" borderId="269" xfId="0" applyFont="1" applyBorder="1" applyAlignment="1">
      <alignment vertical="center"/>
    </xf>
    <xf numFmtId="0" fontId="270" fillId="0" borderId="270" xfId="0" applyFont="1" applyBorder="1" applyAlignment="1">
      <alignment horizontal="left" vertical="center" wrapText="1"/>
    </xf>
    <xf numFmtId="164" fontId="271" fillId="0" borderId="271" xfId="0" applyNumberFormat="1" applyFont="1" applyBorder="1" applyAlignment="1">
      <alignment vertical="center"/>
    </xf>
    <xf numFmtId="0" fontId="272" fillId="0" borderId="272" xfId="0" applyFont="1" applyBorder="1" applyAlignment="1">
      <alignment wrapText="1"/>
    </xf>
    <xf numFmtId="164" fontId="273" fillId="100" borderId="273" xfId="0" applyNumberFormat="1" applyFont="1" applyFill="1" applyBorder="1" applyAlignment="1">
      <alignment vertical="center"/>
    </xf>
    <xf numFmtId="0" fontId="274" fillId="101" borderId="274" xfId="0" applyFont="1" applyFill="1" applyBorder="1" applyAlignment="1">
      <alignment vertical="center" wrapText="1"/>
    </xf>
    <xf numFmtId="0" fontId="275" fillId="102" borderId="275" xfId="0" applyFont="1" applyFill="1" applyBorder="1" applyAlignment="1">
      <alignment vertical="center"/>
    </xf>
    <xf numFmtId="0" fontId="276" fillId="103" borderId="276" xfId="0" applyFont="1" applyFill="1" applyBorder="1" applyAlignment="1">
      <alignment vertical="center"/>
    </xf>
    <xf numFmtId="0" fontId="277" fillId="104" borderId="277" xfId="0" applyFont="1" applyFill="1" applyBorder="1" applyAlignment="1">
      <alignment vertical="center" wrapText="1"/>
    </xf>
    <xf numFmtId="0" fontId="278" fillId="0" borderId="278" xfId="0" applyFont="1" applyBorder="1" applyAlignment="1">
      <alignment vertical="center" wrapText="1"/>
    </xf>
    <xf numFmtId="0" fontId="279" fillId="0" borderId="279" xfId="0" applyFont="1" applyBorder="1" applyAlignment="1">
      <alignment vertical="center"/>
    </xf>
    <xf numFmtId="0" fontId="280" fillId="0" borderId="280" xfId="0" applyFont="1" applyBorder="1" applyAlignment="1">
      <alignment horizontal="right" vertical="center"/>
    </xf>
    <xf numFmtId="0" fontId="281" fillId="0" borderId="281" xfId="0" applyFont="1" applyBorder="1" applyAlignment="1">
      <alignment vertical="center"/>
    </xf>
    <xf numFmtId="0" fontId="282" fillId="0" borderId="282" xfId="0" applyFont="1" applyBorder="1" applyAlignment="1">
      <alignment vertical="center" wrapText="1"/>
    </xf>
    <xf numFmtId="0" fontId="283" fillId="0" borderId="283" xfId="0" applyFont="1" applyBorder="1" applyAlignment="1">
      <alignment vertical="center"/>
    </xf>
    <xf numFmtId="0" fontId="284" fillId="105" borderId="284" xfId="0" applyFont="1" applyFill="1" applyBorder="1" applyAlignment="1">
      <alignment horizontal="left" vertical="center"/>
    </xf>
    <xf numFmtId="0" fontId="285" fillId="0" borderId="285" xfId="0" applyFont="1" applyBorder="1" applyAlignment="1">
      <alignment vertical="center"/>
    </xf>
    <xf numFmtId="0" fontId="286" fillId="0" borderId="286" xfId="0" applyFont="1" applyBorder="1" applyAlignment="1">
      <alignment vertical="center" wrapText="1"/>
    </xf>
    <xf numFmtId="0" fontId="287" fillId="0" borderId="287" xfId="0" applyFont="1" applyBorder="1" applyAlignment="1">
      <alignment horizontal="left" vertical="center"/>
    </xf>
    <xf numFmtId="0" fontId="288" fillId="0" borderId="288" xfId="0" applyFont="1" applyBorder="1" applyAlignment="1">
      <alignment horizontal="left" vertical="center"/>
    </xf>
    <xf numFmtId="0" fontId="289" fillId="0" borderId="289" xfId="0" applyFont="1" applyBorder="1" applyAlignment="1">
      <alignment vertical="center"/>
    </xf>
    <xf numFmtId="0" fontId="290" fillId="0" borderId="290" xfId="0" applyFont="1" applyBorder="1" applyAlignment="1">
      <alignment vertical="center" wrapText="1"/>
    </xf>
    <xf numFmtId="0" fontId="291" fillId="106" borderId="291" xfId="0" applyFont="1" applyFill="1" applyBorder="1" applyAlignment="1">
      <alignment vertical="center"/>
    </xf>
    <xf numFmtId="0" fontId="292" fillId="107" borderId="292" xfId="0" applyFont="1" applyFill="1" applyBorder="1" applyAlignment="1">
      <alignment vertical="center" wrapText="1"/>
    </xf>
    <xf numFmtId="0" fontId="293" fillId="108" borderId="293" xfId="0" applyFont="1" applyFill="1" applyBorder="1" applyAlignment="1">
      <alignment vertical="center" wrapText="1"/>
    </xf>
    <xf numFmtId="0" fontId="294" fillId="109" borderId="294" xfId="0" applyFont="1" applyFill="1" applyBorder="1" applyAlignment="1">
      <alignment vertical="center"/>
    </xf>
    <xf numFmtId="164" fontId="295" fillId="110" borderId="295" xfId="0" applyNumberFormat="1" applyFont="1" applyFill="1" applyBorder="1" applyAlignment="1">
      <alignment vertical="center"/>
    </xf>
    <xf numFmtId="0" fontId="296" fillId="111" borderId="296" xfId="0" applyFont="1" applyFill="1" applyBorder="1" applyAlignment="1">
      <alignment vertical="center"/>
    </xf>
    <xf numFmtId="0" fontId="297" fillId="112" borderId="297" xfId="0" applyFont="1" applyFill="1" applyBorder="1" applyAlignment="1">
      <alignment vertical="center"/>
    </xf>
    <xf numFmtId="0" fontId="298" fillId="113" borderId="298" xfId="0" applyFont="1" applyFill="1" applyBorder="1" applyAlignment="1">
      <alignment vertical="center"/>
    </xf>
    <xf numFmtId="0" fontId="299" fillId="114" borderId="299" xfId="0" applyFont="1" applyFill="1" applyBorder="1" applyAlignment="1">
      <alignment vertical="center"/>
    </xf>
    <xf numFmtId="0" fontId="300" fillId="115" borderId="300" xfId="0" applyFont="1" applyFill="1" applyBorder="1" applyAlignment="1">
      <alignment vertical="center"/>
    </xf>
    <xf numFmtId="0" fontId="301" fillId="116" borderId="301" xfId="0" applyFont="1" applyFill="1" applyBorder="1" applyAlignment="1">
      <alignment vertical="center"/>
    </xf>
    <xf numFmtId="0" fontId="302" fillId="117" borderId="302" xfId="0" applyFont="1" applyFill="1" applyBorder="1" applyAlignment="1">
      <alignment vertical="center" wrapText="1"/>
    </xf>
    <xf numFmtId="0" fontId="303" fillId="118" borderId="303" xfId="0" applyFont="1" applyFill="1" applyBorder="1" applyAlignment="1">
      <alignment horizontal="left" vertical="center" wrapText="1"/>
    </xf>
    <xf numFmtId="0" fontId="304" fillId="119" borderId="304" xfId="0" applyFont="1" applyFill="1" applyBorder="1" applyAlignment="1">
      <alignment horizontal="left" vertical="center"/>
    </xf>
    <xf numFmtId="0" fontId="305" fillId="120" borderId="305" xfId="0" applyFont="1" applyFill="1" applyBorder="1" applyAlignment="1">
      <alignment horizontal="left" vertical="center" wrapText="1"/>
    </xf>
    <xf numFmtId="0" fontId="306" fillId="121" borderId="306" xfId="0" applyFont="1" applyFill="1" applyBorder="1" applyAlignment="1">
      <alignment vertical="center"/>
    </xf>
    <xf numFmtId="0" fontId="307" fillId="122" borderId="307" xfId="0" applyFont="1" applyFill="1" applyBorder="1" applyAlignment="1">
      <alignment vertical="center"/>
    </xf>
    <xf numFmtId="0" fontId="308" fillId="123" borderId="308" xfId="0" applyFont="1" applyFill="1" applyBorder="1" applyAlignment="1">
      <alignment horizontal="left" vertical="center"/>
    </xf>
    <xf numFmtId="0" fontId="309" fillId="0" borderId="309" xfId="0" applyFont="1" applyBorder="1" applyAlignment="1">
      <alignment horizontal="left" vertical="center"/>
    </xf>
    <xf numFmtId="0" fontId="310" fillId="124" borderId="310" xfId="0" applyFont="1" applyFill="1" applyBorder="1" applyAlignment="1">
      <alignment horizontal="left" vertical="center"/>
    </xf>
    <xf numFmtId="0" fontId="311" fillId="125" borderId="311" xfId="0" applyFont="1" applyFill="1" applyBorder="1" applyAlignment="1">
      <alignment horizontal="left" vertical="center"/>
    </xf>
    <xf numFmtId="164" fontId="312" fillId="0" borderId="312" xfId="0" applyNumberFormat="1" applyFont="1" applyBorder="1" applyAlignment="1">
      <alignment vertical="center"/>
    </xf>
    <xf numFmtId="0" fontId="313" fillId="0" borderId="313" xfId="0" applyFont="1" applyBorder="1" applyAlignment="1">
      <alignment vertical="center"/>
    </xf>
    <xf numFmtId="164" fontId="314" fillId="0" borderId="314" xfId="0" applyNumberFormat="1" applyFont="1" applyBorder="1" applyAlignment="1">
      <alignment horizontal="center" vertical="center"/>
    </xf>
    <xf numFmtId="0" fontId="315" fillId="0" borderId="315" xfId="0" applyNumberFormat="1" applyFont="1" applyBorder="1" applyAlignment="1">
      <alignment horizontal="center" vertical="center"/>
    </xf>
    <xf numFmtId="0" fontId="316" fillId="0" borderId="316" xfId="0" applyNumberFormat="1" applyFont="1" applyBorder="1" applyAlignment="1">
      <alignment horizontal="center" vertical="center"/>
    </xf>
    <xf numFmtId="0" fontId="317" fillId="0" borderId="317" xfId="0" applyNumberFormat="1" applyFont="1" applyBorder="1" applyAlignment="1">
      <alignment horizontal="center" vertical="center"/>
    </xf>
    <xf numFmtId="0" fontId="318" fillId="126" borderId="318" xfId="0" applyNumberFormat="1" applyFont="1" applyFill="1" applyBorder="1" applyAlignment="1">
      <alignment horizontal="center" vertical="center"/>
    </xf>
    <xf numFmtId="0" fontId="319" fillId="127" borderId="319" xfId="0" applyFont="1" applyFill="1" applyBorder="1" applyAlignment="1">
      <alignment horizontal="left" vertical="center"/>
    </xf>
    <xf numFmtId="166" fontId="320" fillId="128" borderId="320" xfId="0" applyNumberFormat="1" applyFont="1" applyFill="1" applyBorder="1" applyAlignment="1">
      <alignment horizontal="center" vertical="center"/>
    </xf>
    <xf numFmtId="0" fontId="321" fillId="129" borderId="321" xfId="0" applyNumberFormat="1" applyFont="1" applyFill="1" applyBorder="1" applyAlignment="1">
      <alignment horizontal="center" vertical="center"/>
    </xf>
    <xf numFmtId="0" fontId="322" fillId="130" borderId="322" xfId="0" applyFont="1" applyFill="1" applyBorder="1" applyAlignment="1">
      <alignment horizontal="center" vertical="center"/>
    </xf>
    <xf numFmtId="0" fontId="323" fillId="131" borderId="323" xfId="0" applyFont="1" applyFill="1" applyBorder="1" applyAlignment="1">
      <alignment horizontal="center" vertical="center"/>
    </xf>
    <xf numFmtId="0" fontId="198" fillId="92" borderId="198" xfId="0" applyFont="1" applyFill="1" applyBorder="1" applyAlignment="1">
      <alignment horizontal="center" vertical="center"/>
    </xf>
    <xf numFmtId="164" fontId="199" fillId="93" borderId="199" xfId="0" applyNumberFormat="1" applyFont="1" applyFill="1" applyBorder="1" applyAlignment="1">
      <alignment horizontal="center" vertical="center"/>
    </xf>
    <xf numFmtId="0" fontId="203" fillId="97" borderId="203" xfId="0" applyFont="1" applyFill="1" applyBorder="1" applyAlignment="1">
      <alignment horizontal="center" vertical="center" wrapText="1"/>
    </xf>
    <xf numFmtId="0" fontId="200" fillId="94" borderId="200" xfId="0" applyFont="1" applyFill="1" applyBorder="1" applyAlignment="1">
      <alignment horizontal="center" vertical="center" wrapText="1"/>
    </xf>
    <xf numFmtId="0" fontId="201" fillId="95" borderId="201" xfId="0" applyFont="1" applyFill="1" applyBorder="1" applyAlignment="1">
      <alignment horizontal="left" vertical="center"/>
    </xf>
    <xf numFmtId="0" fontId="202" fillId="96" borderId="202" xfId="0" applyFont="1" applyFill="1" applyBorder="1" applyAlignment="1">
      <alignment horizontal="center" vertical="center"/>
    </xf>
    <xf numFmtId="0" fontId="285" fillId="0" borderId="285" xfId="0" applyFont="1" applyBorder="1" applyAlignment="1">
      <alignment vertical="center"/>
    </xf>
  </cellXfs>
  <cellStyles count="1">
    <cellStyle name="Normal" xfId="0" builtinId="0"/>
  </cellStyles>
  <dxfs count="3">
    <dxf>
      <font>
        <sz val="11"/>
        <color rgb="FF9C0006"/>
        <name val="Calibri"/>
        <family val="2"/>
        <scheme val="minor"/>
      </font>
      <fill>
        <patternFill patternType="solid">
          <fgColor indexed="64"/>
          <bgColor rgb="FFFFC7CE"/>
        </patternFill>
      </fill>
    </dxf>
    <dxf>
      <font>
        <sz val="11"/>
        <color rgb="FF9C0006"/>
        <name val="Calibri"/>
        <family val="2"/>
        <scheme val="minor"/>
      </font>
      <fill>
        <patternFill patternType="solid">
          <fgColor indexed="64"/>
          <bgColor rgb="FFFFC7CE"/>
        </patternFill>
      </fill>
    </dxf>
    <dxf>
      <font>
        <sz val="11"/>
        <color rgb="FF9C0006"/>
        <name val="Calibri"/>
        <family val="2"/>
        <scheme val="minor"/>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aoran Sun" id="{25C458E4-4738-4002-B2C6-6746FB1BF9A6}" userId="S::::842cf4e8-80f3-45ce-9c36-1734639917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airgram.io/"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vip.xiniudata.com/investor/9ec9223891b611e9955100163e03b331/over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A2D13-E26A-4E71-8508-B4D56F61658A}">
  <sheetPr>
    <outlinePr summaryBelow="0" summaryRight="0"/>
  </sheetPr>
  <dimension ref="A1:AK207"/>
  <sheetViews>
    <sheetView workbookViewId="0">
      <pane xSplit="2" ySplit="2" topLeftCell="C3" activePane="bottomRight" state="frozen"/>
      <selection pane="topRight"/>
      <selection pane="bottomLeft"/>
      <selection pane="bottomRight" activeCell="D12" sqref="D12"/>
    </sheetView>
  </sheetViews>
  <sheetFormatPr defaultColWidth="14" defaultRowHeight="13.8" x14ac:dyDescent="0.3"/>
  <cols>
    <col min="1" max="1" width="19" customWidth="1"/>
    <col min="2" max="4" width="10" customWidth="1"/>
    <col min="5" max="5" width="11" customWidth="1"/>
    <col min="6" max="16" width="10" customWidth="1"/>
    <col min="17" max="17" width="13" customWidth="1"/>
    <col min="18" max="21" width="10" customWidth="1"/>
    <col min="22" max="37" width="8" customWidth="1"/>
  </cols>
  <sheetData>
    <row r="1" spans="1:37" ht="25.2" x14ac:dyDescent="0.3">
      <c r="B1" s="102" t="s">
        <v>290</v>
      </c>
      <c r="C1" s="102" t="s">
        <v>291</v>
      </c>
      <c r="D1" s="102" t="s">
        <v>292</v>
      </c>
      <c r="E1" s="107" t="s">
        <v>293</v>
      </c>
      <c r="F1" s="107" t="s">
        <v>294</v>
      </c>
      <c r="G1" s="104" t="s">
        <v>295</v>
      </c>
      <c r="H1" s="104" t="s">
        <v>296</v>
      </c>
      <c r="I1" s="102" t="s">
        <v>297</v>
      </c>
      <c r="J1" s="104" t="s">
        <v>298</v>
      </c>
      <c r="K1" s="102" t="s">
        <v>299</v>
      </c>
      <c r="L1" s="104" t="s">
        <v>300</v>
      </c>
      <c r="M1" s="106" t="s">
        <v>301</v>
      </c>
      <c r="N1" s="105" t="s">
        <v>302</v>
      </c>
      <c r="O1" s="106" t="s">
        <v>303</v>
      </c>
      <c r="P1" s="106" t="s">
        <v>304</v>
      </c>
      <c r="Q1" s="102" t="s">
        <v>305</v>
      </c>
      <c r="R1" s="102" t="s">
        <v>306</v>
      </c>
      <c r="S1" s="103" t="s">
        <v>307</v>
      </c>
      <c r="T1" s="107" t="s">
        <v>308</v>
      </c>
      <c r="U1" s="108" t="s">
        <v>309</v>
      </c>
      <c r="V1" s="79"/>
      <c r="W1" s="79"/>
      <c r="X1" s="79"/>
      <c r="Y1" s="79"/>
      <c r="Z1" s="79"/>
      <c r="AA1" s="79"/>
      <c r="AB1" s="79"/>
      <c r="AC1" s="79"/>
      <c r="AD1" s="79"/>
      <c r="AE1" s="79"/>
      <c r="AF1" s="79"/>
      <c r="AG1" s="79"/>
      <c r="AH1" s="79"/>
      <c r="AI1" s="79"/>
      <c r="AJ1" s="79"/>
      <c r="AK1" s="79"/>
    </row>
    <row r="2" spans="1:37" ht="19.05" customHeight="1" x14ac:dyDescent="0.3">
      <c r="A2" s="99" t="s">
        <v>310</v>
      </c>
      <c r="B2" s="90">
        <f>COUNTA('New Investments'!C:C)-1</f>
        <v>2068</v>
      </c>
      <c r="C2" s="91">
        <v>1877</v>
      </c>
      <c r="D2" s="95">
        <f>COUNTA('New Investments'!K:K)-1</f>
        <v>1877</v>
      </c>
      <c r="E2" s="92">
        <v>25</v>
      </c>
      <c r="F2" s="92">
        <f>D2-C2</f>
        <v>0</v>
      </c>
      <c r="G2" s="97">
        <f>F2/E2</f>
        <v>0</v>
      </c>
      <c r="H2" s="100">
        <f>D2/B2</f>
        <v>0.90764023210831724</v>
      </c>
      <c r="I2" s="93">
        <f>COUNTIF('New Investments'!J:J,"值得")</f>
        <v>798</v>
      </c>
      <c r="J2" s="98">
        <f>I2/D2</f>
        <v>0.42514651038891849</v>
      </c>
      <c r="K2" s="91">
        <f>COUNTIF('New Investments'!J:J,"不值得")</f>
        <v>694</v>
      </c>
      <c r="L2" s="94">
        <f>K2/D2</f>
        <v>0.36973894512519978</v>
      </c>
      <c r="M2" s="91">
        <f>COUNTA('New Investments'!M:M)-1</f>
        <v>543</v>
      </c>
      <c r="N2" s="94">
        <f>M2/I2</f>
        <v>0.68045112781954886</v>
      </c>
      <c r="O2" s="91">
        <f>COUNTIFS('New Investments'!B:B, "&gt;=2023/6/26", 'New Investments'!B:B, "&lt;=2023/7/21",'New Investments'!M:M,"&lt;&gt;")</f>
        <v>35</v>
      </c>
      <c r="P2" s="91">
        <f>COUNTIFS('New Investments'!B:B, "&gt;=2023/6/26", 'New Investments'!B:B, "&lt;=2023/7/21", 'New Investments'!J:J,"值得")</f>
        <v>63</v>
      </c>
      <c r="Q2" s="94">
        <f>O2/P2</f>
        <v>0.55555555555555558</v>
      </c>
      <c r="R2" s="91">
        <v>1266</v>
      </c>
      <c r="S2" s="96">
        <f>COUNTA('New Investments'!L:L)-1</f>
        <v>1271</v>
      </c>
      <c r="T2" s="89">
        <f>S2-R2</f>
        <v>5</v>
      </c>
      <c r="U2" s="97">
        <f>S2/D2</f>
        <v>0.67714437932871607</v>
      </c>
      <c r="V2" s="1"/>
      <c r="W2" s="1"/>
      <c r="X2" s="1"/>
      <c r="Y2" s="1"/>
      <c r="Z2" s="1"/>
      <c r="AA2" s="1"/>
      <c r="AB2" s="1"/>
      <c r="AC2" s="1"/>
      <c r="AD2" s="1"/>
      <c r="AE2" s="1"/>
      <c r="AF2" s="1"/>
      <c r="AG2" s="1"/>
      <c r="AH2" s="1"/>
      <c r="AI2" s="1"/>
      <c r="AJ2" s="1"/>
      <c r="AK2" s="1"/>
    </row>
    <row r="3" spans="1:37" ht="7.95" customHeight="1" x14ac:dyDescent="0.3">
      <c r="A3" s="84"/>
      <c r="B3" s="78"/>
      <c r="C3" s="81"/>
      <c r="D3" s="85"/>
      <c r="E3" s="80"/>
      <c r="F3" s="80"/>
      <c r="G3" s="5"/>
      <c r="H3" s="5"/>
      <c r="I3" s="78"/>
      <c r="J3" s="5"/>
      <c r="K3" s="81"/>
      <c r="L3" s="86"/>
      <c r="M3" s="78"/>
      <c r="N3" s="78"/>
      <c r="O3" s="78"/>
      <c r="P3" s="78"/>
      <c r="Q3" s="82"/>
      <c r="R3" s="78"/>
      <c r="S3" s="83"/>
      <c r="T3" s="24"/>
      <c r="U3" s="5"/>
      <c r="V3" s="79"/>
      <c r="W3" s="79"/>
      <c r="X3" s="79"/>
      <c r="Y3" s="79"/>
      <c r="Z3" s="79"/>
      <c r="AA3" s="79"/>
      <c r="AB3" s="79"/>
      <c r="AC3" s="79"/>
      <c r="AD3" s="79"/>
      <c r="AE3" s="79"/>
      <c r="AF3" s="79"/>
      <c r="AG3" s="79"/>
      <c r="AH3" s="79"/>
      <c r="AI3" s="79"/>
      <c r="AJ3" s="79"/>
      <c r="AK3" s="79"/>
    </row>
    <row r="4" spans="1:37" ht="19.05" customHeight="1" x14ac:dyDescent="0.3">
      <c r="A4" s="16" t="s">
        <v>311</v>
      </c>
      <c r="B4" s="17"/>
      <c r="C4" s="12"/>
      <c r="D4" s="7"/>
      <c r="E4" s="14"/>
      <c r="F4" s="14"/>
      <c r="G4" s="11"/>
      <c r="H4" s="11"/>
      <c r="I4" s="18"/>
      <c r="J4" s="19"/>
      <c r="K4" s="12"/>
      <c r="L4" s="8"/>
      <c r="M4" s="9"/>
      <c r="N4" s="9"/>
      <c r="O4" s="9"/>
      <c r="P4" s="9"/>
      <c r="Q4" s="9"/>
      <c r="R4" s="9"/>
      <c r="S4" s="13"/>
      <c r="T4" s="10"/>
      <c r="U4" s="15"/>
      <c r="V4" s="1"/>
      <c r="W4" s="1"/>
      <c r="X4" s="1"/>
      <c r="Y4" s="1"/>
      <c r="Z4" s="1"/>
      <c r="AA4" s="1"/>
      <c r="AB4" s="1"/>
      <c r="AC4" s="1"/>
      <c r="AD4" s="1"/>
      <c r="AE4" s="1"/>
      <c r="AF4" s="1"/>
      <c r="AG4" s="1"/>
      <c r="AH4" s="1"/>
      <c r="AI4" s="1"/>
      <c r="AJ4" s="1"/>
      <c r="AK4" s="1"/>
    </row>
    <row r="5" spans="1:37" ht="19.05" customHeight="1" x14ac:dyDescent="0.3">
      <c r="A5" s="20" t="s">
        <v>312</v>
      </c>
      <c r="B5" s="31">
        <f>COUNTIFS('New Investments'!A:A,"先进制造",'New Investments'!H:H,"N")</f>
        <v>367</v>
      </c>
      <c r="C5" s="33">
        <v>342</v>
      </c>
      <c r="D5" s="25">
        <f>COUNTIFS('New Investments'!A:A,"先进制造",'New Investments'!H:H,"N",'New Investments'!K:K,"&lt;&gt;")</f>
        <v>342</v>
      </c>
      <c r="E5" s="29">
        <v>7</v>
      </c>
      <c r="F5" s="29">
        <f>D5-C5</f>
        <v>0</v>
      </c>
      <c r="G5" s="32">
        <f>F5/E5</f>
        <v>0</v>
      </c>
      <c r="H5" s="26">
        <f>D5/B5</f>
        <v>0.93188010899182561</v>
      </c>
      <c r="I5" s="23">
        <f>COUNTIFS('New Investments'!A:A,"先进制造",'New Investments'!H:H,"N",'New Investments'!J:J,"值得")</f>
        <v>148</v>
      </c>
      <c r="J5" s="28">
        <f>I5/D5</f>
        <v>0.43274853801169588</v>
      </c>
      <c r="K5" s="33">
        <f>COUNTIFS('New Investments'!A:A,"先进制造",'New Investments'!H:H,"N",'New Investments'!J:J,"不值得")</f>
        <v>101</v>
      </c>
      <c r="L5" s="28">
        <f>K5/D5</f>
        <v>0.2953216374269006</v>
      </c>
      <c r="M5" s="71">
        <f>COUNTIFS('New Investments'!A:A,"先进制造",'New Investments'!H:H,"N",'New Investments'!M:M,"&lt;&gt;")</f>
        <v>107</v>
      </c>
      <c r="N5" s="87">
        <f>M5/I5</f>
        <v>0.72297297297297303</v>
      </c>
      <c r="O5" s="71">
        <f>COUNTIFS('New Investments'!B:B, "&gt;=2023/6/26", 'New Investments'!B:B, "&lt;=2023/7/21",'New Investments'!A:A,"先进制造",'New Investments'!H:H,"N",'New Investments'!M:M,"&lt;&gt;")</f>
        <v>6</v>
      </c>
      <c r="P5" s="71">
        <f>COUNTIFS('New Investments'!B:B, "&gt;=2023/6/26", 'New Investments'!B:B, "&lt;=2023/7/21",'New Investments'!A:A,"先进制造",'New Investments'!H:H,"N", 'New Investments'!J:J,"值得")</f>
        <v>12</v>
      </c>
      <c r="Q5" s="87">
        <f t="shared" ref="Q5:Q12" si="0">O5/P5</f>
        <v>0.5</v>
      </c>
      <c r="R5" s="71">
        <v>221</v>
      </c>
      <c r="S5" s="30">
        <f>COUNTIFS('New Investments'!A:A,"先进制造",'New Investments'!H:H,"N",'New Investments'!L:L,"&lt;&gt;")</f>
        <v>223</v>
      </c>
      <c r="T5" s="24">
        <f>S5-R5</f>
        <v>2</v>
      </c>
      <c r="U5" s="22">
        <f>S5/D5</f>
        <v>0.65204678362573099</v>
      </c>
      <c r="V5" s="1"/>
      <c r="W5" s="1"/>
      <c r="X5" s="1"/>
      <c r="Y5" s="1"/>
      <c r="Z5" s="1"/>
      <c r="AA5" s="1"/>
      <c r="AB5" s="1"/>
      <c r="AC5" s="1"/>
      <c r="AD5" s="1"/>
      <c r="AE5" s="1"/>
      <c r="AF5" s="1"/>
      <c r="AG5" s="1"/>
      <c r="AH5" s="1"/>
      <c r="AI5" s="1"/>
      <c r="AJ5" s="1"/>
      <c r="AK5" s="1"/>
    </row>
    <row r="6" spans="1:37" ht="19.05" customHeight="1" x14ac:dyDescent="0.3">
      <c r="A6" s="20" t="s">
        <v>313</v>
      </c>
      <c r="B6" s="31">
        <f>COUNTIFS('New Investments'!A:A,"传统行业",'New Investments'!H:H,"N")</f>
        <v>146</v>
      </c>
      <c r="C6" s="33">
        <v>137</v>
      </c>
      <c r="D6" s="25">
        <f>COUNTIFS('New Investments'!A:A,"传统行业",'New Investments'!H:H,"N",'New Investments'!K:K,"&lt;&gt;")</f>
        <v>137</v>
      </c>
      <c r="E6" s="38">
        <v>0</v>
      </c>
      <c r="F6" s="38">
        <f>D6-C6</f>
        <v>0</v>
      </c>
      <c r="G6" s="32" t="e">
        <f>F6/E6</f>
        <v>#DIV/0!</v>
      </c>
      <c r="H6" s="53">
        <f>D6/B6</f>
        <v>0.93835616438356162</v>
      </c>
      <c r="I6" s="23">
        <f>COUNTIFS('New Investments'!A:A,"传统行业",'New Investments'!H:H,"N",'New Investments'!J:J,"值得")</f>
        <v>74</v>
      </c>
      <c r="J6" s="54">
        <f>I6/D6</f>
        <v>0.54014598540145986</v>
      </c>
      <c r="K6" s="33">
        <f>COUNTIFS('New Investments'!A:A,"传统行业",'New Investments'!H:H,"N",'New Investments'!J:J,"不值得")</f>
        <v>34</v>
      </c>
      <c r="L6" s="28">
        <f>K6/D6</f>
        <v>0.24817518248175183</v>
      </c>
      <c r="M6" s="71">
        <f>COUNTIFS('New Investments'!A:A,"传统行业",'New Investments'!H:H,"N",'New Investments'!M:M,"&lt;&gt;")</f>
        <v>43</v>
      </c>
      <c r="N6" s="87">
        <f>M6/I6</f>
        <v>0.58108108108108103</v>
      </c>
      <c r="O6" s="71">
        <f>COUNTIFS('New Investments'!B:B, "&gt;=2023/6/26", 'New Investments'!B:B, "&lt;=2023/7/21",'New Investments'!A:A,"传统行业",'New Investments'!H:H,"N",'New Investments'!M:M,"&lt;&gt;")</f>
        <v>2</v>
      </c>
      <c r="P6" s="88">
        <f>COUNTIFS('New Investments'!B:B, "&gt;=2023/6/26", 'New Investments'!B:B, "&lt;=2023/7/21",'New Investments'!A:A,"传统行业",'New Investments'!H:H,"N", 'New Investments'!J:J,"值得")</f>
        <v>4</v>
      </c>
      <c r="Q6" s="87">
        <f t="shared" si="0"/>
        <v>0.5</v>
      </c>
      <c r="R6" s="71">
        <v>95</v>
      </c>
      <c r="S6" s="30">
        <f>COUNTIFS('New Investments'!A:A,"传统行业",'New Investments'!H:H,"N",'New Investments'!L:L,"&lt;&gt;")</f>
        <v>97</v>
      </c>
      <c r="T6" s="24">
        <f>S6-R6</f>
        <v>2</v>
      </c>
      <c r="U6" s="22">
        <f>S6/D6</f>
        <v>0.70802919708029199</v>
      </c>
      <c r="V6" s="1"/>
      <c r="W6" s="1"/>
      <c r="X6" s="1"/>
      <c r="Y6" s="1"/>
      <c r="Z6" s="1"/>
      <c r="AA6" s="1"/>
      <c r="AB6" s="1"/>
      <c r="AC6" s="1"/>
      <c r="AD6" s="1"/>
      <c r="AE6" s="1"/>
      <c r="AF6" s="1"/>
      <c r="AG6" s="1"/>
      <c r="AH6" s="1"/>
      <c r="AI6" s="1"/>
      <c r="AJ6" s="1"/>
      <c r="AK6" s="1"/>
    </row>
    <row r="7" spans="1:37" ht="19.05" customHeight="1" x14ac:dyDescent="0.3">
      <c r="A7" s="20" t="s">
        <v>314</v>
      </c>
      <c r="B7" s="31">
        <f>COUNTIFS('New Investments'!A:A,"汽车出行",'New Investments'!H:H,"N")</f>
        <v>43</v>
      </c>
      <c r="C7" s="33">
        <v>40</v>
      </c>
      <c r="D7" s="25">
        <f>COUNTIFS('New Investments'!A:A,"汽车出行",'New Investments'!H:H,"N",'New Investments'!K:K,"&lt;&gt;")</f>
        <v>40</v>
      </c>
      <c r="E7" s="38">
        <v>0</v>
      </c>
      <c r="F7" s="38">
        <f>D7-C7</f>
        <v>0</v>
      </c>
      <c r="G7" s="32" t="e">
        <f>F7/E7</f>
        <v>#DIV/0!</v>
      </c>
      <c r="H7" s="52">
        <f>D7/B7</f>
        <v>0.93023255813953487</v>
      </c>
      <c r="I7" s="23">
        <f>COUNTIFS('New Investments'!A:A,"汽车出行",'New Investments'!H:H,"N",'New Investments'!J:J,"值得")</f>
        <v>15</v>
      </c>
      <c r="J7" s="27">
        <f>I7/D7</f>
        <v>0.375</v>
      </c>
      <c r="K7" s="33">
        <f>COUNTIFS('New Investments'!A:A,"汽车出行",'New Investments'!H:H,"N",'New Investments'!J:J,"不值得")</f>
        <v>14</v>
      </c>
      <c r="L7" s="28">
        <f>K7/D7</f>
        <v>0.35</v>
      </c>
      <c r="M7" s="71">
        <f>COUNTIFS('New Investments'!A:A,"汽车出行",'New Investments'!H:H,"N",'New Investments'!M:M,"&lt;&gt;")</f>
        <v>17</v>
      </c>
      <c r="N7" s="87">
        <f>M7/I7</f>
        <v>1.1333333333333333</v>
      </c>
      <c r="O7" s="71">
        <f>COUNTIFS('New Investments'!B:B, "&gt;=2023/6/26", 'New Investments'!B:B, "&lt;=2023/7/21",'New Investments'!A:A,"汽车出行",'New Investments'!H:H,"N",'New Investments'!M:M,"&lt;&gt;")</f>
        <v>0</v>
      </c>
      <c r="P7" s="88">
        <f>COUNTIFS('New Investments'!B:B, "&gt;=2023/6/26", 'New Investments'!B:B, "&lt;=2023/7/21",'New Investments'!A:A,"汽车出行",'New Investments'!H:H,"N", 'New Investments'!J:J,"值得")</f>
        <v>0</v>
      </c>
      <c r="Q7" s="87" t="e">
        <f t="shared" si="0"/>
        <v>#DIV/0!</v>
      </c>
      <c r="R7" s="71">
        <v>24</v>
      </c>
      <c r="S7" s="30">
        <f>COUNTIFS('New Investments'!A:A,"汽车出行",'New Investments'!H:H,"N",'New Investments'!L:L,"&lt;&gt;")</f>
        <v>24</v>
      </c>
      <c r="T7" s="24">
        <f>S7-R7</f>
        <v>0</v>
      </c>
      <c r="U7" s="22">
        <f>S7/D7</f>
        <v>0.6</v>
      </c>
      <c r="V7" s="1"/>
      <c r="W7" s="1"/>
      <c r="X7" s="1"/>
      <c r="Y7" s="1"/>
      <c r="Z7" s="1"/>
      <c r="AA7" s="1"/>
      <c r="AB7" s="1"/>
      <c r="AC7" s="1"/>
      <c r="AD7" s="1"/>
      <c r="AE7" s="1"/>
      <c r="AF7" s="1"/>
      <c r="AG7" s="1"/>
      <c r="AH7" s="1"/>
      <c r="AI7" s="1"/>
      <c r="AJ7" s="1"/>
      <c r="AK7" s="1"/>
    </row>
    <row r="8" spans="1:37" ht="19.05" customHeight="1" x14ac:dyDescent="0.3">
      <c r="A8" s="20" t="s">
        <v>315</v>
      </c>
      <c r="B8" s="31">
        <f>COUNTIFS('New Investments'!A:A,"物联网",'New Investments'!H:H,"N")</f>
        <v>13</v>
      </c>
      <c r="C8" s="33">
        <v>12</v>
      </c>
      <c r="D8" s="25">
        <f>COUNTIFS('New Investments'!A:A,"物联网",'New Investments'!H:H,"N",'New Investments'!K:K,"&lt;&gt;")</f>
        <v>12</v>
      </c>
      <c r="E8" s="38">
        <v>0</v>
      </c>
      <c r="F8" s="38">
        <f>D8-C8</f>
        <v>0</v>
      </c>
      <c r="G8" s="32" t="e">
        <f>F8/E8</f>
        <v>#DIV/0!</v>
      </c>
      <c r="H8" s="52">
        <f>D8/B8</f>
        <v>0.92307692307692313</v>
      </c>
      <c r="I8" s="23">
        <f>COUNTIFS('New Investments'!A:A,"物联网",'New Investments'!H:H,"N",'New Investments'!J:J,"值得")</f>
        <v>5</v>
      </c>
      <c r="J8" s="27">
        <f>I8/D8</f>
        <v>0.41666666666666669</v>
      </c>
      <c r="K8" s="33">
        <f>COUNTIFS('New Investments'!A:A,"物联网",'New Investments'!H:H,"N",'New Investments'!J:J,"不值得")</f>
        <v>4</v>
      </c>
      <c r="L8" s="55">
        <f>K8/D8</f>
        <v>0.33333333333333331</v>
      </c>
      <c r="M8" s="33">
        <f>COUNTIFS('New Investments'!A:A,"物联网",'New Investments'!H:H,"N",'New Investments'!M:M,"&lt;&gt;")</f>
        <v>2</v>
      </c>
      <c r="N8" s="50">
        <f>M8/I8</f>
        <v>0.4</v>
      </c>
      <c r="O8" s="33">
        <f>COUNTIFS('New Investments'!B:B, "&gt;=2023/6/26", 'New Investments'!B:B, "&lt;=2023/7/21",'New Investments'!A:A,"物联网",'New Investments'!H:H,"N",'New Investments'!M:M,"&lt;&gt;")</f>
        <v>0</v>
      </c>
      <c r="P8" s="33">
        <f>COUNTIFS('New Investments'!B:B, "&gt;=2023/6/26", 'New Investments'!B:B, "&lt;=2023/7/21",'New Investments'!A:A,"物联网",'New Investments'!H:H,"N", 'New Investments'!J:J,"值得")</f>
        <v>0</v>
      </c>
      <c r="Q8" s="50" t="e">
        <f t="shared" si="0"/>
        <v>#DIV/0!</v>
      </c>
      <c r="R8" s="33">
        <v>6</v>
      </c>
      <c r="S8" s="30">
        <f>COUNTIFS('New Investments'!A:A,"物联网",'New Investments'!H:H,"N",'New Investments'!L:L,"&lt;&gt;")</f>
        <v>6</v>
      </c>
      <c r="T8" s="24">
        <f>S8-R8</f>
        <v>0</v>
      </c>
      <c r="U8" s="22">
        <f>S8/D8</f>
        <v>0.5</v>
      </c>
      <c r="V8" s="1"/>
      <c r="W8" s="1"/>
      <c r="X8" s="1"/>
      <c r="Y8" s="1"/>
      <c r="Z8" s="1"/>
      <c r="AA8" s="1"/>
      <c r="AB8" s="1"/>
      <c r="AC8" s="1"/>
      <c r="AD8" s="1"/>
      <c r="AE8" s="1"/>
      <c r="AF8" s="1"/>
      <c r="AG8" s="1"/>
      <c r="AH8" s="1"/>
      <c r="AI8" s="1"/>
      <c r="AJ8" s="1"/>
      <c r="AK8" s="1"/>
    </row>
    <row r="9" spans="1:37" ht="19.05" customHeight="1" x14ac:dyDescent="0.3">
      <c r="A9" s="20" t="s">
        <v>316</v>
      </c>
      <c r="B9" s="31">
        <f>COUNTIFS('New Investments'!A:A,"新能源",'New Investments'!H:H,"N")</f>
        <v>44</v>
      </c>
      <c r="C9" s="33">
        <v>40</v>
      </c>
      <c r="D9" s="25">
        <f>COUNTIFS('New Investments'!A:A,"新能源",'New Investments'!H:H,"N",'New Investments'!K:K,"&lt;&gt;")</f>
        <v>40</v>
      </c>
      <c r="E9" s="38">
        <v>1</v>
      </c>
      <c r="F9" s="38">
        <f>D9-C9</f>
        <v>0</v>
      </c>
      <c r="G9" s="32">
        <f>F9/E9</f>
        <v>0</v>
      </c>
      <c r="H9" s="52">
        <f>D9/B9</f>
        <v>0.90909090909090906</v>
      </c>
      <c r="I9" s="23">
        <f>COUNTIFS('New Investments'!A:A,"新能源",'New Investments'!H:H,"N",'New Investments'!J:J,"值得")</f>
        <v>12</v>
      </c>
      <c r="J9" s="27">
        <f>I9/D9</f>
        <v>0.3</v>
      </c>
      <c r="K9" s="33">
        <f>COUNTIFS('New Investments'!A:A,"新能源",'New Investments'!H:H,"N",'New Investments'!J:J,"不值得")</f>
        <v>5</v>
      </c>
      <c r="L9" s="28">
        <f>K9/D9</f>
        <v>0.125</v>
      </c>
      <c r="M9" s="33">
        <f>COUNTIFS('New Investments'!A:A,"新能源",'New Investments'!H:H,"N",'New Investments'!M:M,"&lt;&gt;")</f>
        <v>9</v>
      </c>
      <c r="N9" s="28">
        <f>M9/I9</f>
        <v>0.75</v>
      </c>
      <c r="O9" s="33">
        <f>COUNTIFS('New Investments'!B:B, "&gt;=2023/6/26", 'New Investments'!B:B, "&lt;=2023/7/21",'New Investments'!A:A,"新能源",'New Investments'!H:H,"N",'New Investments'!M:M,"&lt;&gt;")</f>
        <v>3</v>
      </c>
      <c r="P9" s="33">
        <f>COUNTIFS('New Investments'!B:B, "&gt;=2023/6/26", 'New Investments'!B:B, "&lt;=2023/7/21",'New Investments'!A:A,"新能源",'New Investments'!H:H,"N", 'New Investments'!J:J,"值得")</f>
        <v>7</v>
      </c>
      <c r="Q9" s="28">
        <f t="shared" si="0"/>
        <v>0.42857142857142855</v>
      </c>
      <c r="R9" s="33">
        <v>22</v>
      </c>
      <c r="S9" s="30">
        <f>COUNTIFS('New Investments'!A:A,"新能源",'New Investments'!H:H,"N",'New Investments'!L:L,"&lt;&gt;")</f>
        <v>22</v>
      </c>
      <c r="T9" s="24">
        <f>S9-R9</f>
        <v>0</v>
      </c>
      <c r="U9" s="22">
        <f>S9/D9</f>
        <v>0.55000000000000004</v>
      </c>
      <c r="V9" s="1"/>
      <c r="W9" s="1"/>
      <c r="X9" s="1"/>
      <c r="Y9" s="1"/>
      <c r="Z9" s="1"/>
      <c r="AA9" s="1"/>
      <c r="AB9" s="1"/>
      <c r="AC9" s="1"/>
      <c r="AD9" s="1"/>
      <c r="AE9" s="1"/>
      <c r="AF9" s="1"/>
      <c r="AG9" s="1"/>
      <c r="AH9" s="1"/>
      <c r="AI9" s="1"/>
      <c r="AJ9" s="1"/>
      <c r="AK9" s="1"/>
    </row>
    <row r="10" spans="1:37" ht="19.05" customHeight="1" x14ac:dyDescent="0.3">
      <c r="A10" s="16" t="s">
        <v>317</v>
      </c>
      <c r="B10" s="42"/>
      <c r="C10" s="12"/>
      <c r="D10" s="44"/>
      <c r="E10" s="14"/>
      <c r="F10" s="14"/>
      <c r="G10" s="11"/>
      <c r="H10" s="62"/>
      <c r="I10" s="40"/>
      <c r="J10" s="41"/>
      <c r="K10" s="12"/>
      <c r="L10" s="41"/>
      <c r="M10" s="12"/>
      <c r="N10" s="41"/>
      <c r="O10" s="12"/>
      <c r="P10" s="12"/>
      <c r="Q10" s="41" t="e">
        <f t="shared" si="0"/>
        <v>#DIV/0!</v>
      </c>
      <c r="R10" s="12"/>
      <c r="S10" s="13"/>
      <c r="T10" s="10"/>
      <c r="U10" s="60"/>
      <c r="V10" s="1"/>
      <c r="W10" s="1"/>
      <c r="X10" s="1"/>
      <c r="Y10" s="1"/>
      <c r="Z10" s="1"/>
      <c r="AA10" s="1"/>
      <c r="AB10" s="1"/>
      <c r="AC10" s="1"/>
      <c r="AD10" s="1"/>
      <c r="AE10" s="1"/>
      <c r="AF10" s="1"/>
      <c r="AG10" s="1"/>
      <c r="AH10" s="1"/>
      <c r="AI10" s="1"/>
      <c r="AJ10" s="1"/>
      <c r="AK10" s="1"/>
    </row>
    <row r="11" spans="1:37" ht="19.05" customHeight="1" x14ac:dyDescent="0.3">
      <c r="A11" s="20" t="s">
        <v>318</v>
      </c>
      <c r="B11" s="31">
        <f>COUNTIFS('New Investments'!A:A,"企业服务",'New Investments'!H:H,"N")</f>
        <v>186</v>
      </c>
      <c r="C11" s="33">
        <v>145</v>
      </c>
      <c r="D11" s="25">
        <f>COUNTIFS('New Investments'!A:A,"企业服务",'New Investments'!H:H,"N",'New Investments'!K:K,"&lt;&gt;")</f>
        <v>145</v>
      </c>
      <c r="E11" s="29">
        <v>2</v>
      </c>
      <c r="F11" s="29">
        <f>D11-C11</f>
        <v>0</v>
      </c>
      <c r="G11" s="32">
        <f>F11/E11</f>
        <v>0</v>
      </c>
      <c r="H11" s="53">
        <f>D11/B11</f>
        <v>0.77956989247311825</v>
      </c>
      <c r="I11" s="23">
        <f>COUNTIFS('New Investments'!A:A,"企业服务",'New Investments'!H:H,"N",'New Investments'!J:J,"值得")</f>
        <v>54</v>
      </c>
      <c r="J11" s="54">
        <f>I11/D11</f>
        <v>0.3724137931034483</v>
      </c>
      <c r="K11" s="33">
        <f>COUNTIFS('New Investments'!A:A,"企业服务",'New Investments'!H:H,"N",'New Investments'!J:J,"不值得")</f>
        <v>57</v>
      </c>
      <c r="L11" s="28">
        <f>K11/D11</f>
        <v>0.39310344827586208</v>
      </c>
      <c r="M11" s="33">
        <f>COUNTIFS('New Investments'!A:A,"企业服务",'New Investments'!H:H,"N",'New Investments'!M:M,"&lt;&gt;")</f>
        <v>18</v>
      </c>
      <c r="N11" s="28">
        <f>M11/I11</f>
        <v>0.33333333333333331</v>
      </c>
      <c r="O11" s="33">
        <f>COUNTIFS('New Investments'!B:B, "&gt;=2023/6/26", 'New Investments'!B:B, "&lt;=2023/7/21",'New Investments'!A:A,"企业服务",'New Investments'!H:H,"N",'New Investments'!M:M,"&lt;&gt;")</f>
        <v>1</v>
      </c>
      <c r="P11" s="33">
        <f>COUNTIFS('New Investments'!B:B, "&gt;=2023/6/26", 'New Investments'!B:B, "&lt;=2023/7/21",'New Investments'!A:A,"企业服务",'New Investments'!H:H,"N", 'New Investments'!J:J,"值得")</f>
        <v>1</v>
      </c>
      <c r="Q11" s="28">
        <f t="shared" si="0"/>
        <v>1</v>
      </c>
      <c r="R11" s="33">
        <v>79</v>
      </c>
      <c r="S11" s="30">
        <f>COUNTIFS('New Investments'!A:A,"企业服务",'New Investments'!H:H,"N",'New Investments'!L:L,"&lt;&gt;")</f>
        <v>80</v>
      </c>
      <c r="T11" s="24">
        <f>S11-R11</f>
        <v>1</v>
      </c>
      <c r="U11" s="22">
        <f>S11/D11</f>
        <v>0.55172413793103448</v>
      </c>
      <c r="V11" s="1"/>
      <c r="W11" s="1"/>
      <c r="X11" s="1"/>
      <c r="Y11" s="1"/>
      <c r="Z11" s="1"/>
      <c r="AA11" s="1"/>
      <c r="AB11" s="1"/>
      <c r="AC11" s="1"/>
      <c r="AD11" s="1"/>
      <c r="AE11" s="1"/>
      <c r="AF11" s="1"/>
      <c r="AG11" s="1"/>
      <c r="AH11" s="1"/>
      <c r="AI11" s="1"/>
      <c r="AJ11" s="1"/>
      <c r="AK11" s="1"/>
    </row>
    <row r="12" spans="1:37" ht="19.05" customHeight="1" x14ac:dyDescent="0.3">
      <c r="A12" s="20" t="s">
        <v>319</v>
      </c>
      <c r="B12" s="31">
        <f>COUNTIFS('New Investments'!A:A,"大数据",'New Investments'!H:H,"N")</f>
        <v>13</v>
      </c>
      <c r="C12" s="33">
        <v>9</v>
      </c>
      <c r="D12" s="25">
        <f>COUNTIFS('New Investments'!A:A,"大数据",'New Investments'!H:H,"N",'New Investments'!K:K,"&lt;&gt;")</f>
        <v>9</v>
      </c>
      <c r="E12" s="38">
        <v>1</v>
      </c>
      <c r="F12" s="38">
        <f>D12-C12</f>
        <v>0</v>
      </c>
      <c r="G12" s="32">
        <f>F12/E12</f>
        <v>0</v>
      </c>
      <c r="H12" s="52">
        <f>D12/B12</f>
        <v>0.69230769230769229</v>
      </c>
      <c r="I12" s="23">
        <f>COUNTIFS('New Investments'!A:A,"大数据",'New Investments'!H:H,"N",'New Investments'!J:J,"值得")</f>
        <v>2</v>
      </c>
      <c r="J12" s="27">
        <f>I12/D12</f>
        <v>0.22222222222222221</v>
      </c>
      <c r="K12" s="33">
        <f>COUNTIFS('New Investments'!A:A,"大数据",'New Investments'!H:H,"N",'New Investments'!J:J,"不值得")</f>
        <v>4</v>
      </c>
      <c r="L12" s="28">
        <f>K12/D12</f>
        <v>0.44444444444444442</v>
      </c>
      <c r="M12" s="33">
        <f>COUNTIFS('New Investments'!A:A,"大数据",'New Investments'!H:H,"N",'New Investments'!M:M,"&lt;&gt;")</f>
        <v>4</v>
      </c>
      <c r="N12" s="28">
        <f>M12/I12</f>
        <v>2</v>
      </c>
      <c r="O12" s="33">
        <f>COUNTIFS('New Investments'!B:B, "&gt;=2023/6/26", 'New Investments'!B:B, "&lt;=2023/7/21",'New Investments'!A:A,"大数据",'New Investments'!H:H,"N",'New Investments'!M:M,"&lt;&gt;")</f>
        <v>0</v>
      </c>
      <c r="P12" s="33">
        <f>COUNTIFS('New Investments'!B:B, "&gt;=2023/6/26", 'New Investments'!B:B, "&lt;=2023/7/21",'New Investments'!A:A,"大数据",'New Investments'!H:H,"N", 'New Investments'!J:J,"值得")</f>
        <v>0</v>
      </c>
      <c r="Q12" s="28" t="e">
        <f t="shared" si="0"/>
        <v>#DIV/0!</v>
      </c>
      <c r="R12" s="33">
        <v>6</v>
      </c>
      <c r="S12" s="30">
        <f>COUNTIFS('New Investments'!A:A,"大数据",'New Investments'!H:H,"N",'New Investments'!L:L,"&lt;&gt;")</f>
        <v>6</v>
      </c>
      <c r="T12" s="24">
        <f>S12-R12</f>
        <v>0</v>
      </c>
      <c r="U12" s="22">
        <f>S12/D12</f>
        <v>0.66666666666666663</v>
      </c>
      <c r="V12" s="1"/>
      <c r="W12" s="1"/>
      <c r="X12" s="1"/>
      <c r="Y12" s="1"/>
      <c r="Z12" s="1"/>
      <c r="AA12" s="1"/>
      <c r="AB12" s="1"/>
      <c r="AC12" s="1"/>
      <c r="AD12" s="1"/>
      <c r="AE12" s="1"/>
      <c r="AF12" s="1"/>
      <c r="AG12" s="1"/>
      <c r="AH12" s="1"/>
      <c r="AI12" s="1"/>
      <c r="AJ12" s="1"/>
      <c r="AK12" s="1"/>
    </row>
    <row r="13" spans="1:37" ht="19.05" customHeight="1" x14ac:dyDescent="0.3">
      <c r="A13" s="16" t="s">
        <v>320</v>
      </c>
      <c r="B13" s="42"/>
      <c r="C13" s="12"/>
      <c r="D13" s="44"/>
      <c r="E13" s="14"/>
      <c r="F13" s="14"/>
      <c r="G13" s="11"/>
      <c r="H13" s="11"/>
      <c r="I13" s="40"/>
      <c r="J13" s="19"/>
      <c r="K13" s="12"/>
      <c r="L13" s="41"/>
      <c r="M13" s="12"/>
      <c r="N13" s="41"/>
      <c r="O13" s="12"/>
      <c r="P13" s="12"/>
      <c r="Q13" s="41"/>
      <c r="R13" s="12"/>
      <c r="S13" s="13"/>
      <c r="T13" s="10"/>
      <c r="U13" s="43"/>
      <c r="V13" s="1"/>
      <c r="W13" s="1"/>
      <c r="X13" s="1"/>
      <c r="Y13" s="1"/>
      <c r="Z13" s="1"/>
      <c r="AA13" s="1"/>
      <c r="AB13" s="1"/>
      <c r="AC13" s="1"/>
      <c r="AD13" s="1"/>
      <c r="AE13" s="1"/>
      <c r="AF13" s="1"/>
      <c r="AG13" s="1"/>
      <c r="AH13" s="1"/>
      <c r="AI13" s="1"/>
      <c r="AJ13" s="1"/>
      <c r="AK13" s="1"/>
    </row>
    <row r="14" spans="1:37" ht="19.05" customHeight="1" x14ac:dyDescent="0.3">
      <c r="A14" s="20" t="s">
        <v>321</v>
      </c>
      <c r="B14" s="31">
        <f>COUNTIFS('New Investments'!A:A,"医疗",'New Investments'!H:H,"N")</f>
        <v>210</v>
      </c>
      <c r="C14" s="33">
        <v>209</v>
      </c>
      <c r="D14" s="25">
        <f>COUNTIFS('New Investments'!A:A,"医疗",'New Investments'!H:H,"N",'New Investments'!K:K,"&lt;&gt;")</f>
        <v>209</v>
      </c>
      <c r="E14" s="29">
        <v>1</v>
      </c>
      <c r="F14" s="29">
        <f>D14-C14</f>
        <v>0</v>
      </c>
      <c r="G14" s="32">
        <f>F14/E14</f>
        <v>0</v>
      </c>
      <c r="H14" s="26">
        <f>D14/B14</f>
        <v>0.99523809523809526</v>
      </c>
      <c r="I14" s="23">
        <f>COUNTIFS('New Investments'!A:A,"医疗",'New Investments'!H:H,"N",'New Investments'!J:J,"值得")</f>
        <v>116</v>
      </c>
      <c r="J14" s="28">
        <f>I14/D14</f>
        <v>0.55502392344497609</v>
      </c>
      <c r="K14" s="33">
        <f>COUNTIFS('New Investments'!A:A,"医疗",'New Investments'!H:H,"N",'New Investments'!J:J,"不值得")</f>
        <v>81</v>
      </c>
      <c r="L14" s="28">
        <f>K14/D14</f>
        <v>0.38755980861244022</v>
      </c>
      <c r="M14" s="33">
        <f>COUNTIFS('New Investments'!A:A,"医疗",'New Investments'!H:H,"N",'New Investments'!M:M,"&lt;&gt;")</f>
        <v>101</v>
      </c>
      <c r="N14" s="28">
        <f>M14/I14</f>
        <v>0.87068965517241381</v>
      </c>
      <c r="O14" s="33">
        <f>COUNTIFS('New Investments'!B:B, "&gt;=2023/6/26", 'New Investments'!B:B, "&lt;=2023/7/21",'New Investments'!A:A,"医疗",'New Investments'!H:H,"N",'New Investments'!M:M,"&lt;&gt;")</f>
        <v>4</v>
      </c>
      <c r="P14" s="33">
        <f>COUNTIFS('New Investments'!B:B, "&gt;=2023/6/26", 'New Investments'!B:B, "&lt;=2023/7/21",'New Investments'!A:A,"医疗",'New Investments'!H:H,"N", 'New Investments'!J:J,"值得")</f>
        <v>9</v>
      </c>
      <c r="Q14" s="28">
        <f>O14/P14</f>
        <v>0.44444444444444442</v>
      </c>
      <c r="R14" s="33">
        <v>161</v>
      </c>
      <c r="S14" s="30">
        <f>COUNTIFS('New Investments'!A:A,"医疗",'New Investments'!H:H,"N",'New Investments'!L:L,"&lt;&gt;")</f>
        <v>161</v>
      </c>
      <c r="T14" s="24">
        <f>S14-R14</f>
        <v>0</v>
      </c>
      <c r="U14" s="101">
        <f>S14/D14</f>
        <v>0.77033492822966509</v>
      </c>
      <c r="V14" s="1"/>
      <c r="W14" s="1"/>
      <c r="X14" s="1"/>
      <c r="Y14" s="1"/>
      <c r="Z14" s="1"/>
      <c r="AA14" s="1"/>
      <c r="AB14" s="1"/>
      <c r="AC14" s="1"/>
      <c r="AD14" s="1"/>
      <c r="AE14" s="1"/>
      <c r="AF14" s="1"/>
      <c r="AG14" s="1"/>
      <c r="AH14" s="1"/>
      <c r="AI14" s="1"/>
      <c r="AJ14" s="1"/>
      <c r="AK14" s="1"/>
    </row>
    <row r="15" spans="1:37" ht="19.05" customHeight="1" x14ac:dyDescent="0.3">
      <c r="A15" s="20" t="s">
        <v>322</v>
      </c>
      <c r="B15" s="31">
        <f>COUNTIFS('New Investments'!A:A,"农业",'New Investments'!H:H,"N")</f>
        <v>12</v>
      </c>
      <c r="C15" s="33">
        <v>12</v>
      </c>
      <c r="D15" s="25">
        <f>COUNTIFS('New Investments'!A:A,"农业",'New Investments'!H:H,"N",'New Investments'!K:K,"&lt;&gt;")</f>
        <v>12</v>
      </c>
      <c r="E15" s="38">
        <v>0</v>
      </c>
      <c r="F15" s="38">
        <f>D15-C15</f>
        <v>0</v>
      </c>
      <c r="G15" s="32" t="e">
        <f>F15/E15</f>
        <v>#DIV/0!</v>
      </c>
      <c r="H15" s="53">
        <f>D15/B15</f>
        <v>1</v>
      </c>
      <c r="I15" s="23">
        <f>COUNTIFS('New Investments'!A:A,"农业",'New Investments'!H:H,"N",'New Investments'!J:J,"值得")</f>
        <v>9</v>
      </c>
      <c r="J15" s="54">
        <f>I15/D15</f>
        <v>0.75</v>
      </c>
      <c r="K15" s="33">
        <f>COUNTIFS('New Investments'!A:A,"农业",'New Investments'!H:H,"N",'New Investments'!J:J,"不值得")</f>
        <v>3</v>
      </c>
      <c r="L15" s="28">
        <f>K15/D15</f>
        <v>0.25</v>
      </c>
      <c r="M15" s="33">
        <f>COUNTIFS('New Investments'!A:A,"农业",'New Investments'!H:H,"N",'New Investments'!M:M,"&lt;&gt;")</f>
        <v>7</v>
      </c>
      <c r="N15" s="28">
        <f>M15/I15</f>
        <v>0.77777777777777779</v>
      </c>
      <c r="O15" s="33">
        <f>COUNTIFS('New Investments'!B:B, "&gt;=2023/6/26", 'New Investments'!B:B, "&lt;=2023/7/21",'New Investments'!A:A,"农业",'New Investments'!H:H,"N",'New Investments'!M:M,"&lt;&gt;")</f>
        <v>0</v>
      </c>
      <c r="P15" s="33">
        <f>COUNTIFS('New Investments'!B:B, "&gt;=2023/6/26", 'New Investments'!B:B, "&lt;=2023/7/21",'New Investments'!A:A,"农业",'New Investments'!H:H,"N", 'New Investments'!J:J,"值得")</f>
        <v>1</v>
      </c>
      <c r="Q15" s="28">
        <f>O15/P15</f>
        <v>0</v>
      </c>
      <c r="R15" s="33">
        <v>10</v>
      </c>
      <c r="S15" s="30">
        <f>COUNTIFS('New Investments'!A:A,"农业",'New Investments'!H:H,"N",'New Investments'!L:L,"&lt;&gt;")</f>
        <v>10</v>
      </c>
      <c r="T15" s="24">
        <f>S15-R15</f>
        <v>0</v>
      </c>
      <c r="U15" s="65">
        <f>S15/D15</f>
        <v>0.83333333333333337</v>
      </c>
      <c r="V15" s="1"/>
      <c r="W15" s="1"/>
      <c r="X15" s="1"/>
      <c r="Y15" s="1"/>
      <c r="Z15" s="1"/>
      <c r="AA15" s="1"/>
      <c r="AB15" s="1"/>
      <c r="AC15" s="1"/>
      <c r="AD15" s="1"/>
      <c r="AE15" s="1"/>
      <c r="AF15" s="1"/>
      <c r="AG15" s="1"/>
      <c r="AH15" s="1"/>
      <c r="AI15" s="1"/>
      <c r="AJ15" s="1"/>
      <c r="AK15" s="1"/>
    </row>
    <row r="16" spans="1:37" ht="19.05" customHeight="1" x14ac:dyDescent="0.3">
      <c r="A16" s="16" t="s">
        <v>323</v>
      </c>
      <c r="B16" s="42"/>
      <c r="C16" s="12"/>
      <c r="D16" s="44"/>
      <c r="E16" s="14"/>
      <c r="F16" s="14"/>
      <c r="G16" s="11"/>
      <c r="H16" s="62"/>
      <c r="I16" s="40"/>
      <c r="J16" s="41"/>
      <c r="K16" s="12"/>
      <c r="L16" s="41"/>
      <c r="M16" s="12"/>
      <c r="N16" s="41"/>
      <c r="O16" s="12"/>
      <c r="P16" s="12"/>
      <c r="Q16" s="41"/>
      <c r="R16" s="12"/>
      <c r="S16" s="13"/>
      <c r="T16" s="10"/>
      <c r="U16" s="60"/>
      <c r="V16" s="1"/>
      <c r="W16" s="1"/>
      <c r="X16" s="1"/>
      <c r="Y16" s="1"/>
      <c r="Z16" s="1"/>
      <c r="AA16" s="1"/>
      <c r="AB16" s="1"/>
      <c r="AC16" s="1"/>
      <c r="AD16" s="1"/>
      <c r="AE16" s="1"/>
      <c r="AF16" s="1"/>
      <c r="AG16" s="1"/>
      <c r="AH16" s="1"/>
      <c r="AI16" s="1"/>
      <c r="AJ16" s="1"/>
      <c r="AK16" s="1"/>
    </row>
    <row r="17" spans="1:37" ht="19.05" customHeight="1" x14ac:dyDescent="0.3">
      <c r="A17" s="20" t="s">
        <v>324</v>
      </c>
      <c r="B17" s="31">
        <f>COUNTIFS('New Investments'!A:A,"消费",'New Investments'!H:H,"N")</f>
        <v>49</v>
      </c>
      <c r="C17" s="33">
        <v>39</v>
      </c>
      <c r="D17" s="25">
        <f>COUNTIFS('New Investments'!A:A,"消费",'New Investments'!H:H,"N",'New Investments'!K:K,"&lt;&gt;")</f>
        <v>39</v>
      </c>
      <c r="E17" s="29">
        <v>0</v>
      </c>
      <c r="F17" s="29">
        <f t="shared" ref="F17:F28" si="1">D17-C17</f>
        <v>0</v>
      </c>
      <c r="G17" s="32" t="e">
        <f t="shared" ref="G17:G28" si="2">F17/E17</f>
        <v>#DIV/0!</v>
      </c>
      <c r="H17" s="26">
        <f t="shared" ref="H17:H28" si="3">D17/B17</f>
        <v>0.79591836734693877</v>
      </c>
      <c r="I17" s="23">
        <f>COUNTIFS('New Investments'!A:A,"消费",'New Investments'!H:H,"N",'New Investments'!J:J,"值得")</f>
        <v>12</v>
      </c>
      <c r="J17" s="28">
        <f t="shared" ref="J17:J28" si="4">I17/D17</f>
        <v>0.30769230769230771</v>
      </c>
      <c r="K17" s="33">
        <f>COUNTIFS('New Investments'!A:A,"消费",'New Investments'!H:H,"N",'New Investments'!J:J,"不值得")</f>
        <v>23</v>
      </c>
      <c r="L17" s="28">
        <f t="shared" ref="L17:L28" si="5">K17/D17</f>
        <v>0.58974358974358976</v>
      </c>
      <c r="M17" s="33">
        <f>COUNTIFS('New Investments'!A:A,"消费",'New Investments'!H:H,"N",'New Investments'!M:M,"&lt;&gt;")</f>
        <v>6</v>
      </c>
      <c r="N17" s="28">
        <f t="shared" ref="N17:N28" si="6">M17/I17</f>
        <v>0.5</v>
      </c>
      <c r="O17" s="33">
        <f>COUNTIFS('New Investments'!B:B, "&gt;=2023/6/26", 'New Investments'!B:B, "&lt;=2023/7/21",'New Investments'!A:A,"消费",'New Investments'!H:H,"N",'New Investments'!M:M,"&lt;&gt;")</f>
        <v>0</v>
      </c>
      <c r="P17" s="33">
        <f>COUNTIFS('New Investments'!B:B, "&gt;=2023/6/26", 'New Investments'!B:B, "&lt;=2023/7/21",'New Investments'!A:A,"消费",'New Investments'!H:H,"N", 'New Investments'!J:J,"值得")</f>
        <v>1</v>
      </c>
      <c r="Q17" s="28">
        <f t="shared" ref="Q17:Q28" si="7">O17/P17</f>
        <v>0</v>
      </c>
      <c r="R17" s="33">
        <v>23</v>
      </c>
      <c r="S17" s="30">
        <f>COUNTIFS('New Investments'!A:A,"消费",'New Investments'!H:H,"N",'New Investments'!L:L,"&lt;&gt;")</f>
        <v>23</v>
      </c>
      <c r="T17" s="24">
        <f t="shared" ref="T17:T28" si="8">S17-R17</f>
        <v>0</v>
      </c>
      <c r="U17" s="22">
        <f t="shared" ref="U17:U28" si="9">S17/D17</f>
        <v>0.58974358974358976</v>
      </c>
      <c r="V17" s="1"/>
      <c r="W17" s="1"/>
      <c r="X17" s="1"/>
      <c r="Y17" s="1"/>
      <c r="Z17" s="1"/>
      <c r="AA17" s="1"/>
      <c r="AB17" s="1"/>
      <c r="AC17" s="1"/>
      <c r="AD17" s="1"/>
      <c r="AE17" s="1"/>
      <c r="AF17" s="1"/>
      <c r="AG17" s="1"/>
      <c r="AH17" s="1"/>
      <c r="AI17" s="1"/>
      <c r="AJ17" s="1"/>
      <c r="AK17" s="1"/>
    </row>
    <row r="18" spans="1:37" ht="19.05" customHeight="1" x14ac:dyDescent="0.3">
      <c r="A18" s="20" t="s">
        <v>325</v>
      </c>
      <c r="B18" s="31">
        <f>COUNTIFS('New Investments'!A:A,"区块链",'New Investments'!H:H,"N")</f>
        <v>50</v>
      </c>
      <c r="C18" s="33">
        <v>39</v>
      </c>
      <c r="D18" s="25">
        <f>COUNTIFS('New Investments'!A:A,"区块链",'New Investments'!H:H,"N",'New Investments'!K:K,"&lt;&gt;")</f>
        <v>39</v>
      </c>
      <c r="E18" s="38">
        <v>1</v>
      </c>
      <c r="F18" s="38">
        <f t="shared" si="1"/>
        <v>0</v>
      </c>
      <c r="G18" s="32">
        <f t="shared" si="2"/>
        <v>0</v>
      </c>
      <c r="H18" s="26">
        <f t="shared" si="3"/>
        <v>0.78</v>
      </c>
      <c r="I18" s="23">
        <f>COUNTIFS('New Investments'!A:A,"区块链",'New Investments'!H:H,"N",'New Investments'!J:J,"值得")</f>
        <v>20</v>
      </c>
      <c r="J18" s="28">
        <f t="shared" si="4"/>
        <v>0.51282051282051277</v>
      </c>
      <c r="K18" s="33">
        <f>COUNTIFS('New Investments'!A:A,"区块链",'New Investments'!H:H,"N",'New Investments'!J:J,"不值得")</f>
        <v>14</v>
      </c>
      <c r="L18" s="28">
        <f t="shared" si="5"/>
        <v>0.35897435897435898</v>
      </c>
      <c r="M18" s="33">
        <f>COUNTIFS('New Investments'!A:A,"区块链",'New Investments'!H:H,"N",'New Investments'!M:M,"&lt;&gt;")</f>
        <v>3</v>
      </c>
      <c r="N18" s="28">
        <f t="shared" si="6"/>
        <v>0.15</v>
      </c>
      <c r="O18" s="33">
        <f>COUNTIFS('New Investments'!B:B, "&gt;=2023/6/26", 'New Investments'!B:B, "&lt;=2023/7/21",'New Investments'!A:A,"区块链",'New Investments'!H:H,"N",'New Investments'!M:M,"&lt;&gt;")</f>
        <v>0</v>
      </c>
      <c r="P18" s="33">
        <f>COUNTIFS('New Investments'!B:B, "&gt;=2023/6/26", 'New Investments'!B:B, "&lt;=2023/7/21",'New Investments'!A:A,"区块链",'New Investments'!H:H,"N", 'New Investments'!J:J,"值得")</f>
        <v>0</v>
      </c>
      <c r="Q18" s="28" t="e">
        <f t="shared" si="7"/>
        <v>#DIV/0!</v>
      </c>
      <c r="R18" s="33">
        <v>16</v>
      </c>
      <c r="S18" s="30">
        <f>COUNTIFS('New Investments'!A:A,"区块链",'New Investments'!H:H,"N",'New Investments'!L:L,"&lt;&gt;")</f>
        <v>16</v>
      </c>
      <c r="T18" s="24">
        <f t="shared" si="8"/>
        <v>0</v>
      </c>
      <c r="U18" s="22">
        <f t="shared" si="9"/>
        <v>0.41025641025641024</v>
      </c>
      <c r="V18" s="1"/>
      <c r="W18" s="1"/>
      <c r="X18" s="1"/>
      <c r="Y18" s="1"/>
      <c r="Z18" s="1"/>
      <c r="AA18" s="1"/>
      <c r="AB18" s="1"/>
      <c r="AC18" s="1"/>
      <c r="AD18" s="1"/>
      <c r="AE18" s="1"/>
      <c r="AF18" s="1"/>
      <c r="AG18" s="1"/>
      <c r="AH18" s="1"/>
      <c r="AI18" s="1"/>
      <c r="AJ18" s="1"/>
      <c r="AK18" s="1"/>
    </row>
    <row r="19" spans="1:37" ht="19.05" customHeight="1" x14ac:dyDescent="0.3">
      <c r="A19" s="20" t="s">
        <v>326</v>
      </c>
      <c r="B19" s="31">
        <f>COUNTIFS('New Investments'!A:A,"文娱传媒",'New Investments'!H:H,"N")</f>
        <v>26</v>
      </c>
      <c r="C19" s="33">
        <v>20</v>
      </c>
      <c r="D19" s="25">
        <f>COUNTIFS('New Investments'!A:A,"文娱传媒",'New Investments'!H:H,"N",'New Investments'!K:K,"&lt;&gt;")</f>
        <v>20</v>
      </c>
      <c r="E19" s="38">
        <v>0</v>
      </c>
      <c r="F19" s="38">
        <f t="shared" si="1"/>
        <v>0</v>
      </c>
      <c r="G19" s="32" t="e">
        <f t="shared" si="2"/>
        <v>#DIV/0!</v>
      </c>
      <c r="H19" s="26">
        <f t="shared" si="3"/>
        <v>0.76923076923076927</v>
      </c>
      <c r="I19" s="23">
        <f>COUNTIFS('New Investments'!A:A,"文娱传媒",'New Investments'!H:H,"N",'New Investments'!J:J,"值得")</f>
        <v>6</v>
      </c>
      <c r="J19" s="28">
        <f t="shared" si="4"/>
        <v>0.3</v>
      </c>
      <c r="K19" s="33">
        <f>COUNTIFS('New Investments'!A:A,"文娱传媒",'New Investments'!H:H,"N",'New Investments'!J:J,"不值得")</f>
        <v>11</v>
      </c>
      <c r="L19" s="28">
        <f t="shared" si="5"/>
        <v>0.55000000000000004</v>
      </c>
      <c r="M19" s="33">
        <f>COUNTIFS('New Investments'!A:A,"文娱传媒",'New Investments'!H:H,"N",'New Investments'!M:M,"&lt;&gt;")</f>
        <v>2</v>
      </c>
      <c r="N19" s="28">
        <f t="shared" si="6"/>
        <v>0.33333333333333331</v>
      </c>
      <c r="O19" s="33">
        <f>COUNTIFS('New Investments'!B:B, "&gt;=2023/6/26", 'New Investments'!B:B, "&lt;=2023/7/21",'New Investments'!A:A,"文娱传媒",'New Investments'!H:H,"N",'New Investments'!M:M,"&lt;&gt;")</f>
        <v>0</v>
      </c>
      <c r="P19" s="33">
        <f>COUNTIFS('New Investments'!B:B, "&gt;=2023/6/26", 'New Investments'!B:B, "&lt;=2023/7/21",'New Investments'!A:A,"文娱传媒",'New Investments'!H:H,"N", 'New Investments'!J:J,"值得")</f>
        <v>0</v>
      </c>
      <c r="Q19" s="28" t="e">
        <f t="shared" si="7"/>
        <v>#DIV/0!</v>
      </c>
      <c r="R19" s="33">
        <v>16</v>
      </c>
      <c r="S19" s="30">
        <f>COUNTIFS('New Investments'!A:A,"文娱传媒",'New Investments'!H:H,"N",'New Investments'!L:L,"&lt;&gt;")</f>
        <v>16</v>
      </c>
      <c r="T19" s="24">
        <f t="shared" si="8"/>
        <v>0</v>
      </c>
      <c r="U19" s="22">
        <f t="shared" si="9"/>
        <v>0.8</v>
      </c>
      <c r="V19" s="1"/>
      <c r="W19" s="1"/>
      <c r="X19" s="1"/>
      <c r="Y19" s="1"/>
      <c r="Z19" s="1"/>
      <c r="AA19" s="1"/>
      <c r="AB19" s="1"/>
      <c r="AC19" s="1"/>
      <c r="AD19" s="1"/>
      <c r="AE19" s="1"/>
      <c r="AF19" s="1"/>
      <c r="AG19" s="1"/>
      <c r="AH19" s="1"/>
      <c r="AI19" s="1"/>
      <c r="AJ19" s="1"/>
      <c r="AK19" s="1"/>
    </row>
    <row r="20" spans="1:37" ht="19.05" customHeight="1" x14ac:dyDescent="0.3">
      <c r="A20" s="69" t="s">
        <v>327</v>
      </c>
      <c r="B20" s="66">
        <f>COUNTIFS('New Investments'!A:A,"智能硬件",'New Investments'!H:H,"N")</f>
        <v>15</v>
      </c>
      <c r="C20" s="33">
        <v>13</v>
      </c>
      <c r="D20" s="68">
        <f>COUNTIFS('New Investments'!A:A,"智能硬件",'New Investments'!H:H,"N",'New Investments'!K:K,"&lt;&gt;")</f>
        <v>13</v>
      </c>
      <c r="E20" s="38">
        <v>0</v>
      </c>
      <c r="F20" s="38">
        <f t="shared" si="1"/>
        <v>0</v>
      </c>
      <c r="G20" s="32" t="e">
        <f t="shared" si="2"/>
        <v>#DIV/0!</v>
      </c>
      <c r="H20" s="26">
        <f t="shared" si="3"/>
        <v>0.8666666666666667</v>
      </c>
      <c r="I20" s="67">
        <f>COUNTIFS('New Investments'!A:A,"智能硬件",'New Investments'!H:H,"N",'New Investments'!J:J,"值得")</f>
        <v>6</v>
      </c>
      <c r="J20" s="28">
        <f t="shared" si="4"/>
        <v>0.46153846153846156</v>
      </c>
      <c r="K20" s="33">
        <f>COUNTIFS('New Investments'!A:A,"智能硬件",'New Investments'!H:H,"N",'New Investments'!J:J,"不值得")</f>
        <v>4</v>
      </c>
      <c r="L20" s="28">
        <f t="shared" si="5"/>
        <v>0.30769230769230771</v>
      </c>
      <c r="M20" s="33">
        <f>COUNTIFS('New Investments'!A:A,"智能硬件",'New Investments'!H:H,"N",'New Investments'!M:M,"&lt;&gt;")</f>
        <v>1</v>
      </c>
      <c r="N20" s="28">
        <f t="shared" si="6"/>
        <v>0.16666666666666666</v>
      </c>
      <c r="O20" s="33">
        <f>COUNTIFS('New Investments'!B:B, "&gt;=2023/6/26", 'New Investments'!B:B, "&lt;=2023/7/21",'New Investments'!A:A,"智能硬件",'New Investments'!H:H,"N",'New Investments'!M:M,"&lt;&gt;")</f>
        <v>0</v>
      </c>
      <c r="P20" s="33">
        <f>COUNTIFS('New Investments'!B:B, "&gt;=2023/6/26", 'New Investments'!B:B, "&lt;=2023/7/21",'New Investments'!A:A,"智能硬件",'New Investments'!H:H,"N", 'New Investments'!J:J,"值得")</f>
        <v>1</v>
      </c>
      <c r="Q20" s="28">
        <f t="shared" si="7"/>
        <v>0</v>
      </c>
      <c r="R20" s="33">
        <v>7</v>
      </c>
      <c r="S20" s="30">
        <f>COUNTIFS('New Investments'!A:A,"智能硬件",'New Investments'!H:H,"N",'New Investments'!L:L,"&lt;&gt;")</f>
        <v>7</v>
      </c>
      <c r="T20" s="24">
        <f t="shared" si="8"/>
        <v>0</v>
      </c>
      <c r="U20" s="22">
        <f t="shared" si="9"/>
        <v>0.53846153846153844</v>
      </c>
      <c r="V20" s="1"/>
      <c r="W20" s="1"/>
      <c r="X20" s="1"/>
      <c r="Y20" s="1"/>
      <c r="Z20" s="1"/>
      <c r="AA20" s="1"/>
      <c r="AB20" s="1"/>
      <c r="AC20" s="1"/>
      <c r="AD20" s="1"/>
      <c r="AE20" s="1"/>
      <c r="AF20" s="1"/>
      <c r="AG20" s="1"/>
      <c r="AH20" s="1"/>
      <c r="AI20" s="1"/>
      <c r="AJ20" s="1"/>
      <c r="AK20" s="1"/>
    </row>
    <row r="21" spans="1:37" ht="19.05" customHeight="1" x14ac:dyDescent="0.3">
      <c r="A21" s="20" t="s">
        <v>328</v>
      </c>
      <c r="B21" s="39">
        <f>COUNTIFS('New Investments'!A:A,"电商零售",'New Investments'!H:H,"N")</f>
        <v>12</v>
      </c>
      <c r="C21" s="33">
        <v>12</v>
      </c>
      <c r="D21" s="36">
        <f>COUNTIFS('New Investments'!A:A,"电商零售",'New Investments'!H:H,"N",'New Investments'!K:K,"&lt;&gt;")</f>
        <v>12</v>
      </c>
      <c r="E21" s="38">
        <v>0</v>
      </c>
      <c r="F21" s="38">
        <f t="shared" si="1"/>
        <v>0</v>
      </c>
      <c r="G21" s="32" t="e">
        <f t="shared" si="2"/>
        <v>#DIV/0!</v>
      </c>
      <c r="H21" s="26">
        <f t="shared" si="3"/>
        <v>1</v>
      </c>
      <c r="I21" s="37">
        <f>COUNTIFS('New Investments'!A:A,"电商零售",'New Investments'!H:H,"N",'New Investments'!J:J,"值得")</f>
        <v>4</v>
      </c>
      <c r="J21" s="28">
        <f t="shared" si="4"/>
        <v>0.33333333333333331</v>
      </c>
      <c r="K21" s="33">
        <f>COUNTIFS('New Investments'!A:A,"电商零售",'New Investments'!H:H,"N",'New Investments'!J:J,"不值得")</f>
        <v>4</v>
      </c>
      <c r="L21" s="28">
        <f t="shared" si="5"/>
        <v>0.33333333333333331</v>
      </c>
      <c r="M21" s="33">
        <f>COUNTIFS('New Investments'!A:A,"电商零售",'New Investments'!H:H,"N",'New Investments'!M:M,"&lt;&gt;")</f>
        <v>1</v>
      </c>
      <c r="N21" s="28">
        <f t="shared" si="6"/>
        <v>0.25</v>
      </c>
      <c r="O21" s="33">
        <f>COUNTIFS('New Investments'!B:B, "&gt;=2023/6/26", 'New Investments'!B:B, "&lt;=2023/7/21",'New Investments'!A:A,"电商零售",'New Investments'!H:H,"N",'New Investments'!M:M,"&lt;&gt;")</f>
        <v>0</v>
      </c>
      <c r="P21" s="33">
        <f>COUNTIFS('New Investments'!B:B, "&gt;=2023/6/26", 'New Investments'!B:B, "&lt;=2023/7/21",'New Investments'!A:A,"电商零售",'New Investments'!H:H,"N", 'New Investments'!J:J,"值得")</f>
        <v>0</v>
      </c>
      <c r="Q21" s="28" t="e">
        <f t="shared" si="7"/>
        <v>#DIV/0!</v>
      </c>
      <c r="R21" s="33">
        <v>7</v>
      </c>
      <c r="S21" s="30">
        <f>COUNTIFS('New Investments'!A:A,"电商零售",'New Investments'!H:H,"N",'New Investments'!L:L,"&lt;&gt;")</f>
        <v>7</v>
      </c>
      <c r="T21" s="24">
        <f t="shared" si="8"/>
        <v>0</v>
      </c>
      <c r="U21" s="22">
        <f t="shared" si="9"/>
        <v>0.58333333333333337</v>
      </c>
      <c r="V21" s="1"/>
      <c r="W21" s="1"/>
      <c r="X21" s="1"/>
      <c r="Y21" s="1"/>
      <c r="Z21" s="1"/>
      <c r="AA21" s="1"/>
      <c r="AB21" s="1"/>
      <c r="AC21" s="1"/>
      <c r="AD21" s="1"/>
      <c r="AE21" s="1"/>
      <c r="AF21" s="1"/>
      <c r="AG21" s="1"/>
      <c r="AH21" s="1"/>
      <c r="AI21" s="1"/>
      <c r="AJ21" s="1"/>
      <c r="AK21" s="1"/>
    </row>
    <row r="22" spans="1:37" ht="19.05" customHeight="1" x14ac:dyDescent="0.3">
      <c r="A22" s="51" t="s">
        <v>329</v>
      </c>
      <c r="B22" s="31">
        <f>COUNTIFS('New Investments'!A:A,"VR/AR",'New Investments'!H:H,"N")</f>
        <v>18</v>
      </c>
      <c r="C22" s="33">
        <v>18</v>
      </c>
      <c r="D22" s="25">
        <f>COUNTIFS('New Investments'!A:A,"VR/AR",'New Investments'!H:H,"N",'New Investments'!K:K,"&lt;&gt;")</f>
        <v>18</v>
      </c>
      <c r="E22" s="38">
        <v>0</v>
      </c>
      <c r="F22" s="38">
        <f t="shared" si="1"/>
        <v>0</v>
      </c>
      <c r="G22" s="32" t="e">
        <f t="shared" si="2"/>
        <v>#DIV/0!</v>
      </c>
      <c r="H22" s="49">
        <f t="shared" si="3"/>
        <v>1</v>
      </c>
      <c r="I22" s="23">
        <f>COUNTIFS('New Investments'!A:A,"VR/AR",'New Investments'!H:H,"N",'New Investments'!J:J,"值得")</f>
        <v>9</v>
      </c>
      <c r="J22" s="50">
        <f t="shared" si="4"/>
        <v>0.5</v>
      </c>
      <c r="K22" s="33">
        <f>COUNTIFS('New Investments'!A:A,"VR/AR",'New Investments'!H:H,"N",'New Investments'!J:J,"不值得")</f>
        <v>4</v>
      </c>
      <c r="L22" s="28">
        <f t="shared" si="5"/>
        <v>0.22222222222222221</v>
      </c>
      <c r="M22" s="33">
        <f>COUNTIFS('New Investments'!A:A,"VR/AR",'New Investments'!H:H,"N",'New Investments'!M:M,"&lt;&gt;")</f>
        <v>3</v>
      </c>
      <c r="N22" s="28">
        <f t="shared" si="6"/>
        <v>0.33333333333333331</v>
      </c>
      <c r="O22" s="33">
        <f>COUNTIFS('New Investments'!B:B, "&gt;=2023/6/26", 'New Investments'!B:B, "&lt;=2023/7/21",'New Investments'!A:A,"VR/AR",'New Investments'!H:H,"N",'New Investments'!M:M,"&lt;&gt;")</f>
        <v>0</v>
      </c>
      <c r="P22" s="33">
        <f>COUNTIFS('New Investments'!B:B, "&gt;=2023/6/26", 'New Investments'!B:B, "&lt;=2023/7/21",'New Investments'!A:A,"VR/AR",'New Investments'!H:H,"N", 'New Investments'!J:J,"值得")</f>
        <v>0</v>
      </c>
      <c r="Q22" s="28" t="e">
        <f t="shared" si="7"/>
        <v>#DIV/0!</v>
      </c>
      <c r="R22" s="33">
        <v>13</v>
      </c>
      <c r="S22" s="30">
        <f>COUNTIFS('New Investments'!A:A,"VR/AR",'New Investments'!H:H,"N",'New Investments'!L:L,"&lt;&gt;")</f>
        <v>13</v>
      </c>
      <c r="T22" s="24">
        <f t="shared" si="8"/>
        <v>0</v>
      </c>
      <c r="U22" s="22">
        <f t="shared" si="9"/>
        <v>0.72222222222222221</v>
      </c>
      <c r="V22" s="1"/>
      <c r="W22" s="1"/>
      <c r="X22" s="1"/>
      <c r="Y22" s="1"/>
      <c r="Z22" s="1"/>
      <c r="AA22" s="1"/>
      <c r="AB22" s="1"/>
      <c r="AC22" s="1"/>
      <c r="AD22" s="1"/>
      <c r="AE22" s="1"/>
      <c r="AF22" s="1"/>
      <c r="AG22" s="1"/>
      <c r="AH22" s="1"/>
      <c r="AI22" s="1"/>
      <c r="AJ22" s="1"/>
      <c r="AK22" s="1"/>
    </row>
    <row r="23" spans="1:37" x14ac:dyDescent="0.3">
      <c r="A23" s="20" t="s">
        <v>330</v>
      </c>
      <c r="B23" s="31">
        <f>COUNTIFS('New Investments'!A:A,"社交",'New Investments'!H:H,"N")</f>
        <v>4</v>
      </c>
      <c r="C23" s="33">
        <v>3</v>
      </c>
      <c r="D23" s="25">
        <f>COUNTIFS('New Investments'!A:A,"社交",'New Investments'!H:H,"N",'New Investments'!K:K,"&lt;&gt;")</f>
        <v>3</v>
      </c>
      <c r="E23" s="38">
        <v>0</v>
      </c>
      <c r="F23" s="38">
        <f t="shared" si="1"/>
        <v>0</v>
      </c>
      <c r="G23" s="32" t="e">
        <f t="shared" si="2"/>
        <v>#DIV/0!</v>
      </c>
      <c r="H23" s="26">
        <f t="shared" si="3"/>
        <v>0.75</v>
      </c>
      <c r="I23" s="23">
        <f>COUNTIFS('New Investments'!A:A,"社交",'New Investments'!H:H,"N",'New Investments'!J:J,"值得")</f>
        <v>0</v>
      </c>
      <c r="J23" s="28">
        <f t="shared" si="4"/>
        <v>0</v>
      </c>
      <c r="K23" s="33">
        <f>COUNTIFS('New Investments'!A:A,"社交",'New Investments'!H:H,"N",'New Investments'!J:J,"不值得")</f>
        <v>2</v>
      </c>
      <c r="L23" s="28">
        <f t="shared" si="5"/>
        <v>0.66666666666666663</v>
      </c>
      <c r="M23" s="33">
        <f>COUNTIFS('New Investments'!A:A,"社交",'New Investments'!H:H,"N",'New Investments'!M:M,"&lt;&gt;")</f>
        <v>0</v>
      </c>
      <c r="N23" s="28" t="e">
        <f t="shared" si="6"/>
        <v>#DIV/0!</v>
      </c>
      <c r="O23" s="33">
        <f>COUNTIFS('New Investments'!B:B, "&gt;=2023/6/26", 'New Investments'!B:B, "&lt;=2023/7/21",'New Investments'!A:A,"社交",'New Investments'!H:H,"N",'New Investments'!M:M,"&lt;&gt;")</f>
        <v>0</v>
      </c>
      <c r="P23" s="33">
        <f>COUNTIFS('New Investments'!B:B, "&gt;=2023/6/26", 'New Investments'!B:B, "&lt;=2023/7/21",'New Investments'!A:A,"社交",'New Investments'!H:H,"N", 'New Investments'!J:J,"值得")</f>
        <v>0</v>
      </c>
      <c r="Q23" s="28" t="e">
        <f t="shared" si="7"/>
        <v>#DIV/0!</v>
      </c>
      <c r="R23" s="33">
        <v>4</v>
      </c>
      <c r="S23" s="30">
        <f>COUNTIFS('New Investments'!A:A,"社交",'New Investments'!H:H,"N",'New Investments'!L:L,"&lt;&gt;")</f>
        <v>4</v>
      </c>
      <c r="T23" s="24">
        <f t="shared" si="8"/>
        <v>0</v>
      </c>
      <c r="U23" s="22">
        <f t="shared" si="9"/>
        <v>1.3333333333333333</v>
      </c>
      <c r="V23" s="1"/>
      <c r="W23" s="1"/>
      <c r="X23" s="1"/>
      <c r="Y23" s="1"/>
      <c r="Z23" s="1"/>
      <c r="AA23" s="1"/>
      <c r="AB23" s="1"/>
      <c r="AC23" s="1"/>
      <c r="AD23" s="1"/>
      <c r="AE23" s="1"/>
      <c r="AF23" s="1"/>
      <c r="AG23" s="1"/>
      <c r="AH23" s="1"/>
      <c r="AI23" s="1"/>
      <c r="AJ23" s="1"/>
      <c r="AK23" s="1"/>
    </row>
    <row r="24" spans="1:37" ht="19.05" customHeight="1" x14ac:dyDescent="0.3">
      <c r="A24" s="20" t="s">
        <v>331</v>
      </c>
      <c r="B24" s="31">
        <f>COUNTIFS('New Investments'!A:A,"体育",'New Investments'!H:H,"N")</f>
        <v>6</v>
      </c>
      <c r="C24" s="33">
        <v>4</v>
      </c>
      <c r="D24" s="25">
        <f>COUNTIFS('New Investments'!A:A,"体育",'New Investments'!H:H,"N",'New Investments'!K:K,"&lt;&gt;")</f>
        <v>4</v>
      </c>
      <c r="E24" s="38">
        <v>0</v>
      </c>
      <c r="F24" s="38">
        <f t="shared" si="1"/>
        <v>0</v>
      </c>
      <c r="G24" s="32" t="e">
        <f t="shared" si="2"/>
        <v>#DIV/0!</v>
      </c>
      <c r="H24" s="26">
        <f t="shared" si="3"/>
        <v>0.66666666666666663</v>
      </c>
      <c r="I24" s="23">
        <f>COUNTIFS('New Investments'!A:A,"体育",'New Investments'!H:H,"N",'New Investments'!J:J,"值得")</f>
        <v>2</v>
      </c>
      <c r="J24" s="28">
        <f t="shared" si="4"/>
        <v>0.5</v>
      </c>
      <c r="K24" s="33">
        <f>COUNTIFS('New Investments'!A:A,"体育",'New Investments'!H:H,"N",'New Investments'!J:J,"不值得")</f>
        <v>1</v>
      </c>
      <c r="L24" s="28">
        <f t="shared" si="5"/>
        <v>0.25</v>
      </c>
      <c r="M24" s="33">
        <f>COUNTIFS('New Investments'!A:A,"体育",'New Investments'!H:H,"N",'New Investments'!M:M,"&lt;&gt;")</f>
        <v>0</v>
      </c>
      <c r="N24" s="28">
        <f t="shared" si="6"/>
        <v>0</v>
      </c>
      <c r="O24" s="33">
        <f>COUNTIFS('New Investments'!B:B, "&gt;=2023/6/26", 'New Investments'!B:B, "&lt;=2023/7/21",'New Investments'!A:A,"体育",'New Investments'!H:H,"N",'New Investments'!M:M,"&lt;&gt;")</f>
        <v>0</v>
      </c>
      <c r="P24" s="33">
        <f>COUNTIFS('New Investments'!B:B, "&gt;=2023/6/26", 'New Investments'!B:B, "&lt;=2023/7/21",'New Investments'!A:A,"体育",'New Investments'!H:H,"N", 'New Investments'!J:J,"值得")</f>
        <v>0</v>
      </c>
      <c r="Q24" s="28" t="e">
        <f t="shared" si="7"/>
        <v>#DIV/0!</v>
      </c>
      <c r="R24" s="33">
        <v>1</v>
      </c>
      <c r="S24" s="30">
        <f>COUNTIFS('New Investments'!A:A,"体育",'New Investments'!H:H,"N",'New Investments'!L:L,"&lt;&gt;")</f>
        <v>1</v>
      </c>
      <c r="T24" s="24">
        <f t="shared" si="8"/>
        <v>0</v>
      </c>
      <c r="U24" s="22">
        <f t="shared" si="9"/>
        <v>0.25</v>
      </c>
      <c r="V24" s="1"/>
      <c r="W24" s="1"/>
      <c r="X24" s="1"/>
      <c r="Y24" s="1"/>
      <c r="Z24" s="1"/>
      <c r="AA24" s="1"/>
      <c r="AB24" s="1"/>
      <c r="AC24" s="1"/>
      <c r="AD24" s="1"/>
      <c r="AE24" s="1"/>
      <c r="AF24" s="1"/>
      <c r="AG24" s="1"/>
      <c r="AH24" s="1"/>
      <c r="AI24" s="1"/>
      <c r="AJ24" s="1"/>
      <c r="AK24" s="1"/>
    </row>
    <row r="25" spans="1:37" ht="19.05" customHeight="1" x14ac:dyDescent="0.3">
      <c r="A25" s="20" t="s">
        <v>332</v>
      </c>
      <c r="B25" s="31">
        <f>COUNTIFS('New Investments'!A:A,"教育",'New Investments'!H:H,"N")</f>
        <v>6</v>
      </c>
      <c r="C25" s="33">
        <v>5</v>
      </c>
      <c r="D25" s="25">
        <f>COUNTIFS('New Investments'!A:A,"教育",'New Investments'!H:H,"N",'New Investments'!K:K,"&lt;&gt;")</f>
        <v>5</v>
      </c>
      <c r="E25" s="38">
        <v>0</v>
      </c>
      <c r="F25" s="38">
        <f t="shared" si="1"/>
        <v>0</v>
      </c>
      <c r="G25" s="32" t="e">
        <f t="shared" si="2"/>
        <v>#DIV/0!</v>
      </c>
      <c r="H25" s="26">
        <f t="shared" si="3"/>
        <v>0.83333333333333337</v>
      </c>
      <c r="I25" s="23">
        <f>COUNTIFS('New Investments'!A:A,"教育",'New Investments'!H:H,"N",'New Investments'!J:J,"值得")</f>
        <v>0</v>
      </c>
      <c r="J25" s="28">
        <f t="shared" si="4"/>
        <v>0</v>
      </c>
      <c r="K25" s="33">
        <f>COUNTIFS('New Investments'!A:A,"教育",'New Investments'!H:H,"N",'New Investments'!J:J,"不值得")</f>
        <v>4</v>
      </c>
      <c r="L25" s="28">
        <f t="shared" si="5"/>
        <v>0.8</v>
      </c>
      <c r="M25" s="33">
        <f>COUNTIFS('New Investments'!A:A,"教育",'New Investments'!H:H,"N",'New Investments'!M:M,"&lt;&gt;")</f>
        <v>0</v>
      </c>
      <c r="N25" s="28" t="e">
        <f t="shared" si="6"/>
        <v>#DIV/0!</v>
      </c>
      <c r="O25" s="33">
        <f>COUNTIFS('New Investments'!B:B, "&gt;=2023/6/26", 'New Investments'!B:B, "&lt;=2023/7/21",'New Investments'!A:A,"教育",'New Investments'!H:H,"N",'New Investments'!M:M,"&lt;&gt;")</f>
        <v>0</v>
      </c>
      <c r="P25" s="33">
        <f>COUNTIFS('New Investments'!B:B, "&gt;=2023/6/26", 'New Investments'!B:B, "&lt;=2023/7/21",'New Investments'!A:A,"教育",'New Investments'!H:H,"N", 'New Investments'!J:J,"值得")</f>
        <v>0</v>
      </c>
      <c r="Q25" s="28" t="e">
        <f t="shared" si="7"/>
        <v>#DIV/0!</v>
      </c>
      <c r="R25" s="33">
        <v>3</v>
      </c>
      <c r="S25" s="30">
        <f>COUNTIFS('New Investments'!A:A,"教育",'New Investments'!H:H,"N",'New Investments'!L:L,"&lt;&gt;")</f>
        <v>3</v>
      </c>
      <c r="T25" s="24">
        <f t="shared" si="8"/>
        <v>0</v>
      </c>
      <c r="U25" s="22">
        <f t="shared" si="9"/>
        <v>0.6</v>
      </c>
      <c r="V25" s="1"/>
      <c r="W25" s="1"/>
      <c r="X25" s="1"/>
      <c r="Y25" s="1"/>
      <c r="Z25" s="1"/>
      <c r="AA25" s="1"/>
      <c r="AB25" s="1"/>
      <c r="AC25" s="1"/>
      <c r="AD25" s="1"/>
      <c r="AE25" s="1"/>
      <c r="AF25" s="1"/>
      <c r="AG25" s="1"/>
      <c r="AH25" s="1"/>
      <c r="AI25" s="1"/>
      <c r="AJ25" s="1"/>
      <c r="AK25" s="1"/>
    </row>
    <row r="26" spans="1:37" ht="19.05" customHeight="1" x14ac:dyDescent="0.3">
      <c r="A26" s="20" t="s">
        <v>333</v>
      </c>
      <c r="B26" s="31">
        <f>COUNTIFS('New Investments'!A:A,"生活服务",'New Investments'!H:H,"N")</f>
        <v>5</v>
      </c>
      <c r="C26" s="33">
        <v>2</v>
      </c>
      <c r="D26" s="25">
        <f>COUNTIFS('New Investments'!A:A,"生活服务",'New Investments'!H:H,"N",'New Investments'!K:K,"&lt;&gt;")</f>
        <v>2</v>
      </c>
      <c r="E26" s="38">
        <v>0</v>
      </c>
      <c r="F26" s="38">
        <f t="shared" si="1"/>
        <v>0</v>
      </c>
      <c r="G26" s="32" t="e">
        <f t="shared" si="2"/>
        <v>#DIV/0!</v>
      </c>
      <c r="H26" s="26">
        <f t="shared" si="3"/>
        <v>0.4</v>
      </c>
      <c r="I26" s="23">
        <f>COUNTIFS('New Investments'!A:A,"生活服务",'New Investments'!H:H,"N",'New Investments'!J:J,"值得")</f>
        <v>0</v>
      </c>
      <c r="J26" s="28">
        <f t="shared" si="4"/>
        <v>0</v>
      </c>
      <c r="K26" s="33">
        <f>COUNTIFS('New Investments'!A:A,"生活服务",'New Investments'!H:H,"N",'New Investments'!J:J,"不值得")</f>
        <v>1</v>
      </c>
      <c r="L26" s="28">
        <f t="shared" si="5"/>
        <v>0.5</v>
      </c>
      <c r="M26" s="33">
        <f>COUNTIFS('New Investments'!A:A,"生活服务",'New Investments'!H:H,"N",'New Investments'!M:M,"&lt;&gt;")</f>
        <v>0</v>
      </c>
      <c r="N26" s="28" t="e">
        <f t="shared" si="6"/>
        <v>#DIV/0!</v>
      </c>
      <c r="O26" s="33">
        <f>COUNTIFS('New Investments'!B:B, "&gt;=2023/6/26", 'New Investments'!B:B, "&lt;=2023/7/21",'New Investments'!A:A,"生活服务",'New Investments'!H:H,"N",'New Investments'!M:M,"&lt;&gt;")</f>
        <v>0</v>
      </c>
      <c r="P26" s="33">
        <f>COUNTIFS('New Investments'!B:B, "&gt;=2023/6/26", 'New Investments'!B:B, "&lt;=2023/7/21",'New Investments'!A:A,"生活服务",'New Investments'!H:H,"N", 'New Investments'!J:J,"值得")</f>
        <v>0</v>
      </c>
      <c r="Q26" s="28" t="e">
        <f t="shared" si="7"/>
        <v>#DIV/0!</v>
      </c>
      <c r="R26" s="33">
        <v>1</v>
      </c>
      <c r="S26" s="30">
        <f>COUNTIFS('New Investments'!A:A,"生活服务",'New Investments'!H:H,"N",'New Investments'!L:L,"&lt;&gt;")</f>
        <v>1</v>
      </c>
      <c r="T26" s="24">
        <f t="shared" si="8"/>
        <v>0</v>
      </c>
      <c r="U26" s="22">
        <f t="shared" si="9"/>
        <v>0.5</v>
      </c>
      <c r="V26" s="1"/>
      <c r="W26" s="1"/>
      <c r="X26" s="1"/>
      <c r="Y26" s="1"/>
      <c r="Z26" s="1"/>
      <c r="AA26" s="1"/>
      <c r="AB26" s="1"/>
      <c r="AC26" s="1"/>
      <c r="AD26" s="1"/>
      <c r="AE26" s="1"/>
      <c r="AF26" s="1"/>
      <c r="AG26" s="1"/>
      <c r="AH26" s="1"/>
      <c r="AI26" s="1"/>
      <c r="AJ26" s="1"/>
      <c r="AK26" s="1"/>
    </row>
    <row r="27" spans="1:37" ht="19.05" customHeight="1" x14ac:dyDescent="0.3">
      <c r="A27" s="20" t="s">
        <v>334</v>
      </c>
      <c r="B27" s="31">
        <f>COUNTIFS('New Investments'!A:A,"房地产",'New Investments'!H:H,"N")</f>
        <v>1</v>
      </c>
      <c r="C27" s="33">
        <v>0</v>
      </c>
      <c r="D27" s="25">
        <f>COUNTIFS('New Investments'!A:A,"房地产",'New Investments'!H:H,"N",'New Investments'!K:K,"&lt;&gt;")</f>
        <v>0</v>
      </c>
      <c r="E27" s="38">
        <v>0</v>
      </c>
      <c r="F27" s="38">
        <f t="shared" si="1"/>
        <v>0</v>
      </c>
      <c r="G27" s="32" t="e">
        <f t="shared" si="2"/>
        <v>#DIV/0!</v>
      </c>
      <c r="H27" s="26">
        <f t="shared" si="3"/>
        <v>0</v>
      </c>
      <c r="I27" s="23">
        <f>COUNTIFS('New Investments'!A:A,"房地产",'New Investments'!H:H,"N",'New Investments'!J:J,"值得")</f>
        <v>0</v>
      </c>
      <c r="J27" s="28" t="e">
        <f t="shared" si="4"/>
        <v>#DIV/0!</v>
      </c>
      <c r="K27" s="33">
        <f>COUNTIFS('New Investments'!A:A,"房地产",'New Investments'!H:H,"N",'New Investments'!J:J,"不值得")</f>
        <v>0</v>
      </c>
      <c r="L27" s="28" t="e">
        <f t="shared" si="5"/>
        <v>#DIV/0!</v>
      </c>
      <c r="M27" s="33">
        <f>COUNTIFS('New Investments'!A:A,"房地产",'New Investments'!H:H,"N",'New Investments'!M:M,"&lt;&gt;")</f>
        <v>0</v>
      </c>
      <c r="N27" s="28" t="e">
        <f t="shared" si="6"/>
        <v>#DIV/0!</v>
      </c>
      <c r="O27" s="33">
        <f>COUNTIFS('New Investments'!B:B, "&gt;=2023/6/26", 'New Investments'!B:B, "&lt;=2023/7/21",'New Investments'!A:A,"房地产",'New Investments'!H:H,"N",'New Investments'!M:M,"&lt;&gt;")</f>
        <v>0</v>
      </c>
      <c r="P27" s="33">
        <f>COUNTIFS('New Investments'!B:B, "&gt;=2023/6/26", 'New Investments'!B:B, "&lt;=2023/7/21",'New Investments'!A:A,"房地产",'New Investments'!H:H,"N", 'New Investments'!J:J,"值得")</f>
        <v>0</v>
      </c>
      <c r="Q27" s="28" t="e">
        <f t="shared" si="7"/>
        <v>#DIV/0!</v>
      </c>
      <c r="R27" s="33">
        <v>1</v>
      </c>
      <c r="S27" s="30">
        <f>COUNTIFS('New Investments'!A:A,"房地产",'New Investments'!H:H,"N",'New Investments'!L:L,"&lt;&gt;")</f>
        <v>1</v>
      </c>
      <c r="T27" s="24">
        <f t="shared" si="8"/>
        <v>0</v>
      </c>
      <c r="U27" s="22" t="e">
        <f t="shared" si="9"/>
        <v>#DIV/0!</v>
      </c>
      <c r="V27" s="1"/>
      <c r="W27" s="1"/>
      <c r="X27" s="1"/>
      <c r="Y27" s="1"/>
      <c r="Z27" s="1"/>
      <c r="AA27" s="1"/>
      <c r="AB27" s="1"/>
      <c r="AC27" s="1"/>
      <c r="AD27" s="1"/>
      <c r="AE27" s="1"/>
      <c r="AF27" s="1"/>
      <c r="AG27" s="1"/>
      <c r="AH27" s="1"/>
      <c r="AI27" s="1"/>
      <c r="AJ27" s="1"/>
      <c r="AK27" s="1"/>
    </row>
    <row r="28" spans="1:37" x14ac:dyDescent="0.3">
      <c r="A28" s="20" t="s">
        <v>335</v>
      </c>
      <c r="B28" s="31">
        <f>COUNTIFS('New Investments'!A:A,"旅游",'New Investments'!H:H,"N")</f>
        <v>1</v>
      </c>
      <c r="C28" s="33">
        <v>0</v>
      </c>
      <c r="D28" s="25">
        <f>COUNTIFS('New Investments'!A:A,"旅游",'New Investments'!H:H,"N",'New Investments'!K:K,"&lt;&gt;")</f>
        <v>0</v>
      </c>
      <c r="E28" s="38">
        <v>0</v>
      </c>
      <c r="F28" s="38">
        <f t="shared" si="1"/>
        <v>0</v>
      </c>
      <c r="G28" s="32" t="e">
        <f t="shared" si="2"/>
        <v>#DIV/0!</v>
      </c>
      <c r="H28" s="26">
        <f t="shared" si="3"/>
        <v>0</v>
      </c>
      <c r="I28" s="23">
        <f>COUNTIFS('New Investments'!A:A,"旅游",'New Investments'!H:H,"N",'New Investments'!J:J,"值得")</f>
        <v>0</v>
      </c>
      <c r="J28" s="28" t="e">
        <f t="shared" si="4"/>
        <v>#DIV/0!</v>
      </c>
      <c r="K28" s="33">
        <f>COUNTIFS('New Investments'!A:A,"旅游",'New Investments'!H:H,"N",'New Investments'!J:J,"不值得")</f>
        <v>0</v>
      </c>
      <c r="L28" s="28" t="e">
        <f t="shared" si="5"/>
        <v>#DIV/0!</v>
      </c>
      <c r="M28" s="33">
        <f>COUNTIFS('New Investments'!A:A,"旅游",'New Investments'!H:H,"N",'New Investments'!M:M,"&lt;&gt;")</f>
        <v>0</v>
      </c>
      <c r="N28" s="28" t="e">
        <f t="shared" si="6"/>
        <v>#DIV/0!</v>
      </c>
      <c r="O28" s="33">
        <f>COUNTIFS('New Investments'!B:B, "&gt;=2023/6/26", 'New Investments'!B:B, "&lt;=2023/7/21",'New Investments'!A:A,"旅游",'New Investments'!H:H,"N",'New Investments'!M:M,"&lt;&gt;")</f>
        <v>0</v>
      </c>
      <c r="P28" s="33">
        <f>COUNTIFS('New Investments'!B:B, "&gt;=2023/6/26", 'New Investments'!B:B, "&lt;=2023/7/21",'New Investments'!A:A,"旅游",'New Investments'!H:H,"N", 'New Investments'!J:J,"值得")</f>
        <v>0</v>
      </c>
      <c r="Q28" s="28" t="e">
        <f t="shared" si="7"/>
        <v>#DIV/0!</v>
      </c>
      <c r="R28" s="33">
        <v>0</v>
      </c>
      <c r="S28" s="30">
        <f>COUNTIFS('New Investments'!A:A,"旅游",'New Investments'!H:H,"N",'New Investments'!L:L,"&lt;&gt;")</f>
        <v>0</v>
      </c>
      <c r="T28" s="24">
        <f t="shared" si="8"/>
        <v>0</v>
      </c>
      <c r="U28" s="22" t="e">
        <f t="shared" si="9"/>
        <v>#DIV/0!</v>
      </c>
      <c r="V28" s="1"/>
      <c r="W28" s="1"/>
      <c r="X28" s="1"/>
      <c r="Y28" s="1"/>
      <c r="Z28" s="1"/>
      <c r="AA28" s="1"/>
      <c r="AB28" s="1"/>
      <c r="AC28" s="1"/>
      <c r="AD28" s="1"/>
      <c r="AE28" s="1"/>
      <c r="AF28" s="1"/>
      <c r="AG28" s="1"/>
      <c r="AH28" s="1"/>
      <c r="AI28" s="1"/>
      <c r="AJ28" s="1"/>
      <c r="AK28" s="1"/>
    </row>
    <row r="29" spans="1:37" ht="19.05" customHeight="1" x14ac:dyDescent="0.3">
      <c r="A29" s="16" t="s">
        <v>336</v>
      </c>
      <c r="B29" s="42"/>
      <c r="C29" s="12"/>
      <c r="D29" s="58"/>
      <c r="E29" s="57"/>
      <c r="F29" s="57"/>
      <c r="G29" s="11"/>
      <c r="H29" s="57"/>
      <c r="I29" s="40"/>
      <c r="J29" s="61"/>
      <c r="K29" s="12"/>
      <c r="L29" s="41"/>
      <c r="M29" s="12"/>
      <c r="N29" s="41"/>
      <c r="O29" s="12"/>
      <c r="P29" s="12"/>
      <c r="Q29" s="41"/>
      <c r="R29" s="12"/>
      <c r="S29" s="56"/>
      <c r="T29" s="59"/>
      <c r="U29" s="60"/>
      <c r="V29" s="1"/>
      <c r="W29" s="1"/>
      <c r="X29" s="1"/>
      <c r="Y29" s="1"/>
      <c r="Z29" s="1"/>
      <c r="AA29" s="1"/>
      <c r="AB29" s="1"/>
      <c r="AC29" s="1"/>
      <c r="AD29" s="1"/>
      <c r="AE29" s="1"/>
      <c r="AF29" s="1"/>
      <c r="AG29" s="1"/>
      <c r="AH29" s="1"/>
      <c r="AI29" s="1"/>
      <c r="AJ29" s="1"/>
      <c r="AK29" s="1"/>
    </row>
    <row r="30" spans="1:37" x14ac:dyDescent="0.3">
      <c r="A30" s="20" t="s">
        <v>337</v>
      </c>
      <c r="B30" s="31">
        <f>COUNTIFS('New Investments'!A:A,"人工智能",'New Investments'!H:H,"N")</f>
        <v>63</v>
      </c>
      <c r="C30" s="33">
        <v>57</v>
      </c>
      <c r="D30" s="25">
        <f>COUNTIFS('New Investments'!A:A,"人工智能",'New Investments'!H:H,"N",'New Investments'!K:K,"&lt;&gt;")</f>
        <v>57</v>
      </c>
      <c r="E30" s="29">
        <v>1</v>
      </c>
      <c r="F30" s="29">
        <f>D30-C30</f>
        <v>0</v>
      </c>
      <c r="G30" s="32">
        <f>F30/E30</f>
        <v>0</v>
      </c>
      <c r="H30" s="52">
        <f>D30/B30</f>
        <v>0.90476190476190477</v>
      </c>
      <c r="I30" s="23">
        <f>COUNTIFS('New Investments'!A:A,"人工智能",'New Investments'!H:H,"N",'New Investments'!J:J,"值得")</f>
        <v>21</v>
      </c>
      <c r="J30" s="27">
        <f>I30/D30</f>
        <v>0.36842105263157893</v>
      </c>
      <c r="K30" s="33">
        <f>COUNTIFS('New Investments'!A:A,"人工智能",'New Investments'!H:H,"N",'New Investments'!J:J,"不值得")</f>
        <v>18</v>
      </c>
      <c r="L30" s="28">
        <f>K30/D30</f>
        <v>0.31578947368421051</v>
      </c>
      <c r="M30" s="21">
        <f>COUNTIFS('New Investments'!A:A,"人工智能",'New Investments'!H:H,"N",'New Investments'!M:M,"&lt;&gt;")</f>
        <v>11</v>
      </c>
      <c r="N30" s="28">
        <f>M30/I30</f>
        <v>0.52380952380952384</v>
      </c>
      <c r="O30" s="21">
        <f>COUNTIFS('New Investments'!B:B, "&gt;=2023/6/26", 'New Investments'!B:B, "&lt;=2023/7/21",'New Investments'!A:A,"人工智能",'New Investments'!H:H,"N",'New Investments'!M:M,"&lt;&gt;")</f>
        <v>2</v>
      </c>
      <c r="P30" s="21">
        <f>COUNTIFS('New Investments'!B:B, "&gt;=2023/6/26", 'New Investments'!B:B, "&lt;=2023/7/21",'New Investments'!A:A,"人工智能",'New Investments'!H:H,"N", 'New Investments'!J:J,"值得")</f>
        <v>2</v>
      </c>
      <c r="Q30" s="28">
        <f>O30/P30</f>
        <v>1</v>
      </c>
      <c r="R30" s="21">
        <v>34</v>
      </c>
      <c r="S30" s="30">
        <f>COUNTIFS('New Investments'!A:A,"人工智能",'New Investments'!H:H,"N",'New Investments'!L:L,"&lt;&gt;")</f>
        <v>34</v>
      </c>
      <c r="T30" s="24">
        <f>S30-R30</f>
        <v>0</v>
      </c>
      <c r="U30" s="22">
        <f>S30/D30</f>
        <v>0.59649122807017541</v>
      </c>
      <c r="V30" s="1"/>
      <c r="W30" s="1"/>
      <c r="X30" s="1"/>
      <c r="Y30" s="1"/>
      <c r="Z30" s="1"/>
      <c r="AA30" s="1"/>
      <c r="AB30" s="1"/>
      <c r="AC30" s="1"/>
      <c r="AD30" s="1"/>
      <c r="AE30" s="1"/>
      <c r="AF30" s="1"/>
      <c r="AG30" s="1"/>
      <c r="AH30" s="1"/>
      <c r="AI30" s="1"/>
      <c r="AJ30" s="1"/>
      <c r="AK30" s="1"/>
    </row>
    <row r="31" spans="1:37" ht="19.05" customHeight="1" x14ac:dyDescent="0.3">
      <c r="A31" s="20" t="s">
        <v>338</v>
      </c>
      <c r="B31" s="31">
        <f>COUNTIFS('New Investments'!A:A,"金融",'New Investments'!H:H,"N")</f>
        <v>10</v>
      </c>
      <c r="C31" s="33">
        <v>8</v>
      </c>
      <c r="D31" s="25">
        <f>COUNTIFS('New Investments'!A:A,"金融",'New Investments'!H:H,"N",'New Investments'!K:K,"&lt;&gt;")</f>
        <v>8</v>
      </c>
      <c r="E31" s="38">
        <v>0</v>
      </c>
      <c r="F31" s="38">
        <f>D31-C31</f>
        <v>0</v>
      </c>
      <c r="G31" s="32" t="e">
        <f>F31/E31</f>
        <v>#DIV/0!</v>
      </c>
      <c r="H31" s="49">
        <f>D31/B31</f>
        <v>0.8</v>
      </c>
      <c r="I31" s="23">
        <f>COUNTIFS('New Investments'!A:A,"金融",'New Investments'!H:H,"N",'New Investments'!J:J,"值得")</f>
        <v>3</v>
      </c>
      <c r="J31" s="50">
        <f>I31/D31</f>
        <v>0.375</v>
      </c>
      <c r="K31" s="33">
        <f>COUNTIFS('New Investments'!A:A,"金融",'New Investments'!H:H,"N",'New Investments'!J:J,"不值得")</f>
        <v>4</v>
      </c>
      <c r="L31" s="28">
        <f>K31/D31</f>
        <v>0.5</v>
      </c>
      <c r="M31" s="21">
        <f>COUNTIFS('New Investments'!A:A,"金融",'New Investments'!H:H,"N",'New Investments'!M:M,"&lt;&gt;")</f>
        <v>2</v>
      </c>
      <c r="N31" s="28">
        <f>M31/I31</f>
        <v>0.66666666666666663</v>
      </c>
      <c r="O31" s="21">
        <f>COUNTIFS('New Investments'!B:B, "&gt;=2023/6/26", 'New Investments'!B:B, "&lt;=2023/7/21",'New Investments'!A:A,"金融",'New Investments'!H:H,"N",'New Investments'!M:M,"&lt;&gt;")</f>
        <v>0</v>
      </c>
      <c r="P31" s="21">
        <f>COUNTIFS('New Investments'!B:B, "&gt;=2023/6/26", 'New Investments'!B:B, "&lt;=2023/7/21",'New Investments'!A:A,"金融",'New Investments'!H:H,"N", 'New Investments'!J:J,"值得")</f>
        <v>0</v>
      </c>
      <c r="Q31" s="28" t="e">
        <f>O31/P31</f>
        <v>#DIV/0!</v>
      </c>
      <c r="R31" s="21">
        <v>3</v>
      </c>
      <c r="S31" s="30">
        <f>COUNTIFS('New Investments'!A:A,"金融",'New Investments'!H:H,"N",'New Investments'!L:L,"&lt;&gt;")</f>
        <v>3</v>
      </c>
      <c r="T31" s="24">
        <f>S31-R31</f>
        <v>0</v>
      </c>
      <c r="U31" s="22">
        <f>S31/D31</f>
        <v>0.375</v>
      </c>
      <c r="V31" s="1"/>
      <c r="W31" s="1"/>
      <c r="X31" s="1"/>
      <c r="Y31" s="1"/>
      <c r="Z31" s="1"/>
      <c r="AA31" s="1"/>
      <c r="AB31" s="1"/>
      <c r="AC31" s="1"/>
      <c r="AD31" s="1"/>
      <c r="AE31" s="1"/>
      <c r="AF31" s="1"/>
      <c r="AG31" s="1"/>
      <c r="AH31" s="1"/>
      <c r="AI31" s="1"/>
      <c r="AJ31" s="1"/>
      <c r="AK31" s="1"/>
    </row>
    <row r="32" spans="1:37" ht="19.05" customHeight="1" x14ac:dyDescent="0.3">
      <c r="A32" s="20" t="s">
        <v>339</v>
      </c>
      <c r="B32" s="31">
        <f>COUNTIFS('New Investments'!A:A,"物流运输",'New Investments'!H:H,"N")</f>
        <v>7</v>
      </c>
      <c r="C32" s="33">
        <v>5</v>
      </c>
      <c r="D32" s="25">
        <f>COUNTIFS('New Investments'!A:A,"物流运输",'New Investments'!H:H,"N",'New Investments'!K:K,"&lt;&gt;")</f>
        <v>5</v>
      </c>
      <c r="E32" s="38">
        <v>0</v>
      </c>
      <c r="F32" s="38">
        <f>D32-C32</f>
        <v>0</v>
      </c>
      <c r="G32" s="32" t="e">
        <f>F32/E32</f>
        <v>#DIV/0!</v>
      </c>
      <c r="H32" s="26">
        <f>D32/B32</f>
        <v>0.7142857142857143</v>
      </c>
      <c r="I32" s="23">
        <f>COUNTIFS('New Investments'!A:A,"物流运输",'New Investments'!H:H,"N",'New Investments'!J:J,"值得")</f>
        <v>1</v>
      </c>
      <c r="J32" s="28">
        <f>I32/D32</f>
        <v>0.2</v>
      </c>
      <c r="K32" s="33">
        <f>COUNTIFS('New Investments'!A:A,"物流运输",'New Investments'!H:H,"N",'New Investments'!J:J,"不值得")</f>
        <v>3</v>
      </c>
      <c r="L32" s="28">
        <f>K32/D32</f>
        <v>0.6</v>
      </c>
      <c r="M32" s="21">
        <f>COUNTIFS('New Investments'!A:A,"物流运输",'New Investments'!H:H,"N",'New Investments'!M:M,"&lt;&gt;")</f>
        <v>1</v>
      </c>
      <c r="N32" s="28">
        <f>M32/I32</f>
        <v>1</v>
      </c>
      <c r="O32" s="21">
        <f>COUNTIFS('New Investments'!B:B, "&gt;=2023/6/26", 'New Investments'!B:B, "&lt;=2023/7/21",'New Investments'!A:A,"物流运输",'New Investments'!H:H,"N",'New Investments'!M:M,"&lt;&gt;")</f>
        <v>0</v>
      </c>
      <c r="P32" s="21">
        <f>COUNTIFS('New Investments'!B:B, "&gt;=2023/6/26", 'New Investments'!B:B, "&lt;=2023/7/21",'New Investments'!A:A,"物流运输",'New Investments'!H:H,"N", 'New Investments'!J:J,"值得")</f>
        <v>0</v>
      </c>
      <c r="Q32" s="28" t="e">
        <f>O32/P32</f>
        <v>#DIV/0!</v>
      </c>
      <c r="R32" s="21">
        <v>1</v>
      </c>
      <c r="S32" s="30">
        <f>COUNTIFS('New Investments'!A:A,"物流运输",'New Investments'!H:H,"N",'New Investments'!L:L,"&lt;&gt;")</f>
        <v>1</v>
      </c>
      <c r="T32" s="24">
        <f>S32-R32</f>
        <v>0</v>
      </c>
      <c r="U32" s="22">
        <f>S32/D32</f>
        <v>0.2</v>
      </c>
      <c r="V32" s="1"/>
      <c r="W32" s="1"/>
      <c r="X32" s="1"/>
      <c r="Y32" s="1"/>
      <c r="Z32" s="1"/>
      <c r="AA32" s="1"/>
      <c r="AB32" s="1"/>
      <c r="AC32" s="1"/>
      <c r="AD32" s="1"/>
      <c r="AE32" s="1"/>
      <c r="AF32" s="1"/>
      <c r="AG32" s="1"/>
      <c r="AH32" s="1"/>
      <c r="AI32" s="1"/>
      <c r="AJ32" s="1"/>
      <c r="AK32" s="1"/>
    </row>
    <row r="33" spans="1:37" ht="19.05" customHeight="1" x14ac:dyDescent="0.3">
      <c r="A33" s="16" t="s">
        <v>340</v>
      </c>
      <c r="B33" s="42"/>
      <c r="C33" s="12"/>
      <c r="D33" s="44"/>
      <c r="E33" s="14"/>
      <c r="F33" s="14"/>
      <c r="G33" s="11"/>
      <c r="H33" s="64"/>
      <c r="I33" s="40"/>
      <c r="J33" s="61"/>
      <c r="K33" s="12"/>
      <c r="L33" s="41"/>
      <c r="M33" s="63"/>
      <c r="N33" s="41"/>
      <c r="O33" s="63"/>
      <c r="P33" s="63"/>
      <c r="Q33" s="41"/>
      <c r="R33" s="63"/>
      <c r="S33" s="13"/>
      <c r="T33" s="10"/>
      <c r="U33" s="60"/>
      <c r="V33" s="1"/>
      <c r="W33" s="1"/>
      <c r="X33" s="1"/>
      <c r="Y33" s="1"/>
      <c r="Z33" s="1"/>
      <c r="AA33" s="1"/>
      <c r="AB33" s="1"/>
      <c r="AC33" s="1"/>
      <c r="AD33" s="1"/>
      <c r="AE33" s="1"/>
      <c r="AF33" s="1"/>
      <c r="AG33" s="1"/>
      <c r="AH33" s="1"/>
      <c r="AI33" s="1"/>
      <c r="AJ33" s="1"/>
      <c r="AK33" s="1"/>
    </row>
    <row r="34" spans="1:37" ht="19.05" customHeight="1" x14ac:dyDescent="0.3">
      <c r="A34" s="20" t="s">
        <v>341</v>
      </c>
      <c r="B34" s="31">
        <f>COUNTIF('New Investments'!H:H,"Y")</f>
        <v>760</v>
      </c>
      <c r="C34" s="33">
        <v>705</v>
      </c>
      <c r="D34" s="25">
        <f>COUNTIFS('New Investments'!H:H,"Y",'New Investments'!K:K,"&lt;&gt;")</f>
        <v>705</v>
      </c>
      <c r="E34" s="29">
        <v>11</v>
      </c>
      <c r="F34" s="29">
        <f>D34-C34</f>
        <v>0</v>
      </c>
      <c r="G34" s="32">
        <f>F34/E34</f>
        <v>0</v>
      </c>
      <c r="H34" s="26">
        <f>D34/B34</f>
        <v>0.92763157894736847</v>
      </c>
      <c r="I34" s="23">
        <f>COUNTIFS('New Investments'!H:H,"Y",'New Investments'!J:J,"值得")</f>
        <v>278</v>
      </c>
      <c r="J34" s="27">
        <f>I34/D34</f>
        <v>0.39432624113475179</v>
      </c>
      <c r="K34" s="33">
        <f>COUNTIFS('New Investments'!H:H,"Y",'New Investments'!J:J,"不值得")</f>
        <v>298</v>
      </c>
      <c r="L34" s="28">
        <f>K34/D34</f>
        <v>0.42269503546099291</v>
      </c>
      <c r="M34" s="21">
        <f>COUNTIFS('New Investments'!H:H,"Y",'New Investments'!M:M,"&lt;&gt;")</f>
        <v>205</v>
      </c>
      <c r="N34" s="28">
        <f>M34/I34</f>
        <v>0.73741007194244601</v>
      </c>
      <c r="O34" s="21">
        <f>COUNTIFS('New Investments'!B:B, "&gt;=2023/6/26", 'New Investments'!B:B, "&lt;=2023/7/21",'New Investments'!H:H,"Y",'New Investments'!M:M,"&lt;&gt;")</f>
        <v>17</v>
      </c>
      <c r="P34" s="21">
        <f>COUNTIFS('New Investments'!B:B, "&gt;=2023/6/26", 'New Investments'!B:B, "&lt;=2023/7/21",'New Investments'!H:H,"Y", 'New Investments'!J:J,"值得")</f>
        <v>25</v>
      </c>
      <c r="Q34" s="28">
        <f>O34/P34</f>
        <v>0.68</v>
      </c>
      <c r="R34" s="21">
        <v>511</v>
      </c>
      <c r="S34" s="30">
        <f>COUNTIFS('New Investments'!H:H,"Y",'New Investments'!L:L,"&lt;&gt;")</f>
        <v>511</v>
      </c>
      <c r="T34" s="24">
        <f>S34-R34</f>
        <v>0</v>
      </c>
      <c r="U34" s="22">
        <f>S34/D34</f>
        <v>0.72482269503546104</v>
      </c>
      <c r="V34" s="1"/>
      <c r="W34" s="1"/>
      <c r="X34" s="1"/>
      <c r="Y34" s="1"/>
      <c r="Z34" s="1"/>
      <c r="AA34" s="1"/>
      <c r="AB34" s="1"/>
      <c r="AC34" s="1"/>
      <c r="AD34" s="1"/>
      <c r="AE34" s="1"/>
      <c r="AF34" s="1"/>
      <c r="AG34" s="1"/>
      <c r="AH34" s="1"/>
      <c r="AI34" s="1"/>
      <c r="AJ34" s="1"/>
      <c r="AK34" s="1"/>
    </row>
    <row r="35" spans="1:37" ht="19.05" customHeight="1" x14ac:dyDescent="0.3">
      <c r="A35" s="74"/>
      <c r="B35" s="71"/>
      <c r="C35" s="71"/>
      <c r="D35" s="75"/>
      <c r="E35" s="73"/>
      <c r="F35" s="73"/>
      <c r="G35" s="75"/>
      <c r="H35" s="76"/>
      <c r="I35" s="71"/>
      <c r="J35" s="75"/>
      <c r="K35" s="71"/>
      <c r="L35" s="70"/>
      <c r="M35" s="71"/>
      <c r="N35" s="71"/>
      <c r="O35" s="71"/>
      <c r="P35" s="71"/>
      <c r="Q35" s="71"/>
      <c r="R35" s="71"/>
      <c r="S35" s="72"/>
      <c r="T35" s="77"/>
      <c r="U35" s="32"/>
      <c r="V35" s="1"/>
      <c r="W35" s="1"/>
      <c r="X35" s="1"/>
      <c r="Y35" s="1"/>
      <c r="Z35" s="1"/>
      <c r="AA35" s="1"/>
      <c r="AB35" s="1"/>
      <c r="AC35" s="1"/>
      <c r="AD35" s="1"/>
      <c r="AE35" s="1"/>
      <c r="AF35" s="1"/>
      <c r="AG35" s="1"/>
      <c r="AH35" s="1"/>
      <c r="AI35" s="1"/>
      <c r="AJ35" s="1"/>
      <c r="AK35" s="1"/>
    </row>
    <row r="36" spans="1:37" x14ac:dyDescent="0.3">
      <c r="E36" s="47"/>
      <c r="F36" s="47"/>
      <c r="H36" s="4"/>
      <c r="J36" s="45"/>
      <c r="L36" s="46"/>
      <c r="T36" s="47"/>
    </row>
    <row r="37" spans="1:37" x14ac:dyDescent="0.3">
      <c r="A37" s="34" t="s">
        <v>342</v>
      </c>
      <c r="B37" s="48" t="s">
        <v>343</v>
      </c>
      <c r="E37" s="47"/>
      <c r="F37" s="47"/>
      <c r="H37" s="4"/>
      <c r="J37" s="45"/>
      <c r="L37" s="46"/>
      <c r="T37" s="47"/>
    </row>
    <row r="38" spans="1:37" ht="19.05" hidden="1" customHeight="1" x14ac:dyDescent="0.3">
      <c r="E38" s="47"/>
      <c r="F38" s="47"/>
      <c r="H38" s="4"/>
      <c r="J38" s="45"/>
      <c r="L38" s="46"/>
      <c r="T38" s="47"/>
    </row>
    <row r="39" spans="1:37" x14ac:dyDescent="0.3">
      <c r="B39" s="48" t="s">
        <v>344</v>
      </c>
      <c r="E39" s="47"/>
      <c r="F39" s="47"/>
      <c r="H39" s="4"/>
      <c r="J39" s="45"/>
      <c r="L39" s="46"/>
      <c r="T39" s="47"/>
    </row>
    <row r="40" spans="1:37" x14ac:dyDescent="0.3">
      <c r="A40" s="79"/>
      <c r="B40" s="110" t="s">
        <v>345</v>
      </c>
      <c r="C40" s="109"/>
      <c r="D40" s="2"/>
      <c r="E40" s="3"/>
      <c r="F40" s="3"/>
      <c r="G40" s="2"/>
      <c r="H40" s="5"/>
      <c r="I40" s="109"/>
      <c r="J40" s="2"/>
      <c r="K40" s="109"/>
      <c r="L40" s="6"/>
      <c r="M40" s="109"/>
      <c r="N40" s="109"/>
      <c r="O40" s="109"/>
      <c r="P40" s="109"/>
      <c r="Q40" s="109"/>
      <c r="R40" s="109"/>
      <c r="S40" s="2"/>
      <c r="T40" s="3"/>
      <c r="U40" s="2"/>
      <c r="V40" s="1"/>
      <c r="W40" s="1"/>
      <c r="X40" s="1"/>
      <c r="Y40" s="1"/>
      <c r="Z40" s="1"/>
      <c r="AA40" s="1"/>
      <c r="AB40" s="1"/>
      <c r="AC40" s="1"/>
      <c r="AD40" s="1"/>
      <c r="AE40" s="1"/>
      <c r="AF40" s="1"/>
      <c r="AG40" s="1"/>
      <c r="AH40" s="1"/>
      <c r="AI40" s="1"/>
      <c r="AJ40" s="1"/>
      <c r="AK40" s="1"/>
    </row>
    <row r="41" spans="1:37" x14ac:dyDescent="0.3">
      <c r="A41" s="4"/>
      <c r="B41" s="1"/>
      <c r="C41" s="1"/>
      <c r="D41" s="2"/>
      <c r="E41" s="3"/>
      <c r="F41" s="3"/>
      <c r="G41" s="2"/>
      <c r="H41" s="5"/>
      <c r="I41" s="1"/>
      <c r="J41" s="2"/>
      <c r="K41" s="1"/>
      <c r="L41" s="6"/>
      <c r="M41" s="1"/>
      <c r="N41" s="1"/>
      <c r="O41" s="1"/>
      <c r="P41" s="1"/>
      <c r="Q41" s="1"/>
      <c r="R41" s="1"/>
      <c r="S41" s="2"/>
      <c r="T41" s="3"/>
      <c r="U41" s="2"/>
      <c r="V41" s="1"/>
      <c r="W41" s="1"/>
      <c r="X41" s="1"/>
      <c r="Y41" s="1"/>
      <c r="Z41" s="1"/>
      <c r="AA41" s="1"/>
      <c r="AB41" s="1"/>
      <c r="AC41" s="1"/>
      <c r="AD41" s="1"/>
      <c r="AE41" s="1"/>
      <c r="AF41" s="1"/>
      <c r="AG41" s="1"/>
      <c r="AH41" s="1"/>
      <c r="AI41" s="1"/>
      <c r="AJ41" s="1"/>
      <c r="AK41" s="1"/>
    </row>
    <row r="42" spans="1:37" x14ac:dyDescent="0.3">
      <c r="A42" s="34" t="s">
        <v>346</v>
      </c>
      <c r="B42" s="35" t="s">
        <v>347</v>
      </c>
      <c r="C42" s="1"/>
      <c r="D42" s="2"/>
      <c r="E42" s="3"/>
      <c r="F42" s="3"/>
      <c r="G42" s="2"/>
      <c r="H42" s="5"/>
      <c r="I42" s="1"/>
      <c r="J42" s="2"/>
      <c r="K42" s="1"/>
      <c r="L42" s="6"/>
      <c r="M42" s="1"/>
      <c r="N42" s="1"/>
      <c r="O42" s="1"/>
      <c r="P42" s="1"/>
      <c r="Q42" s="1"/>
      <c r="R42" s="1"/>
      <c r="S42" s="2"/>
      <c r="T42" s="3"/>
      <c r="U42" s="2"/>
      <c r="V42" s="1"/>
      <c r="W42" s="1"/>
      <c r="X42" s="1"/>
      <c r="Y42" s="1"/>
      <c r="Z42" s="1"/>
      <c r="AA42" s="1"/>
      <c r="AB42" s="1"/>
      <c r="AC42" s="1"/>
      <c r="AD42" s="1"/>
      <c r="AE42" s="1"/>
      <c r="AF42" s="1"/>
      <c r="AG42" s="1"/>
      <c r="AH42" s="1"/>
      <c r="AI42" s="1"/>
      <c r="AJ42" s="1"/>
      <c r="AK42" s="1"/>
    </row>
    <row r="43" spans="1:37" x14ac:dyDescent="0.3">
      <c r="A43" s="4"/>
      <c r="B43" s="35" t="s">
        <v>348</v>
      </c>
      <c r="C43" s="1"/>
      <c r="D43" s="2"/>
      <c r="E43" s="3"/>
      <c r="F43" s="3"/>
      <c r="G43" s="2"/>
      <c r="H43" s="5"/>
      <c r="I43" s="1"/>
      <c r="J43" s="2"/>
      <c r="K43" s="1"/>
      <c r="L43" s="6"/>
      <c r="M43" s="1"/>
      <c r="N43" s="1"/>
      <c r="O43" s="1"/>
      <c r="P43" s="1"/>
      <c r="Q43" s="1"/>
      <c r="R43" s="1"/>
      <c r="S43" s="2"/>
      <c r="T43" s="3"/>
      <c r="U43" s="2"/>
      <c r="V43" s="1"/>
      <c r="W43" s="1"/>
      <c r="X43" s="1"/>
      <c r="Y43" s="1"/>
      <c r="Z43" s="1"/>
      <c r="AA43" s="1"/>
      <c r="AB43" s="1"/>
      <c r="AC43" s="1"/>
      <c r="AD43" s="1"/>
      <c r="AE43" s="1"/>
      <c r="AF43" s="1"/>
      <c r="AG43" s="1"/>
      <c r="AH43" s="1"/>
      <c r="AI43" s="1"/>
      <c r="AJ43" s="1"/>
      <c r="AK43" s="1"/>
    </row>
    <row r="44" spans="1:37" x14ac:dyDescent="0.3">
      <c r="A44" s="4"/>
      <c r="B44" s="35" t="s">
        <v>349</v>
      </c>
      <c r="C44" s="1"/>
      <c r="D44" s="2"/>
      <c r="E44" s="3"/>
      <c r="F44" s="3"/>
      <c r="G44" s="2"/>
      <c r="H44" s="5"/>
      <c r="I44" s="1"/>
      <c r="J44" s="2"/>
      <c r="K44" s="1"/>
      <c r="L44" s="6"/>
      <c r="M44" s="1"/>
      <c r="N44" s="1"/>
      <c r="O44" s="1"/>
      <c r="P44" s="1"/>
      <c r="Q44" s="1"/>
      <c r="R44" s="1"/>
      <c r="S44" s="2"/>
      <c r="T44" s="3"/>
      <c r="U44" s="2"/>
      <c r="V44" s="1"/>
      <c r="W44" s="1"/>
      <c r="X44" s="1"/>
      <c r="Y44" s="1"/>
      <c r="Z44" s="1"/>
      <c r="AA44" s="1"/>
      <c r="AB44" s="1"/>
      <c r="AC44" s="1"/>
      <c r="AD44" s="1"/>
      <c r="AE44" s="1"/>
      <c r="AF44" s="1"/>
      <c r="AG44" s="1"/>
      <c r="AH44" s="1"/>
      <c r="AI44" s="1"/>
      <c r="AJ44" s="1"/>
      <c r="AK44" s="1"/>
    </row>
    <row r="45" spans="1:37" x14ac:dyDescent="0.3">
      <c r="A45" s="4"/>
      <c r="B45" s="35" t="s">
        <v>350</v>
      </c>
      <c r="C45" s="1"/>
      <c r="D45" s="2"/>
      <c r="E45" s="3"/>
      <c r="F45" s="3"/>
      <c r="G45" s="2"/>
      <c r="H45" s="5"/>
      <c r="I45" s="1"/>
      <c r="J45" s="2"/>
      <c r="K45" s="1"/>
      <c r="L45" s="6"/>
      <c r="M45" s="1"/>
      <c r="N45" s="1"/>
      <c r="O45" s="1"/>
      <c r="P45" s="1"/>
      <c r="Q45" s="1"/>
      <c r="R45" s="1"/>
      <c r="S45" s="2"/>
      <c r="T45" s="3"/>
      <c r="U45" s="2"/>
      <c r="V45" s="1"/>
      <c r="W45" s="1"/>
      <c r="X45" s="1"/>
      <c r="Y45" s="1"/>
      <c r="Z45" s="1"/>
      <c r="AA45" s="1"/>
      <c r="AB45" s="1"/>
      <c r="AC45" s="1"/>
      <c r="AD45" s="1"/>
      <c r="AE45" s="1"/>
      <c r="AF45" s="1"/>
      <c r="AG45" s="1"/>
      <c r="AH45" s="1"/>
      <c r="AI45" s="1"/>
      <c r="AJ45" s="1"/>
      <c r="AK45" s="1"/>
    </row>
    <row r="46" spans="1:37" x14ac:dyDescent="0.3">
      <c r="A46" s="4"/>
      <c r="B46" s="35" t="s">
        <v>351</v>
      </c>
      <c r="C46" s="1"/>
      <c r="D46" s="2"/>
      <c r="E46" s="3"/>
      <c r="F46" s="3"/>
      <c r="G46" s="2"/>
      <c r="H46" s="5"/>
      <c r="I46" s="1"/>
      <c r="J46" s="2"/>
      <c r="K46" s="1"/>
      <c r="L46" s="6"/>
      <c r="M46" s="1"/>
      <c r="N46" s="1"/>
      <c r="O46" s="1"/>
      <c r="P46" s="1"/>
      <c r="Q46" s="1"/>
      <c r="R46" s="1"/>
      <c r="S46" s="2"/>
      <c r="T46" s="3"/>
      <c r="U46" s="2"/>
      <c r="V46" s="1"/>
      <c r="W46" s="1"/>
      <c r="X46" s="1"/>
      <c r="Y46" s="1"/>
      <c r="Z46" s="1"/>
      <c r="AA46" s="1"/>
      <c r="AB46" s="1"/>
      <c r="AC46" s="1"/>
      <c r="AD46" s="1"/>
      <c r="AE46" s="1"/>
      <c r="AF46" s="1"/>
      <c r="AG46" s="1"/>
      <c r="AH46" s="1"/>
      <c r="AI46" s="1"/>
      <c r="AJ46" s="1"/>
      <c r="AK46" s="1"/>
    </row>
    <row r="47" spans="1:37" x14ac:dyDescent="0.3">
      <c r="A47" s="4"/>
      <c r="B47" s="1"/>
      <c r="C47" s="1"/>
      <c r="D47" s="2"/>
      <c r="E47" s="3"/>
      <c r="F47" s="3"/>
      <c r="G47" s="2"/>
      <c r="H47" s="5"/>
      <c r="I47" s="1"/>
      <c r="J47" s="2"/>
      <c r="K47" s="1"/>
      <c r="L47" s="6"/>
      <c r="M47" s="1"/>
      <c r="N47" s="1"/>
      <c r="O47" s="1"/>
      <c r="P47" s="1"/>
      <c r="Q47" s="1"/>
      <c r="R47" s="1"/>
      <c r="S47" s="2"/>
      <c r="T47" s="3"/>
      <c r="U47" s="2"/>
      <c r="V47" s="1"/>
      <c r="W47" s="1"/>
      <c r="X47" s="1"/>
      <c r="Y47" s="1"/>
      <c r="Z47" s="1"/>
      <c r="AA47" s="1"/>
      <c r="AB47" s="1"/>
      <c r="AC47" s="1"/>
      <c r="AD47" s="1"/>
      <c r="AE47" s="1"/>
      <c r="AF47" s="1"/>
      <c r="AG47" s="1"/>
      <c r="AH47" s="1"/>
      <c r="AI47" s="1"/>
      <c r="AJ47" s="1"/>
      <c r="AK47" s="1"/>
    </row>
    <row r="48" spans="1:37" x14ac:dyDescent="0.3">
      <c r="A48" s="4"/>
      <c r="B48" s="1"/>
      <c r="C48" s="1"/>
      <c r="D48" s="2"/>
      <c r="E48" s="3"/>
      <c r="F48" s="3"/>
      <c r="G48" s="2"/>
      <c r="H48" s="5"/>
      <c r="I48" s="1"/>
      <c r="J48" s="2"/>
      <c r="K48" s="1"/>
      <c r="L48" s="6"/>
      <c r="M48" s="1"/>
      <c r="N48" s="1"/>
      <c r="O48" s="1"/>
      <c r="P48" s="1"/>
      <c r="Q48" s="1"/>
      <c r="R48" s="1"/>
      <c r="S48" s="2"/>
      <c r="T48" s="3"/>
      <c r="U48" s="2"/>
      <c r="V48" s="1"/>
      <c r="W48" s="1"/>
      <c r="X48" s="1"/>
      <c r="Y48" s="1"/>
      <c r="Z48" s="1"/>
      <c r="AA48" s="1"/>
      <c r="AB48" s="1"/>
      <c r="AC48" s="1"/>
      <c r="AD48" s="1"/>
      <c r="AE48" s="1"/>
      <c r="AF48" s="1"/>
      <c r="AG48" s="1"/>
      <c r="AH48" s="1"/>
      <c r="AI48" s="1"/>
      <c r="AJ48" s="1"/>
      <c r="AK48" s="1"/>
    </row>
    <row r="49" spans="1:37" x14ac:dyDescent="0.3">
      <c r="A49" s="4"/>
      <c r="B49" s="1"/>
      <c r="C49" s="1"/>
      <c r="D49" s="2"/>
      <c r="E49" s="3"/>
      <c r="F49" s="3"/>
      <c r="G49" s="2"/>
      <c r="H49" s="5"/>
      <c r="I49" s="1"/>
      <c r="J49" s="2"/>
      <c r="K49" s="1"/>
      <c r="L49" s="6"/>
      <c r="M49" s="1"/>
      <c r="N49" s="1"/>
      <c r="O49" s="1"/>
      <c r="P49" s="1"/>
      <c r="Q49" s="1"/>
      <c r="R49" s="1"/>
      <c r="S49" s="2"/>
      <c r="T49" s="3"/>
      <c r="U49" s="2"/>
      <c r="V49" s="1"/>
      <c r="W49" s="1"/>
      <c r="X49" s="1"/>
      <c r="Y49" s="1"/>
      <c r="Z49" s="1"/>
      <c r="AA49" s="1"/>
      <c r="AB49" s="1"/>
      <c r="AC49" s="1"/>
      <c r="AD49" s="1"/>
      <c r="AE49" s="1"/>
      <c r="AF49" s="1"/>
      <c r="AG49" s="1"/>
      <c r="AH49" s="1"/>
      <c r="AI49" s="1"/>
      <c r="AJ49" s="1"/>
      <c r="AK49" s="1"/>
    </row>
    <row r="50" spans="1:37" x14ac:dyDescent="0.3">
      <c r="A50" s="4"/>
      <c r="B50" s="1"/>
      <c r="C50" s="1"/>
      <c r="D50" s="2"/>
      <c r="E50" s="3"/>
      <c r="F50" s="3"/>
      <c r="G50" s="2"/>
      <c r="H50" s="5"/>
      <c r="I50" s="1"/>
      <c r="J50" s="2"/>
      <c r="K50" s="1"/>
      <c r="L50" s="6"/>
      <c r="M50" s="1"/>
      <c r="N50" s="1"/>
      <c r="O50" s="1"/>
      <c r="P50" s="1"/>
      <c r="Q50" s="1"/>
      <c r="R50" s="1"/>
      <c r="S50" s="2"/>
      <c r="T50" s="3"/>
      <c r="U50" s="2"/>
      <c r="V50" s="1"/>
      <c r="W50" s="1"/>
      <c r="X50" s="1"/>
      <c r="Y50" s="1"/>
      <c r="Z50" s="1"/>
      <c r="AA50" s="1"/>
      <c r="AB50" s="1"/>
      <c r="AC50" s="1"/>
      <c r="AD50" s="1"/>
      <c r="AE50" s="1"/>
      <c r="AF50" s="1"/>
      <c r="AG50" s="1"/>
      <c r="AH50" s="1"/>
      <c r="AI50" s="1"/>
      <c r="AJ50" s="1"/>
      <c r="AK50" s="1"/>
    </row>
    <row r="51" spans="1:37" x14ac:dyDescent="0.3">
      <c r="A51" s="4"/>
      <c r="B51" s="1"/>
      <c r="C51" s="1"/>
      <c r="D51" s="2"/>
      <c r="E51" s="3"/>
      <c r="F51" s="3"/>
      <c r="G51" s="2"/>
      <c r="H51" s="5"/>
      <c r="I51" s="1"/>
      <c r="J51" s="2"/>
      <c r="K51" s="1"/>
      <c r="L51" s="6"/>
      <c r="M51" s="1"/>
      <c r="N51" s="1"/>
      <c r="O51" s="1"/>
      <c r="P51" s="1"/>
      <c r="Q51" s="1"/>
      <c r="R51" s="1"/>
      <c r="S51" s="2"/>
      <c r="T51" s="3"/>
      <c r="U51" s="2"/>
      <c r="V51" s="1"/>
      <c r="W51" s="1"/>
      <c r="X51" s="1"/>
      <c r="Y51" s="1"/>
      <c r="Z51" s="1"/>
      <c r="AA51" s="1"/>
      <c r="AB51" s="1"/>
      <c r="AC51" s="1"/>
      <c r="AD51" s="1"/>
      <c r="AE51" s="1"/>
      <c r="AF51" s="1"/>
      <c r="AG51" s="1"/>
      <c r="AH51" s="1"/>
      <c r="AI51" s="1"/>
      <c r="AJ51" s="1"/>
      <c r="AK51" s="1"/>
    </row>
    <row r="52" spans="1:37" x14ac:dyDescent="0.3">
      <c r="A52" s="4"/>
      <c r="B52" s="1"/>
      <c r="C52" s="1"/>
      <c r="D52" s="2"/>
      <c r="E52" s="3"/>
      <c r="F52" s="3"/>
      <c r="G52" s="2"/>
      <c r="H52" s="5"/>
      <c r="I52" s="1"/>
      <c r="J52" s="2"/>
      <c r="K52" s="1"/>
      <c r="L52" s="6"/>
      <c r="M52" s="1"/>
      <c r="N52" s="1"/>
      <c r="O52" s="1"/>
      <c r="P52" s="1"/>
      <c r="Q52" s="1"/>
      <c r="R52" s="1"/>
      <c r="S52" s="2"/>
      <c r="T52" s="3"/>
      <c r="U52" s="2"/>
      <c r="V52" s="1"/>
      <c r="W52" s="1"/>
      <c r="X52" s="1"/>
      <c r="Y52" s="1"/>
      <c r="Z52" s="1"/>
      <c r="AA52" s="1"/>
      <c r="AB52" s="1"/>
      <c r="AC52" s="1"/>
      <c r="AD52" s="1"/>
      <c r="AE52" s="1"/>
      <c r="AF52" s="1"/>
      <c r="AG52" s="1"/>
      <c r="AH52" s="1"/>
      <c r="AI52" s="1"/>
      <c r="AJ52" s="1"/>
      <c r="AK52" s="1"/>
    </row>
    <row r="53" spans="1:37" x14ac:dyDescent="0.3">
      <c r="A53" s="4"/>
      <c r="B53" s="1"/>
      <c r="C53" s="1"/>
      <c r="D53" s="2"/>
      <c r="E53" s="3"/>
      <c r="F53" s="3"/>
      <c r="G53" s="2"/>
      <c r="H53" s="5"/>
      <c r="I53" s="1"/>
      <c r="J53" s="2"/>
      <c r="K53" s="1"/>
      <c r="L53" s="6"/>
      <c r="M53" s="1"/>
      <c r="N53" s="1"/>
      <c r="O53" s="1"/>
      <c r="P53" s="1"/>
      <c r="Q53" s="1"/>
      <c r="R53" s="1"/>
      <c r="S53" s="2"/>
      <c r="T53" s="3"/>
      <c r="U53" s="2"/>
      <c r="V53" s="1"/>
      <c r="W53" s="1"/>
      <c r="X53" s="1"/>
      <c r="Y53" s="1"/>
      <c r="Z53" s="1"/>
      <c r="AA53" s="1"/>
      <c r="AB53" s="1"/>
      <c r="AC53" s="1"/>
      <c r="AD53" s="1"/>
      <c r="AE53" s="1"/>
      <c r="AF53" s="1"/>
      <c r="AG53" s="1"/>
      <c r="AH53" s="1"/>
      <c r="AI53" s="1"/>
      <c r="AJ53" s="1"/>
      <c r="AK53" s="1"/>
    </row>
    <row r="54" spans="1:37" x14ac:dyDescent="0.3">
      <c r="A54" s="4"/>
      <c r="B54" s="1"/>
      <c r="C54" s="1"/>
      <c r="D54" s="2"/>
      <c r="E54" s="3"/>
      <c r="F54" s="3"/>
      <c r="G54" s="2"/>
      <c r="H54" s="5"/>
      <c r="I54" s="1"/>
      <c r="J54" s="2"/>
      <c r="K54" s="1"/>
      <c r="L54" s="6"/>
      <c r="M54" s="1"/>
      <c r="N54" s="1"/>
      <c r="O54" s="1"/>
      <c r="P54" s="1"/>
      <c r="Q54" s="1"/>
      <c r="R54" s="1"/>
      <c r="S54" s="2"/>
      <c r="T54" s="3"/>
      <c r="U54" s="2"/>
      <c r="V54" s="1"/>
      <c r="W54" s="1"/>
      <c r="X54" s="1"/>
      <c r="Y54" s="1"/>
      <c r="Z54" s="1"/>
      <c r="AA54" s="1"/>
      <c r="AB54" s="1"/>
      <c r="AC54" s="1"/>
      <c r="AD54" s="1"/>
      <c r="AE54" s="1"/>
      <c r="AF54" s="1"/>
      <c r="AG54" s="1"/>
      <c r="AH54" s="1"/>
      <c r="AI54" s="1"/>
      <c r="AJ54" s="1"/>
      <c r="AK54" s="1"/>
    </row>
    <row r="55" spans="1:37" x14ac:dyDescent="0.3">
      <c r="A55" s="4"/>
      <c r="B55" s="1"/>
      <c r="C55" s="1"/>
      <c r="D55" s="2"/>
      <c r="E55" s="3"/>
      <c r="F55" s="3"/>
      <c r="G55" s="2"/>
      <c r="H55" s="5"/>
      <c r="I55" s="1"/>
      <c r="J55" s="2"/>
      <c r="K55" s="1"/>
      <c r="L55" s="6"/>
      <c r="M55" s="1"/>
      <c r="N55" s="1"/>
      <c r="O55" s="1"/>
      <c r="P55" s="1"/>
      <c r="Q55" s="1"/>
      <c r="R55" s="1"/>
      <c r="S55" s="2"/>
      <c r="T55" s="3"/>
      <c r="U55" s="2"/>
      <c r="V55" s="1"/>
      <c r="W55" s="1"/>
      <c r="X55" s="1"/>
      <c r="Y55" s="1"/>
      <c r="Z55" s="1"/>
      <c r="AA55" s="1"/>
      <c r="AB55" s="1"/>
      <c r="AC55" s="1"/>
      <c r="AD55" s="1"/>
      <c r="AE55" s="1"/>
      <c r="AF55" s="1"/>
      <c r="AG55" s="1"/>
      <c r="AH55" s="1"/>
      <c r="AI55" s="1"/>
      <c r="AJ55" s="1"/>
      <c r="AK55" s="1"/>
    </row>
    <row r="56" spans="1:37" x14ac:dyDescent="0.3">
      <c r="A56" s="4"/>
      <c r="B56" s="1"/>
      <c r="C56" s="1"/>
      <c r="D56" s="2"/>
      <c r="E56" s="3"/>
      <c r="F56" s="3"/>
      <c r="G56" s="2"/>
      <c r="H56" s="5"/>
      <c r="I56" s="1"/>
      <c r="J56" s="2"/>
      <c r="K56" s="1"/>
      <c r="L56" s="6"/>
      <c r="M56" s="1"/>
      <c r="N56" s="1"/>
      <c r="O56" s="1"/>
      <c r="P56" s="1"/>
      <c r="Q56" s="1"/>
      <c r="R56" s="1"/>
      <c r="S56" s="2"/>
      <c r="T56" s="3"/>
      <c r="U56" s="2"/>
      <c r="V56" s="1"/>
      <c r="W56" s="1"/>
      <c r="X56" s="1"/>
      <c r="Y56" s="1"/>
      <c r="Z56" s="1"/>
      <c r="AA56" s="1"/>
      <c r="AB56" s="1"/>
      <c r="AC56" s="1"/>
      <c r="AD56" s="1"/>
      <c r="AE56" s="1"/>
      <c r="AF56" s="1"/>
      <c r="AG56" s="1"/>
      <c r="AH56" s="1"/>
      <c r="AI56" s="1"/>
      <c r="AJ56" s="1"/>
      <c r="AK56" s="1"/>
    </row>
    <row r="57" spans="1:37" x14ac:dyDescent="0.3">
      <c r="A57" s="4"/>
      <c r="B57" s="1"/>
      <c r="C57" s="1"/>
      <c r="D57" s="2"/>
      <c r="E57" s="3"/>
      <c r="F57" s="3"/>
      <c r="G57" s="2"/>
      <c r="H57" s="5"/>
      <c r="I57" s="1"/>
      <c r="J57" s="2"/>
      <c r="K57" s="1"/>
      <c r="L57" s="6"/>
      <c r="M57" s="1"/>
      <c r="N57" s="1"/>
      <c r="O57" s="1"/>
      <c r="P57" s="1"/>
      <c r="Q57" s="1"/>
      <c r="R57" s="1"/>
      <c r="S57" s="2"/>
      <c r="T57" s="3"/>
      <c r="U57" s="2"/>
      <c r="V57" s="1"/>
      <c r="W57" s="1"/>
      <c r="X57" s="1"/>
      <c r="Y57" s="1"/>
      <c r="Z57" s="1"/>
      <c r="AA57" s="1"/>
      <c r="AB57" s="1"/>
      <c r="AC57" s="1"/>
      <c r="AD57" s="1"/>
      <c r="AE57" s="1"/>
      <c r="AF57" s="1"/>
      <c r="AG57" s="1"/>
      <c r="AH57" s="1"/>
      <c r="AI57" s="1"/>
      <c r="AJ57" s="1"/>
      <c r="AK57" s="1"/>
    </row>
    <row r="58" spans="1:37" x14ac:dyDescent="0.3">
      <c r="A58" s="4"/>
      <c r="B58" s="1"/>
      <c r="C58" s="1"/>
      <c r="D58" s="2"/>
      <c r="E58" s="3"/>
      <c r="F58" s="3"/>
      <c r="G58" s="2"/>
      <c r="H58" s="5"/>
      <c r="I58" s="1"/>
      <c r="J58" s="2"/>
      <c r="K58" s="1"/>
      <c r="L58" s="6"/>
      <c r="M58" s="1"/>
      <c r="N58" s="1"/>
      <c r="O58" s="1"/>
      <c r="P58" s="1"/>
      <c r="Q58" s="1"/>
      <c r="R58" s="1"/>
      <c r="S58" s="2"/>
      <c r="T58" s="3"/>
      <c r="U58" s="2"/>
      <c r="V58" s="1"/>
      <c r="W58" s="1"/>
      <c r="X58" s="1"/>
      <c r="Y58" s="1"/>
      <c r="Z58" s="1"/>
      <c r="AA58" s="1"/>
      <c r="AB58" s="1"/>
      <c r="AC58" s="1"/>
      <c r="AD58" s="1"/>
      <c r="AE58" s="1"/>
      <c r="AF58" s="1"/>
      <c r="AG58" s="1"/>
      <c r="AH58" s="1"/>
      <c r="AI58" s="1"/>
      <c r="AJ58" s="1"/>
      <c r="AK58" s="1"/>
    </row>
    <row r="59" spans="1:37" x14ac:dyDescent="0.3">
      <c r="A59" s="4"/>
      <c r="B59" s="1"/>
      <c r="C59" s="1"/>
      <c r="D59" s="2"/>
      <c r="E59" s="3"/>
      <c r="F59" s="3"/>
      <c r="G59" s="2"/>
      <c r="H59" s="5"/>
      <c r="I59" s="1"/>
      <c r="J59" s="2"/>
      <c r="K59" s="1"/>
      <c r="L59" s="6"/>
      <c r="M59" s="1"/>
      <c r="N59" s="1"/>
      <c r="O59" s="1"/>
      <c r="P59" s="1"/>
      <c r="Q59" s="1"/>
      <c r="R59" s="1"/>
      <c r="S59" s="2"/>
      <c r="T59" s="3"/>
      <c r="U59" s="2"/>
      <c r="V59" s="1"/>
      <c r="W59" s="1"/>
      <c r="X59" s="1"/>
      <c r="Y59" s="1"/>
      <c r="Z59" s="1"/>
      <c r="AA59" s="1"/>
      <c r="AB59" s="1"/>
      <c r="AC59" s="1"/>
      <c r="AD59" s="1"/>
      <c r="AE59" s="1"/>
      <c r="AF59" s="1"/>
      <c r="AG59" s="1"/>
      <c r="AH59" s="1"/>
      <c r="AI59" s="1"/>
      <c r="AJ59" s="1"/>
      <c r="AK59" s="1"/>
    </row>
    <row r="60" spans="1:37" x14ac:dyDescent="0.3">
      <c r="A60" s="4"/>
      <c r="B60" s="1"/>
      <c r="C60" s="1"/>
      <c r="D60" s="2"/>
      <c r="E60" s="3"/>
      <c r="F60" s="3"/>
      <c r="G60" s="2"/>
      <c r="H60" s="5"/>
      <c r="I60" s="1"/>
      <c r="J60" s="2"/>
      <c r="K60" s="1"/>
      <c r="L60" s="6"/>
      <c r="M60" s="1"/>
      <c r="N60" s="1"/>
      <c r="O60" s="1"/>
      <c r="P60" s="1"/>
      <c r="Q60" s="1"/>
      <c r="R60" s="1"/>
      <c r="S60" s="2"/>
      <c r="T60" s="3"/>
      <c r="U60" s="2"/>
      <c r="V60" s="1"/>
      <c r="W60" s="1"/>
      <c r="X60" s="1"/>
      <c r="Y60" s="1"/>
      <c r="Z60" s="1"/>
      <c r="AA60" s="1"/>
      <c r="AB60" s="1"/>
      <c r="AC60" s="1"/>
      <c r="AD60" s="1"/>
      <c r="AE60" s="1"/>
      <c r="AF60" s="1"/>
      <c r="AG60" s="1"/>
      <c r="AH60" s="1"/>
      <c r="AI60" s="1"/>
      <c r="AJ60" s="1"/>
      <c r="AK60" s="1"/>
    </row>
    <row r="61" spans="1:37" x14ac:dyDescent="0.3">
      <c r="A61" s="4"/>
      <c r="B61" s="1"/>
      <c r="C61" s="1"/>
      <c r="D61" s="2"/>
      <c r="E61" s="3"/>
      <c r="F61" s="3"/>
      <c r="G61" s="2"/>
      <c r="H61" s="5"/>
      <c r="I61" s="1"/>
      <c r="J61" s="2"/>
      <c r="K61" s="1"/>
      <c r="L61" s="6"/>
      <c r="M61" s="1"/>
      <c r="N61" s="1"/>
      <c r="O61" s="1"/>
      <c r="P61" s="1"/>
      <c r="Q61" s="1"/>
      <c r="R61" s="1"/>
      <c r="S61" s="2"/>
      <c r="T61" s="3"/>
      <c r="U61" s="2"/>
      <c r="V61" s="1"/>
      <c r="W61" s="1"/>
      <c r="X61" s="1"/>
      <c r="Y61" s="1"/>
      <c r="Z61" s="1"/>
      <c r="AA61" s="1"/>
      <c r="AB61" s="1"/>
      <c r="AC61" s="1"/>
      <c r="AD61" s="1"/>
      <c r="AE61" s="1"/>
      <c r="AF61" s="1"/>
      <c r="AG61" s="1"/>
      <c r="AH61" s="1"/>
      <c r="AI61" s="1"/>
      <c r="AJ61" s="1"/>
      <c r="AK61" s="1"/>
    </row>
    <row r="62" spans="1:37" x14ac:dyDescent="0.3">
      <c r="A62" s="4"/>
      <c r="B62" s="1"/>
      <c r="C62" s="1"/>
      <c r="D62" s="2"/>
      <c r="E62" s="3"/>
      <c r="F62" s="3"/>
      <c r="G62" s="2"/>
      <c r="H62" s="5"/>
      <c r="I62" s="1"/>
      <c r="J62" s="2"/>
      <c r="K62" s="1"/>
      <c r="L62" s="6"/>
      <c r="M62" s="1"/>
      <c r="N62" s="1"/>
      <c r="O62" s="1"/>
      <c r="P62" s="1"/>
      <c r="Q62" s="1"/>
      <c r="R62" s="1"/>
      <c r="S62" s="2"/>
      <c r="T62" s="3"/>
      <c r="U62" s="2"/>
      <c r="V62" s="1"/>
      <c r="W62" s="1"/>
      <c r="X62" s="1"/>
      <c r="Y62" s="1"/>
      <c r="Z62" s="1"/>
      <c r="AA62" s="1"/>
      <c r="AB62" s="1"/>
      <c r="AC62" s="1"/>
      <c r="AD62" s="1"/>
      <c r="AE62" s="1"/>
      <c r="AF62" s="1"/>
      <c r="AG62" s="1"/>
      <c r="AH62" s="1"/>
      <c r="AI62" s="1"/>
      <c r="AJ62" s="1"/>
      <c r="AK62" s="1"/>
    </row>
    <row r="63" spans="1:37" x14ac:dyDescent="0.3">
      <c r="A63" s="4"/>
      <c r="B63" s="1"/>
      <c r="C63" s="1"/>
      <c r="D63" s="2"/>
      <c r="E63" s="3"/>
      <c r="F63" s="3"/>
      <c r="G63" s="2"/>
      <c r="H63" s="5"/>
      <c r="I63" s="1"/>
      <c r="J63" s="2"/>
      <c r="K63" s="1"/>
      <c r="L63" s="6"/>
      <c r="M63" s="1"/>
      <c r="N63" s="1"/>
      <c r="O63" s="1"/>
      <c r="P63" s="1"/>
      <c r="Q63" s="1"/>
      <c r="R63" s="1"/>
      <c r="S63" s="2"/>
      <c r="T63" s="3"/>
      <c r="U63" s="2"/>
      <c r="V63" s="1"/>
      <c r="W63" s="1"/>
      <c r="X63" s="1"/>
      <c r="Y63" s="1"/>
      <c r="Z63" s="1"/>
      <c r="AA63" s="1"/>
      <c r="AB63" s="1"/>
      <c r="AC63" s="1"/>
      <c r="AD63" s="1"/>
      <c r="AE63" s="1"/>
      <c r="AF63" s="1"/>
      <c r="AG63" s="1"/>
      <c r="AH63" s="1"/>
      <c r="AI63" s="1"/>
      <c r="AJ63" s="1"/>
      <c r="AK63" s="1"/>
    </row>
    <row r="64" spans="1:37" x14ac:dyDescent="0.3">
      <c r="A64" s="4"/>
      <c r="B64" s="1"/>
      <c r="C64" s="1"/>
      <c r="D64" s="2"/>
      <c r="E64" s="3"/>
      <c r="F64" s="3"/>
      <c r="G64" s="2"/>
      <c r="H64" s="5"/>
      <c r="I64" s="1"/>
      <c r="J64" s="2"/>
      <c r="K64" s="1"/>
      <c r="L64" s="6"/>
      <c r="M64" s="1"/>
      <c r="N64" s="1"/>
      <c r="O64" s="1"/>
      <c r="P64" s="1"/>
      <c r="Q64" s="1"/>
      <c r="R64" s="1"/>
      <c r="S64" s="2"/>
      <c r="T64" s="3"/>
      <c r="U64" s="2"/>
      <c r="V64" s="1"/>
      <c r="W64" s="1"/>
      <c r="X64" s="1"/>
      <c r="Y64" s="1"/>
      <c r="Z64" s="1"/>
      <c r="AA64" s="1"/>
      <c r="AB64" s="1"/>
      <c r="AC64" s="1"/>
      <c r="AD64" s="1"/>
      <c r="AE64" s="1"/>
      <c r="AF64" s="1"/>
      <c r="AG64" s="1"/>
      <c r="AH64" s="1"/>
      <c r="AI64" s="1"/>
      <c r="AJ64" s="1"/>
      <c r="AK64" s="1"/>
    </row>
    <row r="65" spans="1:37" x14ac:dyDescent="0.3">
      <c r="A65" s="4"/>
      <c r="B65" s="1"/>
      <c r="C65" s="1"/>
      <c r="D65" s="2"/>
      <c r="E65" s="3"/>
      <c r="F65" s="3"/>
      <c r="G65" s="2"/>
      <c r="H65" s="5"/>
      <c r="I65" s="1"/>
      <c r="J65" s="2"/>
      <c r="K65" s="1"/>
      <c r="L65" s="6"/>
      <c r="M65" s="1"/>
      <c r="N65" s="1"/>
      <c r="O65" s="1"/>
      <c r="P65" s="1"/>
      <c r="Q65" s="1"/>
      <c r="R65" s="1"/>
      <c r="S65" s="2"/>
      <c r="T65" s="3"/>
      <c r="U65" s="2"/>
      <c r="V65" s="1"/>
      <c r="W65" s="1"/>
      <c r="X65" s="1"/>
      <c r="Y65" s="1"/>
      <c r="Z65" s="1"/>
      <c r="AA65" s="1"/>
      <c r="AB65" s="1"/>
      <c r="AC65" s="1"/>
      <c r="AD65" s="1"/>
      <c r="AE65" s="1"/>
      <c r="AF65" s="1"/>
      <c r="AG65" s="1"/>
      <c r="AH65" s="1"/>
      <c r="AI65" s="1"/>
      <c r="AJ65" s="1"/>
      <c r="AK65" s="1"/>
    </row>
    <row r="66" spans="1:37" x14ac:dyDescent="0.3">
      <c r="A66" s="4"/>
      <c r="B66" s="1"/>
      <c r="C66" s="1"/>
      <c r="D66" s="2"/>
      <c r="E66" s="3"/>
      <c r="F66" s="3"/>
      <c r="G66" s="2"/>
      <c r="H66" s="5"/>
      <c r="I66" s="1"/>
      <c r="J66" s="2"/>
      <c r="K66" s="1"/>
      <c r="L66" s="6"/>
      <c r="M66" s="1"/>
      <c r="N66" s="1"/>
      <c r="O66" s="1"/>
      <c r="P66" s="1"/>
      <c r="Q66" s="1"/>
      <c r="R66" s="1"/>
      <c r="S66" s="2"/>
      <c r="T66" s="3"/>
      <c r="U66" s="2"/>
      <c r="V66" s="1"/>
      <c r="W66" s="1"/>
      <c r="X66" s="1"/>
      <c r="Y66" s="1"/>
      <c r="Z66" s="1"/>
      <c r="AA66" s="1"/>
      <c r="AB66" s="1"/>
      <c r="AC66" s="1"/>
      <c r="AD66" s="1"/>
      <c r="AE66" s="1"/>
      <c r="AF66" s="1"/>
      <c r="AG66" s="1"/>
      <c r="AH66" s="1"/>
      <c r="AI66" s="1"/>
      <c r="AJ66" s="1"/>
      <c r="AK66" s="1"/>
    </row>
    <row r="67" spans="1:37" x14ac:dyDescent="0.3">
      <c r="A67" s="4"/>
      <c r="B67" s="1"/>
      <c r="C67" s="1"/>
      <c r="D67" s="2"/>
      <c r="E67" s="3"/>
      <c r="F67" s="3"/>
      <c r="G67" s="2"/>
      <c r="H67" s="5"/>
      <c r="I67" s="1"/>
      <c r="J67" s="2"/>
      <c r="K67" s="1"/>
      <c r="L67" s="6"/>
      <c r="M67" s="1"/>
      <c r="N67" s="1"/>
      <c r="O67" s="1"/>
      <c r="P67" s="1"/>
      <c r="Q67" s="1"/>
      <c r="R67" s="1"/>
      <c r="S67" s="2"/>
      <c r="T67" s="3"/>
      <c r="U67" s="2"/>
      <c r="V67" s="1"/>
      <c r="W67" s="1"/>
      <c r="X67" s="1"/>
      <c r="Y67" s="1"/>
      <c r="Z67" s="1"/>
      <c r="AA67" s="1"/>
      <c r="AB67" s="1"/>
      <c r="AC67" s="1"/>
      <c r="AD67" s="1"/>
      <c r="AE67" s="1"/>
      <c r="AF67" s="1"/>
      <c r="AG67" s="1"/>
      <c r="AH67" s="1"/>
      <c r="AI67" s="1"/>
      <c r="AJ67" s="1"/>
      <c r="AK67" s="1"/>
    </row>
    <row r="68" spans="1:37" x14ac:dyDescent="0.3">
      <c r="A68" s="4"/>
      <c r="B68" s="1"/>
      <c r="C68" s="1"/>
      <c r="D68" s="2"/>
      <c r="E68" s="3"/>
      <c r="F68" s="3"/>
      <c r="G68" s="2"/>
      <c r="H68" s="5"/>
      <c r="I68" s="1"/>
      <c r="J68" s="2"/>
      <c r="K68" s="1"/>
      <c r="L68" s="6"/>
      <c r="M68" s="1"/>
      <c r="N68" s="1"/>
      <c r="O68" s="1"/>
      <c r="P68" s="1"/>
      <c r="Q68" s="1"/>
      <c r="R68" s="1"/>
      <c r="S68" s="2"/>
      <c r="T68" s="3"/>
      <c r="U68" s="2"/>
      <c r="V68" s="1"/>
      <c r="W68" s="1"/>
      <c r="X68" s="1"/>
      <c r="Y68" s="1"/>
      <c r="Z68" s="1"/>
      <c r="AA68" s="1"/>
      <c r="AB68" s="1"/>
      <c r="AC68" s="1"/>
      <c r="AD68" s="1"/>
      <c r="AE68" s="1"/>
      <c r="AF68" s="1"/>
      <c r="AG68" s="1"/>
      <c r="AH68" s="1"/>
      <c r="AI68" s="1"/>
      <c r="AJ68" s="1"/>
      <c r="AK68" s="1"/>
    </row>
    <row r="69" spans="1:37" x14ac:dyDescent="0.3">
      <c r="A69" s="4"/>
      <c r="B69" s="1"/>
      <c r="C69" s="1"/>
      <c r="D69" s="2"/>
      <c r="E69" s="3"/>
      <c r="F69" s="3"/>
      <c r="G69" s="2"/>
      <c r="H69" s="5"/>
      <c r="I69" s="1"/>
      <c r="J69" s="2"/>
      <c r="K69" s="1"/>
      <c r="L69" s="6"/>
      <c r="M69" s="1"/>
      <c r="N69" s="1"/>
      <c r="O69" s="1"/>
      <c r="P69" s="1"/>
      <c r="Q69" s="1"/>
      <c r="R69" s="1"/>
      <c r="S69" s="2"/>
      <c r="T69" s="3"/>
      <c r="U69" s="2"/>
      <c r="V69" s="1"/>
      <c r="W69" s="1"/>
      <c r="X69" s="1"/>
      <c r="Y69" s="1"/>
      <c r="Z69" s="1"/>
      <c r="AA69" s="1"/>
      <c r="AB69" s="1"/>
      <c r="AC69" s="1"/>
      <c r="AD69" s="1"/>
      <c r="AE69" s="1"/>
      <c r="AF69" s="1"/>
      <c r="AG69" s="1"/>
      <c r="AH69" s="1"/>
      <c r="AI69" s="1"/>
      <c r="AJ69" s="1"/>
      <c r="AK69" s="1"/>
    </row>
    <row r="70" spans="1:37" x14ac:dyDescent="0.3">
      <c r="A70" s="4"/>
      <c r="B70" s="1"/>
      <c r="C70" s="1"/>
      <c r="D70" s="2"/>
      <c r="E70" s="3"/>
      <c r="F70" s="3"/>
      <c r="G70" s="2"/>
      <c r="H70" s="5"/>
      <c r="I70" s="1"/>
      <c r="J70" s="2"/>
      <c r="K70" s="1"/>
      <c r="L70" s="6"/>
      <c r="M70" s="1"/>
      <c r="N70" s="1"/>
      <c r="O70" s="1"/>
      <c r="P70" s="1"/>
      <c r="Q70" s="1"/>
      <c r="R70" s="1"/>
      <c r="S70" s="2"/>
      <c r="T70" s="3"/>
      <c r="U70" s="2"/>
      <c r="V70" s="1"/>
      <c r="W70" s="1"/>
      <c r="X70" s="1"/>
      <c r="Y70" s="1"/>
      <c r="Z70" s="1"/>
      <c r="AA70" s="1"/>
      <c r="AB70" s="1"/>
      <c r="AC70" s="1"/>
      <c r="AD70" s="1"/>
      <c r="AE70" s="1"/>
      <c r="AF70" s="1"/>
      <c r="AG70" s="1"/>
      <c r="AH70" s="1"/>
      <c r="AI70" s="1"/>
      <c r="AJ70" s="1"/>
      <c r="AK70" s="1"/>
    </row>
    <row r="71" spans="1:37" x14ac:dyDescent="0.3">
      <c r="A71" s="4"/>
      <c r="B71" s="1"/>
      <c r="C71" s="1"/>
      <c r="D71" s="2"/>
      <c r="E71" s="3"/>
      <c r="F71" s="3"/>
      <c r="G71" s="2"/>
      <c r="H71" s="5"/>
      <c r="I71" s="1"/>
      <c r="J71" s="2"/>
      <c r="K71" s="1"/>
      <c r="L71" s="6"/>
      <c r="M71" s="1"/>
      <c r="N71" s="1"/>
      <c r="O71" s="1"/>
      <c r="P71" s="1"/>
      <c r="Q71" s="1"/>
      <c r="R71" s="1"/>
      <c r="S71" s="2"/>
      <c r="T71" s="3"/>
      <c r="U71" s="2"/>
      <c r="V71" s="1"/>
      <c r="W71" s="1"/>
      <c r="X71" s="1"/>
      <c r="Y71" s="1"/>
      <c r="Z71" s="1"/>
      <c r="AA71" s="1"/>
      <c r="AB71" s="1"/>
      <c r="AC71" s="1"/>
      <c r="AD71" s="1"/>
      <c r="AE71" s="1"/>
      <c r="AF71" s="1"/>
      <c r="AG71" s="1"/>
      <c r="AH71" s="1"/>
      <c r="AI71" s="1"/>
      <c r="AJ71" s="1"/>
      <c r="AK71" s="1"/>
    </row>
    <row r="72" spans="1:37" x14ac:dyDescent="0.3">
      <c r="A72" s="4"/>
      <c r="B72" s="1"/>
      <c r="C72" s="1"/>
      <c r="D72" s="2"/>
      <c r="E72" s="3"/>
      <c r="F72" s="3"/>
      <c r="G72" s="2"/>
      <c r="H72" s="5"/>
      <c r="I72" s="1"/>
      <c r="J72" s="2"/>
      <c r="K72" s="1"/>
      <c r="L72" s="6"/>
      <c r="M72" s="1"/>
      <c r="N72" s="1"/>
      <c r="O72" s="1"/>
      <c r="P72" s="1"/>
      <c r="Q72" s="1"/>
      <c r="R72" s="1"/>
      <c r="S72" s="2"/>
      <c r="T72" s="3"/>
      <c r="U72" s="2"/>
      <c r="V72" s="1"/>
      <c r="W72" s="1"/>
      <c r="X72" s="1"/>
      <c r="Y72" s="1"/>
      <c r="Z72" s="1"/>
      <c r="AA72" s="1"/>
      <c r="AB72" s="1"/>
      <c r="AC72" s="1"/>
      <c r="AD72" s="1"/>
      <c r="AE72" s="1"/>
      <c r="AF72" s="1"/>
      <c r="AG72" s="1"/>
      <c r="AH72" s="1"/>
      <c r="AI72" s="1"/>
      <c r="AJ72" s="1"/>
      <c r="AK72" s="1"/>
    </row>
    <row r="73" spans="1:37" x14ac:dyDescent="0.3">
      <c r="A73" s="4"/>
      <c r="B73" s="1"/>
      <c r="C73" s="1"/>
      <c r="D73" s="2"/>
      <c r="E73" s="3"/>
      <c r="F73" s="3"/>
      <c r="G73" s="2"/>
      <c r="H73" s="5"/>
      <c r="I73" s="1"/>
      <c r="J73" s="2"/>
      <c r="K73" s="1"/>
      <c r="L73" s="6"/>
      <c r="M73" s="1"/>
      <c r="N73" s="1"/>
      <c r="O73" s="1"/>
      <c r="P73" s="1"/>
      <c r="Q73" s="1"/>
      <c r="R73" s="1"/>
      <c r="S73" s="2"/>
      <c r="T73" s="3"/>
      <c r="U73" s="2"/>
      <c r="V73" s="1"/>
      <c r="W73" s="1"/>
      <c r="X73" s="1"/>
      <c r="Y73" s="1"/>
      <c r="Z73" s="1"/>
      <c r="AA73" s="1"/>
      <c r="AB73" s="1"/>
      <c r="AC73" s="1"/>
      <c r="AD73" s="1"/>
      <c r="AE73" s="1"/>
      <c r="AF73" s="1"/>
      <c r="AG73" s="1"/>
      <c r="AH73" s="1"/>
      <c r="AI73" s="1"/>
      <c r="AJ73" s="1"/>
      <c r="AK73" s="1"/>
    </row>
    <row r="74" spans="1:37" x14ac:dyDescent="0.3">
      <c r="A74" s="4"/>
      <c r="B74" s="1"/>
      <c r="C74" s="1"/>
      <c r="D74" s="2"/>
      <c r="E74" s="3"/>
      <c r="F74" s="3"/>
      <c r="G74" s="2"/>
      <c r="H74" s="5"/>
      <c r="I74" s="1"/>
      <c r="J74" s="2"/>
      <c r="K74" s="1"/>
      <c r="L74" s="6"/>
      <c r="M74" s="1"/>
      <c r="N74" s="1"/>
      <c r="O74" s="1"/>
      <c r="P74" s="1"/>
      <c r="Q74" s="1"/>
      <c r="R74" s="1"/>
      <c r="S74" s="2"/>
      <c r="T74" s="3"/>
      <c r="U74" s="2"/>
      <c r="V74" s="1"/>
      <c r="W74" s="1"/>
      <c r="X74" s="1"/>
      <c r="Y74" s="1"/>
      <c r="Z74" s="1"/>
      <c r="AA74" s="1"/>
      <c r="AB74" s="1"/>
      <c r="AC74" s="1"/>
      <c r="AD74" s="1"/>
      <c r="AE74" s="1"/>
      <c r="AF74" s="1"/>
      <c r="AG74" s="1"/>
      <c r="AH74" s="1"/>
      <c r="AI74" s="1"/>
      <c r="AJ74" s="1"/>
      <c r="AK74" s="1"/>
    </row>
    <row r="75" spans="1:37" x14ac:dyDescent="0.3">
      <c r="A75" s="4"/>
      <c r="B75" s="1"/>
      <c r="C75" s="1"/>
      <c r="D75" s="2"/>
      <c r="E75" s="3"/>
      <c r="F75" s="3"/>
      <c r="G75" s="2"/>
      <c r="H75" s="5"/>
      <c r="I75" s="1"/>
      <c r="J75" s="2"/>
      <c r="K75" s="1"/>
      <c r="L75" s="6"/>
      <c r="M75" s="1"/>
      <c r="N75" s="1"/>
      <c r="O75" s="1"/>
      <c r="P75" s="1"/>
      <c r="Q75" s="1"/>
      <c r="R75" s="1"/>
      <c r="S75" s="2"/>
      <c r="T75" s="3"/>
      <c r="U75" s="2"/>
      <c r="V75" s="1"/>
      <c r="W75" s="1"/>
      <c r="X75" s="1"/>
      <c r="Y75" s="1"/>
      <c r="Z75" s="1"/>
      <c r="AA75" s="1"/>
      <c r="AB75" s="1"/>
      <c r="AC75" s="1"/>
      <c r="AD75" s="1"/>
      <c r="AE75" s="1"/>
      <c r="AF75" s="1"/>
      <c r="AG75" s="1"/>
      <c r="AH75" s="1"/>
      <c r="AI75" s="1"/>
      <c r="AJ75" s="1"/>
      <c r="AK75" s="1"/>
    </row>
    <row r="76" spans="1:37" x14ac:dyDescent="0.3">
      <c r="A76" s="4"/>
      <c r="B76" s="1"/>
      <c r="C76" s="1"/>
      <c r="D76" s="2"/>
      <c r="E76" s="3"/>
      <c r="F76" s="3"/>
      <c r="G76" s="2"/>
      <c r="H76" s="5"/>
      <c r="I76" s="1"/>
      <c r="J76" s="2"/>
      <c r="K76" s="1"/>
      <c r="L76" s="6"/>
      <c r="M76" s="1"/>
      <c r="N76" s="1"/>
      <c r="O76" s="1"/>
      <c r="P76" s="1"/>
      <c r="Q76" s="1"/>
      <c r="R76" s="1"/>
      <c r="S76" s="2"/>
      <c r="T76" s="3"/>
      <c r="U76" s="2"/>
      <c r="V76" s="1"/>
      <c r="W76" s="1"/>
      <c r="X76" s="1"/>
      <c r="Y76" s="1"/>
      <c r="Z76" s="1"/>
      <c r="AA76" s="1"/>
      <c r="AB76" s="1"/>
      <c r="AC76" s="1"/>
      <c r="AD76" s="1"/>
      <c r="AE76" s="1"/>
      <c r="AF76" s="1"/>
      <c r="AG76" s="1"/>
      <c r="AH76" s="1"/>
      <c r="AI76" s="1"/>
      <c r="AJ76" s="1"/>
      <c r="AK76" s="1"/>
    </row>
    <row r="77" spans="1:37" x14ac:dyDescent="0.3">
      <c r="A77" s="4"/>
      <c r="B77" s="1"/>
      <c r="C77" s="1"/>
      <c r="D77" s="2"/>
      <c r="E77" s="3"/>
      <c r="F77" s="3"/>
      <c r="G77" s="2"/>
      <c r="H77" s="5"/>
      <c r="I77" s="1"/>
      <c r="J77" s="2"/>
      <c r="K77" s="1"/>
      <c r="L77" s="6"/>
      <c r="M77" s="1"/>
      <c r="N77" s="1"/>
      <c r="O77" s="1"/>
      <c r="P77" s="1"/>
      <c r="Q77" s="1"/>
      <c r="R77" s="1"/>
      <c r="S77" s="2"/>
      <c r="T77" s="3"/>
      <c r="U77" s="2"/>
      <c r="V77" s="1"/>
      <c r="W77" s="1"/>
      <c r="X77" s="1"/>
      <c r="Y77" s="1"/>
      <c r="Z77" s="1"/>
      <c r="AA77" s="1"/>
      <c r="AB77" s="1"/>
      <c r="AC77" s="1"/>
      <c r="AD77" s="1"/>
      <c r="AE77" s="1"/>
      <c r="AF77" s="1"/>
      <c r="AG77" s="1"/>
      <c r="AH77" s="1"/>
      <c r="AI77" s="1"/>
      <c r="AJ77" s="1"/>
      <c r="AK77" s="1"/>
    </row>
    <row r="78" spans="1:37" x14ac:dyDescent="0.3">
      <c r="A78" s="4"/>
      <c r="B78" s="1"/>
      <c r="C78" s="1"/>
      <c r="D78" s="2"/>
      <c r="E78" s="3"/>
      <c r="F78" s="3"/>
      <c r="G78" s="2"/>
      <c r="H78" s="5"/>
      <c r="I78" s="1"/>
      <c r="J78" s="2"/>
      <c r="K78" s="1"/>
      <c r="L78" s="6"/>
      <c r="M78" s="1"/>
      <c r="N78" s="1"/>
      <c r="O78" s="1"/>
      <c r="P78" s="1"/>
      <c r="Q78" s="1"/>
      <c r="R78" s="1"/>
      <c r="S78" s="2"/>
      <c r="T78" s="3"/>
      <c r="U78" s="2"/>
      <c r="V78" s="1"/>
      <c r="W78" s="1"/>
      <c r="X78" s="1"/>
      <c r="Y78" s="1"/>
      <c r="Z78" s="1"/>
      <c r="AA78" s="1"/>
      <c r="AB78" s="1"/>
      <c r="AC78" s="1"/>
      <c r="AD78" s="1"/>
      <c r="AE78" s="1"/>
      <c r="AF78" s="1"/>
      <c r="AG78" s="1"/>
      <c r="AH78" s="1"/>
      <c r="AI78" s="1"/>
      <c r="AJ78" s="1"/>
      <c r="AK78" s="1"/>
    </row>
    <row r="79" spans="1:37" x14ac:dyDescent="0.3">
      <c r="A79" s="4"/>
      <c r="B79" s="1"/>
      <c r="C79" s="1"/>
      <c r="D79" s="2"/>
      <c r="E79" s="3"/>
      <c r="F79" s="3"/>
      <c r="G79" s="2"/>
      <c r="H79" s="5"/>
      <c r="I79" s="1"/>
      <c r="J79" s="2"/>
      <c r="K79" s="1"/>
      <c r="L79" s="6"/>
      <c r="M79" s="1"/>
      <c r="N79" s="1"/>
      <c r="O79" s="1"/>
      <c r="P79" s="1"/>
      <c r="Q79" s="1"/>
      <c r="R79" s="1"/>
      <c r="S79" s="2"/>
      <c r="T79" s="3"/>
      <c r="U79" s="2"/>
      <c r="V79" s="1"/>
      <c r="W79" s="1"/>
      <c r="X79" s="1"/>
      <c r="Y79" s="1"/>
      <c r="Z79" s="1"/>
      <c r="AA79" s="1"/>
      <c r="AB79" s="1"/>
      <c r="AC79" s="1"/>
      <c r="AD79" s="1"/>
      <c r="AE79" s="1"/>
      <c r="AF79" s="1"/>
      <c r="AG79" s="1"/>
      <c r="AH79" s="1"/>
      <c r="AI79" s="1"/>
      <c r="AJ79" s="1"/>
      <c r="AK79" s="1"/>
    </row>
    <row r="80" spans="1:37" x14ac:dyDescent="0.3">
      <c r="A80" s="4"/>
      <c r="B80" s="1"/>
      <c r="C80" s="1"/>
      <c r="D80" s="2"/>
      <c r="E80" s="3"/>
      <c r="F80" s="3"/>
      <c r="G80" s="2"/>
      <c r="H80" s="5"/>
      <c r="I80" s="1"/>
      <c r="J80" s="2"/>
      <c r="K80" s="1"/>
      <c r="L80" s="6"/>
      <c r="M80" s="1"/>
      <c r="N80" s="1"/>
      <c r="O80" s="1"/>
      <c r="P80" s="1"/>
      <c r="Q80" s="1"/>
      <c r="R80" s="1"/>
      <c r="S80" s="2"/>
      <c r="T80" s="3"/>
      <c r="U80" s="2"/>
      <c r="V80" s="1"/>
      <c r="W80" s="1"/>
      <c r="X80" s="1"/>
      <c r="Y80" s="1"/>
      <c r="Z80" s="1"/>
      <c r="AA80" s="1"/>
      <c r="AB80" s="1"/>
      <c r="AC80" s="1"/>
      <c r="AD80" s="1"/>
      <c r="AE80" s="1"/>
      <c r="AF80" s="1"/>
      <c r="AG80" s="1"/>
      <c r="AH80" s="1"/>
      <c r="AI80" s="1"/>
      <c r="AJ80" s="1"/>
      <c r="AK80" s="1"/>
    </row>
    <row r="81" spans="1:37" x14ac:dyDescent="0.3">
      <c r="A81" s="4"/>
      <c r="B81" s="1"/>
      <c r="C81" s="1"/>
      <c r="D81" s="2"/>
      <c r="E81" s="3"/>
      <c r="F81" s="3"/>
      <c r="G81" s="2"/>
      <c r="H81" s="5"/>
      <c r="I81" s="1"/>
      <c r="J81" s="2"/>
      <c r="K81" s="1"/>
      <c r="L81" s="6"/>
      <c r="M81" s="1"/>
      <c r="N81" s="1"/>
      <c r="O81" s="1"/>
      <c r="P81" s="1"/>
      <c r="Q81" s="1"/>
      <c r="R81" s="1"/>
      <c r="S81" s="2"/>
      <c r="T81" s="3"/>
      <c r="U81" s="2"/>
      <c r="V81" s="1"/>
      <c r="W81" s="1"/>
      <c r="X81" s="1"/>
      <c r="Y81" s="1"/>
      <c r="Z81" s="1"/>
      <c r="AA81" s="1"/>
      <c r="AB81" s="1"/>
      <c r="AC81" s="1"/>
      <c r="AD81" s="1"/>
      <c r="AE81" s="1"/>
      <c r="AF81" s="1"/>
      <c r="AG81" s="1"/>
      <c r="AH81" s="1"/>
      <c r="AI81" s="1"/>
      <c r="AJ81" s="1"/>
      <c r="AK81" s="1"/>
    </row>
    <row r="82" spans="1:37" x14ac:dyDescent="0.3">
      <c r="A82" s="4"/>
      <c r="B82" s="1"/>
      <c r="C82" s="1"/>
      <c r="D82" s="2"/>
      <c r="E82" s="3"/>
      <c r="F82" s="3"/>
      <c r="G82" s="2"/>
      <c r="H82" s="5"/>
      <c r="I82" s="1"/>
      <c r="J82" s="2"/>
      <c r="K82" s="1"/>
      <c r="L82" s="6"/>
      <c r="M82" s="1"/>
      <c r="N82" s="1"/>
      <c r="O82" s="1"/>
      <c r="P82" s="1"/>
      <c r="Q82" s="1"/>
      <c r="R82" s="1"/>
      <c r="S82" s="2"/>
      <c r="T82" s="3"/>
      <c r="U82" s="2"/>
      <c r="V82" s="1"/>
      <c r="W82" s="1"/>
      <c r="X82" s="1"/>
      <c r="Y82" s="1"/>
      <c r="Z82" s="1"/>
      <c r="AA82" s="1"/>
      <c r="AB82" s="1"/>
      <c r="AC82" s="1"/>
      <c r="AD82" s="1"/>
      <c r="AE82" s="1"/>
      <c r="AF82" s="1"/>
      <c r="AG82" s="1"/>
      <c r="AH82" s="1"/>
      <c r="AI82" s="1"/>
      <c r="AJ82" s="1"/>
      <c r="AK82" s="1"/>
    </row>
    <row r="83" spans="1:37" x14ac:dyDescent="0.3">
      <c r="A83" s="4"/>
      <c r="B83" s="1"/>
      <c r="C83" s="1"/>
      <c r="D83" s="2"/>
      <c r="E83" s="3"/>
      <c r="F83" s="3"/>
      <c r="G83" s="2"/>
      <c r="H83" s="5"/>
      <c r="I83" s="1"/>
      <c r="J83" s="2"/>
      <c r="K83" s="1"/>
      <c r="L83" s="6"/>
      <c r="M83" s="1"/>
      <c r="N83" s="1"/>
      <c r="O83" s="1"/>
      <c r="P83" s="1"/>
      <c r="Q83" s="1"/>
      <c r="R83" s="1"/>
      <c r="S83" s="2"/>
      <c r="T83" s="3"/>
      <c r="U83" s="2"/>
      <c r="V83" s="1"/>
      <c r="W83" s="1"/>
      <c r="X83" s="1"/>
      <c r="Y83" s="1"/>
      <c r="Z83" s="1"/>
      <c r="AA83" s="1"/>
      <c r="AB83" s="1"/>
      <c r="AC83" s="1"/>
      <c r="AD83" s="1"/>
      <c r="AE83" s="1"/>
      <c r="AF83" s="1"/>
      <c r="AG83" s="1"/>
      <c r="AH83" s="1"/>
      <c r="AI83" s="1"/>
      <c r="AJ83" s="1"/>
      <c r="AK83" s="1"/>
    </row>
    <row r="84" spans="1:37" x14ac:dyDescent="0.3">
      <c r="A84" s="4"/>
      <c r="B84" s="1"/>
      <c r="C84" s="1"/>
      <c r="D84" s="2"/>
      <c r="E84" s="3"/>
      <c r="F84" s="3"/>
      <c r="G84" s="2"/>
      <c r="H84" s="5"/>
      <c r="I84" s="1"/>
      <c r="J84" s="2"/>
      <c r="K84" s="1"/>
      <c r="L84" s="6"/>
      <c r="M84" s="1"/>
      <c r="N84" s="1"/>
      <c r="O84" s="1"/>
      <c r="P84" s="1"/>
      <c r="Q84" s="1"/>
      <c r="R84" s="1"/>
      <c r="S84" s="2"/>
      <c r="T84" s="3"/>
      <c r="U84" s="2"/>
      <c r="V84" s="1"/>
      <c r="W84" s="1"/>
      <c r="X84" s="1"/>
      <c r="Y84" s="1"/>
      <c r="Z84" s="1"/>
      <c r="AA84" s="1"/>
      <c r="AB84" s="1"/>
      <c r="AC84" s="1"/>
      <c r="AD84" s="1"/>
      <c r="AE84" s="1"/>
      <c r="AF84" s="1"/>
      <c r="AG84" s="1"/>
      <c r="AH84" s="1"/>
      <c r="AI84" s="1"/>
      <c r="AJ84" s="1"/>
      <c r="AK84" s="1"/>
    </row>
    <row r="85" spans="1:37" x14ac:dyDescent="0.3">
      <c r="A85" s="4"/>
      <c r="B85" s="1"/>
      <c r="C85" s="1"/>
      <c r="D85" s="2"/>
      <c r="E85" s="3"/>
      <c r="F85" s="3"/>
      <c r="G85" s="2"/>
      <c r="H85" s="5"/>
      <c r="I85" s="1"/>
      <c r="J85" s="2"/>
      <c r="K85" s="1"/>
      <c r="L85" s="6"/>
      <c r="M85" s="1"/>
      <c r="N85" s="1"/>
      <c r="O85" s="1"/>
      <c r="P85" s="1"/>
      <c r="Q85" s="1"/>
      <c r="R85" s="1"/>
      <c r="S85" s="2"/>
      <c r="T85" s="3"/>
      <c r="U85" s="2"/>
      <c r="V85" s="1"/>
      <c r="W85" s="1"/>
      <c r="X85" s="1"/>
      <c r="Y85" s="1"/>
      <c r="Z85" s="1"/>
      <c r="AA85" s="1"/>
      <c r="AB85" s="1"/>
      <c r="AC85" s="1"/>
      <c r="AD85" s="1"/>
      <c r="AE85" s="1"/>
      <c r="AF85" s="1"/>
      <c r="AG85" s="1"/>
      <c r="AH85" s="1"/>
      <c r="AI85" s="1"/>
      <c r="AJ85" s="1"/>
      <c r="AK85" s="1"/>
    </row>
    <row r="86" spans="1:37" x14ac:dyDescent="0.3">
      <c r="A86" s="4"/>
      <c r="B86" s="1"/>
      <c r="C86" s="1"/>
      <c r="D86" s="2"/>
      <c r="E86" s="3"/>
      <c r="F86" s="3"/>
      <c r="G86" s="2"/>
      <c r="H86" s="5"/>
      <c r="I86" s="1"/>
      <c r="J86" s="2"/>
      <c r="K86" s="1"/>
      <c r="L86" s="6"/>
      <c r="M86" s="1"/>
      <c r="N86" s="1"/>
      <c r="O86" s="1"/>
      <c r="P86" s="1"/>
      <c r="Q86" s="1"/>
      <c r="R86" s="1"/>
      <c r="S86" s="2"/>
      <c r="T86" s="3"/>
      <c r="U86" s="2"/>
      <c r="V86" s="1"/>
      <c r="W86" s="1"/>
      <c r="X86" s="1"/>
      <c r="Y86" s="1"/>
      <c r="Z86" s="1"/>
      <c r="AA86" s="1"/>
      <c r="AB86" s="1"/>
      <c r="AC86" s="1"/>
      <c r="AD86" s="1"/>
      <c r="AE86" s="1"/>
      <c r="AF86" s="1"/>
      <c r="AG86" s="1"/>
      <c r="AH86" s="1"/>
      <c r="AI86" s="1"/>
      <c r="AJ86" s="1"/>
      <c r="AK86" s="1"/>
    </row>
    <row r="87" spans="1:37" x14ac:dyDescent="0.3">
      <c r="A87" s="4"/>
      <c r="B87" s="1"/>
      <c r="C87" s="1"/>
      <c r="D87" s="2"/>
      <c r="E87" s="3"/>
      <c r="F87" s="3"/>
      <c r="G87" s="2"/>
      <c r="H87" s="5"/>
      <c r="I87" s="1"/>
      <c r="J87" s="2"/>
      <c r="K87" s="1"/>
      <c r="L87" s="6"/>
      <c r="M87" s="1"/>
      <c r="N87" s="1"/>
      <c r="O87" s="1"/>
      <c r="P87" s="1"/>
      <c r="Q87" s="1"/>
      <c r="R87" s="1"/>
      <c r="S87" s="2"/>
      <c r="T87" s="3"/>
      <c r="U87" s="2"/>
      <c r="V87" s="1"/>
      <c r="W87" s="1"/>
      <c r="X87" s="1"/>
      <c r="Y87" s="1"/>
      <c r="Z87" s="1"/>
      <c r="AA87" s="1"/>
      <c r="AB87" s="1"/>
      <c r="AC87" s="1"/>
      <c r="AD87" s="1"/>
      <c r="AE87" s="1"/>
      <c r="AF87" s="1"/>
      <c r="AG87" s="1"/>
      <c r="AH87" s="1"/>
      <c r="AI87" s="1"/>
      <c r="AJ87" s="1"/>
      <c r="AK87" s="1"/>
    </row>
    <row r="88" spans="1:37" x14ac:dyDescent="0.3">
      <c r="A88" s="4"/>
      <c r="B88" s="1"/>
      <c r="C88" s="1"/>
      <c r="D88" s="2"/>
      <c r="E88" s="3"/>
      <c r="F88" s="3"/>
      <c r="G88" s="2"/>
      <c r="H88" s="5"/>
      <c r="I88" s="1"/>
      <c r="J88" s="2"/>
      <c r="K88" s="1"/>
      <c r="L88" s="6"/>
      <c r="M88" s="1"/>
      <c r="N88" s="1"/>
      <c r="O88" s="1"/>
      <c r="P88" s="1"/>
      <c r="Q88" s="1"/>
      <c r="R88" s="1"/>
      <c r="S88" s="2"/>
      <c r="T88" s="3"/>
      <c r="U88" s="2"/>
      <c r="V88" s="1"/>
      <c r="W88" s="1"/>
      <c r="X88" s="1"/>
      <c r="Y88" s="1"/>
      <c r="Z88" s="1"/>
      <c r="AA88" s="1"/>
      <c r="AB88" s="1"/>
      <c r="AC88" s="1"/>
      <c r="AD88" s="1"/>
      <c r="AE88" s="1"/>
      <c r="AF88" s="1"/>
      <c r="AG88" s="1"/>
      <c r="AH88" s="1"/>
      <c r="AI88" s="1"/>
      <c r="AJ88" s="1"/>
      <c r="AK88" s="1"/>
    </row>
    <row r="89" spans="1:37" x14ac:dyDescent="0.3">
      <c r="A89" s="4"/>
      <c r="B89" s="1"/>
      <c r="C89" s="1"/>
      <c r="D89" s="2"/>
      <c r="E89" s="3"/>
      <c r="F89" s="3"/>
      <c r="G89" s="2"/>
      <c r="H89" s="5"/>
      <c r="I89" s="1"/>
      <c r="J89" s="2"/>
      <c r="K89" s="1"/>
      <c r="L89" s="6"/>
      <c r="M89" s="1"/>
      <c r="N89" s="1"/>
      <c r="O89" s="1"/>
      <c r="P89" s="1"/>
      <c r="Q89" s="1"/>
      <c r="R89" s="1"/>
      <c r="S89" s="2"/>
      <c r="T89" s="3"/>
      <c r="U89" s="2"/>
      <c r="V89" s="1"/>
      <c r="W89" s="1"/>
      <c r="X89" s="1"/>
      <c r="Y89" s="1"/>
      <c r="Z89" s="1"/>
      <c r="AA89" s="1"/>
      <c r="AB89" s="1"/>
      <c r="AC89" s="1"/>
      <c r="AD89" s="1"/>
      <c r="AE89" s="1"/>
      <c r="AF89" s="1"/>
      <c r="AG89" s="1"/>
      <c r="AH89" s="1"/>
      <c r="AI89" s="1"/>
      <c r="AJ89" s="1"/>
      <c r="AK89" s="1"/>
    </row>
    <row r="90" spans="1:37" x14ac:dyDescent="0.3">
      <c r="A90" s="4"/>
      <c r="B90" s="1"/>
      <c r="C90" s="1"/>
      <c r="D90" s="2"/>
      <c r="E90" s="3"/>
      <c r="F90" s="3"/>
      <c r="G90" s="2"/>
      <c r="H90" s="5"/>
      <c r="I90" s="1"/>
      <c r="J90" s="2"/>
      <c r="K90" s="1"/>
      <c r="L90" s="6"/>
      <c r="M90" s="1"/>
      <c r="N90" s="1"/>
      <c r="O90" s="1"/>
      <c r="P90" s="1"/>
      <c r="Q90" s="1"/>
      <c r="R90" s="1"/>
      <c r="S90" s="2"/>
      <c r="T90" s="3"/>
      <c r="U90" s="2"/>
      <c r="V90" s="1"/>
      <c r="W90" s="1"/>
      <c r="X90" s="1"/>
      <c r="Y90" s="1"/>
      <c r="Z90" s="1"/>
      <c r="AA90" s="1"/>
      <c r="AB90" s="1"/>
      <c r="AC90" s="1"/>
      <c r="AD90" s="1"/>
      <c r="AE90" s="1"/>
      <c r="AF90" s="1"/>
      <c r="AG90" s="1"/>
      <c r="AH90" s="1"/>
      <c r="AI90" s="1"/>
      <c r="AJ90" s="1"/>
      <c r="AK90" s="1"/>
    </row>
    <row r="91" spans="1:37" x14ac:dyDescent="0.3">
      <c r="A91" s="4"/>
      <c r="B91" s="1"/>
      <c r="C91" s="1"/>
      <c r="D91" s="2"/>
      <c r="E91" s="3"/>
      <c r="F91" s="3"/>
      <c r="G91" s="2"/>
      <c r="H91" s="5"/>
      <c r="I91" s="1"/>
      <c r="J91" s="2"/>
      <c r="K91" s="1"/>
      <c r="L91" s="6"/>
      <c r="M91" s="1"/>
      <c r="N91" s="1"/>
      <c r="O91" s="1"/>
      <c r="P91" s="1"/>
      <c r="Q91" s="1"/>
      <c r="R91" s="1"/>
      <c r="S91" s="2"/>
      <c r="T91" s="3"/>
      <c r="U91" s="2"/>
      <c r="V91" s="1"/>
      <c r="W91" s="1"/>
      <c r="X91" s="1"/>
      <c r="Y91" s="1"/>
      <c r="Z91" s="1"/>
      <c r="AA91" s="1"/>
      <c r="AB91" s="1"/>
      <c r="AC91" s="1"/>
      <c r="AD91" s="1"/>
      <c r="AE91" s="1"/>
      <c r="AF91" s="1"/>
      <c r="AG91" s="1"/>
      <c r="AH91" s="1"/>
      <c r="AI91" s="1"/>
      <c r="AJ91" s="1"/>
      <c r="AK91" s="1"/>
    </row>
    <row r="92" spans="1:37" x14ac:dyDescent="0.3">
      <c r="A92" s="4"/>
      <c r="B92" s="1"/>
      <c r="C92" s="1"/>
      <c r="D92" s="2"/>
      <c r="E92" s="3"/>
      <c r="F92" s="3"/>
      <c r="G92" s="2"/>
      <c r="H92" s="5"/>
      <c r="I92" s="1"/>
      <c r="J92" s="2"/>
      <c r="K92" s="1"/>
      <c r="L92" s="6"/>
      <c r="M92" s="1"/>
      <c r="N92" s="1"/>
      <c r="O92" s="1"/>
      <c r="P92" s="1"/>
      <c r="Q92" s="1"/>
      <c r="R92" s="1"/>
      <c r="S92" s="2"/>
      <c r="T92" s="3"/>
      <c r="U92" s="2"/>
      <c r="V92" s="1"/>
      <c r="W92" s="1"/>
      <c r="X92" s="1"/>
      <c r="Y92" s="1"/>
      <c r="Z92" s="1"/>
      <c r="AA92" s="1"/>
      <c r="AB92" s="1"/>
      <c r="AC92" s="1"/>
      <c r="AD92" s="1"/>
      <c r="AE92" s="1"/>
      <c r="AF92" s="1"/>
      <c r="AG92" s="1"/>
      <c r="AH92" s="1"/>
      <c r="AI92" s="1"/>
      <c r="AJ92" s="1"/>
      <c r="AK92" s="1"/>
    </row>
    <row r="93" spans="1:37" x14ac:dyDescent="0.3">
      <c r="A93" s="4"/>
      <c r="B93" s="1"/>
      <c r="C93" s="1"/>
      <c r="D93" s="2"/>
      <c r="E93" s="3"/>
      <c r="F93" s="3"/>
      <c r="G93" s="2"/>
      <c r="H93" s="5"/>
      <c r="I93" s="1"/>
      <c r="J93" s="2"/>
      <c r="K93" s="1"/>
      <c r="L93" s="6"/>
      <c r="M93" s="1"/>
      <c r="N93" s="1"/>
      <c r="O93" s="1"/>
      <c r="P93" s="1"/>
      <c r="Q93" s="1"/>
      <c r="R93" s="1"/>
      <c r="S93" s="2"/>
      <c r="T93" s="3"/>
      <c r="U93" s="2"/>
      <c r="V93" s="1"/>
      <c r="W93" s="1"/>
      <c r="X93" s="1"/>
      <c r="Y93" s="1"/>
      <c r="Z93" s="1"/>
      <c r="AA93" s="1"/>
      <c r="AB93" s="1"/>
      <c r="AC93" s="1"/>
      <c r="AD93" s="1"/>
      <c r="AE93" s="1"/>
      <c r="AF93" s="1"/>
      <c r="AG93" s="1"/>
      <c r="AH93" s="1"/>
      <c r="AI93" s="1"/>
      <c r="AJ93" s="1"/>
      <c r="AK93" s="1"/>
    </row>
    <row r="94" spans="1:37" x14ac:dyDescent="0.3">
      <c r="A94" s="4"/>
      <c r="B94" s="1"/>
      <c r="C94" s="1"/>
      <c r="D94" s="2"/>
      <c r="E94" s="3"/>
      <c r="F94" s="3"/>
      <c r="G94" s="2"/>
      <c r="H94" s="5"/>
      <c r="I94" s="1"/>
      <c r="J94" s="2"/>
      <c r="K94" s="1"/>
      <c r="L94" s="6"/>
      <c r="M94" s="1"/>
      <c r="N94" s="1"/>
      <c r="O94" s="1"/>
      <c r="P94" s="1"/>
      <c r="Q94" s="1"/>
      <c r="R94" s="1"/>
      <c r="S94" s="2"/>
      <c r="T94" s="3"/>
      <c r="U94" s="2"/>
      <c r="V94" s="1"/>
      <c r="W94" s="1"/>
      <c r="X94" s="1"/>
      <c r="Y94" s="1"/>
      <c r="Z94" s="1"/>
      <c r="AA94" s="1"/>
      <c r="AB94" s="1"/>
      <c r="AC94" s="1"/>
      <c r="AD94" s="1"/>
      <c r="AE94" s="1"/>
      <c r="AF94" s="1"/>
      <c r="AG94" s="1"/>
      <c r="AH94" s="1"/>
      <c r="AI94" s="1"/>
      <c r="AJ94" s="1"/>
      <c r="AK94" s="1"/>
    </row>
    <row r="95" spans="1:37" x14ac:dyDescent="0.3">
      <c r="A95" s="4"/>
      <c r="B95" s="1"/>
      <c r="C95" s="1"/>
      <c r="D95" s="2"/>
      <c r="E95" s="3"/>
      <c r="F95" s="3"/>
      <c r="G95" s="2"/>
      <c r="H95" s="5"/>
      <c r="I95" s="1"/>
      <c r="J95" s="2"/>
      <c r="K95" s="1"/>
      <c r="L95" s="6"/>
      <c r="M95" s="1"/>
      <c r="N95" s="1"/>
      <c r="O95" s="1"/>
      <c r="P95" s="1"/>
      <c r="Q95" s="1"/>
      <c r="R95" s="1"/>
      <c r="S95" s="2"/>
      <c r="T95" s="3"/>
      <c r="U95" s="2"/>
      <c r="V95" s="1"/>
      <c r="W95" s="1"/>
      <c r="X95" s="1"/>
      <c r="Y95" s="1"/>
      <c r="Z95" s="1"/>
      <c r="AA95" s="1"/>
      <c r="AB95" s="1"/>
      <c r="AC95" s="1"/>
      <c r="AD95" s="1"/>
      <c r="AE95" s="1"/>
      <c r="AF95" s="1"/>
      <c r="AG95" s="1"/>
      <c r="AH95" s="1"/>
      <c r="AI95" s="1"/>
      <c r="AJ95" s="1"/>
      <c r="AK95" s="1"/>
    </row>
    <row r="96" spans="1:37" x14ac:dyDescent="0.3">
      <c r="A96" s="4"/>
      <c r="B96" s="1"/>
      <c r="C96" s="1"/>
      <c r="D96" s="2"/>
      <c r="E96" s="3"/>
      <c r="F96" s="3"/>
      <c r="G96" s="2"/>
      <c r="H96" s="5"/>
      <c r="I96" s="1"/>
      <c r="J96" s="2"/>
      <c r="K96" s="1"/>
      <c r="L96" s="6"/>
      <c r="M96" s="1"/>
      <c r="N96" s="1"/>
      <c r="O96" s="1"/>
      <c r="P96" s="1"/>
      <c r="Q96" s="1"/>
      <c r="R96" s="1"/>
      <c r="S96" s="2"/>
      <c r="T96" s="3"/>
      <c r="U96" s="2"/>
      <c r="V96" s="1"/>
      <c r="W96" s="1"/>
      <c r="X96" s="1"/>
      <c r="Y96" s="1"/>
      <c r="Z96" s="1"/>
      <c r="AA96" s="1"/>
      <c r="AB96" s="1"/>
      <c r="AC96" s="1"/>
      <c r="AD96" s="1"/>
      <c r="AE96" s="1"/>
      <c r="AF96" s="1"/>
      <c r="AG96" s="1"/>
      <c r="AH96" s="1"/>
      <c r="AI96" s="1"/>
      <c r="AJ96" s="1"/>
      <c r="AK96" s="1"/>
    </row>
    <row r="97" spans="1:37" x14ac:dyDescent="0.3">
      <c r="A97" s="4"/>
      <c r="B97" s="1"/>
      <c r="C97" s="1"/>
      <c r="D97" s="2"/>
      <c r="E97" s="3"/>
      <c r="F97" s="3"/>
      <c r="G97" s="2"/>
      <c r="H97" s="5"/>
      <c r="I97" s="1"/>
      <c r="J97" s="2"/>
      <c r="K97" s="1"/>
      <c r="L97" s="6"/>
      <c r="M97" s="1"/>
      <c r="N97" s="1"/>
      <c r="O97" s="1"/>
      <c r="P97" s="1"/>
      <c r="Q97" s="1"/>
      <c r="R97" s="1"/>
      <c r="S97" s="2"/>
      <c r="T97" s="3"/>
      <c r="U97" s="2"/>
      <c r="V97" s="1"/>
      <c r="W97" s="1"/>
      <c r="X97" s="1"/>
      <c r="Y97" s="1"/>
      <c r="Z97" s="1"/>
      <c r="AA97" s="1"/>
      <c r="AB97" s="1"/>
      <c r="AC97" s="1"/>
      <c r="AD97" s="1"/>
      <c r="AE97" s="1"/>
      <c r="AF97" s="1"/>
      <c r="AG97" s="1"/>
      <c r="AH97" s="1"/>
      <c r="AI97" s="1"/>
      <c r="AJ97" s="1"/>
      <c r="AK97" s="1"/>
    </row>
    <row r="98" spans="1:37" x14ac:dyDescent="0.3">
      <c r="A98" s="4"/>
      <c r="B98" s="1"/>
      <c r="C98" s="1"/>
      <c r="D98" s="2"/>
      <c r="E98" s="3"/>
      <c r="F98" s="3"/>
      <c r="G98" s="2"/>
      <c r="H98" s="5"/>
      <c r="I98" s="1"/>
      <c r="J98" s="2"/>
      <c r="K98" s="1"/>
      <c r="L98" s="6"/>
      <c r="M98" s="1"/>
      <c r="N98" s="1"/>
      <c r="O98" s="1"/>
      <c r="P98" s="1"/>
      <c r="Q98" s="1"/>
      <c r="R98" s="1"/>
      <c r="S98" s="2"/>
      <c r="T98" s="3"/>
      <c r="U98" s="2"/>
      <c r="V98" s="1"/>
      <c r="W98" s="1"/>
      <c r="X98" s="1"/>
      <c r="Y98" s="1"/>
      <c r="Z98" s="1"/>
      <c r="AA98" s="1"/>
      <c r="AB98" s="1"/>
      <c r="AC98" s="1"/>
      <c r="AD98" s="1"/>
      <c r="AE98" s="1"/>
      <c r="AF98" s="1"/>
      <c r="AG98" s="1"/>
      <c r="AH98" s="1"/>
      <c r="AI98" s="1"/>
      <c r="AJ98" s="1"/>
      <c r="AK98" s="1"/>
    </row>
    <row r="99" spans="1:37" x14ac:dyDescent="0.3">
      <c r="A99" s="4"/>
      <c r="B99" s="1"/>
      <c r="C99" s="1"/>
      <c r="D99" s="2"/>
      <c r="E99" s="3"/>
      <c r="F99" s="3"/>
      <c r="G99" s="2"/>
      <c r="H99" s="5"/>
      <c r="I99" s="1"/>
      <c r="J99" s="2"/>
      <c r="K99" s="1"/>
      <c r="L99" s="6"/>
      <c r="M99" s="1"/>
      <c r="N99" s="1"/>
      <c r="O99" s="1"/>
      <c r="P99" s="1"/>
      <c r="Q99" s="1"/>
      <c r="R99" s="1"/>
      <c r="S99" s="2"/>
      <c r="T99" s="3"/>
      <c r="U99" s="2"/>
      <c r="V99" s="1"/>
      <c r="W99" s="1"/>
      <c r="X99" s="1"/>
      <c r="Y99" s="1"/>
      <c r="Z99" s="1"/>
      <c r="AA99" s="1"/>
      <c r="AB99" s="1"/>
      <c r="AC99" s="1"/>
      <c r="AD99" s="1"/>
      <c r="AE99" s="1"/>
      <c r="AF99" s="1"/>
      <c r="AG99" s="1"/>
      <c r="AH99" s="1"/>
      <c r="AI99" s="1"/>
      <c r="AJ99" s="1"/>
      <c r="AK99" s="1"/>
    </row>
    <row r="100" spans="1:37" x14ac:dyDescent="0.3">
      <c r="A100" s="4"/>
      <c r="B100" s="1"/>
      <c r="C100" s="1"/>
      <c r="D100" s="2"/>
      <c r="E100" s="3"/>
      <c r="F100" s="3"/>
      <c r="G100" s="2"/>
      <c r="H100" s="5"/>
      <c r="I100" s="1"/>
      <c r="J100" s="2"/>
      <c r="K100" s="1"/>
      <c r="L100" s="6"/>
      <c r="M100" s="1"/>
      <c r="N100" s="1"/>
      <c r="O100" s="1"/>
      <c r="P100" s="1"/>
      <c r="Q100" s="1"/>
      <c r="R100" s="1"/>
      <c r="S100" s="2"/>
      <c r="T100" s="3"/>
      <c r="U100" s="2"/>
      <c r="V100" s="1"/>
      <c r="W100" s="1"/>
      <c r="X100" s="1"/>
      <c r="Y100" s="1"/>
      <c r="Z100" s="1"/>
      <c r="AA100" s="1"/>
      <c r="AB100" s="1"/>
      <c r="AC100" s="1"/>
      <c r="AD100" s="1"/>
      <c r="AE100" s="1"/>
      <c r="AF100" s="1"/>
      <c r="AG100" s="1"/>
      <c r="AH100" s="1"/>
      <c r="AI100" s="1"/>
      <c r="AJ100" s="1"/>
      <c r="AK100" s="1"/>
    </row>
    <row r="101" spans="1:37" x14ac:dyDescent="0.3">
      <c r="A101" s="4"/>
      <c r="B101" s="1"/>
      <c r="C101" s="1"/>
      <c r="D101" s="2"/>
      <c r="E101" s="3"/>
      <c r="F101" s="3"/>
      <c r="G101" s="2"/>
      <c r="H101" s="5"/>
      <c r="I101" s="1"/>
      <c r="J101" s="2"/>
      <c r="K101" s="1"/>
      <c r="L101" s="6"/>
      <c r="M101" s="1"/>
      <c r="N101" s="1"/>
      <c r="O101" s="1"/>
      <c r="P101" s="1"/>
      <c r="Q101" s="1"/>
      <c r="R101" s="1"/>
      <c r="S101" s="2"/>
      <c r="T101" s="3"/>
      <c r="U101" s="2"/>
      <c r="V101" s="1"/>
      <c r="W101" s="1"/>
      <c r="X101" s="1"/>
      <c r="Y101" s="1"/>
      <c r="Z101" s="1"/>
      <c r="AA101" s="1"/>
      <c r="AB101" s="1"/>
      <c r="AC101" s="1"/>
      <c r="AD101" s="1"/>
      <c r="AE101" s="1"/>
      <c r="AF101" s="1"/>
      <c r="AG101" s="1"/>
      <c r="AH101" s="1"/>
      <c r="AI101" s="1"/>
      <c r="AJ101" s="1"/>
      <c r="AK101" s="1"/>
    </row>
    <row r="102" spans="1:37" x14ac:dyDescent="0.3">
      <c r="A102" s="4"/>
      <c r="B102" s="1"/>
      <c r="C102" s="1"/>
      <c r="D102" s="2"/>
      <c r="E102" s="3"/>
      <c r="F102" s="3"/>
      <c r="G102" s="2"/>
      <c r="H102" s="5"/>
      <c r="I102" s="1"/>
      <c r="J102" s="2"/>
      <c r="K102" s="1"/>
      <c r="L102" s="6"/>
      <c r="M102" s="1"/>
      <c r="N102" s="1"/>
      <c r="O102" s="1"/>
      <c r="P102" s="1"/>
      <c r="Q102" s="1"/>
      <c r="R102" s="1"/>
      <c r="S102" s="2"/>
      <c r="T102" s="3"/>
      <c r="U102" s="2"/>
      <c r="V102" s="1"/>
      <c r="W102" s="1"/>
      <c r="X102" s="1"/>
      <c r="Y102" s="1"/>
      <c r="Z102" s="1"/>
      <c r="AA102" s="1"/>
      <c r="AB102" s="1"/>
      <c r="AC102" s="1"/>
      <c r="AD102" s="1"/>
      <c r="AE102" s="1"/>
      <c r="AF102" s="1"/>
      <c r="AG102" s="1"/>
      <c r="AH102" s="1"/>
      <c r="AI102" s="1"/>
      <c r="AJ102" s="1"/>
      <c r="AK102" s="1"/>
    </row>
    <row r="103" spans="1:37" x14ac:dyDescent="0.3">
      <c r="A103" s="4"/>
      <c r="B103" s="1"/>
      <c r="C103" s="1"/>
      <c r="D103" s="2"/>
      <c r="E103" s="3"/>
      <c r="F103" s="3"/>
      <c r="G103" s="2"/>
      <c r="H103" s="5"/>
      <c r="I103" s="1"/>
      <c r="J103" s="2"/>
      <c r="K103" s="1"/>
      <c r="L103" s="6"/>
      <c r="M103" s="1"/>
      <c r="N103" s="1"/>
      <c r="O103" s="1"/>
      <c r="P103" s="1"/>
      <c r="Q103" s="1"/>
      <c r="R103" s="1"/>
      <c r="S103" s="2"/>
      <c r="T103" s="3"/>
      <c r="U103" s="2"/>
      <c r="V103" s="1"/>
      <c r="W103" s="1"/>
      <c r="X103" s="1"/>
      <c r="Y103" s="1"/>
      <c r="Z103" s="1"/>
      <c r="AA103" s="1"/>
      <c r="AB103" s="1"/>
      <c r="AC103" s="1"/>
      <c r="AD103" s="1"/>
      <c r="AE103" s="1"/>
      <c r="AF103" s="1"/>
      <c r="AG103" s="1"/>
      <c r="AH103" s="1"/>
      <c r="AI103" s="1"/>
      <c r="AJ103" s="1"/>
      <c r="AK103" s="1"/>
    </row>
    <row r="104" spans="1:37" x14ac:dyDescent="0.3">
      <c r="A104" s="4"/>
      <c r="B104" s="1"/>
      <c r="C104" s="1"/>
      <c r="D104" s="2"/>
      <c r="E104" s="3"/>
      <c r="F104" s="3"/>
      <c r="G104" s="2"/>
      <c r="H104" s="5"/>
      <c r="I104" s="1"/>
      <c r="J104" s="2"/>
      <c r="K104" s="1"/>
      <c r="L104" s="6"/>
      <c r="M104" s="1"/>
      <c r="N104" s="1"/>
      <c r="O104" s="1"/>
      <c r="P104" s="1"/>
      <c r="Q104" s="1"/>
      <c r="R104" s="1"/>
      <c r="S104" s="2"/>
      <c r="T104" s="3"/>
      <c r="U104" s="2"/>
      <c r="V104" s="1"/>
      <c r="W104" s="1"/>
      <c r="X104" s="1"/>
      <c r="Y104" s="1"/>
      <c r="Z104" s="1"/>
      <c r="AA104" s="1"/>
      <c r="AB104" s="1"/>
      <c r="AC104" s="1"/>
      <c r="AD104" s="1"/>
      <c r="AE104" s="1"/>
      <c r="AF104" s="1"/>
      <c r="AG104" s="1"/>
      <c r="AH104" s="1"/>
      <c r="AI104" s="1"/>
      <c r="AJ104" s="1"/>
      <c r="AK104" s="1"/>
    </row>
    <row r="105" spans="1:37" x14ac:dyDescent="0.3">
      <c r="A105" s="4"/>
      <c r="B105" s="1"/>
      <c r="C105" s="1"/>
      <c r="D105" s="2"/>
      <c r="E105" s="3"/>
      <c r="F105" s="3"/>
      <c r="G105" s="2"/>
      <c r="H105" s="5"/>
      <c r="I105" s="1"/>
      <c r="J105" s="2"/>
      <c r="K105" s="1"/>
      <c r="L105" s="6"/>
      <c r="M105" s="1"/>
      <c r="N105" s="1"/>
      <c r="O105" s="1"/>
      <c r="P105" s="1"/>
      <c r="Q105" s="1"/>
      <c r="R105" s="1"/>
      <c r="S105" s="2"/>
      <c r="T105" s="3"/>
      <c r="U105" s="2"/>
      <c r="V105" s="1"/>
      <c r="W105" s="1"/>
      <c r="X105" s="1"/>
      <c r="Y105" s="1"/>
      <c r="Z105" s="1"/>
      <c r="AA105" s="1"/>
      <c r="AB105" s="1"/>
      <c r="AC105" s="1"/>
      <c r="AD105" s="1"/>
      <c r="AE105" s="1"/>
      <c r="AF105" s="1"/>
      <c r="AG105" s="1"/>
      <c r="AH105" s="1"/>
      <c r="AI105" s="1"/>
      <c r="AJ105" s="1"/>
      <c r="AK105" s="1"/>
    </row>
    <row r="106" spans="1:37" x14ac:dyDescent="0.3">
      <c r="A106" s="4"/>
      <c r="B106" s="1"/>
      <c r="C106" s="1"/>
      <c r="D106" s="2"/>
      <c r="E106" s="3"/>
      <c r="F106" s="3"/>
      <c r="G106" s="2"/>
      <c r="H106" s="5"/>
      <c r="I106" s="1"/>
      <c r="J106" s="2"/>
      <c r="K106" s="1"/>
      <c r="L106" s="6"/>
      <c r="M106" s="1"/>
      <c r="N106" s="1"/>
      <c r="O106" s="1"/>
      <c r="P106" s="1"/>
      <c r="Q106" s="1"/>
      <c r="R106" s="1"/>
      <c r="S106" s="2"/>
      <c r="T106" s="3"/>
      <c r="U106" s="2"/>
      <c r="V106" s="1"/>
      <c r="W106" s="1"/>
      <c r="X106" s="1"/>
      <c r="Y106" s="1"/>
      <c r="Z106" s="1"/>
      <c r="AA106" s="1"/>
      <c r="AB106" s="1"/>
      <c r="AC106" s="1"/>
      <c r="AD106" s="1"/>
      <c r="AE106" s="1"/>
      <c r="AF106" s="1"/>
      <c r="AG106" s="1"/>
      <c r="AH106" s="1"/>
      <c r="AI106" s="1"/>
      <c r="AJ106" s="1"/>
      <c r="AK106" s="1"/>
    </row>
    <row r="107" spans="1:37" x14ac:dyDescent="0.3">
      <c r="A107" s="4"/>
      <c r="B107" s="1"/>
      <c r="C107" s="1"/>
      <c r="D107" s="2"/>
      <c r="E107" s="3"/>
      <c r="F107" s="3"/>
      <c r="G107" s="2"/>
      <c r="H107" s="5"/>
      <c r="I107" s="1"/>
      <c r="J107" s="2"/>
      <c r="K107" s="1"/>
      <c r="L107" s="6"/>
      <c r="M107" s="1"/>
      <c r="N107" s="1"/>
      <c r="O107" s="1"/>
      <c r="P107" s="1"/>
      <c r="Q107" s="1"/>
      <c r="R107" s="1"/>
      <c r="S107" s="2"/>
      <c r="T107" s="3"/>
      <c r="U107" s="2"/>
      <c r="V107" s="1"/>
      <c r="W107" s="1"/>
      <c r="X107" s="1"/>
      <c r="Y107" s="1"/>
      <c r="Z107" s="1"/>
      <c r="AA107" s="1"/>
      <c r="AB107" s="1"/>
      <c r="AC107" s="1"/>
      <c r="AD107" s="1"/>
      <c r="AE107" s="1"/>
      <c r="AF107" s="1"/>
      <c r="AG107" s="1"/>
      <c r="AH107" s="1"/>
      <c r="AI107" s="1"/>
      <c r="AJ107" s="1"/>
      <c r="AK107" s="1"/>
    </row>
    <row r="108" spans="1:37" x14ac:dyDescent="0.3">
      <c r="A108" s="4"/>
      <c r="B108" s="1"/>
      <c r="C108" s="1"/>
      <c r="D108" s="2"/>
      <c r="E108" s="3"/>
      <c r="F108" s="3"/>
      <c r="G108" s="2"/>
      <c r="H108" s="5"/>
      <c r="I108" s="1"/>
      <c r="J108" s="2"/>
      <c r="K108" s="1"/>
      <c r="L108" s="6"/>
      <c r="M108" s="1"/>
      <c r="N108" s="1"/>
      <c r="O108" s="1"/>
      <c r="P108" s="1"/>
      <c r="Q108" s="1"/>
      <c r="R108" s="1"/>
      <c r="S108" s="2"/>
      <c r="T108" s="3"/>
      <c r="U108" s="2"/>
      <c r="V108" s="1"/>
      <c r="W108" s="1"/>
      <c r="X108" s="1"/>
      <c r="Y108" s="1"/>
      <c r="Z108" s="1"/>
      <c r="AA108" s="1"/>
      <c r="AB108" s="1"/>
      <c r="AC108" s="1"/>
      <c r="AD108" s="1"/>
      <c r="AE108" s="1"/>
      <c r="AF108" s="1"/>
      <c r="AG108" s="1"/>
      <c r="AH108" s="1"/>
      <c r="AI108" s="1"/>
      <c r="AJ108" s="1"/>
      <c r="AK108" s="1"/>
    </row>
    <row r="109" spans="1:37" x14ac:dyDescent="0.3">
      <c r="A109" s="4"/>
      <c r="B109" s="1"/>
      <c r="C109" s="1"/>
      <c r="D109" s="2"/>
      <c r="E109" s="3"/>
      <c r="F109" s="3"/>
      <c r="G109" s="2"/>
      <c r="H109" s="5"/>
      <c r="I109" s="1"/>
      <c r="J109" s="2"/>
      <c r="K109" s="1"/>
      <c r="L109" s="6"/>
      <c r="M109" s="1"/>
      <c r="N109" s="1"/>
      <c r="O109" s="1"/>
      <c r="P109" s="1"/>
      <c r="Q109" s="1"/>
      <c r="R109" s="1"/>
      <c r="S109" s="2"/>
      <c r="T109" s="3"/>
      <c r="U109" s="2"/>
      <c r="V109" s="1"/>
      <c r="W109" s="1"/>
      <c r="X109" s="1"/>
      <c r="Y109" s="1"/>
      <c r="Z109" s="1"/>
      <c r="AA109" s="1"/>
      <c r="AB109" s="1"/>
      <c r="AC109" s="1"/>
      <c r="AD109" s="1"/>
      <c r="AE109" s="1"/>
      <c r="AF109" s="1"/>
      <c r="AG109" s="1"/>
      <c r="AH109" s="1"/>
      <c r="AI109" s="1"/>
      <c r="AJ109" s="1"/>
      <c r="AK109" s="1"/>
    </row>
    <row r="110" spans="1:37" x14ac:dyDescent="0.3">
      <c r="A110" s="4"/>
      <c r="B110" s="1"/>
      <c r="C110" s="1"/>
      <c r="D110" s="2"/>
      <c r="E110" s="3"/>
      <c r="F110" s="3"/>
      <c r="G110" s="2"/>
      <c r="H110" s="5"/>
      <c r="I110" s="1"/>
      <c r="J110" s="2"/>
      <c r="K110" s="1"/>
      <c r="L110" s="6"/>
      <c r="M110" s="1"/>
      <c r="N110" s="1"/>
      <c r="O110" s="1"/>
      <c r="P110" s="1"/>
      <c r="Q110" s="1"/>
      <c r="R110" s="1"/>
      <c r="S110" s="2"/>
      <c r="T110" s="3"/>
      <c r="U110" s="2"/>
      <c r="V110" s="1"/>
      <c r="W110" s="1"/>
      <c r="X110" s="1"/>
      <c r="Y110" s="1"/>
      <c r="Z110" s="1"/>
      <c r="AA110" s="1"/>
      <c r="AB110" s="1"/>
      <c r="AC110" s="1"/>
      <c r="AD110" s="1"/>
      <c r="AE110" s="1"/>
      <c r="AF110" s="1"/>
      <c r="AG110" s="1"/>
      <c r="AH110" s="1"/>
      <c r="AI110" s="1"/>
      <c r="AJ110" s="1"/>
      <c r="AK110" s="1"/>
    </row>
    <row r="111" spans="1:37" x14ac:dyDescent="0.3">
      <c r="A111" s="4"/>
      <c r="B111" s="1"/>
      <c r="C111" s="1"/>
      <c r="D111" s="2"/>
      <c r="E111" s="3"/>
      <c r="F111" s="3"/>
      <c r="G111" s="2"/>
      <c r="H111" s="5"/>
      <c r="I111" s="1"/>
      <c r="J111" s="2"/>
      <c r="K111" s="1"/>
      <c r="L111" s="6"/>
      <c r="M111" s="1"/>
      <c r="N111" s="1"/>
      <c r="O111" s="1"/>
      <c r="P111" s="1"/>
      <c r="Q111" s="1"/>
      <c r="R111" s="1"/>
      <c r="S111" s="2"/>
      <c r="T111" s="3"/>
      <c r="U111" s="2"/>
      <c r="V111" s="1"/>
      <c r="W111" s="1"/>
      <c r="X111" s="1"/>
      <c r="Y111" s="1"/>
      <c r="Z111" s="1"/>
      <c r="AA111" s="1"/>
      <c r="AB111" s="1"/>
      <c r="AC111" s="1"/>
      <c r="AD111" s="1"/>
      <c r="AE111" s="1"/>
      <c r="AF111" s="1"/>
      <c r="AG111" s="1"/>
      <c r="AH111" s="1"/>
      <c r="AI111" s="1"/>
      <c r="AJ111" s="1"/>
      <c r="AK111" s="1"/>
    </row>
    <row r="112" spans="1:37" x14ac:dyDescent="0.3">
      <c r="A112" s="4"/>
      <c r="B112" s="1"/>
      <c r="C112" s="1"/>
      <c r="D112" s="2"/>
      <c r="E112" s="3"/>
      <c r="F112" s="3"/>
      <c r="G112" s="2"/>
      <c r="H112" s="5"/>
      <c r="I112" s="1"/>
      <c r="J112" s="2"/>
      <c r="K112" s="1"/>
      <c r="L112" s="6"/>
      <c r="M112" s="1"/>
      <c r="N112" s="1"/>
      <c r="O112" s="1"/>
      <c r="P112" s="1"/>
      <c r="Q112" s="1"/>
      <c r="R112" s="1"/>
      <c r="S112" s="2"/>
      <c r="T112" s="3"/>
      <c r="U112" s="2"/>
      <c r="V112" s="1"/>
      <c r="W112" s="1"/>
      <c r="X112" s="1"/>
      <c r="Y112" s="1"/>
      <c r="Z112" s="1"/>
      <c r="AA112" s="1"/>
      <c r="AB112" s="1"/>
      <c r="AC112" s="1"/>
      <c r="AD112" s="1"/>
      <c r="AE112" s="1"/>
      <c r="AF112" s="1"/>
      <c r="AG112" s="1"/>
      <c r="AH112" s="1"/>
      <c r="AI112" s="1"/>
      <c r="AJ112" s="1"/>
      <c r="AK112" s="1"/>
    </row>
    <row r="113" spans="1:37" x14ac:dyDescent="0.3">
      <c r="A113" s="4"/>
      <c r="B113" s="1"/>
      <c r="C113" s="1"/>
      <c r="D113" s="2"/>
      <c r="E113" s="3"/>
      <c r="F113" s="3"/>
      <c r="G113" s="2"/>
      <c r="H113" s="5"/>
      <c r="I113" s="1"/>
      <c r="J113" s="2"/>
      <c r="K113" s="1"/>
      <c r="L113" s="6"/>
      <c r="M113" s="1"/>
      <c r="N113" s="1"/>
      <c r="O113" s="1"/>
      <c r="P113" s="1"/>
      <c r="Q113" s="1"/>
      <c r="R113" s="1"/>
      <c r="S113" s="2"/>
      <c r="T113" s="3"/>
      <c r="U113" s="2"/>
      <c r="V113" s="1"/>
      <c r="W113" s="1"/>
      <c r="X113" s="1"/>
      <c r="Y113" s="1"/>
      <c r="Z113" s="1"/>
      <c r="AA113" s="1"/>
      <c r="AB113" s="1"/>
      <c r="AC113" s="1"/>
      <c r="AD113" s="1"/>
      <c r="AE113" s="1"/>
      <c r="AF113" s="1"/>
      <c r="AG113" s="1"/>
      <c r="AH113" s="1"/>
      <c r="AI113" s="1"/>
      <c r="AJ113" s="1"/>
      <c r="AK113" s="1"/>
    </row>
    <row r="114" spans="1:37" x14ac:dyDescent="0.3">
      <c r="A114" s="4"/>
      <c r="B114" s="1"/>
      <c r="C114" s="1"/>
      <c r="D114" s="2"/>
      <c r="E114" s="3"/>
      <c r="F114" s="3"/>
      <c r="G114" s="2"/>
      <c r="H114" s="5"/>
      <c r="I114" s="1"/>
      <c r="J114" s="2"/>
      <c r="K114" s="1"/>
      <c r="L114" s="6"/>
      <c r="M114" s="1"/>
      <c r="N114" s="1"/>
      <c r="O114" s="1"/>
      <c r="P114" s="1"/>
      <c r="Q114" s="1"/>
      <c r="R114" s="1"/>
      <c r="S114" s="2"/>
      <c r="T114" s="3"/>
      <c r="U114" s="2"/>
      <c r="V114" s="1"/>
      <c r="W114" s="1"/>
      <c r="X114" s="1"/>
      <c r="Y114" s="1"/>
      <c r="Z114" s="1"/>
      <c r="AA114" s="1"/>
      <c r="AB114" s="1"/>
      <c r="AC114" s="1"/>
      <c r="AD114" s="1"/>
      <c r="AE114" s="1"/>
      <c r="AF114" s="1"/>
      <c r="AG114" s="1"/>
      <c r="AH114" s="1"/>
      <c r="AI114" s="1"/>
      <c r="AJ114" s="1"/>
      <c r="AK114" s="1"/>
    </row>
    <row r="115" spans="1:37" x14ac:dyDescent="0.3">
      <c r="A115" s="4"/>
      <c r="B115" s="1"/>
      <c r="C115" s="1"/>
      <c r="D115" s="2"/>
      <c r="E115" s="3"/>
      <c r="F115" s="3"/>
      <c r="G115" s="2"/>
      <c r="H115" s="5"/>
      <c r="I115" s="1"/>
      <c r="J115" s="2"/>
      <c r="K115" s="1"/>
      <c r="L115" s="6"/>
      <c r="M115" s="1"/>
      <c r="N115" s="1"/>
      <c r="O115" s="1"/>
      <c r="P115" s="1"/>
      <c r="Q115" s="1"/>
      <c r="R115" s="1"/>
      <c r="S115" s="2"/>
      <c r="T115" s="3"/>
      <c r="U115" s="2"/>
      <c r="V115" s="1"/>
      <c r="W115" s="1"/>
      <c r="X115" s="1"/>
      <c r="Y115" s="1"/>
      <c r="Z115" s="1"/>
      <c r="AA115" s="1"/>
      <c r="AB115" s="1"/>
      <c r="AC115" s="1"/>
      <c r="AD115" s="1"/>
      <c r="AE115" s="1"/>
      <c r="AF115" s="1"/>
      <c r="AG115" s="1"/>
      <c r="AH115" s="1"/>
      <c r="AI115" s="1"/>
      <c r="AJ115" s="1"/>
      <c r="AK115" s="1"/>
    </row>
    <row r="116" spans="1:37" x14ac:dyDescent="0.3">
      <c r="A116" s="4"/>
      <c r="B116" s="1"/>
      <c r="C116" s="1"/>
      <c r="D116" s="2"/>
      <c r="E116" s="3"/>
      <c r="F116" s="3"/>
      <c r="G116" s="2"/>
      <c r="H116" s="5"/>
      <c r="I116" s="1"/>
      <c r="J116" s="2"/>
      <c r="K116" s="1"/>
      <c r="L116" s="6"/>
      <c r="M116" s="1"/>
      <c r="N116" s="1"/>
      <c r="O116" s="1"/>
      <c r="P116" s="1"/>
      <c r="Q116" s="1"/>
      <c r="R116" s="1"/>
      <c r="S116" s="2"/>
      <c r="T116" s="3"/>
      <c r="U116" s="2"/>
      <c r="V116" s="1"/>
      <c r="W116" s="1"/>
      <c r="X116" s="1"/>
      <c r="Y116" s="1"/>
      <c r="Z116" s="1"/>
      <c r="AA116" s="1"/>
      <c r="AB116" s="1"/>
      <c r="AC116" s="1"/>
      <c r="AD116" s="1"/>
      <c r="AE116" s="1"/>
      <c r="AF116" s="1"/>
      <c r="AG116" s="1"/>
      <c r="AH116" s="1"/>
      <c r="AI116" s="1"/>
      <c r="AJ116" s="1"/>
      <c r="AK116" s="1"/>
    </row>
    <row r="117" spans="1:37" x14ac:dyDescent="0.3">
      <c r="A117" s="4"/>
      <c r="B117" s="1"/>
      <c r="C117" s="1"/>
      <c r="D117" s="2"/>
      <c r="E117" s="3"/>
      <c r="F117" s="3"/>
      <c r="G117" s="2"/>
      <c r="H117" s="5"/>
      <c r="I117" s="1"/>
      <c r="J117" s="2"/>
      <c r="K117" s="1"/>
      <c r="L117" s="6"/>
      <c r="M117" s="1"/>
      <c r="N117" s="1"/>
      <c r="O117" s="1"/>
      <c r="P117" s="1"/>
      <c r="Q117" s="1"/>
      <c r="R117" s="1"/>
      <c r="S117" s="2"/>
      <c r="T117" s="3"/>
      <c r="U117" s="2"/>
      <c r="V117" s="1"/>
      <c r="W117" s="1"/>
      <c r="X117" s="1"/>
      <c r="Y117" s="1"/>
      <c r="Z117" s="1"/>
      <c r="AA117" s="1"/>
      <c r="AB117" s="1"/>
      <c r="AC117" s="1"/>
      <c r="AD117" s="1"/>
      <c r="AE117" s="1"/>
      <c r="AF117" s="1"/>
      <c r="AG117" s="1"/>
      <c r="AH117" s="1"/>
      <c r="AI117" s="1"/>
      <c r="AJ117" s="1"/>
      <c r="AK117" s="1"/>
    </row>
    <row r="118" spans="1:37" x14ac:dyDescent="0.3">
      <c r="A118" s="4"/>
      <c r="B118" s="1"/>
      <c r="C118" s="1"/>
      <c r="D118" s="2"/>
      <c r="E118" s="3"/>
      <c r="F118" s="3"/>
      <c r="G118" s="2"/>
      <c r="H118" s="5"/>
      <c r="I118" s="1"/>
      <c r="J118" s="2"/>
      <c r="K118" s="1"/>
      <c r="L118" s="6"/>
      <c r="M118" s="1"/>
      <c r="N118" s="1"/>
      <c r="O118" s="1"/>
      <c r="P118" s="1"/>
      <c r="Q118" s="1"/>
      <c r="R118" s="1"/>
      <c r="S118" s="2"/>
      <c r="T118" s="3"/>
      <c r="U118" s="2"/>
      <c r="V118" s="1"/>
      <c r="W118" s="1"/>
      <c r="X118" s="1"/>
      <c r="Y118" s="1"/>
      <c r="Z118" s="1"/>
      <c r="AA118" s="1"/>
      <c r="AB118" s="1"/>
      <c r="AC118" s="1"/>
      <c r="AD118" s="1"/>
      <c r="AE118" s="1"/>
      <c r="AF118" s="1"/>
      <c r="AG118" s="1"/>
      <c r="AH118" s="1"/>
      <c r="AI118" s="1"/>
      <c r="AJ118" s="1"/>
      <c r="AK118" s="1"/>
    </row>
    <row r="119" spans="1:37" x14ac:dyDescent="0.3">
      <c r="A119" s="4"/>
      <c r="B119" s="1"/>
      <c r="C119" s="1"/>
      <c r="D119" s="2"/>
      <c r="E119" s="3"/>
      <c r="F119" s="3"/>
      <c r="G119" s="2"/>
      <c r="H119" s="5"/>
      <c r="I119" s="1"/>
      <c r="J119" s="2"/>
      <c r="K119" s="1"/>
      <c r="L119" s="6"/>
      <c r="M119" s="1"/>
      <c r="N119" s="1"/>
      <c r="O119" s="1"/>
      <c r="P119" s="1"/>
      <c r="Q119" s="1"/>
      <c r="R119" s="1"/>
      <c r="S119" s="2"/>
      <c r="T119" s="3"/>
      <c r="U119" s="2"/>
      <c r="V119" s="1"/>
      <c r="W119" s="1"/>
      <c r="X119" s="1"/>
      <c r="Y119" s="1"/>
      <c r="Z119" s="1"/>
      <c r="AA119" s="1"/>
      <c r="AB119" s="1"/>
      <c r="AC119" s="1"/>
      <c r="AD119" s="1"/>
      <c r="AE119" s="1"/>
      <c r="AF119" s="1"/>
      <c r="AG119" s="1"/>
      <c r="AH119" s="1"/>
      <c r="AI119" s="1"/>
      <c r="AJ119" s="1"/>
      <c r="AK119" s="1"/>
    </row>
    <row r="120" spans="1:37" x14ac:dyDescent="0.3">
      <c r="A120" s="4"/>
      <c r="B120" s="1"/>
      <c r="C120" s="1"/>
      <c r="D120" s="2"/>
      <c r="E120" s="3"/>
      <c r="F120" s="3"/>
      <c r="G120" s="2"/>
      <c r="H120" s="5"/>
      <c r="I120" s="1"/>
      <c r="J120" s="2"/>
      <c r="K120" s="1"/>
      <c r="L120" s="6"/>
      <c r="M120" s="1"/>
      <c r="N120" s="1"/>
      <c r="O120" s="1"/>
      <c r="P120" s="1"/>
      <c r="Q120" s="1"/>
      <c r="R120" s="1"/>
      <c r="S120" s="2"/>
      <c r="T120" s="3"/>
      <c r="U120" s="2"/>
      <c r="V120" s="1"/>
      <c r="W120" s="1"/>
      <c r="X120" s="1"/>
      <c r="Y120" s="1"/>
      <c r="Z120" s="1"/>
      <c r="AA120" s="1"/>
      <c r="AB120" s="1"/>
      <c r="AC120" s="1"/>
      <c r="AD120" s="1"/>
      <c r="AE120" s="1"/>
      <c r="AF120" s="1"/>
      <c r="AG120" s="1"/>
      <c r="AH120" s="1"/>
      <c r="AI120" s="1"/>
      <c r="AJ120" s="1"/>
      <c r="AK120" s="1"/>
    </row>
    <row r="121" spans="1:37" x14ac:dyDescent="0.3">
      <c r="A121" s="4"/>
      <c r="B121" s="1"/>
      <c r="C121" s="1"/>
      <c r="D121" s="2"/>
      <c r="E121" s="3"/>
      <c r="F121" s="3"/>
      <c r="G121" s="2"/>
      <c r="H121" s="5"/>
      <c r="I121" s="1"/>
      <c r="J121" s="2"/>
      <c r="K121" s="1"/>
      <c r="L121" s="6"/>
      <c r="M121" s="1"/>
      <c r="N121" s="1"/>
      <c r="O121" s="1"/>
      <c r="P121" s="1"/>
      <c r="Q121" s="1"/>
      <c r="R121" s="1"/>
      <c r="S121" s="2"/>
      <c r="T121" s="3"/>
      <c r="U121" s="2"/>
      <c r="V121" s="1"/>
      <c r="W121" s="1"/>
      <c r="X121" s="1"/>
      <c r="Y121" s="1"/>
      <c r="Z121" s="1"/>
      <c r="AA121" s="1"/>
      <c r="AB121" s="1"/>
      <c r="AC121" s="1"/>
      <c r="AD121" s="1"/>
      <c r="AE121" s="1"/>
      <c r="AF121" s="1"/>
      <c r="AG121" s="1"/>
      <c r="AH121" s="1"/>
      <c r="AI121" s="1"/>
      <c r="AJ121" s="1"/>
      <c r="AK121" s="1"/>
    </row>
    <row r="122" spans="1:37" x14ac:dyDescent="0.3">
      <c r="A122" s="4"/>
      <c r="B122" s="1"/>
      <c r="C122" s="1"/>
      <c r="D122" s="2"/>
      <c r="E122" s="3"/>
      <c r="F122" s="3"/>
      <c r="G122" s="2"/>
      <c r="H122" s="5"/>
      <c r="I122" s="1"/>
      <c r="J122" s="2"/>
      <c r="K122" s="1"/>
      <c r="L122" s="6"/>
      <c r="M122" s="1"/>
      <c r="N122" s="1"/>
      <c r="O122" s="1"/>
      <c r="P122" s="1"/>
      <c r="Q122" s="1"/>
      <c r="R122" s="1"/>
      <c r="S122" s="2"/>
      <c r="T122" s="3"/>
      <c r="U122" s="2"/>
      <c r="V122" s="1"/>
      <c r="W122" s="1"/>
      <c r="X122" s="1"/>
      <c r="Y122" s="1"/>
      <c r="Z122" s="1"/>
      <c r="AA122" s="1"/>
      <c r="AB122" s="1"/>
      <c r="AC122" s="1"/>
      <c r="AD122" s="1"/>
      <c r="AE122" s="1"/>
      <c r="AF122" s="1"/>
      <c r="AG122" s="1"/>
      <c r="AH122" s="1"/>
      <c r="AI122" s="1"/>
      <c r="AJ122" s="1"/>
      <c r="AK122" s="1"/>
    </row>
    <row r="123" spans="1:37" x14ac:dyDescent="0.3">
      <c r="A123" s="4"/>
      <c r="B123" s="1"/>
      <c r="C123" s="1"/>
      <c r="D123" s="2"/>
      <c r="E123" s="3"/>
      <c r="F123" s="3"/>
      <c r="G123" s="2"/>
      <c r="H123" s="5"/>
      <c r="I123" s="1"/>
      <c r="J123" s="2"/>
      <c r="K123" s="1"/>
      <c r="L123" s="6"/>
      <c r="M123" s="1"/>
      <c r="N123" s="1"/>
      <c r="O123" s="1"/>
      <c r="P123" s="1"/>
      <c r="Q123" s="1"/>
      <c r="R123" s="1"/>
      <c r="S123" s="2"/>
      <c r="T123" s="3"/>
      <c r="U123" s="2"/>
      <c r="V123" s="1"/>
      <c r="W123" s="1"/>
      <c r="X123" s="1"/>
      <c r="Y123" s="1"/>
      <c r="Z123" s="1"/>
      <c r="AA123" s="1"/>
      <c r="AB123" s="1"/>
      <c r="AC123" s="1"/>
      <c r="AD123" s="1"/>
      <c r="AE123" s="1"/>
      <c r="AF123" s="1"/>
      <c r="AG123" s="1"/>
      <c r="AH123" s="1"/>
      <c r="AI123" s="1"/>
      <c r="AJ123" s="1"/>
      <c r="AK123" s="1"/>
    </row>
    <row r="124" spans="1:37" x14ac:dyDescent="0.3">
      <c r="A124" s="4"/>
      <c r="B124" s="1"/>
      <c r="C124" s="1"/>
      <c r="D124" s="2"/>
      <c r="E124" s="3"/>
      <c r="F124" s="3"/>
      <c r="G124" s="2"/>
      <c r="H124" s="5"/>
      <c r="I124" s="1"/>
      <c r="J124" s="2"/>
      <c r="K124" s="1"/>
      <c r="L124" s="6"/>
      <c r="M124" s="1"/>
      <c r="N124" s="1"/>
      <c r="O124" s="1"/>
      <c r="P124" s="1"/>
      <c r="Q124" s="1"/>
      <c r="R124" s="1"/>
      <c r="S124" s="2"/>
      <c r="T124" s="3"/>
      <c r="U124" s="2"/>
      <c r="V124" s="1"/>
      <c r="W124" s="1"/>
      <c r="X124" s="1"/>
      <c r="Y124" s="1"/>
      <c r="Z124" s="1"/>
      <c r="AA124" s="1"/>
      <c r="AB124" s="1"/>
      <c r="AC124" s="1"/>
      <c r="AD124" s="1"/>
      <c r="AE124" s="1"/>
      <c r="AF124" s="1"/>
      <c r="AG124" s="1"/>
      <c r="AH124" s="1"/>
      <c r="AI124" s="1"/>
      <c r="AJ124" s="1"/>
      <c r="AK124" s="1"/>
    </row>
    <row r="125" spans="1:37" x14ac:dyDescent="0.3">
      <c r="A125" s="4"/>
      <c r="B125" s="1"/>
      <c r="C125" s="1"/>
      <c r="D125" s="2"/>
      <c r="E125" s="3"/>
      <c r="F125" s="3"/>
      <c r="G125" s="2"/>
      <c r="H125" s="5"/>
      <c r="I125" s="1"/>
      <c r="J125" s="2"/>
      <c r="K125" s="1"/>
      <c r="L125" s="6"/>
      <c r="M125" s="1"/>
      <c r="N125" s="1"/>
      <c r="O125" s="1"/>
      <c r="P125" s="1"/>
      <c r="Q125" s="1"/>
      <c r="R125" s="1"/>
      <c r="S125" s="2"/>
      <c r="T125" s="3"/>
      <c r="U125" s="2"/>
      <c r="V125" s="1"/>
      <c r="W125" s="1"/>
      <c r="X125" s="1"/>
      <c r="Y125" s="1"/>
      <c r="Z125" s="1"/>
      <c r="AA125" s="1"/>
      <c r="AB125" s="1"/>
      <c r="AC125" s="1"/>
      <c r="AD125" s="1"/>
      <c r="AE125" s="1"/>
      <c r="AF125" s="1"/>
      <c r="AG125" s="1"/>
      <c r="AH125" s="1"/>
      <c r="AI125" s="1"/>
      <c r="AJ125" s="1"/>
      <c r="AK125" s="1"/>
    </row>
    <row r="126" spans="1:37" x14ac:dyDescent="0.3">
      <c r="A126" s="4"/>
      <c r="B126" s="1"/>
      <c r="C126" s="1"/>
      <c r="D126" s="2"/>
      <c r="E126" s="3"/>
      <c r="F126" s="3"/>
      <c r="G126" s="2"/>
      <c r="H126" s="5"/>
      <c r="I126" s="1"/>
      <c r="J126" s="2"/>
      <c r="K126" s="1"/>
      <c r="L126" s="6"/>
      <c r="M126" s="1"/>
      <c r="N126" s="1"/>
      <c r="O126" s="1"/>
      <c r="P126" s="1"/>
      <c r="Q126" s="1"/>
      <c r="R126" s="1"/>
      <c r="S126" s="2"/>
      <c r="T126" s="3"/>
      <c r="U126" s="2"/>
      <c r="V126" s="1"/>
      <c r="W126" s="1"/>
      <c r="X126" s="1"/>
      <c r="Y126" s="1"/>
      <c r="Z126" s="1"/>
      <c r="AA126" s="1"/>
      <c r="AB126" s="1"/>
      <c r="AC126" s="1"/>
      <c r="AD126" s="1"/>
      <c r="AE126" s="1"/>
      <c r="AF126" s="1"/>
      <c r="AG126" s="1"/>
      <c r="AH126" s="1"/>
      <c r="AI126" s="1"/>
      <c r="AJ126" s="1"/>
      <c r="AK126" s="1"/>
    </row>
    <row r="127" spans="1:37" x14ac:dyDescent="0.3">
      <c r="A127" s="4"/>
      <c r="B127" s="1"/>
      <c r="C127" s="1"/>
      <c r="D127" s="2"/>
      <c r="E127" s="3"/>
      <c r="F127" s="3"/>
      <c r="G127" s="2"/>
      <c r="H127" s="5"/>
      <c r="I127" s="1"/>
      <c r="J127" s="2"/>
      <c r="K127" s="1"/>
      <c r="L127" s="6"/>
      <c r="M127" s="1"/>
      <c r="N127" s="1"/>
      <c r="O127" s="1"/>
      <c r="P127" s="1"/>
      <c r="Q127" s="1"/>
      <c r="R127" s="1"/>
      <c r="S127" s="2"/>
      <c r="T127" s="3"/>
      <c r="U127" s="2"/>
      <c r="V127" s="1"/>
      <c r="W127" s="1"/>
      <c r="X127" s="1"/>
      <c r="Y127" s="1"/>
      <c r="Z127" s="1"/>
      <c r="AA127" s="1"/>
      <c r="AB127" s="1"/>
      <c r="AC127" s="1"/>
      <c r="AD127" s="1"/>
      <c r="AE127" s="1"/>
      <c r="AF127" s="1"/>
      <c r="AG127" s="1"/>
      <c r="AH127" s="1"/>
      <c r="AI127" s="1"/>
      <c r="AJ127" s="1"/>
      <c r="AK127" s="1"/>
    </row>
    <row r="128" spans="1:37" x14ac:dyDescent="0.3">
      <c r="A128" s="4"/>
      <c r="B128" s="1"/>
      <c r="C128" s="1"/>
      <c r="D128" s="2"/>
      <c r="E128" s="3"/>
      <c r="F128" s="3"/>
      <c r="G128" s="2"/>
      <c r="H128" s="5"/>
      <c r="I128" s="1"/>
      <c r="J128" s="2"/>
      <c r="K128" s="1"/>
      <c r="L128" s="6"/>
      <c r="M128" s="1"/>
      <c r="N128" s="1"/>
      <c r="O128" s="1"/>
      <c r="P128" s="1"/>
      <c r="Q128" s="1"/>
      <c r="R128" s="1"/>
      <c r="S128" s="2"/>
      <c r="T128" s="3"/>
      <c r="U128" s="2"/>
      <c r="V128" s="1"/>
      <c r="W128" s="1"/>
      <c r="X128" s="1"/>
      <c r="Y128" s="1"/>
      <c r="Z128" s="1"/>
      <c r="AA128" s="1"/>
      <c r="AB128" s="1"/>
      <c r="AC128" s="1"/>
      <c r="AD128" s="1"/>
      <c r="AE128" s="1"/>
      <c r="AF128" s="1"/>
      <c r="AG128" s="1"/>
      <c r="AH128" s="1"/>
      <c r="AI128" s="1"/>
      <c r="AJ128" s="1"/>
      <c r="AK128" s="1"/>
    </row>
    <row r="129" spans="1:37" x14ac:dyDescent="0.3">
      <c r="A129" s="4"/>
      <c r="B129" s="1"/>
      <c r="C129" s="1"/>
      <c r="D129" s="2"/>
      <c r="E129" s="3"/>
      <c r="F129" s="3"/>
      <c r="G129" s="2"/>
      <c r="H129" s="5"/>
      <c r="I129" s="1"/>
      <c r="J129" s="2"/>
      <c r="K129" s="1"/>
      <c r="L129" s="6"/>
      <c r="M129" s="1"/>
      <c r="N129" s="1"/>
      <c r="O129" s="1"/>
      <c r="P129" s="1"/>
      <c r="Q129" s="1"/>
      <c r="R129" s="1"/>
      <c r="S129" s="2"/>
      <c r="T129" s="3"/>
      <c r="U129" s="2"/>
      <c r="V129" s="1"/>
      <c r="W129" s="1"/>
      <c r="X129" s="1"/>
      <c r="Y129" s="1"/>
      <c r="Z129" s="1"/>
      <c r="AA129" s="1"/>
      <c r="AB129" s="1"/>
      <c r="AC129" s="1"/>
      <c r="AD129" s="1"/>
      <c r="AE129" s="1"/>
      <c r="AF129" s="1"/>
      <c r="AG129" s="1"/>
      <c r="AH129" s="1"/>
      <c r="AI129" s="1"/>
      <c r="AJ129" s="1"/>
      <c r="AK129" s="1"/>
    </row>
    <row r="130" spans="1:37" x14ac:dyDescent="0.3">
      <c r="A130" s="4"/>
      <c r="B130" s="1"/>
      <c r="C130" s="1"/>
      <c r="D130" s="2"/>
      <c r="E130" s="3"/>
      <c r="F130" s="3"/>
      <c r="G130" s="2"/>
      <c r="H130" s="5"/>
      <c r="I130" s="1"/>
      <c r="J130" s="2"/>
      <c r="K130" s="1"/>
      <c r="L130" s="6"/>
      <c r="M130" s="1"/>
      <c r="N130" s="1"/>
      <c r="O130" s="1"/>
      <c r="P130" s="1"/>
      <c r="Q130" s="1"/>
      <c r="R130" s="1"/>
      <c r="S130" s="2"/>
      <c r="T130" s="3"/>
      <c r="U130" s="2"/>
      <c r="V130" s="1"/>
      <c r="W130" s="1"/>
      <c r="X130" s="1"/>
      <c r="Y130" s="1"/>
      <c r="Z130" s="1"/>
      <c r="AA130" s="1"/>
      <c r="AB130" s="1"/>
      <c r="AC130" s="1"/>
      <c r="AD130" s="1"/>
      <c r="AE130" s="1"/>
      <c r="AF130" s="1"/>
      <c r="AG130" s="1"/>
      <c r="AH130" s="1"/>
      <c r="AI130" s="1"/>
      <c r="AJ130" s="1"/>
      <c r="AK130" s="1"/>
    </row>
    <row r="131" spans="1:37" x14ac:dyDescent="0.3">
      <c r="A131" s="4"/>
      <c r="B131" s="1"/>
      <c r="C131" s="1"/>
      <c r="D131" s="2"/>
      <c r="E131" s="3"/>
      <c r="F131" s="3"/>
      <c r="G131" s="2"/>
      <c r="H131" s="5"/>
      <c r="I131" s="1"/>
      <c r="J131" s="2"/>
      <c r="K131" s="1"/>
      <c r="L131" s="6"/>
      <c r="M131" s="1"/>
      <c r="N131" s="1"/>
      <c r="O131" s="1"/>
      <c r="P131" s="1"/>
      <c r="Q131" s="1"/>
      <c r="R131" s="1"/>
      <c r="S131" s="2"/>
      <c r="T131" s="3"/>
      <c r="U131" s="2"/>
      <c r="V131" s="1"/>
      <c r="W131" s="1"/>
      <c r="X131" s="1"/>
      <c r="Y131" s="1"/>
      <c r="Z131" s="1"/>
      <c r="AA131" s="1"/>
      <c r="AB131" s="1"/>
      <c r="AC131" s="1"/>
      <c r="AD131" s="1"/>
      <c r="AE131" s="1"/>
      <c r="AF131" s="1"/>
      <c r="AG131" s="1"/>
      <c r="AH131" s="1"/>
      <c r="AI131" s="1"/>
      <c r="AJ131" s="1"/>
      <c r="AK131" s="1"/>
    </row>
    <row r="132" spans="1:37" x14ac:dyDescent="0.3">
      <c r="A132" s="4"/>
      <c r="B132" s="1"/>
      <c r="C132" s="1"/>
      <c r="D132" s="2"/>
      <c r="E132" s="3"/>
      <c r="F132" s="3"/>
      <c r="G132" s="2"/>
      <c r="H132" s="5"/>
      <c r="I132" s="1"/>
      <c r="J132" s="2"/>
      <c r="K132" s="1"/>
      <c r="L132" s="6"/>
      <c r="M132" s="1"/>
      <c r="N132" s="1"/>
      <c r="O132" s="1"/>
      <c r="P132" s="1"/>
      <c r="Q132" s="1"/>
      <c r="R132" s="1"/>
      <c r="S132" s="2"/>
      <c r="T132" s="3"/>
      <c r="U132" s="2"/>
      <c r="V132" s="1"/>
      <c r="W132" s="1"/>
      <c r="X132" s="1"/>
      <c r="Y132" s="1"/>
      <c r="Z132" s="1"/>
      <c r="AA132" s="1"/>
      <c r="AB132" s="1"/>
      <c r="AC132" s="1"/>
      <c r="AD132" s="1"/>
      <c r="AE132" s="1"/>
      <c r="AF132" s="1"/>
      <c r="AG132" s="1"/>
      <c r="AH132" s="1"/>
      <c r="AI132" s="1"/>
      <c r="AJ132" s="1"/>
      <c r="AK132" s="1"/>
    </row>
    <row r="133" spans="1:37" x14ac:dyDescent="0.3">
      <c r="A133" s="4"/>
      <c r="B133" s="1"/>
      <c r="C133" s="1"/>
      <c r="D133" s="2"/>
      <c r="E133" s="3"/>
      <c r="F133" s="3"/>
      <c r="G133" s="2"/>
      <c r="H133" s="5"/>
      <c r="I133" s="1"/>
      <c r="J133" s="2"/>
      <c r="K133" s="1"/>
      <c r="L133" s="6"/>
      <c r="M133" s="1"/>
      <c r="N133" s="1"/>
      <c r="O133" s="1"/>
      <c r="P133" s="1"/>
      <c r="Q133" s="1"/>
      <c r="R133" s="1"/>
      <c r="S133" s="2"/>
      <c r="T133" s="3"/>
      <c r="U133" s="2"/>
      <c r="V133" s="1"/>
      <c r="W133" s="1"/>
      <c r="X133" s="1"/>
      <c r="Y133" s="1"/>
      <c r="Z133" s="1"/>
      <c r="AA133" s="1"/>
      <c r="AB133" s="1"/>
      <c r="AC133" s="1"/>
      <c r="AD133" s="1"/>
      <c r="AE133" s="1"/>
      <c r="AF133" s="1"/>
      <c r="AG133" s="1"/>
      <c r="AH133" s="1"/>
      <c r="AI133" s="1"/>
      <c r="AJ133" s="1"/>
      <c r="AK133" s="1"/>
    </row>
    <row r="134" spans="1:37" x14ac:dyDescent="0.3">
      <c r="A134" s="4"/>
      <c r="B134" s="1"/>
      <c r="C134" s="1"/>
      <c r="D134" s="2"/>
      <c r="E134" s="3"/>
      <c r="F134" s="3"/>
      <c r="G134" s="2"/>
      <c r="H134" s="5"/>
      <c r="I134" s="1"/>
      <c r="J134" s="2"/>
      <c r="K134" s="1"/>
      <c r="L134" s="6"/>
      <c r="M134" s="1"/>
      <c r="N134" s="1"/>
      <c r="O134" s="1"/>
      <c r="P134" s="1"/>
      <c r="Q134" s="1"/>
      <c r="R134" s="1"/>
      <c r="S134" s="2"/>
      <c r="T134" s="3"/>
      <c r="U134" s="2"/>
      <c r="V134" s="1"/>
      <c r="W134" s="1"/>
      <c r="X134" s="1"/>
      <c r="Y134" s="1"/>
      <c r="Z134" s="1"/>
      <c r="AA134" s="1"/>
      <c r="AB134" s="1"/>
      <c r="AC134" s="1"/>
      <c r="AD134" s="1"/>
      <c r="AE134" s="1"/>
      <c r="AF134" s="1"/>
      <c r="AG134" s="1"/>
      <c r="AH134" s="1"/>
      <c r="AI134" s="1"/>
      <c r="AJ134" s="1"/>
      <c r="AK134" s="1"/>
    </row>
    <row r="135" spans="1:37" x14ac:dyDescent="0.3">
      <c r="A135" s="4"/>
      <c r="B135" s="1"/>
      <c r="C135" s="1"/>
      <c r="D135" s="2"/>
      <c r="E135" s="3"/>
      <c r="F135" s="3"/>
      <c r="G135" s="2"/>
      <c r="H135" s="5"/>
      <c r="I135" s="1"/>
      <c r="J135" s="2"/>
      <c r="K135" s="1"/>
      <c r="L135" s="6"/>
      <c r="M135" s="1"/>
      <c r="N135" s="1"/>
      <c r="O135" s="1"/>
      <c r="P135" s="1"/>
      <c r="Q135" s="1"/>
      <c r="R135" s="1"/>
      <c r="S135" s="2"/>
      <c r="T135" s="3"/>
      <c r="U135" s="2"/>
      <c r="V135" s="1"/>
      <c r="W135" s="1"/>
      <c r="X135" s="1"/>
      <c r="Y135" s="1"/>
      <c r="Z135" s="1"/>
      <c r="AA135" s="1"/>
      <c r="AB135" s="1"/>
      <c r="AC135" s="1"/>
      <c r="AD135" s="1"/>
      <c r="AE135" s="1"/>
      <c r="AF135" s="1"/>
      <c r="AG135" s="1"/>
      <c r="AH135" s="1"/>
      <c r="AI135" s="1"/>
      <c r="AJ135" s="1"/>
      <c r="AK135" s="1"/>
    </row>
    <row r="136" spans="1:37" x14ac:dyDescent="0.3">
      <c r="A136" s="4"/>
      <c r="B136" s="1"/>
      <c r="C136" s="1"/>
      <c r="D136" s="2"/>
      <c r="E136" s="3"/>
      <c r="F136" s="3"/>
      <c r="G136" s="2"/>
      <c r="H136" s="5"/>
      <c r="I136" s="1"/>
      <c r="J136" s="2"/>
      <c r="K136" s="1"/>
      <c r="L136" s="6"/>
      <c r="M136" s="1"/>
      <c r="N136" s="1"/>
      <c r="O136" s="1"/>
      <c r="P136" s="1"/>
      <c r="Q136" s="1"/>
      <c r="R136" s="1"/>
      <c r="S136" s="2"/>
      <c r="T136" s="3"/>
      <c r="U136" s="2"/>
      <c r="V136" s="1"/>
      <c r="W136" s="1"/>
      <c r="X136" s="1"/>
      <c r="Y136" s="1"/>
      <c r="Z136" s="1"/>
      <c r="AA136" s="1"/>
      <c r="AB136" s="1"/>
      <c r="AC136" s="1"/>
      <c r="AD136" s="1"/>
      <c r="AE136" s="1"/>
      <c r="AF136" s="1"/>
      <c r="AG136" s="1"/>
      <c r="AH136" s="1"/>
      <c r="AI136" s="1"/>
      <c r="AJ136" s="1"/>
      <c r="AK136" s="1"/>
    </row>
    <row r="137" spans="1:37" x14ac:dyDescent="0.3">
      <c r="A137" s="4"/>
      <c r="B137" s="1"/>
      <c r="C137" s="1"/>
      <c r="D137" s="2"/>
      <c r="E137" s="3"/>
      <c r="F137" s="3"/>
      <c r="G137" s="2"/>
      <c r="H137" s="5"/>
      <c r="I137" s="1"/>
      <c r="J137" s="2"/>
      <c r="K137" s="1"/>
      <c r="L137" s="6"/>
      <c r="M137" s="1"/>
      <c r="N137" s="1"/>
      <c r="O137" s="1"/>
      <c r="P137" s="1"/>
      <c r="Q137" s="1"/>
      <c r="R137" s="1"/>
      <c r="S137" s="2"/>
      <c r="T137" s="3"/>
      <c r="U137" s="2"/>
      <c r="V137" s="1"/>
      <c r="W137" s="1"/>
      <c r="X137" s="1"/>
      <c r="Y137" s="1"/>
      <c r="Z137" s="1"/>
      <c r="AA137" s="1"/>
      <c r="AB137" s="1"/>
      <c r="AC137" s="1"/>
      <c r="AD137" s="1"/>
      <c r="AE137" s="1"/>
      <c r="AF137" s="1"/>
      <c r="AG137" s="1"/>
      <c r="AH137" s="1"/>
      <c r="AI137" s="1"/>
      <c r="AJ137" s="1"/>
      <c r="AK137" s="1"/>
    </row>
    <row r="138" spans="1:37" x14ac:dyDescent="0.3">
      <c r="A138" s="4"/>
      <c r="B138" s="1"/>
      <c r="C138" s="1"/>
      <c r="D138" s="2"/>
      <c r="E138" s="3"/>
      <c r="F138" s="3"/>
      <c r="G138" s="2"/>
      <c r="H138" s="5"/>
      <c r="I138" s="1"/>
      <c r="J138" s="2"/>
      <c r="K138" s="1"/>
      <c r="L138" s="6"/>
      <c r="M138" s="1"/>
      <c r="N138" s="1"/>
      <c r="O138" s="1"/>
      <c r="P138" s="1"/>
      <c r="Q138" s="1"/>
      <c r="R138" s="1"/>
      <c r="S138" s="2"/>
      <c r="T138" s="3"/>
      <c r="U138" s="2"/>
      <c r="V138" s="1"/>
      <c r="W138" s="1"/>
      <c r="X138" s="1"/>
      <c r="Y138" s="1"/>
      <c r="Z138" s="1"/>
      <c r="AA138" s="1"/>
      <c r="AB138" s="1"/>
      <c r="AC138" s="1"/>
      <c r="AD138" s="1"/>
      <c r="AE138" s="1"/>
      <c r="AF138" s="1"/>
      <c r="AG138" s="1"/>
      <c r="AH138" s="1"/>
      <c r="AI138" s="1"/>
      <c r="AJ138" s="1"/>
      <c r="AK138" s="1"/>
    </row>
    <row r="139" spans="1:37" x14ac:dyDescent="0.3">
      <c r="A139" s="4"/>
      <c r="B139" s="1"/>
      <c r="C139" s="1"/>
      <c r="D139" s="2"/>
      <c r="E139" s="3"/>
      <c r="F139" s="3"/>
      <c r="G139" s="2"/>
      <c r="H139" s="5"/>
      <c r="I139" s="1"/>
      <c r="J139" s="2"/>
      <c r="K139" s="1"/>
      <c r="L139" s="6"/>
      <c r="M139" s="1"/>
      <c r="N139" s="1"/>
      <c r="O139" s="1"/>
      <c r="P139" s="1"/>
      <c r="Q139" s="1"/>
      <c r="R139" s="1"/>
      <c r="S139" s="2"/>
      <c r="T139" s="3"/>
      <c r="U139" s="2"/>
      <c r="V139" s="1"/>
      <c r="W139" s="1"/>
      <c r="X139" s="1"/>
      <c r="Y139" s="1"/>
      <c r="Z139" s="1"/>
      <c r="AA139" s="1"/>
      <c r="AB139" s="1"/>
      <c r="AC139" s="1"/>
      <c r="AD139" s="1"/>
      <c r="AE139" s="1"/>
      <c r="AF139" s="1"/>
      <c r="AG139" s="1"/>
      <c r="AH139" s="1"/>
      <c r="AI139" s="1"/>
      <c r="AJ139" s="1"/>
      <c r="AK139" s="1"/>
    </row>
    <row r="140" spans="1:37" x14ac:dyDescent="0.3">
      <c r="A140" s="4"/>
      <c r="B140" s="1"/>
      <c r="C140" s="1"/>
      <c r="D140" s="2"/>
      <c r="E140" s="3"/>
      <c r="F140" s="3"/>
      <c r="G140" s="2"/>
      <c r="H140" s="5"/>
      <c r="I140" s="1"/>
      <c r="J140" s="2"/>
      <c r="K140" s="1"/>
      <c r="L140" s="6"/>
      <c r="M140" s="1"/>
      <c r="N140" s="1"/>
      <c r="O140" s="1"/>
      <c r="P140" s="1"/>
      <c r="Q140" s="1"/>
      <c r="R140" s="1"/>
      <c r="S140" s="2"/>
      <c r="T140" s="3"/>
      <c r="U140" s="2"/>
      <c r="V140" s="1"/>
      <c r="W140" s="1"/>
      <c r="X140" s="1"/>
      <c r="Y140" s="1"/>
      <c r="Z140" s="1"/>
      <c r="AA140" s="1"/>
      <c r="AB140" s="1"/>
      <c r="AC140" s="1"/>
      <c r="AD140" s="1"/>
      <c r="AE140" s="1"/>
      <c r="AF140" s="1"/>
      <c r="AG140" s="1"/>
      <c r="AH140" s="1"/>
      <c r="AI140" s="1"/>
      <c r="AJ140" s="1"/>
      <c r="AK140" s="1"/>
    </row>
    <row r="141" spans="1:37" x14ac:dyDescent="0.3">
      <c r="A141" s="4"/>
      <c r="B141" s="1"/>
      <c r="C141" s="1"/>
      <c r="D141" s="2"/>
      <c r="E141" s="3"/>
      <c r="F141" s="3"/>
      <c r="G141" s="2"/>
      <c r="H141" s="5"/>
      <c r="I141" s="1"/>
      <c r="J141" s="2"/>
      <c r="K141" s="1"/>
      <c r="L141" s="6"/>
      <c r="M141" s="1"/>
      <c r="N141" s="1"/>
      <c r="O141" s="1"/>
      <c r="P141" s="1"/>
      <c r="Q141" s="1"/>
      <c r="R141" s="1"/>
      <c r="S141" s="2"/>
      <c r="T141" s="3"/>
      <c r="U141" s="2"/>
      <c r="V141" s="1"/>
      <c r="W141" s="1"/>
      <c r="X141" s="1"/>
      <c r="Y141" s="1"/>
      <c r="Z141" s="1"/>
      <c r="AA141" s="1"/>
      <c r="AB141" s="1"/>
      <c r="AC141" s="1"/>
      <c r="AD141" s="1"/>
      <c r="AE141" s="1"/>
      <c r="AF141" s="1"/>
      <c r="AG141" s="1"/>
      <c r="AH141" s="1"/>
      <c r="AI141" s="1"/>
      <c r="AJ141" s="1"/>
      <c r="AK141" s="1"/>
    </row>
    <row r="142" spans="1:37" x14ac:dyDescent="0.3">
      <c r="A142" s="4"/>
      <c r="B142" s="1"/>
      <c r="C142" s="1"/>
      <c r="D142" s="2"/>
      <c r="E142" s="3"/>
      <c r="F142" s="3"/>
      <c r="G142" s="2"/>
      <c r="H142" s="5"/>
      <c r="I142" s="1"/>
      <c r="J142" s="2"/>
      <c r="K142" s="1"/>
      <c r="L142" s="6"/>
      <c r="M142" s="1"/>
      <c r="N142" s="1"/>
      <c r="O142" s="1"/>
      <c r="P142" s="1"/>
      <c r="Q142" s="1"/>
      <c r="R142" s="1"/>
      <c r="S142" s="2"/>
      <c r="T142" s="3"/>
      <c r="U142" s="2"/>
      <c r="V142" s="1"/>
      <c r="W142" s="1"/>
      <c r="X142" s="1"/>
      <c r="Y142" s="1"/>
      <c r="Z142" s="1"/>
      <c r="AA142" s="1"/>
      <c r="AB142" s="1"/>
      <c r="AC142" s="1"/>
      <c r="AD142" s="1"/>
      <c r="AE142" s="1"/>
      <c r="AF142" s="1"/>
      <c r="AG142" s="1"/>
      <c r="AH142" s="1"/>
      <c r="AI142" s="1"/>
      <c r="AJ142" s="1"/>
      <c r="AK142" s="1"/>
    </row>
    <row r="143" spans="1:37" x14ac:dyDescent="0.3">
      <c r="A143" s="4"/>
      <c r="B143" s="1"/>
      <c r="C143" s="1"/>
      <c r="D143" s="2"/>
      <c r="E143" s="3"/>
      <c r="F143" s="3"/>
      <c r="G143" s="2"/>
      <c r="H143" s="5"/>
      <c r="I143" s="1"/>
      <c r="J143" s="2"/>
      <c r="K143" s="1"/>
      <c r="L143" s="6"/>
      <c r="M143" s="1"/>
      <c r="N143" s="1"/>
      <c r="O143" s="1"/>
      <c r="P143" s="1"/>
      <c r="Q143" s="1"/>
      <c r="R143" s="1"/>
      <c r="S143" s="2"/>
      <c r="T143" s="3"/>
      <c r="U143" s="2"/>
      <c r="V143" s="1"/>
      <c r="W143" s="1"/>
      <c r="X143" s="1"/>
      <c r="Y143" s="1"/>
      <c r="Z143" s="1"/>
      <c r="AA143" s="1"/>
      <c r="AB143" s="1"/>
      <c r="AC143" s="1"/>
      <c r="AD143" s="1"/>
      <c r="AE143" s="1"/>
      <c r="AF143" s="1"/>
      <c r="AG143" s="1"/>
      <c r="AH143" s="1"/>
      <c r="AI143" s="1"/>
      <c r="AJ143" s="1"/>
      <c r="AK143" s="1"/>
    </row>
    <row r="144" spans="1:37" x14ac:dyDescent="0.3">
      <c r="A144" s="4"/>
      <c r="B144" s="1"/>
      <c r="C144" s="1"/>
      <c r="D144" s="2"/>
      <c r="E144" s="3"/>
      <c r="F144" s="3"/>
      <c r="G144" s="2"/>
      <c r="H144" s="5"/>
      <c r="I144" s="1"/>
      <c r="J144" s="2"/>
      <c r="K144" s="1"/>
      <c r="L144" s="6"/>
      <c r="M144" s="1"/>
      <c r="N144" s="1"/>
      <c r="O144" s="1"/>
      <c r="P144" s="1"/>
      <c r="Q144" s="1"/>
      <c r="R144" s="1"/>
      <c r="S144" s="2"/>
      <c r="T144" s="3"/>
      <c r="U144" s="2"/>
      <c r="V144" s="1"/>
      <c r="W144" s="1"/>
      <c r="X144" s="1"/>
      <c r="Y144" s="1"/>
      <c r="Z144" s="1"/>
      <c r="AA144" s="1"/>
      <c r="AB144" s="1"/>
      <c r="AC144" s="1"/>
      <c r="AD144" s="1"/>
      <c r="AE144" s="1"/>
      <c r="AF144" s="1"/>
      <c r="AG144" s="1"/>
      <c r="AH144" s="1"/>
      <c r="AI144" s="1"/>
      <c r="AJ144" s="1"/>
      <c r="AK144" s="1"/>
    </row>
    <row r="145" spans="1:37" x14ac:dyDescent="0.3">
      <c r="A145" s="4"/>
      <c r="B145" s="1"/>
      <c r="C145" s="1"/>
      <c r="D145" s="2"/>
      <c r="E145" s="3"/>
      <c r="F145" s="3"/>
      <c r="G145" s="2"/>
      <c r="H145" s="5"/>
      <c r="I145" s="1"/>
      <c r="J145" s="2"/>
      <c r="K145" s="1"/>
      <c r="L145" s="6"/>
      <c r="M145" s="1"/>
      <c r="N145" s="1"/>
      <c r="O145" s="1"/>
      <c r="P145" s="1"/>
      <c r="Q145" s="1"/>
      <c r="R145" s="1"/>
      <c r="S145" s="2"/>
      <c r="T145" s="3"/>
      <c r="U145" s="2"/>
      <c r="V145" s="1"/>
      <c r="W145" s="1"/>
      <c r="X145" s="1"/>
      <c r="Y145" s="1"/>
      <c r="Z145" s="1"/>
      <c r="AA145" s="1"/>
      <c r="AB145" s="1"/>
      <c r="AC145" s="1"/>
      <c r="AD145" s="1"/>
      <c r="AE145" s="1"/>
      <c r="AF145" s="1"/>
      <c r="AG145" s="1"/>
      <c r="AH145" s="1"/>
      <c r="AI145" s="1"/>
      <c r="AJ145" s="1"/>
      <c r="AK145" s="1"/>
    </row>
    <row r="146" spans="1:37" x14ac:dyDescent="0.3">
      <c r="A146" s="4"/>
      <c r="B146" s="1"/>
      <c r="C146" s="1"/>
      <c r="D146" s="2"/>
      <c r="E146" s="3"/>
      <c r="F146" s="3"/>
      <c r="G146" s="2"/>
      <c r="H146" s="5"/>
      <c r="I146" s="1"/>
      <c r="J146" s="2"/>
      <c r="K146" s="1"/>
      <c r="L146" s="6"/>
      <c r="M146" s="1"/>
      <c r="N146" s="1"/>
      <c r="O146" s="1"/>
      <c r="P146" s="1"/>
      <c r="Q146" s="1"/>
      <c r="R146" s="1"/>
      <c r="S146" s="2"/>
      <c r="T146" s="3"/>
      <c r="U146" s="2"/>
      <c r="V146" s="1"/>
      <c r="W146" s="1"/>
      <c r="X146" s="1"/>
      <c r="Y146" s="1"/>
      <c r="Z146" s="1"/>
      <c r="AA146" s="1"/>
      <c r="AB146" s="1"/>
      <c r="AC146" s="1"/>
      <c r="AD146" s="1"/>
      <c r="AE146" s="1"/>
      <c r="AF146" s="1"/>
      <c r="AG146" s="1"/>
      <c r="AH146" s="1"/>
      <c r="AI146" s="1"/>
      <c r="AJ146" s="1"/>
      <c r="AK146" s="1"/>
    </row>
    <row r="147" spans="1:37" x14ac:dyDescent="0.3">
      <c r="A147" s="4"/>
      <c r="B147" s="1"/>
      <c r="C147" s="1"/>
      <c r="D147" s="2"/>
      <c r="E147" s="3"/>
      <c r="F147" s="3"/>
      <c r="G147" s="2"/>
      <c r="H147" s="5"/>
      <c r="I147" s="1"/>
      <c r="J147" s="2"/>
      <c r="K147" s="1"/>
      <c r="L147" s="6"/>
      <c r="M147" s="1"/>
      <c r="N147" s="1"/>
      <c r="O147" s="1"/>
      <c r="P147" s="1"/>
      <c r="Q147" s="1"/>
      <c r="R147" s="1"/>
      <c r="S147" s="2"/>
      <c r="T147" s="3"/>
      <c r="U147" s="2"/>
      <c r="V147" s="1"/>
      <c r="W147" s="1"/>
      <c r="X147" s="1"/>
      <c r="Y147" s="1"/>
      <c r="Z147" s="1"/>
      <c r="AA147" s="1"/>
      <c r="AB147" s="1"/>
      <c r="AC147" s="1"/>
      <c r="AD147" s="1"/>
      <c r="AE147" s="1"/>
      <c r="AF147" s="1"/>
      <c r="AG147" s="1"/>
      <c r="AH147" s="1"/>
      <c r="AI147" s="1"/>
      <c r="AJ147" s="1"/>
      <c r="AK147" s="1"/>
    </row>
    <row r="148" spans="1:37" x14ac:dyDescent="0.3">
      <c r="A148" s="4"/>
      <c r="B148" s="1"/>
      <c r="C148" s="1"/>
      <c r="D148" s="2"/>
      <c r="E148" s="3"/>
      <c r="F148" s="3"/>
      <c r="G148" s="2"/>
      <c r="H148" s="5"/>
      <c r="I148" s="1"/>
      <c r="J148" s="2"/>
      <c r="K148" s="1"/>
      <c r="L148" s="6"/>
      <c r="M148" s="1"/>
      <c r="N148" s="1"/>
      <c r="O148" s="1"/>
      <c r="P148" s="1"/>
      <c r="Q148" s="1"/>
      <c r="R148" s="1"/>
      <c r="S148" s="2"/>
      <c r="T148" s="3"/>
      <c r="U148" s="2"/>
      <c r="V148" s="1"/>
      <c r="W148" s="1"/>
      <c r="X148" s="1"/>
      <c r="Y148" s="1"/>
      <c r="Z148" s="1"/>
      <c r="AA148" s="1"/>
      <c r="AB148" s="1"/>
      <c r="AC148" s="1"/>
      <c r="AD148" s="1"/>
      <c r="AE148" s="1"/>
      <c r="AF148" s="1"/>
      <c r="AG148" s="1"/>
      <c r="AH148" s="1"/>
      <c r="AI148" s="1"/>
      <c r="AJ148" s="1"/>
      <c r="AK148" s="1"/>
    </row>
    <row r="149" spans="1:37" x14ac:dyDescent="0.3">
      <c r="A149" s="4"/>
      <c r="B149" s="1"/>
      <c r="C149" s="1"/>
      <c r="D149" s="2"/>
      <c r="E149" s="3"/>
      <c r="F149" s="3"/>
      <c r="G149" s="2"/>
      <c r="H149" s="5"/>
      <c r="I149" s="1"/>
      <c r="J149" s="2"/>
      <c r="K149" s="1"/>
      <c r="L149" s="6"/>
      <c r="M149" s="1"/>
      <c r="N149" s="1"/>
      <c r="O149" s="1"/>
      <c r="P149" s="1"/>
      <c r="Q149" s="1"/>
      <c r="R149" s="1"/>
      <c r="S149" s="2"/>
      <c r="T149" s="3"/>
      <c r="U149" s="2"/>
      <c r="V149" s="1"/>
      <c r="W149" s="1"/>
      <c r="X149" s="1"/>
      <c r="Y149" s="1"/>
      <c r="Z149" s="1"/>
      <c r="AA149" s="1"/>
      <c r="AB149" s="1"/>
      <c r="AC149" s="1"/>
      <c r="AD149" s="1"/>
      <c r="AE149" s="1"/>
      <c r="AF149" s="1"/>
      <c r="AG149" s="1"/>
      <c r="AH149" s="1"/>
      <c r="AI149" s="1"/>
      <c r="AJ149" s="1"/>
      <c r="AK149" s="1"/>
    </row>
    <row r="150" spans="1:37" x14ac:dyDescent="0.3">
      <c r="A150" s="4"/>
      <c r="B150" s="1"/>
      <c r="C150" s="1"/>
      <c r="D150" s="2"/>
      <c r="E150" s="3"/>
      <c r="F150" s="3"/>
      <c r="G150" s="2"/>
      <c r="H150" s="5"/>
      <c r="I150" s="1"/>
      <c r="J150" s="2"/>
      <c r="K150" s="1"/>
      <c r="L150" s="6"/>
      <c r="M150" s="1"/>
      <c r="N150" s="1"/>
      <c r="O150" s="1"/>
      <c r="P150" s="1"/>
      <c r="Q150" s="1"/>
      <c r="R150" s="1"/>
      <c r="S150" s="2"/>
      <c r="T150" s="3"/>
      <c r="U150" s="2"/>
      <c r="V150" s="1"/>
      <c r="W150" s="1"/>
      <c r="X150" s="1"/>
      <c r="Y150" s="1"/>
      <c r="Z150" s="1"/>
      <c r="AA150" s="1"/>
      <c r="AB150" s="1"/>
      <c r="AC150" s="1"/>
      <c r="AD150" s="1"/>
      <c r="AE150" s="1"/>
      <c r="AF150" s="1"/>
      <c r="AG150" s="1"/>
      <c r="AH150" s="1"/>
      <c r="AI150" s="1"/>
      <c r="AJ150" s="1"/>
      <c r="AK150" s="1"/>
    </row>
    <row r="151" spans="1:37" x14ac:dyDescent="0.3">
      <c r="A151" s="4"/>
      <c r="B151" s="1"/>
      <c r="C151" s="1"/>
      <c r="D151" s="2"/>
      <c r="E151" s="3"/>
      <c r="F151" s="3"/>
      <c r="G151" s="2"/>
      <c r="H151" s="5"/>
      <c r="I151" s="1"/>
      <c r="J151" s="2"/>
      <c r="K151" s="1"/>
      <c r="L151" s="6"/>
      <c r="M151" s="1"/>
      <c r="N151" s="1"/>
      <c r="O151" s="1"/>
      <c r="P151" s="1"/>
      <c r="Q151" s="1"/>
      <c r="R151" s="1"/>
      <c r="S151" s="2"/>
      <c r="T151" s="3"/>
      <c r="U151" s="2"/>
      <c r="V151" s="1"/>
      <c r="W151" s="1"/>
      <c r="X151" s="1"/>
      <c r="Y151" s="1"/>
      <c r="Z151" s="1"/>
      <c r="AA151" s="1"/>
      <c r="AB151" s="1"/>
      <c r="AC151" s="1"/>
      <c r="AD151" s="1"/>
      <c r="AE151" s="1"/>
      <c r="AF151" s="1"/>
      <c r="AG151" s="1"/>
      <c r="AH151" s="1"/>
      <c r="AI151" s="1"/>
      <c r="AJ151" s="1"/>
      <c r="AK151" s="1"/>
    </row>
    <row r="152" spans="1:37" x14ac:dyDescent="0.3">
      <c r="A152" s="4"/>
      <c r="B152" s="1"/>
      <c r="C152" s="1"/>
      <c r="D152" s="2"/>
      <c r="E152" s="3"/>
      <c r="F152" s="3"/>
      <c r="G152" s="2"/>
      <c r="H152" s="5"/>
      <c r="I152" s="1"/>
      <c r="J152" s="2"/>
      <c r="K152" s="1"/>
      <c r="L152" s="6"/>
      <c r="M152" s="1"/>
      <c r="N152" s="1"/>
      <c r="O152" s="1"/>
      <c r="P152" s="1"/>
      <c r="Q152" s="1"/>
      <c r="R152" s="1"/>
      <c r="S152" s="2"/>
      <c r="T152" s="3"/>
      <c r="U152" s="2"/>
      <c r="V152" s="1"/>
      <c r="W152" s="1"/>
      <c r="X152" s="1"/>
      <c r="Y152" s="1"/>
      <c r="Z152" s="1"/>
      <c r="AA152" s="1"/>
      <c r="AB152" s="1"/>
      <c r="AC152" s="1"/>
      <c r="AD152" s="1"/>
      <c r="AE152" s="1"/>
      <c r="AF152" s="1"/>
      <c r="AG152" s="1"/>
      <c r="AH152" s="1"/>
      <c r="AI152" s="1"/>
      <c r="AJ152" s="1"/>
      <c r="AK152" s="1"/>
    </row>
    <row r="153" spans="1:37" x14ac:dyDescent="0.3">
      <c r="A153" s="4"/>
      <c r="B153" s="1"/>
      <c r="C153" s="1"/>
      <c r="D153" s="2"/>
      <c r="E153" s="3"/>
      <c r="F153" s="3"/>
      <c r="G153" s="2"/>
      <c r="H153" s="5"/>
      <c r="I153" s="1"/>
      <c r="J153" s="2"/>
      <c r="K153" s="1"/>
      <c r="L153" s="6"/>
      <c r="M153" s="1"/>
      <c r="N153" s="1"/>
      <c r="O153" s="1"/>
      <c r="P153" s="1"/>
      <c r="Q153" s="1"/>
      <c r="R153" s="1"/>
      <c r="S153" s="2"/>
      <c r="T153" s="3"/>
      <c r="U153" s="2"/>
      <c r="V153" s="1"/>
      <c r="W153" s="1"/>
      <c r="X153" s="1"/>
      <c r="Y153" s="1"/>
      <c r="Z153" s="1"/>
      <c r="AA153" s="1"/>
      <c r="AB153" s="1"/>
      <c r="AC153" s="1"/>
      <c r="AD153" s="1"/>
      <c r="AE153" s="1"/>
      <c r="AF153" s="1"/>
      <c r="AG153" s="1"/>
      <c r="AH153" s="1"/>
      <c r="AI153" s="1"/>
      <c r="AJ153" s="1"/>
      <c r="AK153" s="1"/>
    </row>
    <row r="154" spans="1:37" x14ac:dyDescent="0.3">
      <c r="A154" s="4"/>
      <c r="B154" s="1"/>
      <c r="C154" s="1"/>
      <c r="D154" s="2"/>
      <c r="E154" s="3"/>
      <c r="F154" s="3"/>
      <c r="G154" s="2"/>
      <c r="H154" s="5"/>
      <c r="I154" s="1"/>
      <c r="J154" s="2"/>
      <c r="K154" s="1"/>
      <c r="L154" s="6"/>
      <c r="M154" s="1"/>
      <c r="N154" s="1"/>
      <c r="O154" s="1"/>
      <c r="P154" s="1"/>
      <c r="Q154" s="1"/>
      <c r="R154" s="1"/>
      <c r="S154" s="2"/>
      <c r="T154" s="3"/>
      <c r="U154" s="2"/>
      <c r="V154" s="1"/>
      <c r="W154" s="1"/>
      <c r="X154" s="1"/>
      <c r="Y154" s="1"/>
      <c r="Z154" s="1"/>
      <c r="AA154" s="1"/>
      <c r="AB154" s="1"/>
      <c r="AC154" s="1"/>
      <c r="AD154" s="1"/>
      <c r="AE154" s="1"/>
      <c r="AF154" s="1"/>
      <c r="AG154" s="1"/>
      <c r="AH154" s="1"/>
      <c r="AI154" s="1"/>
      <c r="AJ154" s="1"/>
      <c r="AK154" s="1"/>
    </row>
    <row r="155" spans="1:37" x14ac:dyDescent="0.3">
      <c r="A155" s="4"/>
      <c r="B155" s="1"/>
      <c r="C155" s="1"/>
      <c r="D155" s="2"/>
      <c r="E155" s="3"/>
      <c r="F155" s="3"/>
      <c r="G155" s="2"/>
      <c r="H155" s="5"/>
      <c r="I155" s="1"/>
      <c r="J155" s="2"/>
      <c r="K155" s="1"/>
      <c r="L155" s="6"/>
      <c r="M155" s="1"/>
      <c r="N155" s="1"/>
      <c r="O155" s="1"/>
      <c r="P155" s="1"/>
      <c r="Q155" s="1"/>
      <c r="R155" s="1"/>
      <c r="S155" s="2"/>
      <c r="T155" s="3"/>
      <c r="U155" s="2"/>
      <c r="V155" s="1"/>
      <c r="W155" s="1"/>
      <c r="X155" s="1"/>
      <c r="Y155" s="1"/>
      <c r="Z155" s="1"/>
      <c r="AA155" s="1"/>
      <c r="AB155" s="1"/>
      <c r="AC155" s="1"/>
      <c r="AD155" s="1"/>
      <c r="AE155" s="1"/>
      <c r="AF155" s="1"/>
      <c r="AG155" s="1"/>
      <c r="AH155" s="1"/>
      <c r="AI155" s="1"/>
      <c r="AJ155" s="1"/>
      <c r="AK155" s="1"/>
    </row>
    <row r="156" spans="1:37" x14ac:dyDescent="0.3">
      <c r="A156" s="4"/>
      <c r="B156" s="1"/>
      <c r="C156" s="1"/>
      <c r="D156" s="2"/>
      <c r="E156" s="3"/>
      <c r="F156" s="3"/>
      <c r="G156" s="2"/>
      <c r="H156" s="5"/>
      <c r="I156" s="1"/>
      <c r="J156" s="2"/>
      <c r="K156" s="1"/>
      <c r="L156" s="6"/>
      <c r="M156" s="1"/>
      <c r="N156" s="1"/>
      <c r="O156" s="1"/>
      <c r="P156" s="1"/>
      <c r="Q156" s="1"/>
      <c r="R156" s="1"/>
      <c r="S156" s="2"/>
      <c r="T156" s="3"/>
      <c r="U156" s="2"/>
      <c r="V156" s="1"/>
      <c r="W156" s="1"/>
      <c r="X156" s="1"/>
      <c r="Y156" s="1"/>
      <c r="Z156" s="1"/>
      <c r="AA156" s="1"/>
      <c r="AB156" s="1"/>
      <c r="AC156" s="1"/>
      <c r="AD156" s="1"/>
      <c r="AE156" s="1"/>
      <c r="AF156" s="1"/>
      <c r="AG156" s="1"/>
      <c r="AH156" s="1"/>
      <c r="AI156" s="1"/>
      <c r="AJ156" s="1"/>
      <c r="AK156" s="1"/>
    </row>
    <row r="157" spans="1:37" x14ac:dyDescent="0.3">
      <c r="A157" s="4"/>
      <c r="B157" s="1"/>
      <c r="C157" s="1"/>
      <c r="D157" s="2"/>
      <c r="E157" s="3"/>
      <c r="F157" s="3"/>
      <c r="G157" s="2"/>
      <c r="H157" s="5"/>
      <c r="I157" s="1"/>
      <c r="J157" s="2"/>
      <c r="K157" s="1"/>
      <c r="L157" s="6"/>
      <c r="M157" s="1"/>
      <c r="N157" s="1"/>
      <c r="O157" s="1"/>
      <c r="P157" s="1"/>
      <c r="Q157" s="1"/>
      <c r="R157" s="1"/>
      <c r="S157" s="2"/>
      <c r="T157" s="3"/>
      <c r="U157" s="2"/>
      <c r="V157" s="1"/>
      <c r="W157" s="1"/>
      <c r="X157" s="1"/>
      <c r="Y157" s="1"/>
      <c r="Z157" s="1"/>
      <c r="AA157" s="1"/>
      <c r="AB157" s="1"/>
      <c r="AC157" s="1"/>
      <c r="AD157" s="1"/>
      <c r="AE157" s="1"/>
      <c r="AF157" s="1"/>
      <c r="AG157" s="1"/>
      <c r="AH157" s="1"/>
      <c r="AI157" s="1"/>
      <c r="AJ157" s="1"/>
      <c r="AK157" s="1"/>
    </row>
    <row r="158" spans="1:37" x14ac:dyDescent="0.3">
      <c r="A158" s="4"/>
      <c r="B158" s="1"/>
      <c r="C158" s="1"/>
      <c r="D158" s="2"/>
      <c r="E158" s="3"/>
      <c r="F158" s="3"/>
      <c r="G158" s="2"/>
      <c r="H158" s="5"/>
      <c r="I158" s="1"/>
      <c r="J158" s="2"/>
      <c r="K158" s="1"/>
      <c r="L158" s="6"/>
      <c r="M158" s="1"/>
      <c r="N158" s="1"/>
      <c r="O158" s="1"/>
      <c r="P158" s="1"/>
      <c r="Q158" s="1"/>
      <c r="R158" s="1"/>
      <c r="S158" s="2"/>
      <c r="T158" s="3"/>
      <c r="U158" s="2"/>
      <c r="V158" s="1"/>
      <c r="W158" s="1"/>
      <c r="X158" s="1"/>
      <c r="Y158" s="1"/>
      <c r="Z158" s="1"/>
      <c r="AA158" s="1"/>
      <c r="AB158" s="1"/>
      <c r="AC158" s="1"/>
      <c r="AD158" s="1"/>
      <c r="AE158" s="1"/>
      <c r="AF158" s="1"/>
      <c r="AG158" s="1"/>
      <c r="AH158" s="1"/>
      <c r="AI158" s="1"/>
      <c r="AJ158" s="1"/>
      <c r="AK158" s="1"/>
    </row>
    <row r="159" spans="1:37" x14ac:dyDescent="0.3">
      <c r="A159" s="4"/>
      <c r="B159" s="1"/>
      <c r="C159" s="1"/>
      <c r="D159" s="2"/>
      <c r="E159" s="3"/>
      <c r="F159" s="3"/>
      <c r="G159" s="2"/>
      <c r="H159" s="5"/>
      <c r="I159" s="1"/>
      <c r="J159" s="2"/>
      <c r="K159" s="1"/>
      <c r="L159" s="6"/>
      <c r="M159" s="1"/>
      <c r="N159" s="1"/>
      <c r="O159" s="1"/>
      <c r="P159" s="1"/>
      <c r="Q159" s="1"/>
      <c r="R159" s="1"/>
      <c r="S159" s="2"/>
      <c r="T159" s="3"/>
      <c r="U159" s="2"/>
      <c r="V159" s="1"/>
      <c r="W159" s="1"/>
      <c r="X159" s="1"/>
      <c r="Y159" s="1"/>
      <c r="Z159" s="1"/>
      <c r="AA159" s="1"/>
      <c r="AB159" s="1"/>
      <c r="AC159" s="1"/>
      <c r="AD159" s="1"/>
      <c r="AE159" s="1"/>
      <c r="AF159" s="1"/>
      <c r="AG159" s="1"/>
      <c r="AH159" s="1"/>
      <c r="AI159" s="1"/>
      <c r="AJ159" s="1"/>
      <c r="AK159" s="1"/>
    </row>
    <row r="160" spans="1:37" x14ac:dyDescent="0.3">
      <c r="A160" s="4"/>
      <c r="B160" s="1"/>
      <c r="C160" s="1"/>
      <c r="D160" s="2"/>
      <c r="E160" s="3"/>
      <c r="F160" s="3"/>
      <c r="G160" s="2"/>
      <c r="H160" s="5"/>
      <c r="I160" s="1"/>
      <c r="J160" s="2"/>
      <c r="K160" s="1"/>
      <c r="L160" s="6"/>
      <c r="M160" s="1"/>
      <c r="N160" s="1"/>
      <c r="O160" s="1"/>
      <c r="P160" s="1"/>
      <c r="Q160" s="1"/>
      <c r="R160" s="1"/>
      <c r="S160" s="2"/>
      <c r="T160" s="3"/>
      <c r="U160" s="2"/>
      <c r="V160" s="1"/>
      <c r="W160" s="1"/>
      <c r="X160" s="1"/>
      <c r="Y160" s="1"/>
      <c r="Z160" s="1"/>
      <c r="AA160" s="1"/>
      <c r="AB160" s="1"/>
      <c r="AC160" s="1"/>
      <c r="AD160" s="1"/>
      <c r="AE160" s="1"/>
      <c r="AF160" s="1"/>
      <c r="AG160" s="1"/>
      <c r="AH160" s="1"/>
      <c r="AI160" s="1"/>
      <c r="AJ160" s="1"/>
      <c r="AK160" s="1"/>
    </row>
    <row r="161" spans="1:37" x14ac:dyDescent="0.3">
      <c r="A161" s="4"/>
      <c r="B161" s="1"/>
      <c r="C161" s="1"/>
      <c r="D161" s="2"/>
      <c r="E161" s="3"/>
      <c r="F161" s="3"/>
      <c r="G161" s="2"/>
      <c r="H161" s="5"/>
      <c r="I161" s="1"/>
      <c r="J161" s="2"/>
      <c r="K161" s="1"/>
      <c r="L161" s="6"/>
      <c r="M161" s="1"/>
      <c r="N161" s="1"/>
      <c r="O161" s="1"/>
      <c r="P161" s="1"/>
      <c r="Q161" s="1"/>
      <c r="R161" s="1"/>
      <c r="S161" s="2"/>
      <c r="T161" s="3"/>
      <c r="U161" s="2"/>
      <c r="V161" s="1"/>
      <c r="W161" s="1"/>
      <c r="X161" s="1"/>
      <c r="Y161" s="1"/>
      <c r="Z161" s="1"/>
      <c r="AA161" s="1"/>
      <c r="AB161" s="1"/>
      <c r="AC161" s="1"/>
      <c r="AD161" s="1"/>
      <c r="AE161" s="1"/>
      <c r="AF161" s="1"/>
      <c r="AG161" s="1"/>
      <c r="AH161" s="1"/>
      <c r="AI161" s="1"/>
      <c r="AJ161" s="1"/>
      <c r="AK161" s="1"/>
    </row>
    <row r="162" spans="1:37" x14ac:dyDescent="0.3">
      <c r="A162" s="4"/>
      <c r="B162" s="1"/>
      <c r="C162" s="1"/>
      <c r="D162" s="2"/>
      <c r="E162" s="3"/>
      <c r="F162" s="3"/>
      <c r="G162" s="2"/>
      <c r="H162" s="5"/>
      <c r="I162" s="1"/>
      <c r="J162" s="2"/>
      <c r="K162" s="1"/>
      <c r="L162" s="6"/>
      <c r="M162" s="1"/>
      <c r="N162" s="1"/>
      <c r="O162" s="1"/>
      <c r="P162" s="1"/>
      <c r="Q162" s="1"/>
      <c r="R162" s="1"/>
      <c r="S162" s="2"/>
      <c r="T162" s="3"/>
      <c r="U162" s="2"/>
      <c r="V162" s="1"/>
      <c r="W162" s="1"/>
      <c r="X162" s="1"/>
      <c r="Y162" s="1"/>
      <c r="Z162" s="1"/>
      <c r="AA162" s="1"/>
      <c r="AB162" s="1"/>
      <c r="AC162" s="1"/>
      <c r="AD162" s="1"/>
      <c r="AE162" s="1"/>
      <c r="AF162" s="1"/>
      <c r="AG162" s="1"/>
      <c r="AH162" s="1"/>
      <c r="AI162" s="1"/>
      <c r="AJ162" s="1"/>
      <c r="AK162" s="1"/>
    </row>
    <row r="163" spans="1:37" x14ac:dyDescent="0.3">
      <c r="A163" s="4"/>
      <c r="B163" s="1"/>
      <c r="C163" s="1"/>
      <c r="D163" s="2"/>
      <c r="E163" s="3"/>
      <c r="F163" s="3"/>
      <c r="G163" s="2"/>
      <c r="H163" s="5"/>
      <c r="I163" s="1"/>
      <c r="J163" s="2"/>
      <c r="K163" s="1"/>
      <c r="L163" s="6"/>
      <c r="M163" s="1"/>
      <c r="N163" s="1"/>
      <c r="O163" s="1"/>
      <c r="P163" s="1"/>
      <c r="Q163" s="1"/>
      <c r="R163" s="1"/>
      <c r="S163" s="2"/>
      <c r="T163" s="3"/>
      <c r="U163" s="2"/>
      <c r="V163" s="1"/>
      <c r="W163" s="1"/>
      <c r="X163" s="1"/>
      <c r="Y163" s="1"/>
      <c r="Z163" s="1"/>
      <c r="AA163" s="1"/>
      <c r="AB163" s="1"/>
      <c r="AC163" s="1"/>
      <c r="AD163" s="1"/>
      <c r="AE163" s="1"/>
      <c r="AF163" s="1"/>
      <c r="AG163" s="1"/>
      <c r="AH163" s="1"/>
      <c r="AI163" s="1"/>
      <c r="AJ163" s="1"/>
      <c r="AK163" s="1"/>
    </row>
    <row r="164" spans="1:37" x14ac:dyDescent="0.3">
      <c r="A164" s="4"/>
      <c r="B164" s="1"/>
      <c r="C164" s="1"/>
      <c r="D164" s="2"/>
      <c r="E164" s="3"/>
      <c r="F164" s="3"/>
      <c r="G164" s="2"/>
      <c r="H164" s="5"/>
      <c r="I164" s="1"/>
      <c r="J164" s="2"/>
      <c r="K164" s="1"/>
      <c r="L164" s="6"/>
      <c r="M164" s="1"/>
      <c r="N164" s="1"/>
      <c r="O164" s="1"/>
      <c r="P164" s="1"/>
      <c r="Q164" s="1"/>
      <c r="R164" s="1"/>
      <c r="S164" s="2"/>
      <c r="T164" s="3"/>
      <c r="U164" s="2"/>
      <c r="V164" s="1"/>
      <c r="W164" s="1"/>
      <c r="X164" s="1"/>
      <c r="Y164" s="1"/>
      <c r="Z164" s="1"/>
      <c r="AA164" s="1"/>
      <c r="AB164" s="1"/>
      <c r="AC164" s="1"/>
      <c r="AD164" s="1"/>
      <c r="AE164" s="1"/>
      <c r="AF164" s="1"/>
      <c r="AG164" s="1"/>
      <c r="AH164" s="1"/>
      <c r="AI164" s="1"/>
      <c r="AJ164" s="1"/>
      <c r="AK164" s="1"/>
    </row>
    <row r="165" spans="1:37" x14ac:dyDescent="0.3">
      <c r="A165" s="4"/>
      <c r="B165" s="1"/>
      <c r="C165" s="1"/>
      <c r="D165" s="2"/>
      <c r="E165" s="3"/>
      <c r="F165" s="3"/>
      <c r="G165" s="2"/>
      <c r="H165" s="5"/>
      <c r="I165" s="1"/>
      <c r="J165" s="2"/>
      <c r="K165" s="1"/>
      <c r="L165" s="6"/>
      <c r="M165" s="1"/>
      <c r="N165" s="1"/>
      <c r="O165" s="1"/>
      <c r="P165" s="1"/>
      <c r="Q165" s="1"/>
      <c r="R165" s="1"/>
      <c r="S165" s="2"/>
      <c r="T165" s="3"/>
      <c r="U165" s="2"/>
      <c r="V165" s="1"/>
      <c r="W165" s="1"/>
      <c r="X165" s="1"/>
      <c r="Y165" s="1"/>
      <c r="Z165" s="1"/>
      <c r="AA165" s="1"/>
      <c r="AB165" s="1"/>
      <c r="AC165" s="1"/>
      <c r="AD165" s="1"/>
      <c r="AE165" s="1"/>
      <c r="AF165" s="1"/>
      <c r="AG165" s="1"/>
      <c r="AH165" s="1"/>
      <c r="AI165" s="1"/>
      <c r="AJ165" s="1"/>
      <c r="AK165" s="1"/>
    </row>
    <row r="166" spans="1:37" x14ac:dyDescent="0.3">
      <c r="A166" s="4"/>
      <c r="B166" s="1"/>
      <c r="C166" s="1"/>
      <c r="D166" s="2"/>
      <c r="E166" s="3"/>
      <c r="F166" s="3"/>
      <c r="G166" s="2"/>
      <c r="H166" s="5"/>
      <c r="I166" s="1"/>
      <c r="J166" s="2"/>
      <c r="K166" s="1"/>
      <c r="L166" s="6"/>
      <c r="M166" s="1"/>
      <c r="N166" s="1"/>
      <c r="O166" s="1"/>
      <c r="P166" s="1"/>
      <c r="Q166" s="1"/>
      <c r="R166" s="1"/>
      <c r="S166" s="2"/>
      <c r="T166" s="3"/>
      <c r="U166" s="2"/>
      <c r="V166" s="1"/>
      <c r="W166" s="1"/>
      <c r="X166" s="1"/>
      <c r="Y166" s="1"/>
      <c r="Z166" s="1"/>
      <c r="AA166" s="1"/>
      <c r="AB166" s="1"/>
      <c r="AC166" s="1"/>
      <c r="AD166" s="1"/>
      <c r="AE166" s="1"/>
      <c r="AF166" s="1"/>
      <c r="AG166" s="1"/>
      <c r="AH166" s="1"/>
      <c r="AI166" s="1"/>
      <c r="AJ166" s="1"/>
      <c r="AK166" s="1"/>
    </row>
    <row r="167" spans="1:37" x14ac:dyDescent="0.3">
      <c r="A167" s="4"/>
      <c r="B167" s="1"/>
      <c r="C167" s="1"/>
      <c r="D167" s="2"/>
      <c r="E167" s="3"/>
      <c r="F167" s="3"/>
      <c r="G167" s="2"/>
      <c r="H167" s="5"/>
      <c r="I167" s="1"/>
      <c r="J167" s="2"/>
      <c r="K167" s="1"/>
      <c r="L167" s="6"/>
      <c r="M167" s="1"/>
      <c r="N167" s="1"/>
      <c r="O167" s="1"/>
      <c r="P167" s="1"/>
      <c r="Q167" s="1"/>
      <c r="R167" s="1"/>
      <c r="S167" s="2"/>
      <c r="T167" s="3"/>
      <c r="U167" s="2"/>
      <c r="V167" s="1"/>
      <c r="W167" s="1"/>
      <c r="X167" s="1"/>
      <c r="Y167" s="1"/>
      <c r="Z167" s="1"/>
      <c r="AA167" s="1"/>
      <c r="AB167" s="1"/>
      <c r="AC167" s="1"/>
      <c r="AD167" s="1"/>
      <c r="AE167" s="1"/>
      <c r="AF167" s="1"/>
      <c r="AG167" s="1"/>
      <c r="AH167" s="1"/>
      <c r="AI167" s="1"/>
      <c r="AJ167" s="1"/>
      <c r="AK167" s="1"/>
    </row>
    <row r="168" spans="1:37" x14ac:dyDescent="0.3">
      <c r="A168" s="4"/>
      <c r="B168" s="1"/>
      <c r="C168" s="1"/>
      <c r="D168" s="2"/>
      <c r="E168" s="3"/>
      <c r="F168" s="3"/>
      <c r="G168" s="2"/>
      <c r="H168" s="5"/>
      <c r="I168" s="1"/>
      <c r="J168" s="2"/>
      <c r="K168" s="1"/>
      <c r="L168" s="6"/>
      <c r="M168" s="1"/>
      <c r="N168" s="1"/>
      <c r="O168" s="1"/>
      <c r="P168" s="1"/>
      <c r="Q168" s="1"/>
      <c r="R168" s="1"/>
      <c r="S168" s="2"/>
      <c r="T168" s="3"/>
      <c r="U168" s="2"/>
      <c r="V168" s="1"/>
      <c r="W168" s="1"/>
      <c r="X168" s="1"/>
      <c r="Y168" s="1"/>
      <c r="Z168" s="1"/>
      <c r="AA168" s="1"/>
      <c r="AB168" s="1"/>
      <c r="AC168" s="1"/>
      <c r="AD168" s="1"/>
      <c r="AE168" s="1"/>
      <c r="AF168" s="1"/>
      <c r="AG168" s="1"/>
      <c r="AH168" s="1"/>
      <c r="AI168" s="1"/>
      <c r="AJ168" s="1"/>
      <c r="AK168" s="1"/>
    </row>
    <row r="169" spans="1:37" x14ac:dyDescent="0.3">
      <c r="A169" s="4"/>
      <c r="B169" s="1"/>
      <c r="C169" s="1"/>
      <c r="D169" s="2"/>
      <c r="E169" s="3"/>
      <c r="F169" s="3"/>
      <c r="G169" s="2"/>
      <c r="H169" s="5"/>
      <c r="I169" s="1"/>
      <c r="J169" s="2"/>
      <c r="K169" s="1"/>
      <c r="L169" s="6"/>
      <c r="M169" s="1"/>
      <c r="N169" s="1"/>
      <c r="O169" s="1"/>
      <c r="P169" s="1"/>
      <c r="Q169" s="1"/>
      <c r="R169" s="1"/>
      <c r="S169" s="2"/>
      <c r="T169" s="3"/>
      <c r="U169" s="2"/>
      <c r="V169" s="1"/>
      <c r="W169" s="1"/>
      <c r="X169" s="1"/>
      <c r="Y169" s="1"/>
      <c r="Z169" s="1"/>
      <c r="AA169" s="1"/>
      <c r="AB169" s="1"/>
      <c r="AC169" s="1"/>
      <c r="AD169" s="1"/>
      <c r="AE169" s="1"/>
      <c r="AF169" s="1"/>
      <c r="AG169" s="1"/>
      <c r="AH169" s="1"/>
      <c r="AI169" s="1"/>
      <c r="AJ169" s="1"/>
      <c r="AK169" s="1"/>
    </row>
    <row r="170" spans="1:37" x14ac:dyDescent="0.3">
      <c r="A170" s="4"/>
      <c r="B170" s="1"/>
      <c r="C170" s="1"/>
      <c r="D170" s="2"/>
      <c r="E170" s="3"/>
      <c r="F170" s="3"/>
      <c r="G170" s="2"/>
      <c r="H170" s="5"/>
      <c r="I170" s="1"/>
      <c r="J170" s="2"/>
      <c r="K170" s="1"/>
      <c r="L170" s="6"/>
      <c r="M170" s="1"/>
      <c r="N170" s="1"/>
      <c r="O170" s="1"/>
      <c r="P170" s="1"/>
      <c r="Q170" s="1"/>
      <c r="R170" s="1"/>
      <c r="S170" s="2"/>
      <c r="T170" s="3"/>
      <c r="U170" s="2"/>
      <c r="V170" s="1"/>
      <c r="W170" s="1"/>
      <c r="X170" s="1"/>
      <c r="Y170" s="1"/>
      <c r="Z170" s="1"/>
      <c r="AA170" s="1"/>
      <c r="AB170" s="1"/>
      <c r="AC170" s="1"/>
      <c r="AD170" s="1"/>
      <c r="AE170" s="1"/>
      <c r="AF170" s="1"/>
      <c r="AG170" s="1"/>
      <c r="AH170" s="1"/>
      <c r="AI170" s="1"/>
      <c r="AJ170" s="1"/>
      <c r="AK170" s="1"/>
    </row>
    <row r="171" spans="1:37" x14ac:dyDescent="0.3">
      <c r="A171" s="4"/>
      <c r="B171" s="1"/>
      <c r="C171" s="1"/>
      <c r="D171" s="2"/>
      <c r="E171" s="3"/>
      <c r="F171" s="3"/>
      <c r="G171" s="2"/>
      <c r="H171" s="5"/>
      <c r="I171" s="1"/>
      <c r="J171" s="2"/>
      <c r="K171" s="1"/>
      <c r="L171" s="6"/>
      <c r="M171" s="1"/>
      <c r="N171" s="1"/>
      <c r="O171" s="1"/>
      <c r="P171" s="1"/>
      <c r="Q171" s="1"/>
      <c r="R171" s="1"/>
      <c r="S171" s="2"/>
      <c r="T171" s="3"/>
      <c r="U171" s="2"/>
      <c r="V171" s="1"/>
      <c r="W171" s="1"/>
      <c r="X171" s="1"/>
      <c r="Y171" s="1"/>
      <c r="Z171" s="1"/>
      <c r="AA171" s="1"/>
      <c r="AB171" s="1"/>
      <c r="AC171" s="1"/>
      <c r="AD171" s="1"/>
      <c r="AE171" s="1"/>
      <c r="AF171" s="1"/>
      <c r="AG171" s="1"/>
      <c r="AH171" s="1"/>
      <c r="AI171" s="1"/>
      <c r="AJ171" s="1"/>
      <c r="AK171" s="1"/>
    </row>
    <row r="172" spans="1:37" x14ac:dyDescent="0.3">
      <c r="A172" s="4"/>
      <c r="B172" s="1"/>
      <c r="C172" s="1"/>
      <c r="D172" s="2"/>
      <c r="E172" s="3"/>
      <c r="F172" s="3"/>
      <c r="G172" s="2"/>
      <c r="H172" s="5"/>
      <c r="I172" s="1"/>
      <c r="J172" s="2"/>
      <c r="K172" s="1"/>
      <c r="L172" s="6"/>
      <c r="M172" s="1"/>
      <c r="N172" s="1"/>
      <c r="O172" s="1"/>
      <c r="P172" s="1"/>
      <c r="Q172" s="1"/>
      <c r="R172" s="1"/>
      <c r="S172" s="2"/>
      <c r="T172" s="3"/>
      <c r="U172" s="2"/>
      <c r="V172" s="1"/>
      <c r="W172" s="1"/>
      <c r="X172" s="1"/>
      <c r="Y172" s="1"/>
      <c r="Z172" s="1"/>
      <c r="AA172" s="1"/>
      <c r="AB172" s="1"/>
      <c r="AC172" s="1"/>
      <c r="AD172" s="1"/>
      <c r="AE172" s="1"/>
      <c r="AF172" s="1"/>
      <c r="AG172" s="1"/>
      <c r="AH172" s="1"/>
      <c r="AI172" s="1"/>
      <c r="AJ172" s="1"/>
      <c r="AK172" s="1"/>
    </row>
    <row r="173" spans="1:37" x14ac:dyDescent="0.3">
      <c r="A173" s="4"/>
      <c r="B173" s="1"/>
      <c r="C173" s="1"/>
      <c r="D173" s="2"/>
      <c r="E173" s="3"/>
      <c r="F173" s="3"/>
      <c r="G173" s="2"/>
      <c r="H173" s="5"/>
      <c r="I173" s="1"/>
      <c r="J173" s="2"/>
      <c r="K173" s="1"/>
      <c r="L173" s="6"/>
      <c r="M173" s="1"/>
      <c r="N173" s="1"/>
      <c r="O173" s="1"/>
      <c r="P173" s="1"/>
      <c r="Q173" s="1"/>
      <c r="R173" s="1"/>
      <c r="S173" s="2"/>
      <c r="T173" s="3"/>
      <c r="U173" s="2"/>
      <c r="V173" s="1"/>
      <c r="W173" s="1"/>
      <c r="X173" s="1"/>
      <c r="Y173" s="1"/>
      <c r="Z173" s="1"/>
      <c r="AA173" s="1"/>
      <c r="AB173" s="1"/>
      <c r="AC173" s="1"/>
      <c r="AD173" s="1"/>
      <c r="AE173" s="1"/>
      <c r="AF173" s="1"/>
      <c r="AG173" s="1"/>
      <c r="AH173" s="1"/>
      <c r="AI173" s="1"/>
      <c r="AJ173" s="1"/>
      <c r="AK173" s="1"/>
    </row>
    <row r="174" spans="1:37" x14ac:dyDescent="0.3">
      <c r="A174" s="4"/>
      <c r="B174" s="1"/>
      <c r="C174" s="1"/>
      <c r="D174" s="2"/>
      <c r="E174" s="3"/>
      <c r="F174" s="3"/>
      <c r="G174" s="2"/>
      <c r="H174" s="5"/>
      <c r="I174" s="1"/>
      <c r="J174" s="2"/>
      <c r="K174" s="1"/>
      <c r="L174" s="6"/>
      <c r="M174" s="1"/>
      <c r="N174" s="1"/>
      <c r="O174" s="1"/>
      <c r="P174" s="1"/>
      <c r="Q174" s="1"/>
      <c r="R174" s="1"/>
      <c r="S174" s="2"/>
      <c r="T174" s="3"/>
      <c r="U174" s="2"/>
      <c r="V174" s="1"/>
      <c r="W174" s="1"/>
      <c r="X174" s="1"/>
      <c r="Y174" s="1"/>
      <c r="Z174" s="1"/>
      <c r="AA174" s="1"/>
      <c r="AB174" s="1"/>
      <c r="AC174" s="1"/>
      <c r="AD174" s="1"/>
      <c r="AE174" s="1"/>
      <c r="AF174" s="1"/>
      <c r="AG174" s="1"/>
      <c r="AH174" s="1"/>
      <c r="AI174" s="1"/>
      <c r="AJ174" s="1"/>
      <c r="AK174" s="1"/>
    </row>
    <row r="175" spans="1:37" x14ac:dyDescent="0.3">
      <c r="A175" s="4"/>
      <c r="B175" s="1"/>
      <c r="C175" s="1"/>
      <c r="D175" s="2"/>
      <c r="E175" s="3"/>
      <c r="F175" s="3"/>
      <c r="G175" s="2"/>
      <c r="H175" s="5"/>
      <c r="I175" s="1"/>
      <c r="J175" s="2"/>
      <c r="K175" s="1"/>
      <c r="L175" s="6"/>
      <c r="M175" s="1"/>
      <c r="N175" s="1"/>
      <c r="O175" s="1"/>
      <c r="P175" s="1"/>
      <c r="Q175" s="1"/>
      <c r="R175" s="1"/>
      <c r="S175" s="2"/>
      <c r="T175" s="3"/>
      <c r="U175" s="2"/>
      <c r="V175" s="1"/>
      <c r="W175" s="1"/>
      <c r="X175" s="1"/>
      <c r="Y175" s="1"/>
      <c r="Z175" s="1"/>
      <c r="AA175" s="1"/>
      <c r="AB175" s="1"/>
      <c r="AC175" s="1"/>
      <c r="AD175" s="1"/>
      <c r="AE175" s="1"/>
      <c r="AF175" s="1"/>
      <c r="AG175" s="1"/>
      <c r="AH175" s="1"/>
      <c r="AI175" s="1"/>
      <c r="AJ175" s="1"/>
      <c r="AK175" s="1"/>
    </row>
    <row r="176" spans="1:37" x14ac:dyDescent="0.3">
      <c r="A176" s="4"/>
      <c r="B176" s="1"/>
      <c r="C176" s="1"/>
      <c r="D176" s="2"/>
      <c r="E176" s="3"/>
      <c r="F176" s="3"/>
      <c r="G176" s="2"/>
      <c r="H176" s="5"/>
      <c r="I176" s="1"/>
      <c r="J176" s="2"/>
      <c r="K176" s="1"/>
      <c r="L176" s="6"/>
      <c r="M176" s="1"/>
      <c r="N176" s="1"/>
      <c r="O176" s="1"/>
      <c r="P176" s="1"/>
      <c r="Q176" s="1"/>
      <c r="R176" s="1"/>
      <c r="S176" s="2"/>
      <c r="T176" s="3"/>
      <c r="U176" s="2"/>
      <c r="V176" s="1"/>
      <c r="W176" s="1"/>
      <c r="X176" s="1"/>
      <c r="Y176" s="1"/>
      <c r="Z176" s="1"/>
      <c r="AA176" s="1"/>
      <c r="AB176" s="1"/>
      <c r="AC176" s="1"/>
      <c r="AD176" s="1"/>
      <c r="AE176" s="1"/>
      <c r="AF176" s="1"/>
      <c r="AG176" s="1"/>
      <c r="AH176" s="1"/>
      <c r="AI176" s="1"/>
      <c r="AJ176" s="1"/>
      <c r="AK176" s="1"/>
    </row>
    <row r="177" spans="1:37" x14ac:dyDescent="0.3">
      <c r="A177" s="4"/>
      <c r="B177" s="1"/>
      <c r="C177" s="1"/>
      <c r="D177" s="2"/>
      <c r="E177" s="3"/>
      <c r="F177" s="3"/>
      <c r="G177" s="2"/>
      <c r="H177" s="5"/>
      <c r="I177" s="1"/>
      <c r="J177" s="2"/>
      <c r="K177" s="1"/>
      <c r="L177" s="6"/>
      <c r="M177" s="1"/>
      <c r="N177" s="1"/>
      <c r="O177" s="1"/>
      <c r="P177" s="1"/>
      <c r="Q177" s="1"/>
      <c r="R177" s="1"/>
      <c r="S177" s="2"/>
      <c r="T177" s="3"/>
      <c r="U177" s="2"/>
      <c r="V177" s="1"/>
      <c r="W177" s="1"/>
      <c r="X177" s="1"/>
      <c r="Y177" s="1"/>
      <c r="Z177" s="1"/>
      <c r="AA177" s="1"/>
      <c r="AB177" s="1"/>
      <c r="AC177" s="1"/>
      <c r="AD177" s="1"/>
      <c r="AE177" s="1"/>
      <c r="AF177" s="1"/>
      <c r="AG177" s="1"/>
      <c r="AH177" s="1"/>
      <c r="AI177" s="1"/>
      <c r="AJ177" s="1"/>
      <c r="AK177" s="1"/>
    </row>
    <row r="178" spans="1:37" x14ac:dyDescent="0.3">
      <c r="A178" s="4"/>
      <c r="B178" s="1"/>
      <c r="C178" s="1"/>
      <c r="D178" s="2"/>
      <c r="E178" s="3"/>
      <c r="F178" s="3"/>
      <c r="G178" s="2"/>
      <c r="H178" s="5"/>
      <c r="I178" s="1"/>
      <c r="J178" s="2"/>
      <c r="K178" s="1"/>
      <c r="L178" s="6"/>
      <c r="M178" s="1"/>
      <c r="N178" s="1"/>
      <c r="O178" s="1"/>
      <c r="P178" s="1"/>
      <c r="Q178" s="1"/>
      <c r="R178" s="1"/>
      <c r="S178" s="2"/>
      <c r="T178" s="3"/>
      <c r="U178" s="2"/>
      <c r="V178" s="1"/>
      <c r="W178" s="1"/>
      <c r="X178" s="1"/>
      <c r="Y178" s="1"/>
      <c r="Z178" s="1"/>
      <c r="AA178" s="1"/>
      <c r="AB178" s="1"/>
      <c r="AC178" s="1"/>
      <c r="AD178" s="1"/>
      <c r="AE178" s="1"/>
      <c r="AF178" s="1"/>
      <c r="AG178" s="1"/>
      <c r="AH178" s="1"/>
      <c r="AI178" s="1"/>
      <c r="AJ178" s="1"/>
      <c r="AK178" s="1"/>
    </row>
    <row r="179" spans="1:37" x14ac:dyDescent="0.3">
      <c r="A179" s="4"/>
      <c r="B179" s="1"/>
      <c r="C179" s="1"/>
      <c r="D179" s="2"/>
      <c r="E179" s="3"/>
      <c r="F179" s="3"/>
      <c r="G179" s="2"/>
      <c r="H179" s="5"/>
      <c r="I179" s="1"/>
      <c r="J179" s="2"/>
      <c r="K179" s="1"/>
      <c r="L179" s="6"/>
      <c r="M179" s="1"/>
      <c r="N179" s="1"/>
      <c r="O179" s="1"/>
      <c r="P179" s="1"/>
      <c r="Q179" s="1"/>
      <c r="R179" s="1"/>
      <c r="S179" s="2"/>
      <c r="T179" s="3"/>
      <c r="U179" s="2"/>
      <c r="V179" s="1"/>
      <c r="W179" s="1"/>
      <c r="X179" s="1"/>
      <c r="Y179" s="1"/>
      <c r="Z179" s="1"/>
      <c r="AA179" s="1"/>
      <c r="AB179" s="1"/>
      <c r="AC179" s="1"/>
      <c r="AD179" s="1"/>
      <c r="AE179" s="1"/>
      <c r="AF179" s="1"/>
      <c r="AG179" s="1"/>
      <c r="AH179" s="1"/>
      <c r="AI179" s="1"/>
      <c r="AJ179" s="1"/>
      <c r="AK179" s="1"/>
    </row>
    <row r="180" spans="1:37" x14ac:dyDescent="0.3">
      <c r="A180" s="4"/>
      <c r="B180" s="1"/>
      <c r="C180" s="1"/>
      <c r="D180" s="2"/>
      <c r="E180" s="3"/>
      <c r="F180" s="3"/>
      <c r="G180" s="2"/>
      <c r="H180" s="5"/>
      <c r="I180" s="1"/>
      <c r="J180" s="2"/>
      <c r="K180" s="1"/>
      <c r="L180" s="6"/>
      <c r="M180" s="1"/>
      <c r="N180" s="1"/>
      <c r="O180" s="1"/>
      <c r="P180" s="1"/>
      <c r="Q180" s="1"/>
      <c r="R180" s="1"/>
      <c r="S180" s="2"/>
      <c r="T180" s="3"/>
      <c r="U180" s="2"/>
      <c r="V180" s="1"/>
      <c r="W180" s="1"/>
      <c r="X180" s="1"/>
      <c r="Y180" s="1"/>
      <c r="Z180" s="1"/>
      <c r="AA180" s="1"/>
      <c r="AB180" s="1"/>
      <c r="AC180" s="1"/>
      <c r="AD180" s="1"/>
      <c r="AE180" s="1"/>
      <c r="AF180" s="1"/>
      <c r="AG180" s="1"/>
      <c r="AH180" s="1"/>
      <c r="AI180" s="1"/>
      <c r="AJ180" s="1"/>
      <c r="AK180" s="1"/>
    </row>
    <row r="181" spans="1:37" x14ac:dyDescent="0.3">
      <c r="A181" s="4"/>
      <c r="B181" s="1"/>
      <c r="C181" s="1"/>
      <c r="D181" s="2"/>
      <c r="E181" s="3"/>
      <c r="F181" s="3"/>
      <c r="G181" s="2"/>
      <c r="H181" s="5"/>
      <c r="I181" s="1"/>
      <c r="J181" s="2"/>
      <c r="K181" s="1"/>
      <c r="L181" s="6"/>
      <c r="M181" s="1"/>
      <c r="N181" s="1"/>
      <c r="O181" s="1"/>
      <c r="P181" s="1"/>
      <c r="Q181" s="1"/>
      <c r="R181" s="1"/>
      <c r="S181" s="2"/>
      <c r="T181" s="3"/>
      <c r="U181" s="2"/>
      <c r="V181" s="1"/>
      <c r="W181" s="1"/>
      <c r="X181" s="1"/>
      <c r="Y181" s="1"/>
      <c r="Z181" s="1"/>
      <c r="AA181" s="1"/>
      <c r="AB181" s="1"/>
      <c r="AC181" s="1"/>
      <c r="AD181" s="1"/>
      <c r="AE181" s="1"/>
      <c r="AF181" s="1"/>
      <c r="AG181" s="1"/>
      <c r="AH181" s="1"/>
      <c r="AI181" s="1"/>
      <c r="AJ181" s="1"/>
      <c r="AK181" s="1"/>
    </row>
    <row r="182" spans="1:37" x14ac:dyDescent="0.3">
      <c r="A182" s="4"/>
      <c r="B182" s="1"/>
      <c r="C182" s="1"/>
      <c r="D182" s="2"/>
      <c r="E182" s="3"/>
      <c r="F182" s="3"/>
      <c r="G182" s="2"/>
      <c r="H182" s="5"/>
      <c r="I182" s="1"/>
      <c r="J182" s="2"/>
      <c r="K182" s="1"/>
      <c r="L182" s="6"/>
      <c r="M182" s="1"/>
      <c r="N182" s="1"/>
      <c r="O182" s="1"/>
      <c r="P182" s="1"/>
      <c r="Q182" s="1"/>
      <c r="R182" s="1"/>
      <c r="S182" s="2"/>
      <c r="T182" s="3"/>
      <c r="U182" s="2"/>
      <c r="V182" s="1"/>
      <c r="W182" s="1"/>
      <c r="X182" s="1"/>
      <c r="Y182" s="1"/>
      <c r="Z182" s="1"/>
      <c r="AA182" s="1"/>
      <c r="AB182" s="1"/>
      <c r="AC182" s="1"/>
      <c r="AD182" s="1"/>
      <c r="AE182" s="1"/>
      <c r="AF182" s="1"/>
      <c r="AG182" s="1"/>
      <c r="AH182" s="1"/>
      <c r="AI182" s="1"/>
      <c r="AJ182" s="1"/>
      <c r="AK182" s="1"/>
    </row>
    <row r="183" spans="1:37" x14ac:dyDescent="0.3">
      <c r="A183" s="4"/>
      <c r="B183" s="1"/>
      <c r="C183" s="1"/>
      <c r="D183" s="2"/>
      <c r="E183" s="3"/>
      <c r="F183" s="3"/>
      <c r="G183" s="2"/>
      <c r="H183" s="5"/>
      <c r="I183" s="1"/>
      <c r="J183" s="2"/>
      <c r="K183" s="1"/>
      <c r="L183" s="6"/>
      <c r="M183" s="1"/>
      <c r="N183" s="1"/>
      <c r="O183" s="1"/>
      <c r="P183" s="1"/>
      <c r="Q183" s="1"/>
      <c r="R183" s="1"/>
      <c r="S183" s="2"/>
      <c r="T183" s="3"/>
      <c r="U183" s="2"/>
      <c r="V183" s="1"/>
      <c r="W183" s="1"/>
      <c r="X183" s="1"/>
      <c r="Y183" s="1"/>
      <c r="Z183" s="1"/>
      <c r="AA183" s="1"/>
      <c r="AB183" s="1"/>
      <c r="AC183" s="1"/>
      <c r="AD183" s="1"/>
      <c r="AE183" s="1"/>
      <c r="AF183" s="1"/>
      <c r="AG183" s="1"/>
      <c r="AH183" s="1"/>
      <c r="AI183" s="1"/>
      <c r="AJ183" s="1"/>
      <c r="AK183" s="1"/>
    </row>
    <row r="184" spans="1:37" x14ac:dyDescent="0.3">
      <c r="A184" s="4"/>
      <c r="B184" s="1"/>
      <c r="C184" s="1"/>
      <c r="D184" s="2"/>
      <c r="E184" s="3"/>
      <c r="F184" s="3"/>
      <c r="G184" s="2"/>
      <c r="H184" s="5"/>
      <c r="I184" s="1"/>
      <c r="J184" s="2"/>
      <c r="K184" s="1"/>
      <c r="L184" s="6"/>
      <c r="M184" s="1"/>
      <c r="N184" s="1"/>
      <c r="O184" s="1"/>
      <c r="P184" s="1"/>
      <c r="Q184" s="1"/>
      <c r="R184" s="1"/>
      <c r="S184" s="2"/>
      <c r="T184" s="3"/>
      <c r="U184" s="2"/>
      <c r="V184" s="1"/>
      <c r="W184" s="1"/>
      <c r="X184" s="1"/>
      <c r="Y184" s="1"/>
      <c r="Z184" s="1"/>
      <c r="AA184" s="1"/>
      <c r="AB184" s="1"/>
      <c r="AC184" s="1"/>
      <c r="AD184" s="1"/>
      <c r="AE184" s="1"/>
      <c r="AF184" s="1"/>
      <c r="AG184" s="1"/>
      <c r="AH184" s="1"/>
      <c r="AI184" s="1"/>
      <c r="AJ184" s="1"/>
      <c r="AK184" s="1"/>
    </row>
    <row r="185" spans="1:37" x14ac:dyDescent="0.3">
      <c r="A185" s="4"/>
      <c r="B185" s="1"/>
      <c r="C185" s="1"/>
      <c r="D185" s="2"/>
      <c r="E185" s="3"/>
      <c r="F185" s="3"/>
      <c r="G185" s="2"/>
      <c r="H185" s="5"/>
      <c r="I185" s="1"/>
      <c r="J185" s="2"/>
      <c r="K185" s="1"/>
      <c r="L185" s="6"/>
      <c r="M185" s="1"/>
      <c r="N185" s="1"/>
      <c r="O185" s="1"/>
      <c r="P185" s="1"/>
      <c r="Q185" s="1"/>
      <c r="R185" s="1"/>
      <c r="S185" s="2"/>
      <c r="T185" s="3"/>
      <c r="U185" s="2"/>
      <c r="V185" s="1"/>
      <c r="W185" s="1"/>
      <c r="X185" s="1"/>
      <c r="Y185" s="1"/>
      <c r="Z185" s="1"/>
      <c r="AA185" s="1"/>
      <c r="AB185" s="1"/>
      <c r="AC185" s="1"/>
      <c r="AD185" s="1"/>
      <c r="AE185" s="1"/>
      <c r="AF185" s="1"/>
      <c r="AG185" s="1"/>
      <c r="AH185" s="1"/>
      <c r="AI185" s="1"/>
      <c r="AJ185" s="1"/>
      <c r="AK185" s="1"/>
    </row>
    <row r="186" spans="1:37" x14ac:dyDescent="0.3">
      <c r="A186" s="4"/>
      <c r="B186" s="1"/>
      <c r="C186" s="1"/>
      <c r="D186" s="2"/>
      <c r="E186" s="3"/>
      <c r="F186" s="3"/>
      <c r="G186" s="2"/>
      <c r="H186" s="5"/>
      <c r="I186" s="1"/>
      <c r="J186" s="2"/>
      <c r="K186" s="1"/>
      <c r="L186" s="6"/>
      <c r="M186" s="1"/>
      <c r="N186" s="1"/>
      <c r="O186" s="1"/>
      <c r="P186" s="1"/>
      <c r="Q186" s="1"/>
      <c r="R186" s="1"/>
      <c r="S186" s="2"/>
      <c r="T186" s="3"/>
      <c r="U186" s="2"/>
      <c r="V186" s="1"/>
      <c r="W186" s="1"/>
      <c r="X186" s="1"/>
      <c r="Y186" s="1"/>
      <c r="Z186" s="1"/>
      <c r="AA186" s="1"/>
      <c r="AB186" s="1"/>
      <c r="AC186" s="1"/>
      <c r="AD186" s="1"/>
      <c r="AE186" s="1"/>
      <c r="AF186" s="1"/>
      <c r="AG186" s="1"/>
      <c r="AH186" s="1"/>
      <c r="AI186" s="1"/>
      <c r="AJ186" s="1"/>
      <c r="AK186" s="1"/>
    </row>
    <row r="187" spans="1:37" x14ac:dyDescent="0.3">
      <c r="A187" s="4"/>
      <c r="B187" s="1"/>
      <c r="C187" s="1"/>
      <c r="D187" s="2"/>
      <c r="E187" s="3"/>
      <c r="F187" s="3"/>
      <c r="G187" s="2"/>
      <c r="H187" s="5"/>
      <c r="I187" s="1"/>
      <c r="J187" s="2"/>
      <c r="K187" s="1"/>
      <c r="L187" s="6"/>
      <c r="M187" s="1"/>
      <c r="N187" s="1"/>
      <c r="O187" s="1"/>
      <c r="P187" s="1"/>
      <c r="Q187" s="1"/>
      <c r="R187" s="1"/>
      <c r="S187" s="2"/>
      <c r="T187" s="3"/>
      <c r="U187" s="2"/>
      <c r="V187" s="1"/>
      <c r="W187" s="1"/>
      <c r="X187" s="1"/>
      <c r="Y187" s="1"/>
      <c r="Z187" s="1"/>
      <c r="AA187" s="1"/>
      <c r="AB187" s="1"/>
      <c r="AC187" s="1"/>
      <c r="AD187" s="1"/>
      <c r="AE187" s="1"/>
      <c r="AF187" s="1"/>
      <c r="AG187" s="1"/>
      <c r="AH187" s="1"/>
      <c r="AI187" s="1"/>
      <c r="AJ187" s="1"/>
      <c r="AK187" s="1"/>
    </row>
    <row r="188" spans="1:37" x14ac:dyDescent="0.3">
      <c r="A188" s="4"/>
      <c r="B188" s="1"/>
      <c r="C188" s="1"/>
      <c r="D188" s="2"/>
      <c r="E188" s="3"/>
      <c r="F188" s="3"/>
      <c r="G188" s="2"/>
      <c r="H188" s="5"/>
      <c r="I188" s="1"/>
      <c r="J188" s="2"/>
      <c r="K188" s="1"/>
      <c r="L188" s="6"/>
      <c r="M188" s="1"/>
      <c r="N188" s="1"/>
      <c r="O188" s="1"/>
      <c r="P188" s="1"/>
      <c r="Q188" s="1"/>
      <c r="R188" s="1"/>
      <c r="S188" s="2"/>
      <c r="T188" s="3"/>
      <c r="U188" s="2"/>
      <c r="V188" s="1"/>
      <c r="W188" s="1"/>
      <c r="X188" s="1"/>
      <c r="Y188" s="1"/>
      <c r="Z188" s="1"/>
      <c r="AA188" s="1"/>
      <c r="AB188" s="1"/>
      <c r="AC188" s="1"/>
      <c r="AD188" s="1"/>
      <c r="AE188" s="1"/>
      <c r="AF188" s="1"/>
      <c r="AG188" s="1"/>
      <c r="AH188" s="1"/>
      <c r="AI188" s="1"/>
      <c r="AJ188" s="1"/>
      <c r="AK188" s="1"/>
    </row>
    <row r="189" spans="1:37" x14ac:dyDescent="0.3">
      <c r="A189" s="4"/>
      <c r="B189" s="1"/>
      <c r="C189" s="1"/>
      <c r="D189" s="2"/>
      <c r="E189" s="3"/>
      <c r="F189" s="3"/>
      <c r="G189" s="2"/>
      <c r="H189" s="5"/>
      <c r="I189" s="1"/>
      <c r="J189" s="2"/>
      <c r="K189" s="1"/>
      <c r="L189" s="6"/>
      <c r="M189" s="1"/>
      <c r="N189" s="1"/>
      <c r="O189" s="1"/>
      <c r="P189" s="1"/>
      <c r="Q189" s="1"/>
      <c r="R189" s="1"/>
      <c r="S189" s="2"/>
      <c r="T189" s="3"/>
      <c r="U189" s="2"/>
      <c r="V189" s="1"/>
      <c r="W189" s="1"/>
      <c r="X189" s="1"/>
      <c r="Y189" s="1"/>
      <c r="Z189" s="1"/>
      <c r="AA189" s="1"/>
      <c r="AB189" s="1"/>
      <c r="AC189" s="1"/>
      <c r="AD189" s="1"/>
      <c r="AE189" s="1"/>
      <c r="AF189" s="1"/>
      <c r="AG189" s="1"/>
      <c r="AH189" s="1"/>
      <c r="AI189" s="1"/>
      <c r="AJ189" s="1"/>
      <c r="AK189" s="1"/>
    </row>
    <row r="190" spans="1:37" x14ac:dyDescent="0.3">
      <c r="A190" s="4"/>
      <c r="B190" s="1"/>
      <c r="C190" s="1"/>
      <c r="D190" s="2"/>
      <c r="E190" s="3"/>
      <c r="F190" s="3"/>
      <c r="G190" s="2"/>
      <c r="H190" s="5"/>
      <c r="I190" s="1"/>
      <c r="J190" s="2"/>
      <c r="K190" s="1"/>
      <c r="L190" s="6"/>
      <c r="M190" s="1"/>
      <c r="N190" s="1"/>
      <c r="O190" s="1"/>
      <c r="P190" s="1"/>
      <c r="Q190" s="1"/>
      <c r="R190" s="1"/>
      <c r="S190" s="2"/>
      <c r="T190" s="3"/>
      <c r="U190" s="2"/>
      <c r="V190" s="1"/>
      <c r="W190" s="1"/>
      <c r="X190" s="1"/>
      <c r="Y190" s="1"/>
      <c r="Z190" s="1"/>
      <c r="AA190" s="1"/>
      <c r="AB190" s="1"/>
      <c r="AC190" s="1"/>
      <c r="AD190" s="1"/>
      <c r="AE190" s="1"/>
      <c r="AF190" s="1"/>
      <c r="AG190" s="1"/>
      <c r="AH190" s="1"/>
      <c r="AI190" s="1"/>
      <c r="AJ190" s="1"/>
      <c r="AK190" s="1"/>
    </row>
    <row r="191" spans="1:37" x14ac:dyDescent="0.3">
      <c r="A191" s="4"/>
      <c r="B191" s="1"/>
      <c r="C191" s="1"/>
      <c r="D191" s="2"/>
      <c r="E191" s="3"/>
      <c r="F191" s="3"/>
      <c r="G191" s="2"/>
      <c r="H191" s="5"/>
      <c r="I191" s="1"/>
      <c r="J191" s="2"/>
      <c r="K191" s="1"/>
      <c r="L191" s="6"/>
      <c r="M191" s="1"/>
      <c r="N191" s="1"/>
      <c r="O191" s="1"/>
      <c r="P191" s="1"/>
      <c r="Q191" s="1"/>
      <c r="R191" s="1"/>
      <c r="S191" s="2"/>
      <c r="T191" s="3"/>
      <c r="U191" s="2"/>
      <c r="V191" s="1"/>
      <c r="W191" s="1"/>
      <c r="X191" s="1"/>
      <c r="Y191" s="1"/>
      <c r="Z191" s="1"/>
      <c r="AA191" s="1"/>
      <c r="AB191" s="1"/>
      <c r="AC191" s="1"/>
      <c r="AD191" s="1"/>
      <c r="AE191" s="1"/>
      <c r="AF191" s="1"/>
      <c r="AG191" s="1"/>
      <c r="AH191" s="1"/>
      <c r="AI191" s="1"/>
      <c r="AJ191" s="1"/>
      <c r="AK191" s="1"/>
    </row>
    <row r="192" spans="1:37" x14ac:dyDescent="0.3">
      <c r="A192" s="4"/>
      <c r="B192" s="1"/>
      <c r="C192" s="1"/>
      <c r="D192" s="2"/>
      <c r="E192" s="3"/>
      <c r="F192" s="3"/>
      <c r="G192" s="2"/>
      <c r="H192" s="5"/>
      <c r="I192" s="1"/>
      <c r="J192" s="2"/>
      <c r="K192" s="1"/>
      <c r="L192" s="6"/>
      <c r="M192" s="1"/>
      <c r="N192" s="1"/>
      <c r="O192" s="1"/>
      <c r="P192" s="1"/>
      <c r="Q192" s="1"/>
      <c r="R192" s="1"/>
      <c r="S192" s="2"/>
      <c r="T192" s="3"/>
      <c r="U192" s="2"/>
      <c r="V192" s="1"/>
      <c r="W192" s="1"/>
      <c r="X192" s="1"/>
      <c r="Y192" s="1"/>
      <c r="Z192" s="1"/>
      <c r="AA192" s="1"/>
      <c r="AB192" s="1"/>
      <c r="AC192" s="1"/>
      <c r="AD192" s="1"/>
      <c r="AE192" s="1"/>
      <c r="AF192" s="1"/>
      <c r="AG192" s="1"/>
      <c r="AH192" s="1"/>
      <c r="AI192" s="1"/>
      <c r="AJ192" s="1"/>
      <c r="AK192" s="1"/>
    </row>
    <row r="193" spans="1:37" x14ac:dyDescent="0.3">
      <c r="A193" s="4"/>
      <c r="B193" s="1"/>
      <c r="C193" s="1"/>
      <c r="D193" s="2"/>
      <c r="E193" s="3"/>
      <c r="F193" s="3"/>
      <c r="G193" s="2"/>
      <c r="H193" s="5"/>
      <c r="I193" s="1"/>
      <c r="J193" s="2"/>
      <c r="K193" s="1"/>
      <c r="L193" s="6"/>
      <c r="M193" s="1"/>
      <c r="N193" s="1"/>
      <c r="O193" s="1"/>
      <c r="P193" s="1"/>
      <c r="Q193" s="1"/>
      <c r="R193" s="1"/>
      <c r="S193" s="2"/>
      <c r="T193" s="3"/>
      <c r="U193" s="2"/>
      <c r="V193" s="1"/>
      <c r="W193" s="1"/>
      <c r="X193" s="1"/>
      <c r="Y193" s="1"/>
      <c r="Z193" s="1"/>
      <c r="AA193" s="1"/>
      <c r="AB193" s="1"/>
      <c r="AC193" s="1"/>
      <c r="AD193" s="1"/>
      <c r="AE193" s="1"/>
      <c r="AF193" s="1"/>
      <c r="AG193" s="1"/>
      <c r="AH193" s="1"/>
      <c r="AI193" s="1"/>
      <c r="AJ193" s="1"/>
      <c r="AK193" s="1"/>
    </row>
    <row r="194" spans="1:37" x14ac:dyDescent="0.3">
      <c r="A194" s="4"/>
      <c r="B194" s="1"/>
      <c r="C194" s="1"/>
      <c r="D194" s="2"/>
      <c r="E194" s="3"/>
      <c r="F194" s="3"/>
      <c r="G194" s="2"/>
      <c r="H194" s="5"/>
      <c r="I194" s="1"/>
      <c r="J194" s="2"/>
      <c r="K194" s="1"/>
      <c r="L194" s="6"/>
      <c r="M194" s="1"/>
      <c r="N194" s="1"/>
      <c r="O194" s="1"/>
      <c r="P194" s="1"/>
      <c r="Q194" s="1"/>
      <c r="R194" s="1"/>
      <c r="S194" s="2"/>
      <c r="T194" s="3"/>
      <c r="U194" s="2"/>
      <c r="V194" s="1"/>
      <c r="W194" s="1"/>
      <c r="X194" s="1"/>
      <c r="Y194" s="1"/>
      <c r="Z194" s="1"/>
      <c r="AA194" s="1"/>
      <c r="AB194" s="1"/>
      <c r="AC194" s="1"/>
      <c r="AD194" s="1"/>
      <c r="AE194" s="1"/>
      <c r="AF194" s="1"/>
      <c r="AG194" s="1"/>
      <c r="AH194" s="1"/>
      <c r="AI194" s="1"/>
      <c r="AJ194" s="1"/>
      <c r="AK194" s="1"/>
    </row>
    <row r="195" spans="1:37" x14ac:dyDescent="0.3">
      <c r="A195" s="4"/>
      <c r="B195" s="1"/>
      <c r="C195" s="1"/>
      <c r="D195" s="2"/>
      <c r="E195" s="3"/>
      <c r="F195" s="3"/>
      <c r="G195" s="2"/>
      <c r="H195" s="5"/>
      <c r="I195" s="1"/>
      <c r="J195" s="2"/>
      <c r="K195" s="1"/>
      <c r="L195" s="6"/>
      <c r="M195" s="1"/>
      <c r="N195" s="1"/>
      <c r="O195" s="1"/>
      <c r="P195" s="1"/>
      <c r="Q195" s="1"/>
      <c r="R195" s="1"/>
      <c r="S195" s="2"/>
      <c r="T195" s="3"/>
      <c r="U195" s="2"/>
      <c r="V195" s="1"/>
      <c r="W195" s="1"/>
      <c r="X195" s="1"/>
      <c r="Y195" s="1"/>
      <c r="Z195" s="1"/>
      <c r="AA195" s="1"/>
      <c r="AB195" s="1"/>
      <c r="AC195" s="1"/>
      <c r="AD195" s="1"/>
      <c r="AE195" s="1"/>
      <c r="AF195" s="1"/>
      <c r="AG195" s="1"/>
      <c r="AH195" s="1"/>
      <c r="AI195" s="1"/>
      <c r="AJ195" s="1"/>
      <c r="AK195" s="1"/>
    </row>
    <row r="196" spans="1:37" x14ac:dyDescent="0.3">
      <c r="A196" s="4"/>
      <c r="B196" s="1"/>
      <c r="C196" s="1"/>
      <c r="D196" s="2"/>
      <c r="E196" s="3"/>
      <c r="F196" s="3"/>
      <c r="G196" s="2"/>
      <c r="H196" s="5"/>
      <c r="I196" s="1"/>
      <c r="J196" s="2"/>
      <c r="K196" s="1"/>
      <c r="L196" s="6"/>
      <c r="M196" s="1"/>
      <c r="N196" s="1"/>
      <c r="O196" s="1"/>
      <c r="P196" s="1"/>
      <c r="Q196" s="1"/>
      <c r="R196" s="1"/>
      <c r="S196" s="2"/>
      <c r="T196" s="3"/>
      <c r="U196" s="2"/>
      <c r="V196" s="1"/>
      <c r="W196" s="1"/>
      <c r="X196" s="1"/>
      <c r="Y196" s="1"/>
      <c r="Z196" s="1"/>
      <c r="AA196" s="1"/>
      <c r="AB196" s="1"/>
      <c r="AC196" s="1"/>
      <c r="AD196" s="1"/>
      <c r="AE196" s="1"/>
      <c r="AF196" s="1"/>
      <c r="AG196" s="1"/>
      <c r="AH196" s="1"/>
      <c r="AI196" s="1"/>
      <c r="AJ196" s="1"/>
      <c r="AK196" s="1"/>
    </row>
    <row r="197" spans="1:37" x14ac:dyDescent="0.3">
      <c r="A197" s="4"/>
      <c r="B197" s="1"/>
      <c r="C197" s="1"/>
      <c r="D197" s="2"/>
      <c r="E197" s="3"/>
      <c r="F197" s="3"/>
      <c r="G197" s="2"/>
      <c r="H197" s="5"/>
      <c r="I197" s="1"/>
      <c r="J197" s="2"/>
      <c r="K197" s="1"/>
      <c r="L197" s="6"/>
      <c r="M197" s="1"/>
      <c r="N197" s="1"/>
      <c r="O197" s="1"/>
      <c r="P197" s="1"/>
      <c r="Q197" s="1"/>
      <c r="R197" s="1"/>
      <c r="S197" s="2"/>
      <c r="T197" s="3"/>
      <c r="U197" s="2"/>
      <c r="V197" s="1"/>
      <c r="W197" s="1"/>
      <c r="X197" s="1"/>
      <c r="Y197" s="1"/>
      <c r="Z197" s="1"/>
      <c r="AA197" s="1"/>
      <c r="AB197" s="1"/>
      <c r="AC197" s="1"/>
      <c r="AD197" s="1"/>
      <c r="AE197" s="1"/>
      <c r="AF197" s="1"/>
      <c r="AG197" s="1"/>
      <c r="AH197" s="1"/>
      <c r="AI197" s="1"/>
      <c r="AJ197" s="1"/>
      <c r="AK197" s="1"/>
    </row>
    <row r="198" spans="1:37" x14ac:dyDescent="0.3">
      <c r="A198" s="4"/>
      <c r="B198" s="1"/>
      <c r="C198" s="1"/>
      <c r="D198" s="2"/>
      <c r="E198" s="3"/>
      <c r="F198" s="3"/>
      <c r="G198" s="2"/>
      <c r="H198" s="5"/>
      <c r="I198" s="1"/>
      <c r="J198" s="2"/>
      <c r="K198" s="1"/>
      <c r="L198" s="6"/>
      <c r="M198" s="1"/>
      <c r="N198" s="1"/>
      <c r="O198" s="1"/>
      <c r="P198" s="1"/>
      <c r="Q198" s="1"/>
      <c r="R198" s="1"/>
      <c r="S198" s="2"/>
      <c r="T198" s="3"/>
      <c r="U198" s="2"/>
      <c r="V198" s="1"/>
      <c r="W198" s="1"/>
      <c r="X198" s="1"/>
      <c r="Y198" s="1"/>
      <c r="Z198" s="1"/>
      <c r="AA198" s="1"/>
      <c r="AB198" s="1"/>
      <c r="AC198" s="1"/>
      <c r="AD198" s="1"/>
      <c r="AE198" s="1"/>
      <c r="AF198" s="1"/>
      <c r="AG198" s="1"/>
      <c r="AH198" s="1"/>
      <c r="AI198" s="1"/>
      <c r="AJ198" s="1"/>
      <c r="AK198" s="1"/>
    </row>
    <row r="199" spans="1:37" x14ac:dyDescent="0.3">
      <c r="A199" s="4"/>
      <c r="B199" s="1"/>
      <c r="C199" s="1"/>
      <c r="D199" s="2"/>
      <c r="E199" s="3"/>
      <c r="F199" s="3"/>
      <c r="G199" s="2"/>
      <c r="H199" s="5"/>
      <c r="I199" s="1"/>
      <c r="J199" s="2"/>
      <c r="K199" s="1"/>
      <c r="L199" s="6"/>
      <c r="M199" s="1"/>
      <c r="N199" s="1"/>
      <c r="O199" s="1"/>
      <c r="P199" s="1"/>
      <c r="Q199" s="1"/>
      <c r="R199" s="1"/>
      <c r="S199" s="2"/>
      <c r="T199" s="3"/>
      <c r="U199" s="2"/>
      <c r="V199" s="1"/>
      <c r="W199" s="1"/>
      <c r="X199" s="1"/>
      <c r="Y199" s="1"/>
      <c r="Z199" s="1"/>
      <c r="AA199" s="1"/>
      <c r="AB199" s="1"/>
      <c r="AC199" s="1"/>
      <c r="AD199" s="1"/>
      <c r="AE199" s="1"/>
      <c r="AF199" s="1"/>
      <c r="AG199" s="1"/>
      <c r="AH199" s="1"/>
      <c r="AI199" s="1"/>
      <c r="AJ199" s="1"/>
      <c r="AK199" s="1"/>
    </row>
    <row r="200" spans="1:37" x14ac:dyDescent="0.3">
      <c r="A200" s="4"/>
      <c r="B200" s="1"/>
      <c r="C200" s="1"/>
      <c r="D200" s="2"/>
      <c r="E200" s="3"/>
      <c r="F200" s="3"/>
      <c r="G200" s="2"/>
      <c r="H200" s="5"/>
      <c r="I200" s="1"/>
      <c r="J200" s="2"/>
      <c r="K200" s="1"/>
      <c r="L200" s="6"/>
      <c r="M200" s="1"/>
      <c r="N200" s="1"/>
      <c r="O200" s="1"/>
      <c r="P200" s="1"/>
      <c r="Q200" s="1"/>
      <c r="R200" s="1"/>
      <c r="S200" s="2"/>
      <c r="T200" s="3"/>
      <c r="U200" s="2"/>
      <c r="V200" s="1"/>
      <c r="W200" s="1"/>
      <c r="X200" s="1"/>
      <c r="Y200" s="1"/>
      <c r="Z200" s="1"/>
      <c r="AA200" s="1"/>
      <c r="AB200" s="1"/>
      <c r="AC200" s="1"/>
      <c r="AD200" s="1"/>
      <c r="AE200" s="1"/>
      <c r="AF200" s="1"/>
      <c r="AG200" s="1"/>
      <c r="AH200" s="1"/>
      <c r="AI200" s="1"/>
      <c r="AJ200" s="1"/>
      <c r="AK200" s="1"/>
    </row>
    <row r="201" spans="1:37" x14ac:dyDescent="0.3">
      <c r="A201" s="4"/>
      <c r="B201" s="1"/>
      <c r="C201" s="1"/>
      <c r="D201" s="2"/>
      <c r="E201" s="3"/>
      <c r="F201" s="3"/>
      <c r="G201" s="2"/>
      <c r="H201" s="5"/>
      <c r="I201" s="1"/>
      <c r="J201" s="2"/>
      <c r="K201" s="1"/>
      <c r="L201" s="6"/>
      <c r="M201" s="1"/>
      <c r="N201" s="1"/>
      <c r="O201" s="1"/>
      <c r="P201" s="1"/>
      <c r="Q201" s="1"/>
      <c r="R201" s="1"/>
      <c r="S201" s="2"/>
      <c r="T201" s="3"/>
      <c r="U201" s="2"/>
      <c r="V201" s="1"/>
      <c r="W201" s="1"/>
      <c r="X201" s="1"/>
      <c r="Y201" s="1"/>
      <c r="Z201" s="1"/>
      <c r="AA201" s="1"/>
      <c r="AB201" s="1"/>
      <c r="AC201" s="1"/>
      <c r="AD201" s="1"/>
      <c r="AE201" s="1"/>
      <c r="AF201" s="1"/>
      <c r="AG201" s="1"/>
      <c r="AH201" s="1"/>
      <c r="AI201" s="1"/>
      <c r="AJ201" s="1"/>
      <c r="AK201" s="1"/>
    </row>
    <row r="202" spans="1:37" x14ac:dyDescent="0.3">
      <c r="A202" s="4"/>
      <c r="B202" s="1"/>
      <c r="C202" s="1"/>
      <c r="D202" s="2"/>
      <c r="E202" s="3"/>
      <c r="F202" s="3"/>
      <c r="G202" s="2"/>
      <c r="H202" s="5"/>
      <c r="I202" s="1"/>
      <c r="J202" s="2"/>
      <c r="K202" s="1"/>
      <c r="L202" s="6"/>
      <c r="M202" s="1"/>
      <c r="N202" s="1"/>
      <c r="O202" s="1"/>
      <c r="P202" s="1"/>
      <c r="Q202" s="1"/>
      <c r="R202" s="1"/>
      <c r="S202" s="2"/>
      <c r="T202" s="3"/>
      <c r="U202" s="2"/>
      <c r="V202" s="1"/>
      <c r="W202" s="1"/>
      <c r="X202" s="1"/>
      <c r="Y202" s="1"/>
      <c r="Z202" s="1"/>
      <c r="AA202" s="1"/>
      <c r="AB202" s="1"/>
      <c r="AC202" s="1"/>
      <c r="AD202" s="1"/>
      <c r="AE202" s="1"/>
      <c r="AF202" s="1"/>
      <c r="AG202" s="1"/>
      <c r="AH202" s="1"/>
      <c r="AI202" s="1"/>
      <c r="AJ202" s="1"/>
      <c r="AK202" s="1"/>
    </row>
    <row r="203" spans="1:37" x14ac:dyDescent="0.3">
      <c r="A203" s="4"/>
      <c r="B203" s="1"/>
      <c r="C203" s="1"/>
      <c r="D203" s="2"/>
      <c r="E203" s="3"/>
      <c r="F203" s="3"/>
      <c r="G203" s="2"/>
      <c r="H203" s="5"/>
      <c r="I203" s="1"/>
      <c r="J203" s="2"/>
      <c r="K203" s="1"/>
      <c r="L203" s="6"/>
      <c r="M203" s="1"/>
      <c r="N203" s="1"/>
      <c r="O203" s="1"/>
      <c r="P203" s="1"/>
      <c r="Q203" s="1"/>
      <c r="R203" s="1"/>
      <c r="S203" s="2"/>
      <c r="T203" s="3"/>
      <c r="U203" s="2"/>
      <c r="V203" s="1"/>
      <c r="W203" s="1"/>
      <c r="X203" s="1"/>
      <c r="Y203" s="1"/>
      <c r="Z203" s="1"/>
      <c r="AA203" s="1"/>
      <c r="AB203" s="1"/>
      <c r="AC203" s="1"/>
      <c r="AD203" s="1"/>
      <c r="AE203" s="1"/>
      <c r="AF203" s="1"/>
      <c r="AG203" s="1"/>
      <c r="AH203" s="1"/>
      <c r="AI203" s="1"/>
      <c r="AJ203" s="1"/>
      <c r="AK203" s="1"/>
    </row>
    <row r="204" spans="1:37" x14ac:dyDescent="0.3">
      <c r="A204" s="4"/>
      <c r="B204" s="1"/>
      <c r="C204" s="1"/>
      <c r="D204" s="2"/>
      <c r="E204" s="3"/>
      <c r="F204" s="3"/>
      <c r="G204" s="2"/>
      <c r="H204" s="5"/>
      <c r="I204" s="1"/>
      <c r="J204" s="2"/>
      <c r="K204" s="1"/>
      <c r="L204" s="6"/>
      <c r="M204" s="1"/>
      <c r="N204" s="1"/>
      <c r="O204" s="1"/>
      <c r="P204" s="1"/>
      <c r="Q204" s="1"/>
      <c r="R204" s="1"/>
      <c r="S204" s="2"/>
      <c r="T204" s="3"/>
      <c r="U204" s="2"/>
      <c r="V204" s="1"/>
      <c r="W204" s="1"/>
      <c r="X204" s="1"/>
      <c r="Y204" s="1"/>
      <c r="Z204" s="1"/>
      <c r="AA204" s="1"/>
      <c r="AB204" s="1"/>
      <c r="AC204" s="1"/>
      <c r="AD204" s="1"/>
      <c r="AE204" s="1"/>
      <c r="AF204" s="1"/>
      <c r="AG204" s="1"/>
      <c r="AH204" s="1"/>
      <c r="AI204" s="1"/>
      <c r="AJ204" s="1"/>
      <c r="AK204" s="1"/>
    </row>
    <row r="205" spans="1:37" x14ac:dyDescent="0.3">
      <c r="A205" s="4"/>
      <c r="B205" s="1"/>
      <c r="C205" s="1"/>
      <c r="D205" s="2"/>
      <c r="E205" s="3"/>
      <c r="F205" s="3"/>
      <c r="G205" s="2"/>
      <c r="H205" s="5"/>
      <c r="I205" s="1"/>
      <c r="J205" s="2"/>
      <c r="K205" s="1"/>
      <c r="L205" s="6"/>
      <c r="M205" s="1"/>
      <c r="N205" s="1"/>
      <c r="O205" s="1"/>
      <c r="P205" s="1"/>
      <c r="Q205" s="1"/>
      <c r="R205" s="1"/>
      <c r="S205" s="2"/>
      <c r="T205" s="3"/>
      <c r="U205" s="2"/>
      <c r="V205" s="1"/>
      <c r="W205" s="1"/>
      <c r="X205" s="1"/>
      <c r="Y205" s="1"/>
      <c r="Z205" s="1"/>
      <c r="AA205" s="1"/>
      <c r="AB205" s="1"/>
      <c r="AC205" s="1"/>
      <c r="AD205" s="1"/>
      <c r="AE205" s="1"/>
      <c r="AF205" s="1"/>
      <c r="AG205" s="1"/>
      <c r="AH205" s="1"/>
      <c r="AI205" s="1"/>
      <c r="AJ205" s="1"/>
      <c r="AK205" s="1"/>
    </row>
    <row r="206" spans="1:37" x14ac:dyDescent="0.3">
      <c r="A206" s="4"/>
      <c r="B206" s="1"/>
      <c r="C206" s="1"/>
      <c r="D206" s="2"/>
      <c r="E206" s="3"/>
      <c r="F206" s="3"/>
      <c r="G206" s="2"/>
      <c r="H206" s="5"/>
      <c r="I206" s="1"/>
      <c r="J206" s="2"/>
      <c r="K206" s="1"/>
      <c r="L206" s="6"/>
      <c r="M206" s="1"/>
      <c r="N206" s="1"/>
      <c r="O206" s="1"/>
      <c r="P206" s="1"/>
      <c r="Q206" s="1"/>
      <c r="R206" s="1"/>
      <c r="S206" s="2"/>
      <c r="T206" s="3"/>
      <c r="U206" s="2"/>
      <c r="V206" s="1"/>
      <c r="W206" s="1"/>
      <c r="X206" s="1"/>
      <c r="Y206" s="1"/>
      <c r="Z206" s="1"/>
      <c r="AA206" s="1"/>
      <c r="AB206" s="1"/>
      <c r="AC206" s="1"/>
      <c r="AD206" s="1"/>
      <c r="AE206" s="1"/>
      <c r="AF206" s="1"/>
      <c r="AG206" s="1"/>
      <c r="AH206" s="1"/>
      <c r="AI206" s="1"/>
      <c r="AJ206" s="1"/>
      <c r="AK206" s="1"/>
    </row>
    <row r="207" spans="1:37" x14ac:dyDescent="0.3">
      <c r="A207" s="4"/>
      <c r="B207" s="1"/>
      <c r="C207" s="1"/>
      <c r="D207" s="2"/>
      <c r="E207" s="3"/>
      <c r="F207" s="3"/>
      <c r="G207" s="2"/>
      <c r="H207" s="5"/>
      <c r="I207" s="1"/>
      <c r="J207" s="2"/>
      <c r="K207" s="1"/>
      <c r="L207" s="6"/>
      <c r="M207" s="1"/>
      <c r="N207" s="1"/>
      <c r="O207" s="1"/>
      <c r="P207" s="1"/>
      <c r="Q207" s="1"/>
      <c r="R207" s="1"/>
      <c r="S207" s="2"/>
      <c r="T207" s="3"/>
      <c r="U207" s="2"/>
      <c r="V207" s="1"/>
      <c r="W207" s="1"/>
      <c r="X207" s="1"/>
      <c r="Y207" s="1"/>
      <c r="Z207" s="1"/>
      <c r="AA207" s="1"/>
      <c r="AB207" s="1"/>
      <c r="AC207" s="1"/>
      <c r="AD207" s="1"/>
      <c r="AE207" s="1"/>
      <c r="AF207" s="1"/>
      <c r="AG207" s="1"/>
      <c r="AH207" s="1"/>
      <c r="AI207" s="1"/>
      <c r="AJ207" s="1"/>
      <c r="AK20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22E80-AA64-4C94-93E7-BE4478B57145}">
  <sheetPr>
    <outlinePr summaryBelow="0" summaryRight="0"/>
  </sheetPr>
  <dimension ref="A1:P2070"/>
  <sheetViews>
    <sheetView tabSelected="1" workbookViewId="0">
      <selection activeCell="C1" sqref="C1"/>
    </sheetView>
  </sheetViews>
  <sheetFormatPr defaultColWidth="14" defaultRowHeight="13.8" x14ac:dyDescent="0.3"/>
  <cols>
    <col min="1" max="1" width="9" customWidth="1"/>
    <col min="2" max="2" width="12" customWidth="1"/>
    <col min="3" max="3" width="14" customWidth="1"/>
    <col min="4" max="4" width="19" customWidth="1"/>
    <col min="5" max="6" width="11" customWidth="1"/>
    <col min="7" max="7" width="15" customWidth="1"/>
    <col min="8" max="8" width="14" hidden="1" customWidth="1"/>
    <col min="9" max="10" width="10" customWidth="1"/>
    <col min="11" max="11" width="16" customWidth="1"/>
    <col min="12" max="12" width="22" customWidth="1"/>
    <col min="13" max="13" width="15" customWidth="1"/>
    <col min="14" max="14" width="21" customWidth="1"/>
    <col min="15" max="15" width="77" customWidth="1"/>
    <col min="16" max="16" width="18" customWidth="1"/>
  </cols>
  <sheetData>
    <row r="1" spans="1:16" ht="31.2" x14ac:dyDescent="0.3">
      <c r="A1" s="184" t="s">
        <v>352</v>
      </c>
      <c r="B1" s="192" t="s">
        <v>353</v>
      </c>
      <c r="C1" s="147" t="s">
        <v>354</v>
      </c>
      <c r="D1" s="147" t="s">
        <v>355</v>
      </c>
      <c r="E1" s="147" t="s">
        <v>356</v>
      </c>
      <c r="F1" s="193" t="s">
        <v>357</v>
      </c>
      <c r="G1" s="187" t="s">
        <v>358</v>
      </c>
      <c r="H1" s="190" t="s">
        <v>359</v>
      </c>
      <c r="I1" s="191" t="s">
        <v>360</v>
      </c>
      <c r="J1" s="188" t="s">
        <v>361</v>
      </c>
      <c r="K1" s="188" t="s">
        <v>362</v>
      </c>
      <c r="L1" s="188" t="s">
        <v>363</v>
      </c>
      <c r="M1" s="189" t="s">
        <v>364</v>
      </c>
      <c r="N1" s="190" t="s">
        <v>365</v>
      </c>
      <c r="O1" s="194" t="s">
        <v>366</v>
      </c>
      <c r="P1" s="194" t="s">
        <v>367</v>
      </c>
    </row>
    <row r="2" spans="1:16" ht="16.95" customHeight="1" x14ac:dyDescent="0.3">
      <c r="A2" s="319" t="s">
        <v>368</v>
      </c>
      <c r="B2" s="320"/>
      <c r="C2" s="321"/>
      <c r="D2" s="322"/>
      <c r="E2" s="319"/>
      <c r="F2" s="323"/>
      <c r="G2" s="322"/>
      <c r="H2" s="319"/>
      <c r="I2" s="319"/>
      <c r="J2" s="319"/>
      <c r="K2" s="322"/>
      <c r="L2" s="322"/>
      <c r="M2" s="324"/>
      <c r="N2" s="319"/>
      <c r="O2" s="319"/>
      <c r="P2" s="198"/>
    </row>
    <row r="3" spans="1:16" ht="327.60000000000002" x14ac:dyDescent="0.3">
      <c r="A3" s="128" t="s">
        <v>369</v>
      </c>
      <c r="B3" s="129">
        <v>45142</v>
      </c>
      <c r="C3" s="132" t="s">
        <v>370</v>
      </c>
      <c r="D3" s="126" t="s">
        <v>371</v>
      </c>
      <c r="E3" s="126" t="s">
        <v>372</v>
      </c>
      <c r="F3" s="130" t="s">
        <v>373</v>
      </c>
      <c r="G3" s="126" t="s">
        <v>374</v>
      </c>
      <c r="H3" s="128" t="s">
        <v>375</v>
      </c>
      <c r="I3" s="131" t="s">
        <v>376</v>
      </c>
      <c r="J3" s="114"/>
      <c r="K3" s="115" t="s">
        <v>8</v>
      </c>
      <c r="L3" s="115"/>
      <c r="M3" s="127"/>
      <c r="N3" s="126" t="s">
        <v>377</v>
      </c>
      <c r="O3" s="126" t="s">
        <v>378</v>
      </c>
      <c r="P3" s="133"/>
    </row>
    <row r="4" spans="1:16" ht="409.6" x14ac:dyDescent="0.3">
      <c r="A4" s="128" t="s">
        <v>379</v>
      </c>
      <c r="B4" s="129">
        <v>45142</v>
      </c>
      <c r="C4" s="132" t="s">
        <v>380</v>
      </c>
      <c r="D4" s="126" t="s">
        <v>381</v>
      </c>
      <c r="E4" s="126" t="s">
        <v>382</v>
      </c>
      <c r="F4" s="130" t="s">
        <v>383</v>
      </c>
      <c r="G4" s="126" t="s">
        <v>384</v>
      </c>
      <c r="H4" s="128" t="s">
        <v>375</v>
      </c>
      <c r="I4" s="131" t="s">
        <v>385</v>
      </c>
      <c r="J4" s="123" t="s">
        <v>386</v>
      </c>
      <c r="K4" s="124" t="s">
        <v>11</v>
      </c>
      <c r="L4" s="124" t="s">
        <v>387</v>
      </c>
      <c r="M4" s="127"/>
      <c r="N4" s="126" t="s">
        <v>388</v>
      </c>
      <c r="O4" s="126" t="s">
        <v>389</v>
      </c>
      <c r="P4" s="133"/>
    </row>
    <row r="5" spans="1:16" ht="78" x14ac:dyDescent="0.3">
      <c r="A5" s="128" t="s">
        <v>390</v>
      </c>
      <c r="B5" s="129">
        <v>45145</v>
      </c>
      <c r="C5" s="132" t="s">
        <v>391</v>
      </c>
      <c r="D5" s="126" t="s">
        <v>392</v>
      </c>
      <c r="E5" s="126" t="s">
        <v>393</v>
      </c>
      <c r="F5" s="130" t="s">
        <v>394</v>
      </c>
      <c r="G5" s="126" t="s">
        <v>395</v>
      </c>
      <c r="H5" s="128" t="s">
        <v>396</v>
      </c>
      <c r="I5" s="131" t="s">
        <v>397</v>
      </c>
      <c r="J5" s="114"/>
      <c r="K5" s="115"/>
      <c r="L5" s="115"/>
      <c r="M5" s="127"/>
      <c r="N5" s="126" t="s">
        <v>398</v>
      </c>
      <c r="O5" s="126" t="s">
        <v>399</v>
      </c>
      <c r="P5" s="133"/>
    </row>
    <row r="6" spans="1:16" ht="156" x14ac:dyDescent="0.3">
      <c r="A6" s="128" t="s">
        <v>400</v>
      </c>
      <c r="B6" s="129">
        <v>45145</v>
      </c>
      <c r="C6" s="132" t="s">
        <v>401</v>
      </c>
      <c r="D6" s="126" t="s">
        <v>402</v>
      </c>
      <c r="E6" s="126" t="s">
        <v>403</v>
      </c>
      <c r="F6" s="130" t="s">
        <v>394</v>
      </c>
      <c r="G6" s="126" t="s">
        <v>374</v>
      </c>
      <c r="H6" s="128" t="s">
        <v>396</v>
      </c>
      <c r="I6" s="131" t="s">
        <v>385</v>
      </c>
      <c r="J6" s="114"/>
      <c r="K6" s="115"/>
      <c r="L6" s="115"/>
      <c r="M6" s="127"/>
      <c r="N6" s="126" t="s">
        <v>404</v>
      </c>
      <c r="O6" s="126" t="s">
        <v>405</v>
      </c>
      <c r="P6" s="133"/>
    </row>
    <row r="7" spans="1:16" ht="78" x14ac:dyDescent="0.3">
      <c r="A7" s="128" t="s">
        <v>390</v>
      </c>
      <c r="B7" s="129">
        <v>45145</v>
      </c>
      <c r="C7" s="132" t="s">
        <v>406</v>
      </c>
      <c r="D7" s="126" t="s">
        <v>407</v>
      </c>
      <c r="E7" s="126" t="s">
        <v>408</v>
      </c>
      <c r="F7" s="130" t="s">
        <v>373</v>
      </c>
      <c r="G7" s="126" t="s">
        <v>409</v>
      </c>
      <c r="H7" s="128" t="s">
        <v>396</v>
      </c>
      <c r="I7" s="131" t="s">
        <v>385</v>
      </c>
      <c r="J7" s="114"/>
      <c r="K7" s="115"/>
      <c r="L7" s="115"/>
      <c r="M7" s="127"/>
      <c r="N7" s="126" t="s">
        <v>410</v>
      </c>
      <c r="O7" s="126" t="s">
        <v>411</v>
      </c>
      <c r="P7" s="133"/>
    </row>
    <row r="8" spans="1:16" ht="265.2" x14ac:dyDescent="0.3">
      <c r="A8" s="128" t="s">
        <v>412</v>
      </c>
      <c r="B8" s="129">
        <v>45145</v>
      </c>
      <c r="C8" s="132" t="s">
        <v>413</v>
      </c>
      <c r="D8" s="126" t="s">
        <v>414</v>
      </c>
      <c r="E8" s="126" t="s">
        <v>374</v>
      </c>
      <c r="F8" s="130" t="s">
        <v>415</v>
      </c>
      <c r="G8" s="126" t="s">
        <v>416</v>
      </c>
      <c r="H8" s="128" t="s">
        <v>396</v>
      </c>
      <c r="I8" s="131" t="s">
        <v>376</v>
      </c>
      <c r="J8" s="114"/>
      <c r="K8" s="115"/>
      <c r="L8" s="115"/>
      <c r="M8" s="127"/>
      <c r="N8" s="126" t="s">
        <v>417</v>
      </c>
      <c r="O8" s="126" t="s">
        <v>418</v>
      </c>
      <c r="P8" s="133"/>
    </row>
    <row r="9" spans="1:16" ht="409.6" x14ac:dyDescent="0.3">
      <c r="A9" s="128" t="s">
        <v>400</v>
      </c>
      <c r="B9" s="129">
        <v>45142</v>
      </c>
      <c r="C9" s="132" t="s">
        <v>419</v>
      </c>
      <c r="D9" s="126" t="s">
        <v>420</v>
      </c>
      <c r="E9" s="126" t="s">
        <v>421</v>
      </c>
      <c r="F9" s="130" t="s">
        <v>422</v>
      </c>
      <c r="G9" s="126" t="s">
        <v>423</v>
      </c>
      <c r="H9" s="128" t="s">
        <v>375</v>
      </c>
      <c r="I9" s="131" t="s">
        <v>424</v>
      </c>
      <c r="J9" s="114"/>
      <c r="K9" s="115" t="s">
        <v>18</v>
      </c>
      <c r="L9" s="115" t="s">
        <v>425</v>
      </c>
      <c r="M9" s="127"/>
      <c r="N9" s="126" t="s">
        <v>426</v>
      </c>
      <c r="O9" s="126" t="s">
        <v>427</v>
      </c>
      <c r="P9" s="133"/>
    </row>
    <row r="10" spans="1:16" ht="265.2" x14ac:dyDescent="0.3">
      <c r="A10" s="128" t="s">
        <v>379</v>
      </c>
      <c r="B10" s="129">
        <v>45142</v>
      </c>
      <c r="C10" s="132" t="s">
        <v>428</v>
      </c>
      <c r="D10" s="126" t="s">
        <v>429</v>
      </c>
      <c r="E10" s="126" t="s">
        <v>430</v>
      </c>
      <c r="F10" s="130" t="s">
        <v>373</v>
      </c>
      <c r="G10" s="126" t="s">
        <v>374</v>
      </c>
      <c r="H10" s="128" t="s">
        <v>375</v>
      </c>
      <c r="I10" s="131" t="s">
        <v>431</v>
      </c>
      <c r="J10" s="114" t="s">
        <v>386</v>
      </c>
      <c r="K10" s="115" t="s">
        <v>11</v>
      </c>
      <c r="L10" s="115" t="s">
        <v>432</v>
      </c>
      <c r="M10" s="127"/>
      <c r="N10" s="126" t="s">
        <v>433</v>
      </c>
      <c r="O10" s="126" t="s">
        <v>434</v>
      </c>
      <c r="P10" s="133"/>
    </row>
    <row r="11" spans="1:16" ht="296.39999999999998" x14ac:dyDescent="0.3">
      <c r="A11" s="128" t="s">
        <v>400</v>
      </c>
      <c r="B11" s="129">
        <v>45142</v>
      </c>
      <c r="C11" s="132" t="s">
        <v>435</v>
      </c>
      <c r="D11" s="126" t="s">
        <v>436</v>
      </c>
      <c r="E11" s="126" t="s">
        <v>437</v>
      </c>
      <c r="F11" s="130" t="s">
        <v>373</v>
      </c>
      <c r="G11" s="126" t="s">
        <v>374</v>
      </c>
      <c r="H11" s="128" t="s">
        <v>375</v>
      </c>
      <c r="I11" s="131" t="s">
        <v>424</v>
      </c>
      <c r="J11" s="114" t="s">
        <v>386</v>
      </c>
      <c r="K11" s="115" t="s">
        <v>50</v>
      </c>
      <c r="L11" s="115" t="s">
        <v>438</v>
      </c>
      <c r="M11" s="117" t="s">
        <v>439</v>
      </c>
      <c r="N11" s="126" t="s">
        <v>440</v>
      </c>
      <c r="O11" s="126" t="s">
        <v>441</v>
      </c>
      <c r="P11" s="133"/>
    </row>
    <row r="12" spans="1:16" ht="46.8" x14ac:dyDescent="0.3">
      <c r="A12" s="128" t="s">
        <v>442</v>
      </c>
      <c r="B12" s="129">
        <v>45142</v>
      </c>
      <c r="C12" s="132" t="s">
        <v>443</v>
      </c>
      <c r="D12" s="126" t="s">
        <v>444</v>
      </c>
      <c r="E12" s="126" t="s">
        <v>445</v>
      </c>
      <c r="F12" s="130" t="s">
        <v>415</v>
      </c>
      <c r="G12" s="126" t="s">
        <v>446</v>
      </c>
      <c r="H12" s="128" t="s">
        <v>396</v>
      </c>
      <c r="I12" s="131" t="s">
        <v>447</v>
      </c>
      <c r="J12" s="114"/>
      <c r="K12" s="115"/>
      <c r="L12" s="115"/>
      <c r="M12" s="127"/>
      <c r="N12" s="126" t="s">
        <v>448</v>
      </c>
      <c r="O12" s="126" t="s">
        <v>449</v>
      </c>
      <c r="P12" s="133"/>
    </row>
    <row r="13" spans="1:16" ht="140.4" x14ac:dyDescent="0.3">
      <c r="A13" s="128" t="s">
        <v>412</v>
      </c>
      <c r="B13" s="129">
        <v>45142</v>
      </c>
      <c r="C13" s="132" t="s">
        <v>450</v>
      </c>
      <c r="D13" s="126" t="s">
        <v>451</v>
      </c>
      <c r="E13" s="126" t="s">
        <v>372</v>
      </c>
      <c r="F13" s="130" t="s">
        <v>373</v>
      </c>
      <c r="G13" s="126" t="s">
        <v>374</v>
      </c>
      <c r="H13" s="128" t="s">
        <v>375</v>
      </c>
      <c r="I13" s="131" t="s">
        <v>431</v>
      </c>
      <c r="J13" s="114" t="s">
        <v>452</v>
      </c>
      <c r="K13" s="115" t="s">
        <v>79</v>
      </c>
      <c r="L13" s="115" t="s">
        <v>453</v>
      </c>
      <c r="M13" s="127"/>
      <c r="N13" s="126" t="s">
        <v>454</v>
      </c>
      <c r="O13" s="126" t="s">
        <v>455</v>
      </c>
      <c r="P13" s="133"/>
    </row>
    <row r="14" spans="1:16" ht="109.2" x14ac:dyDescent="0.3">
      <c r="A14" s="128" t="s">
        <v>412</v>
      </c>
      <c r="B14" s="129">
        <v>45142</v>
      </c>
      <c r="C14" s="132" t="s">
        <v>456</v>
      </c>
      <c r="D14" s="126" t="s">
        <v>457</v>
      </c>
      <c r="E14" s="126" t="s">
        <v>458</v>
      </c>
      <c r="F14" s="130" t="s">
        <v>459</v>
      </c>
      <c r="G14" s="126" t="s">
        <v>460</v>
      </c>
      <c r="H14" s="128" t="s">
        <v>396</v>
      </c>
      <c r="I14" s="131" t="s">
        <v>461</v>
      </c>
      <c r="J14" s="114"/>
      <c r="K14" s="115" t="s">
        <v>6</v>
      </c>
      <c r="L14" s="115"/>
      <c r="M14" s="127"/>
      <c r="N14" s="126" t="s">
        <v>462</v>
      </c>
      <c r="O14" s="126" t="s">
        <v>463</v>
      </c>
      <c r="P14" s="133"/>
    </row>
    <row r="15" spans="1:16" ht="409.6" x14ac:dyDescent="0.3">
      <c r="A15" s="162" t="s">
        <v>390</v>
      </c>
      <c r="B15" s="163">
        <v>45142</v>
      </c>
      <c r="C15" s="164" t="s">
        <v>464</v>
      </c>
      <c r="D15" s="133" t="s">
        <v>465</v>
      </c>
      <c r="E15" s="133" t="s">
        <v>466</v>
      </c>
      <c r="F15" s="158" t="s">
        <v>383</v>
      </c>
      <c r="G15" s="133" t="s">
        <v>467</v>
      </c>
      <c r="H15" s="162" t="s">
        <v>375</v>
      </c>
      <c r="I15" s="160" t="s">
        <v>461</v>
      </c>
      <c r="J15" s="174" t="s">
        <v>452</v>
      </c>
      <c r="K15" s="159" t="s">
        <v>67</v>
      </c>
      <c r="L15" s="159" t="s">
        <v>468</v>
      </c>
      <c r="M15" s="161"/>
      <c r="N15" s="133" t="s">
        <v>469</v>
      </c>
      <c r="O15" s="133" t="s">
        <v>470</v>
      </c>
      <c r="P15" s="133"/>
    </row>
    <row r="16" spans="1:16" ht="312" x14ac:dyDescent="0.3">
      <c r="A16" s="128" t="s">
        <v>379</v>
      </c>
      <c r="B16" s="129">
        <v>45142</v>
      </c>
      <c r="C16" s="132" t="s">
        <v>471</v>
      </c>
      <c r="D16" s="126" t="s">
        <v>472</v>
      </c>
      <c r="E16" s="126" t="s">
        <v>473</v>
      </c>
      <c r="F16" s="130" t="s">
        <v>474</v>
      </c>
      <c r="G16" s="126" t="s">
        <v>423</v>
      </c>
      <c r="H16" s="128" t="s">
        <v>375</v>
      </c>
      <c r="I16" s="131" t="s">
        <v>461</v>
      </c>
      <c r="J16" s="114" t="s">
        <v>386</v>
      </c>
      <c r="K16" s="115" t="s">
        <v>11</v>
      </c>
      <c r="L16" s="115" t="s">
        <v>475</v>
      </c>
      <c r="M16" s="127"/>
      <c r="N16" s="126" t="s">
        <v>476</v>
      </c>
      <c r="O16" s="126" t="s">
        <v>477</v>
      </c>
      <c r="P16" s="133"/>
    </row>
    <row r="17" spans="1:16" ht="109.2" x14ac:dyDescent="0.3">
      <c r="A17" s="128" t="s">
        <v>400</v>
      </c>
      <c r="B17" s="129">
        <v>45142</v>
      </c>
      <c r="C17" s="132" t="s">
        <v>478</v>
      </c>
      <c r="D17" s="126" t="s">
        <v>479</v>
      </c>
      <c r="E17" s="126" t="s">
        <v>480</v>
      </c>
      <c r="F17" s="130" t="s">
        <v>373</v>
      </c>
      <c r="G17" s="126" t="s">
        <v>374</v>
      </c>
      <c r="H17" s="128" t="s">
        <v>396</v>
      </c>
      <c r="I17" s="131" t="s">
        <v>481</v>
      </c>
      <c r="J17" s="114"/>
      <c r="K17" s="115" t="s">
        <v>18</v>
      </c>
      <c r="L17" s="115" t="s">
        <v>482</v>
      </c>
      <c r="M17" s="127"/>
      <c r="N17" s="126" t="s">
        <v>483</v>
      </c>
      <c r="O17" s="126" t="s">
        <v>484</v>
      </c>
      <c r="P17" s="133"/>
    </row>
    <row r="18" spans="1:16" ht="93.6" x14ac:dyDescent="0.3">
      <c r="A18" s="128" t="s">
        <v>400</v>
      </c>
      <c r="B18" s="129">
        <v>45142</v>
      </c>
      <c r="C18" s="132" t="s">
        <v>485</v>
      </c>
      <c r="D18" s="126" t="s">
        <v>486</v>
      </c>
      <c r="E18" s="126" t="s">
        <v>487</v>
      </c>
      <c r="F18" s="130" t="s">
        <v>373</v>
      </c>
      <c r="G18" s="126" t="s">
        <v>374</v>
      </c>
      <c r="H18" s="128" t="s">
        <v>396</v>
      </c>
      <c r="I18" s="131" t="s">
        <v>385</v>
      </c>
      <c r="J18" s="114"/>
      <c r="K18" s="115" t="s">
        <v>18</v>
      </c>
      <c r="L18" s="115" t="s">
        <v>488</v>
      </c>
      <c r="M18" s="127"/>
      <c r="N18" s="126" t="s">
        <v>489</v>
      </c>
      <c r="O18" s="126" t="s">
        <v>490</v>
      </c>
      <c r="P18" s="133"/>
    </row>
    <row r="19" spans="1:16" ht="218.4" x14ac:dyDescent="0.3">
      <c r="A19" s="128" t="s">
        <v>400</v>
      </c>
      <c r="B19" s="129">
        <v>45142</v>
      </c>
      <c r="C19" s="132" t="s">
        <v>491</v>
      </c>
      <c r="D19" s="126" t="s">
        <v>492</v>
      </c>
      <c r="E19" s="126" t="s">
        <v>382</v>
      </c>
      <c r="F19" s="130" t="s">
        <v>373</v>
      </c>
      <c r="G19" s="126" t="s">
        <v>374</v>
      </c>
      <c r="H19" s="128" t="s">
        <v>375</v>
      </c>
      <c r="I19" s="131" t="s">
        <v>385</v>
      </c>
      <c r="J19" s="124"/>
      <c r="K19" s="124" t="s">
        <v>13</v>
      </c>
      <c r="L19" s="124"/>
      <c r="M19" s="127"/>
      <c r="N19" s="126" t="s">
        <v>493</v>
      </c>
      <c r="O19" s="126" t="s">
        <v>494</v>
      </c>
      <c r="P19" s="133"/>
    </row>
    <row r="20" spans="1:16" ht="124.8" x14ac:dyDescent="0.3">
      <c r="A20" s="128" t="s">
        <v>495</v>
      </c>
      <c r="B20" s="129">
        <v>45142</v>
      </c>
      <c r="C20" s="132" t="s">
        <v>496</v>
      </c>
      <c r="D20" s="126" t="s">
        <v>497</v>
      </c>
      <c r="E20" s="126" t="s">
        <v>473</v>
      </c>
      <c r="F20" s="130" t="s">
        <v>498</v>
      </c>
      <c r="G20" s="126" t="s">
        <v>499</v>
      </c>
      <c r="H20" s="128" t="s">
        <v>396</v>
      </c>
      <c r="I20" s="131" t="s">
        <v>481</v>
      </c>
      <c r="J20" s="114"/>
      <c r="K20" s="115" t="s">
        <v>28</v>
      </c>
      <c r="L20" s="115"/>
      <c r="M20" s="127"/>
      <c r="N20" s="126" t="s">
        <v>500</v>
      </c>
      <c r="O20" s="126" t="s">
        <v>501</v>
      </c>
      <c r="P20" s="133"/>
    </row>
    <row r="21" spans="1:16" ht="187.2" x14ac:dyDescent="0.3">
      <c r="A21" s="128" t="s">
        <v>400</v>
      </c>
      <c r="B21" s="129">
        <v>45142</v>
      </c>
      <c r="C21" s="132" t="s">
        <v>502</v>
      </c>
      <c r="D21" s="126" t="s">
        <v>503</v>
      </c>
      <c r="E21" s="126" t="s">
        <v>504</v>
      </c>
      <c r="F21" s="130" t="s">
        <v>373</v>
      </c>
      <c r="G21" s="126" t="s">
        <v>374</v>
      </c>
      <c r="H21" s="128" t="s">
        <v>375</v>
      </c>
      <c r="I21" s="131" t="s">
        <v>447</v>
      </c>
      <c r="J21" s="114"/>
      <c r="K21" s="115" t="s">
        <v>505</v>
      </c>
      <c r="L21" s="115"/>
      <c r="M21" s="127"/>
      <c r="N21" s="126" t="s">
        <v>506</v>
      </c>
      <c r="O21" s="126" t="s">
        <v>507</v>
      </c>
      <c r="P21" s="133"/>
    </row>
    <row r="22" spans="1:16" ht="93.6" x14ac:dyDescent="0.3">
      <c r="A22" s="128" t="s">
        <v>379</v>
      </c>
      <c r="B22" s="129">
        <v>45142</v>
      </c>
      <c r="C22" s="132" t="s">
        <v>508</v>
      </c>
      <c r="D22" s="126" t="s">
        <v>509</v>
      </c>
      <c r="E22" s="126" t="s">
        <v>510</v>
      </c>
      <c r="F22" s="130" t="s">
        <v>415</v>
      </c>
      <c r="G22" s="126" t="s">
        <v>423</v>
      </c>
      <c r="H22" s="128" t="s">
        <v>396</v>
      </c>
      <c r="I22" s="131" t="s">
        <v>424</v>
      </c>
      <c r="J22" s="114" t="s">
        <v>452</v>
      </c>
      <c r="K22" s="115" t="s">
        <v>11</v>
      </c>
      <c r="L22" s="115"/>
      <c r="M22" s="127"/>
      <c r="N22" s="126" t="s">
        <v>511</v>
      </c>
      <c r="O22" s="126" t="s">
        <v>512</v>
      </c>
      <c r="P22" s="133"/>
    </row>
    <row r="23" spans="1:16" ht="140.4" x14ac:dyDescent="0.3">
      <c r="A23" s="162" t="s">
        <v>400</v>
      </c>
      <c r="B23" s="163">
        <v>45142</v>
      </c>
      <c r="C23" s="164" t="s">
        <v>513</v>
      </c>
      <c r="D23" s="133" t="s">
        <v>514</v>
      </c>
      <c r="E23" s="133" t="s">
        <v>515</v>
      </c>
      <c r="F23" s="158" t="s">
        <v>415</v>
      </c>
      <c r="G23" s="133" t="s">
        <v>499</v>
      </c>
      <c r="H23" s="162" t="s">
        <v>396</v>
      </c>
      <c r="I23" s="160" t="s">
        <v>516</v>
      </c>
      <c r="J23" s="174"/>
      <c r="K23" s="159" t="s">
        <v>35</v>
      </c>
      <c r="L23" s="159"/>
      <c r="M23" s="161"/>
      <c r="N23" s="133" t="s">
        <v>517</v>
      </c>
      <c r="O23" s="133" t="s">
        <v>518</v>
      </c>
      <c r="P23" s="133"/>
    </row>
    <row r="24" spans="1:16" ht="93.6" x14ac:dyDescent="0.3">
      <c r="A24" s="128" t="s">
        <v>400</v>
      </c>
      <c r="B24" s="129">
        <v>45142</v>
      </c>
      <c r="C24" s="132" t="s">
        <v>519</v>
      </c>
      <c r="D24" s="126" t="s">
        <v>520</v>
      </c>
      <c r="E24" s="126" t="s">
        <v>382</v>
      </c>
      <c r="F24" s="130" t="s">
        <v>373</v>
      </c>
      <c r="G24" s="126" t="s">
        <v>374</v>
      </c>
      <c r="H24" s="128" t="s">
        <v>396</v>
      </c>
      <c r="I24" s="131" t="s">
        <v>397</v>
      </c>
      <c r="J24" s="114"/>
      <c r="K24" s="115" t="s">
        <v>35</v>
      </c>
      <c r="L24" s="115"/>
      <c r="M24" s="127"/>
      <c r="N24" s="126" t="s">
        <v>521</v>
      </c>
      <c r="O24" s="126" t="s">
        <v>522</v>
      </c>
      <c r="P24" s="133"/>
    </row>
    <row r="25" spans="1:16" ht="93.6" x14ac:dyDescent="0.3">
      <c r="A25" s="128" t="s">
        <v>400</v>
      </c>
      <c r="B25" s="129">
        <v>45142</v>
      </c>
      <c r="C25" s="132" t="s">
        <v>523</v>
      </c>
      <c r="D25" s="126" t="s">
        <v>524</v>
      </c>
      <c r="E25" s="126" t="s">
        <v>525</v>
      </c>
      <c r="F25" s="130" t="s">
        <v>373</v>
      </c>
      <c r="G25" s="126" t="s">
        <v>374</v>
      </c>
      <c r="H25" s="128" t="s">
        <v>396</v>
      </c>
      <c r="I25" s="131" t="s">
        <v>385</v>
      </c>
      <c r="J25" s="114"/>
      <c r="K25" s="115" t="s">
        <v>35</v>
      </c>
      <c r="L25" s="115"/>
      <c r="M25" s="127"/>
      <c r="N25" s="126" t="s">
        <v>526</v>
      </c>
      <c r="O25" s="126" t="s">
        <v>527</v>
      </c>
      <c r="P25" s="133"/>
    </row>
    <row r="26" spans="1:16" ht="140.4" x14ac:dyDescent="0.3">
      <c r="A26" s="128" t="s">
        <v>495</v>
      </c>
      <c r="B26" s="129">
        <v>45142</v>
      </c>
      <c r="C26" s="132" t="s">
        <v>528</v>
      </c>
      <c r="D26" s="126" t="s">
        <v>529</v>
      </c>
      <c r="E26" s="126" t="s">
        <v>530</v>
      </c>
      <c r="F26" s="130" t="s">
        <v>373</v>
      </c>
      <c r="G26" s="126" t="s">
        <v>374</v>
      </c>
      <c r="H26" s="128" t="s">
        <v>375</v>
      </c>
      <c r="I26" s="131" t="s">
        <v>531</v>
      </c>
      <c r="J26" s="114"/>
      <c r="K26" s="115" t="s">
        <v>8</v>
      </c>
      <c r="L26" s="115"/>
      <c r="M26" s="127"/>
      <c r="N26" s="126" t="s">
        <v>532</v>
      </c>
      <c r="O26" s="126" t="s">
        <v>533</v>
      </c>
      <c r="P26" s="133"/>
    </row>
    <row r="27" spans="1:16" ht="234" x14ac:dyDescent="0.3">
      <c r="A27" s="128" t="s">
        <v>412</v>
      </c>
      <c r="B27" s="129">
        <v>45142</v>
      </c>
      <c r="C27" s="132" t="s">
        <v>534</v>
      </c>
      <c r="D27" s="126" t="s">
        <v>535</v>
      </c>
      <c r="E27" s="126" t="s">
        <v>536</v>
      </c>
      <c r="F27" s="130" t="s">
        <v>498</v>
      </c>
      <c r="G27" s="126" t="s">
        <v>423</v>
      </c>
      <c r="H27" s="128" t="s">
        <v>396</v>
      </c>
      <c r="I27" s="131" t="s">
        <v>537</v>
      </c>
      <c r="J27" s="114"/>
      <c r="K27" s="115" t="s">
        <v>80</v>
      </c>
      <c r="L27" s="115"/>
      <c r="M27" s="127"/>
      <c r="N27" s="126" t="s">
        <v>538</v>
      </c>
      <c r="O27" s="126" t="s">
        <v>539</v>
      </c>
      <c r="P27" s="133"/>
    </row>
    <row r="28" spans="1:16" ht="62.4" x14ac:dyDescent="0.3">
      <c r="A28" s="162" t="s">
        <v>400</v>
      </c>
      <c r="B28" s="163">
        <v>45142</v>
      </c>
      <c r="C28" s="164" t="s">
        <v>540</v>
      </c>
      <c r="D28" s="133" t="s">
        <v>541</v>
      </c>
      <c r="E28" s="133" t="s">
        <v>542</v>
      </c>
      <c r="F28" s="158" t="s">
        <v>373</v>
      </c>
      <c r="G28" s="133" t="s">
        <v>374</v>
      </c>
      <c r="H28" s="162" t="s">
        <v>375</v>
      </c>
      <c r="I28" s="160" t="s">
        <v>385</v>
      </c>
      <c r="J28" s="174"/>
      <c r="K28" s="159" t="s">
        <v>13</v>
      </c>
      <c r="L28" s="159"/>
      <c r="M28" s="161"/>
      <c r="N28" s="133" t="s">
        <v>543</v>
      </c>
      <c r="O28" s="133" t="s">
        <v>544</v>
      </c>
      <c r="P28" s="133"/>
    </row>
    <row r="29" spans="1:16" ht="46.8" x14ac:dyDescent="0.3">
      <c r="A29" s="128" t="s">
        <v>369</v>
      </c>
      <c r="B29" s="129">
        <v>45142</v>
      </c>
      <c r="C29" s="132" t="s">
        <v>545</v>
      </c>
      <c r="D29" s="126" t="s">
        <v>546</v>
      </c>
      <c r="E29" s="126" t="s">
        <v>547</v>
      </c>
      <c r="F29" s="130" t="s">
        <v>373</v>
      </c>
      <c r="G29" s="126" t="s">
        <v>374</v>
      </c>
      <c r="H29" s="128" t="s">
        <v>375</v>
      </c>
      <c r="I29" s="131" t="s">
        <v>385</v>
      </c>
      <c r="J29" s="114"/>
      <c r="K29" s="115" t="s">
        <v>6</v>
      </c>
      <c r="L29" s="115"/>
      <c r="M29" s="127"/>
      <c r="N29" s="126" t="s">
        <v>548</v>
      </c>
      <c r="O29" s="126" t="s">
        <v>549</v>
      </c>
      <c r="P29" s="133"/>
    </row>
    <row r="30" spans="1:16" ht="280.8" x14ac:dyDescent="0.3">
      <c r="A30" s="128" t="s">
        <v>400</v>
      </c>
      <c r="B30" s="129">
        <v>45142</v>
      </c>
      <c r="C30" s="132" t="s">
        <v>550</v>
      </c>
      <c r="D30" s="126" t="s">
        <v>551</v>
      </c>
      <c r="E30" s="126" t="s">
        <v>445</v>
      </c>
      <c r="F30" s="130" t="s">
        <v>373</v>
      </c>
      <c r="G30" s="126" t="s">
        <v>374</v>
      </c>
      <c r="H30" s="128" t="s">
        <v>396</v>
      </c>
      <c r="I30" s="131" t="s">
        <v>537</v>
      </c>
      <c r="J30" s="114"/>
      <c r="K30" s="115" t="s">
        <v>44</v>
      </c>
      <c r="L30" s="115"/>
      <c r="M30" s="127"/>
      <c r="N30" s="126" t="s">
        <v>552</v>
      </c>
      <c r="O30" s="126" t="s">
        <v>553</v>
      </c>
      <c r="P30" s="133"/>
    </row>
    <row r="31" spans="1:16" ht="218.4" x14ac:dyDescent="0.3">
      <c r="A31" s="128" t="s">
        <v>554</v>
      </c>
      <c r="B31" s="129">
        <v>45142</v>
      </c>
      <c r="C31" s="132" t="s">
        <v>555</v>
      </c>
      <c r="D31" s="126" t="s">
        <v>556</v>
      </c>
      <c r="E31" s="126" t="s">
        <v>557</v>
      </c>
      <c r="F31" s="130" t="s">
        <v>459</v>
      </c>
      <c r="G31" s="126" t="s">
        <v>558</v>
      </c>
      <c r="H31" s="128" t="s">
        <v>396</v>
      </c>
      <c r="I31" s="131" t="s">
        <v>559</v>
      </c>
      <c r="J31" s="114"/>
      <c r="K31" s="115"/>
      <c r="L31" s="115"/>
      <c r="M31" s="127"/>
      <c r="N31" s="126" t="s">
        <v>560</v>
      </c>
      <c r="O31" s="126" t="s">
        <v>561</v>
      </c>
      <c r="P31" s="133"/>
    </row>
    <row r="32" spans="1:16" ht="124.8" x14ac:dyDescent="0.3">
      <c r="A32" s="128" t="s">
        <v>400</v>
      </c>
      <c r="B32" s="129">
        <v>45142</v>
      </c>
      <c r="C32" s="132" t="s">
        <v>562</v>
      </c>
      <c r="D32" s="126" t="s">
        <v>563</v>
      </c>
      <c r="E32" s="126" t="s">
        <v>473</v>
      </c>
      <c r="F32" s="130" t="s">
        <v>422</v>
      </c>
      <c r="G32" s="126" t="s">
        <v>564</v>
      </c>
      <c r="H32" s="128" t="s">
        <v>375</v>
      </c>
      <c r="I32" s="131" t="s">
        <v>481</v>
      </c>
      <c r="J32" s="114"/>
      <c r="K32" s="115" t="s">
        <v>18</v>
      </c>
      <c r="L32" s="115" t="s">
        <v>565</v>
      </c>
      <c r="M32" s="127"/>
      <c r="N32" s="126" t="s">
        <v>566</v>
      </c>
      <c r="O32" s="126" t="s">
        <v>567</v>
      </c>
      <c r="P32" s="133"/>
    </row>
    <row r="33" spans="1:16" ht="109.2" x14ac:dyDescent="0.3">
      <c r="A33" s="128" t="s">
        <v>369</v>
      </c>
      <c r="B33" s="129">
        <v>45138</v>
      </c>
      <c r="C33" s="132" t="s">
        <v>568</v>
      </c>
      <c r="D33" s="126" t="s">
        <v>569</v>
      </c>
      <c r="E33" s="126" t="s">
        <v>373</v>
      </c>
      <c r="F33" s="130" t="s">
        <v>570</v>
      </c>
      <c r="G33" s="126" t="s">
        <v>446</v>
      </c>
      <c r="H33" s="128" t="s">
        <v>396</v>
      </c>
      <c r="I33" s="131" t="s">
        <v>571</v>
      </c>
      <c r="J33" s="114"/>
      <c r="K33" s="115" t="s">
        <v>75</v>
      </c>
      <c r="L33" s="115"/>
      <c r="M33" s="127"/>
      <c r="N33" s="126" t="s">
        <v>572</v>
      </c>
      <c r="O33" s="126" t="s">
        <v>573</v>
      </c>
      <c r="P33" s="133"/>
    </row>
    <row r="34" spans="1:16" ht="62.4" x14ac:dyDescent="0.3">
      <c r="A34" s="128" t="s">
        <v>400</v>
      </c>
      <c r="B34" s="129">
        <v>45138</v>
      </c>
      <c r="C34" s="132" t="s">
        <v>574</v>
      </c>
      <c r="D34" s="126" t="s">
        <v>575</v>
      </c>
      <c r="E34" s="126" t="s">
        <v>373</v>
      </c>
      <c r="F34" s="130" t="s">
        <v>576</v>
      </c>
      <c r="G34" s="126" t="s">
        <v>374</v>
      </c>
      <c r="H34" s="128" t="s">
        <v>396</v>
      </c>
      <c r="I34" s="131" t="s">
        <v>447</v>
      </c>
      <c r="J34" s="114"/>
      <c r="K34" s="115" t="s">
        <v>105</v>
      </c>
      <c r="L34" s="115"/>
      <c r="M34" s="127"/>
      <c r="N34" s="126" t="s">
        <v>577</v>
      </c>
      <c r="O34" s="126" t="s">
        <v>578</v>
      </c>
      <c r="P34" s="133"/>
    </row>
    <row r="35" spans="1:16" ht="358.8" x14ac:dyDescent="0.3">
      <c r="A35" s="128" t="s">
        <v>390</v>
      </c>
      <c r="B35" s="129">
        <v>45135</v>
      </c>
      <c r="C35" s="132" t="s">
        <v>579</v>
      </c>
      <c r="D35" s="126" t="s">
        <v>580</v>
      </c>
      <c r="E35" s="126" t="s">
        <v>581</v>
      </c>
      <c r="F35" s="130" t="s">
        <v>582</v>
      </c>
      <c r="G35" s="126" t="s">
        <v>409</v>
      </c>
      <c r="H35" s="128" t="s">
        <v>375</v>
      </c>
      <c r="I35" s="131" t="s">
        <v>461</v>
      </c>
      <c r="J35" s="114"/>
      <c r="K35" s="115" t="s">
        <v>52</v>
      </c>
      <c r="L35" s="115"/>
      <c r="M35" s="127"/>
      <c r="N35" s="126" t="s">
        <v>583</v>
      </c>
      <c r="O35" s="126" t="s">
        <v>584</v>
      </c>
      <c r="P35" s="133"/>
    </row>
    <row r="36" spans="1:16" ht="409.6" x14ac:dyDescent="0.3">
      <c r="A36" s="128" t="s">
        <v>379</v>
      </c>
      <c r="B36" s="129">
        <v>45135</v>
      </c>
      <c r="C36" s="132" t="s">
        <v>585</v>
      </c>
      <c r="D36" s="126" t="s">
        <v>586</v>
      </c>
      <c r="E36" s="126" t="s">
        <v>587</v>
      </c>
      <c r="F36" s="130" t="s">
        <v>588</v>
      </c>
      <c r="G36" s="126" t="s">
        <v>409</v>
      </c>
      <c r="H36" s="128" t="s">
        <v>375</v>
      </c>
      <c r="I36" s="131" t="s">
        <v>447</v>
      </c>
      <c r="J36" s="114" t="s">
        <v>386</v>
      </c>
      <c r="K36" s="115" t="s">
        <v>11</v>
      </c>
      <c r="L36" s="115" t="s">
        <v>589</v>
      </c>
      <c r="M36" s="127" t="s">
        <v>439</v>
      </c>
      <c r="N36" s="126" t="s">
        <v>590</v>
      </c>
      <c r="O36" s="126" t="s">
        <v>591</v>
      </c>
      <c r="P36" s="133"/>
    </row>
    <row r="37" spans="1:16" ht="218.4" x14ac:dyDescent="0.3">
      <c r="A37" s="128" t="s">
        <v>400</v>
      </c>
      <c r="B37" s="129">
        <v>45135</v>
      </c>
      <c r="C37" s="132" t="s">
        <v>592</v>
      </c>
      <c r="D37" s="126" t="s">
        <v>593</v>
      </c>
      <c r="E37" s="126" t="s">
        <v>594</v>
      </c>
      <c r="F37" s="130" t="s">
        <v>373</v>
      </c>
      <c r="G37" s="126" t="s">
        <v>374</v>
      </c>
      <c r="H37" s="128" t="s">
        <v>375</v>
      </c>
      <c r="I37" s="131" t="s">
        <v>431</v>
      </c>
      <c r="J37" s="114" t="s">
        <v>452</v>
      </c>
      <c r="K37" s="115" t="s">
        <v>18</v>
      </c>
      <c r="L37" s="115" t="s">
        <v>595</v>
      </c>
      <c r="M37" s="127"/>
      <c r="N37" s="126" t="s">
        <v>596</v>
      </c>
      <c r="O37" s="126" t="s">
        <v>597</v>
      </c>
      <c r="P37" s="133"/>
    </row>
    <row r="38" spans="1:16" ht="234" x14ac:dyDescent="0.3">
      <c r="A38" s="128" t="s">
        <v>379</v>
      </c>
      <c r="B38" s="129">
        <v>45135</v>
      </c>
      <c r="C38" s="132" t="s">
        <v>598</v>
      </c>
      <c r="D38" s="126" t="s">
        <v>599</v>
      </c>
      <c r="E38" s="126" t="s">
        <v>445</v>
      </c>
      <c r="F38" s="130" t="s">
        <v>498</v>
      </c>
      <c r="G38" s="126" t="s">
        <v>409</v>
      </c>
      <c r="H38" s="128" t="s">
        <v>396</v>
      </c>
      <c r="I38" s="131" t="s">
        <v>385</v>
      </c>
      <c r="J38" s="114" t="s">
        <v>452</v>
      </c>
      <c r="K38" s="115" t="s">
        <v>11</v>
      </c>
      <c r="L38" s="115"/>
      <c r="M38" s="127"/>
      <c r="N38" s="126" t="s">
        <v>600</v>
      </c>
      <c r="O38" s="126" t="s">
        <v>601</v>
      </c>
      <c r="P38" s="133"/>
    </row>
    <row r="39" spans="1:16" ht="343.2" x14ac:dyDescent="0.3">
      <c r="A39" s="128" t="s">
        <v>602</v>
      </c>
      <c r="B39" s="129">
        <v>45135</v>
      </c>
      <c r="C39" s="132" t="s">
        <v>603</v>
      </c>
      <c r="D39" s="126" t="s">
        <v>604</v>
      </c>
      <c r="E39" s="126" t="s">
        <v>605</v>
      </c>
      <c r="F39" s="130" t="s">
        <v>373</v>
      </c>
      <c r="G39" s="126" t="s">
        <v>374</v>
      </c>
      <c r="H39" s="128" t="s">
        <v>375</v>
      </c>
      <c r="I39" s="131" t="s">
        <v>385</v>
      </c>
      <c r="J39" s="114" t="s">
        <v>386</v>
      </c>
      <c r="K39" s="115" t="s">
        <v>12</v>
      </c>
      <c r="L39" s="115" t="s">
        <v>606</v>
      </c>
      <c r="M39" s="127"/>
      <c r="N39" s="126" t="s">
        <v>607</v>
      </c>
      <c r="O39" s="126" t="s">
        <v>608</v>
      </c>
      <c r="P39" s="133"/>
    </row>
    <row r="40" spans="1:16" ht="234" x14ac:dyDescent="0.3">
      <c r="A40" s="128" t="s">
        <v>369</v>
      </c>
      <c r="B40" s="129">
        <v>45135</v>
      </c>
      <c r="C40" s="132" t="s">
        <v>609</v>
      </c>
      <c r="D40" s="126" t="s">
        <v>610</v>
      </c>
      <c r="E40" s="126" t="s">
        <v>611</v>
      </c>
      <c r="F40" s="130" t="s">
        <v>612</v>
      </c>
      <c r="G40" s="126" t="s">
        <v>564</v>
      </c>
      <c r="H40" s="128" t="s">
        <v>375</v>
      </c>
      <c r="I40" s="131" t="s">
        <v>385</v>
      </c>
      <c r="J40" s="124" t="s">
        <v>452</v>
      </c>
      <c r="K40" s="124" t="s">
        <v>183</v>
      </c>
      <c r="L40" s="124" t="s">
        <v>613</v>
      </c>
      <c r="M40" s="127"/>
      <c r="N40" s="126" t="s">
        <v>614</v>
      </c>
      <c r="O40" s="126" t="s">
        <v>615</v>
      </c>
      <c r="P40" s="133"/>
    </row>
    <row r="41" spans="1:16" ht="265.2" x14ac:dyDescent="0.3">
      <c r="A41" s="128" t="s">
        <v>412</v>
      </c>
      <c r="B41" s="129">
        <v>45135</v>
      </c>
      <c r="C41" s="132" t="s">
        <v>616</v>
      </c>
      <c r="D41" s="126" t="s">
        <v>617</v>
      </c>
      <c r="E41" s="126" t="s">
        <v>515</v>
      </c>
      <c r="F41" s="130" t="s">
        <v>383</v>
      </c>
      <c r="G41" s="126" t="s">
        <v>374</v>
      </c>
      <c r="H41" s="128" t="s">
        <v>375</v>
      </c>
      <c r="I41" s="131" t="s">
        <v>618</v>
      </c>
      <c r="J41" s="114"/>
      <c r="K41" s="115"/>
      <c r="L41" s="115"/>
      <c r="M41" s="127"/>
      <c r="N41" s="126" t="s">
        <v>619</v>
      </c>
      <c r="O41" s="126" t="s">
        <v>620</v>
      </c>
      <c r="P41" s="133"/>
    </row>
    <row r="42" spans="1:16" ht="78" x14ac:dyDescent="0.3">
      <c r="A42" s="128" t="s">
        <v>400</v>
      </c>
      <c r="B42" s="129">
        <v>45135</v>
      </c>
      <c r="C42" s="132" t="s">
        <v>621</v>
      </c>
      <c r="D42" s="126" t="s">
        <v>622</v>
      </c>
      <c r="E42" s="126" t="s">
        <v>623</v>
      </c>
      <c r="F42" s="130" t="s">
        <v>373</v>
      </c>
      <c r="G42" s="126" t="s">
        <v>374</v>
      </c>
      <c r="H42" s="128" t="s">
        <v>396</v>
      </c>
      <c r="I42" s="131" t="s">
        <v>624</v>
      </c>
      <c r="J42" s="114"/>
      <c r="K42" s="115" t="s">
        <v>40</v>
      </c>
      <c r="L42" s="115"/>
      <c r="M42" s="127"/>
      <c r="N42" s="126" t="s">
        <v>625</v>
      </c>
      <c r="O42" s="126" t="s">
        <v>626</v>
      </c>
      <c r="P42" s="133"/>
    </row>
    <row r="43" spans="1:16" ht="171.6" x14ac:dyDescent="0.3">
      <c r="A43" s="128" t="s">
        <v>627</v>
      </c>
      <c r="B43" s="129">
        <v>45135</v>
      </c>
      <c r="C43" s="132" t="s">
        <v>628</v>
      </c>
      <c r="D43" s="126" t="s">
        <v>629</v>
      </c>
      <c r="E43" s="126" t="s">
        <v>630</v>
      </c>
      <c r="F43" s="130" t="s">
        <v>415</v>
      </c>
      <c r="G43" s="126" t="s">
        <v>564</v>
      </c>
      <c r="H43" s="128" t="s">
        <v>396</v>
      </c>
      <c r="I43" s="131" t="s">
        <v>461</v>
      </c>
      <c r="J43" s="114" t="s">
        <v>386</v>
      </c>
      <c r="K43" s="115" t="s">
        <v>11</v>
      </c>
      <c r="L43" s="115" t="s">
        <v>631</v>
      </c>
      <c r="M43" s="127"/>
      <c r="N43" s="126" t="s">
        <v>632</v>
      </c>
      <c r="O43" s="126" t="s">
        <v>633</v>
      </c>
      <c r="P43" s="133"/>
    </row>
    <row r="44" spans="1:16" ht="327.60000000000002" x14ac:dyDescent="0.3">
      <c r="A44" s="128" t="s">
        <v>400</v>
      </c>
      <c r="B44" s="129">
        <v>45135</v>
      </c>
      <c r="C44" s="132" t="s">
        <v>634</v>
      </c>
      <c r="D44" s="126" t="s">
        <v>635</v>
      </c>
      <c r="E44" s="126" t="s">
        <v>623</v>
      </c>
      <c r="F44" s="130" t="s">
        <v>373</v>
      </c>
      <c r="G44" s="126" t="s">
        <v>374</v>
      </c>
      <c r="H44" s="128" t="s">
        <v>375</v>
      </c>
      <c r="I44" s="131" t="s">
        <v>447</v>
      </c>
      <c r="J44" s="141" t="s">
        <v>452</v>
      </c>
      <c r="K44" s="141" t="s">
        <v>22</v>
      </c>
      <c r="L44" s="141" t="s">
        <v>636</v>
      </c>
      <c r="M44" s="127"/>
      <c r="N44" s="126" t="s">
        <v>637</v>
      </c>
      <c r="O44" s="126" t="s">
        <v>638</v>
      </c>
      <c r="P44" s="133"/>
    </row>
    <row r="45" spans="1:16" ht="93.6" x14ac:dyDescent="0.3">
      <c r="A45" s="128" t="s">
        <v>400</v>
      </c>
      <c r="B45" s="129">
        <v>45135</v>
      </c>
      <c r="C45" s="132" t="s">
        <v>639</v>
      </c>
      <c r="D45" s="126" t="s">
        <v>640</v>
      </c>
      <c r="E45" s="126" t="s">
        <v>641</v>
      </c>
      <c r="F45" s="130" t="s">
        <v>498</v>
      </c>
      <c r="G45" s="126" t="s">
        <v>409</v>
      </c>
      <c r="H45" s="128" t="s">
        <v>396</v>
      </c>
      <c r="I45" s="131" t="s">
        <v>642</v>
      </c>
      <c r="J45" s="114" t="s">
        <v>452</v>
      </c>
      <c r="K45" s="115" t="s">
        <v>28</v>
      </c>
      <c r="L45" s="115" t="s">
        <v>643</v>
      </c>
      <c r="M45" s="127"/>
      <c r="N45" s="126" t="s">
        <v>644</v>
      </c>
      <c r="O45" s="126" t="s">
        <v>645</v>
      </c>
      <c r="P45" s="133"/>
    </row>
    <row r="46" spans="1:16" ht="124.8" x14ac:dyDescent="0.3">
      <c r="A46" s="128" t="s">
        <v>390</v>
      </c>
      <c r="B46" s="129">
        <v>45135</v>
      </c>
      <c r="C46" s="132" t="s">
        <v>646</v>
      </c>
      <c r="D46" s="126" t="s">
        <v>647</v>
      </c>
      <c r="E46" s="126" t="s">
        <v>382</v>
      </c>
      <c r="F46" s="130" t="s">
        <v>373</v>
      </c>
      <c r="G46" s="126" t="s">
        <v>374</v>
      </c>
      <c r="H46" s="128" t="s">
        <v>396</v>
      </c>
      <c r="I46" s="131" t="s">
        <v>385</v>
      </c>
      <c r="J46" s="114" t="s">
        <v>452</v>
      </c>
      <c r="K46" s="115" t="s">
        <v>3</v>
      </c>
      <c r="L46" s="115" t="s">
        <v>648</v>
      </c>
      <c r="M46" s="117" t="s">
        <v>649</v>
      </c>
      <c r="N46" s="126" t="s">
        <v>650</v>
      </c>
      <c r="O46" s="126" t="s">
        <v>651</v>
      </c>
      <c r="P46" s="133"/>
    </row>
    <row r="47" spans="1:16" ht="187.2" x14ac:dyDescent="0.3">
      <c r="A47" s="162" t="s">
        <v>400</v>
      </c>
      <c r="B47" s="163">
        <v>45135</v>
      </c>
      <c r="C47" s="164" t="s">
        <v>652</v>
      </c>
      <c r="D47" s="133" t="s">
        <v>653</v>
      </c>
      <c r="E47" s="133" t="s">
        <v>372</v>
      </c>
      <c r="F47" s="158" t="s">
        <v>373</v>
      </c>
      <c r="G47" s="133" t="s">
        <v>374</v>
      </c>
      <c r="H47" s="162" t="s">
        <v>375</v>
      </c>
      <c r="I47" s="160" t="s">
        <v>376</v>
      </c>
      <c r="J47" s="159" t="s">
        <v>452</v>
      </c>
      <c r="K47" s="159" t="s">
        <v>27</v>
      </c>
      <c r="L47" s="159" t="s">
        <v>654</v>
      </c>
      <c r="M47" s="161" t="s">
        <v>649</v>
      </c>
      <c r="N47" s="133" t="s">
        <v>655</v>
      </c>
      <c r="O47" s="133" t="s">
        <v>656</v>
      </c>
      <c r="P47" s="133"/>
    </row>
    <row r="48" spans="1:16" ht="62.4" x14ac:dyDescent="0.3">
      <c r="A48" s="128" t="s">
        <v>400</v>
      </c>
      <c r="B48" s="129">
        <v>45135</v>
      </c>
      <c r="C48" s="132" t="s">
        <v>657</v>
      </c>
      <c r="D48" s="126" t="s">
        <v>658</v>
      </c>
      <c r="E48" s="126" t="s">
        <v>659</v>
      </c>
      <c r="F48" s="130" t="s">
        <v>373</v>
      </c>
      <c r="G48" s="126" t="s">
        <v>374</v>
      </c>
      <c r="H48" s="128" t="s">
        <v>396</v>
      </c>
      <c r="I48" s="131" t="s">
        <v>385</v>
      </c>
      <c r="J48" s="114"/>
      <c r="K48" s="115" t="s">
        <v>35</v>
      </c>
      <c r="L48" s="115"/>
      <c r="M48" s="127"/>
      <c r="N48" s="126" t="s">
        <v>660</v>
      </c>
      <c r="O48" s="126" t="s">
        <v>661</v>
      </c>
      <c r="P48" s="133"/>
    </row>
    <row r="49" spans="1:16" ht="156" x14ac:dyDescent="0.3">
      <c r="A49" s="162" t="s">
        <v>400</v>
      </c>
      <c r="B49" s="163">
        <v>45135</v>
      </c>
      <c r="C49" s="164" t="s">
        <v>662</v>
      </c>
      <c r="D49" s="133" t="s">
        <v>663</v>
      </c>
      <c r="E49" s="133" t="s">
        <v>664</v>
      </c>
      <c r="F49" s="158" t="s">
        <v>415</v>
      </c>
      <c r="G49" s="133" t="s">
        <v>665</v>
      </c>
      <c r="H49" s="162" t="s">
        <v>396</v>
      </c>
      <c r="I49" s="160" t="s">
        <v>447</v>
      </c>
      <c r="J49" s="174" t="s">
        <v>452</v>
      </c>
      <c r="K49" s="159" t="s">
        <v>18</v>
      </c>
      <c r="L49" s="159" t="s">
        <v>666</v>
      </c>
      <c r="M49" s="161"/>
      <c r="N49" s="133" t="s">
        <v>667</v>
      </c>
      <c r="O49" s="133" t="s">
        <v>668</v>
      </c>
      <c r="P49" s="133"/>
    </row>
    <row r="50" spans="1:16" ht="218.4" x14ac:dyDescent="0.3">
      <c r="A50" s="128" t="s">
        <v>400</v>
      </c>
      <c r="B50" s="129">
        <v>45135</v>
      </c>
      <c r="C50" s="132" t="s">
        <v>669</v>
      </c>
      <c r="D50" s="126" t="s">
        <v>670</v>
      </c>
      <c r="E50" s="126" t="s">
        <v>671</v>
      </c>
      <c r="F50" s="130" t="s">
        <v>672</v>
      </c>
      <c r="G50" s="126" t="s">
        <v>409</v>
      </c>
      <c r="H50" s="128" t="s">
        <v>396</v>
      </c>
      <c r="I50" s="131" t="s">
        <v>461</v>
      </c>
      <c r="J50" s="114"/>
      <c r="K50" s="115" t="s">
        <v>8</v>
      </c>
      <c r="L50" s="115"/>
      <c r="M50" s="127"/>
      <c r="N50" s="126" t="s">
        <v>673</v>
      </c>
      <c r="O50" s="126" t="s">
        <v>674</v>
      </c>
      <c r="P50" s="133"/>
    </row>
    <row r="51" spans="1:16" ht="312" x14ac:dyDescent="0.3">
      <c r="A51" s="128" t="s">
        <v>400</v>
      </c>
      <c r="B51" s="129">
        <v>45135</v>
      </c>
      <c r="C51" s="132" t="s">
        <v>675</v>
      </c>
      <c r="D51" s="126" t="s">
        <v>676</v>
      </c>
      <c r="E51" s="126" t="s">
        <v>677</v>
      </c>
      <c r="F51" s="130" t="s">
        <v>373</v>
      </c>
      <c r="G51" s="126" t="s">
        <v>374</v>
      </c>
      <c r="H51" s="128" t="s">
        <v>396</v>
      </c>
      <c r="I51" s="131" t="s">
        <v>431</v>
      </c>
      <c r="J51" s="114"/>
      <c r="K51" s="115" t="s">
        <v>40</v>
      </c>
      <c r="L51" s="115"/>
      <c r="M51" s="127"/>
      <c r="N51" s="126" t="s">
        <v>678</v>
      </c>
      <c r="O51" s="126" t="s">
        <v>679</v>
      </c>
      <c r="P51" s="133"/>
    </row>
    <row r="52" spans="1:16" ht="327.60000000000002" x14ac:dyDescent="0.3">
      <c r="A52" s="128" t="s">
        <v>379</v>
      </c>
      <c r="B52" s="129">
        <v>45135</v>
      </c>
      <c r="C52" s="132" t="s">
        <v>680</v>
      </c>
      <c r="D52" s="126" t="s">
        <v>681</v>
      </c>
      <c r="E52" s="126" t="s">
        <v>430</v>
      </c>
      <c r="F52" s="130" t="s">
        <v>422</v>
      </c>
      <c r="G52" s="126" t="s">
        <v>374</v>
      </c>
      <c r="H52" s="128" t="s">
        <v>375</v>
      </c>
      <c r="I52" s="131" t="s">
        <v>447</v>
      </c>
      <c r="J52" s="114"/>
      <c r="K52" s="115" t="s">
        <v>6</v>
      </c>
      <c r="L52" s="115"/>
      <c r="M52" s="127"/>
      <c r="N52" s="126" t="s">
        <v>682</v>
      </c>
      <c r="O52" s="126" t="s">
        <v>683</v>
      </c>
      <c r="P52" s="133"/>
    </row>
    <row r="53" spans="1:16" ht="140.4" x14ac:dyDescent="0.3">
      <c r="A53" s="128" t="s">
        <v>684</v>
      </c>
      <c r="B53" s="129">
        <v>45135</v>
      </c>
      <c r="C53" s="132" t="s">
        <v>685</v>
      </c>
      <c r="D53" s="126" t="s">
        <v>686</v>
      </c>
      <c r="E53" s="126" t="s">
        <v>687</v>
      </c>
      <c r="F53" s="130" t="s">
        <v>373</v>
      </c>
      <c r="G53" s="126" t="s">
        <v>374</v>
      </c>
      <c r="H53" s="128" t="s">
        <v>375</v>
      </c>
      <c r="I53" s="131" t="s">
        <v>461</v>
      </c>
      <c r="J53" s="114" t="s">
        <v>386</v>
      </c>
      <c r="K53" s="115" t="s">
        <v>688</v>
      </c>
      <c r="L53" s="115"/>
      <c r="M53" s="127"/>
      <c r="N53" s="126" t="s">
        <v>689</v>
      </c>
      <c r="O53" s="126" t="s">
        <v>690</v>
      </c>
      <c r="P53" s="133"/>
    </row>
    <row r="54" spans="1:16" ht="187.2" x14ac:dyDescent="0.3">
      <c r="A54" s="128" t="s">
        <v>379</v>
      </c>
      <c r="B54" s="129">
        <v>45135</v>
      </c>
      <c r="C54" s="132" t="s">
        <v>691</v>
      </c>
      <c r="D54" s="126" t="s">
        <v>692</v>
      </c>
      <c r="E54" s="126" t="s">
        <v>693</v>
      </c>
      <c r="F54" s="130" t="s">
        <v>373</v>
      </c>
      <c r="G54" s="126" t="s">
        <v>374</v>
      </c>
      <c r="H54" s="128" t="s">
        <v>375</v>
      </c>
      <c r="I54" s="131" t="s">
        <v>694</v>
      </c>
      <c r="J54" s="114"/>
      <c r="K54" s="115"/>
      <c r="L54" s="115"/>
      <c r="M54" s="127"/>
      <c r="N54" s="126" t="s">
        <v>695</v>
      </c>
      <c r="O54" s="126" t="s">
        <v>696</v>
      </c>
      <c r="P54" s="133"/>
    </row>
    <row r="55" spans="1:16" ht="78" x14ac:dyDescent="0.3">
      <c r="A55" s="128" t="s">
        <v>400</v>
      </c>
      <c r="B55" s="129">
        <v>45135</v>
      </c>
      <c r="C55" s="132" t="s">
        <v>697</v>
      </c>
      <c r="D55" s="126" t="s">
        <v>698</v>
      </c>
      <c r="E55" s="126" t="s">
        <v>473</v>
      </c>
      <c r="F55" s="130" t="s">
        <v>373</v>
      </c>
      <c r="G55" s="126" t="s">
        <v>374</v>
      </c>
      <c r="H55" s="128" t="s">
        <v>396</v>
      </c>
      <c r="I55" s="131" t="s">
        <v>385</v>
      </c>
      <c r="J55" s="114"/>
      <c r="K55" s="115" t="s">
        <v>105</v>
      </c>
      <c r="L55" s="115" t="s">
        <v>699</v>
      </c>
      <c r="M55" s="127"/>
      <c r="N55" s="126" t="s">
        <v>700</v>
      </c>
      <c r="O55" s="126" t="s">
        <v>701</v>
      </c>
      <c r="P55" s="133"/>
    </row>
    <row r="56" spans="1:16" ht="93.6" x14ac:dyDescent="0.3">
      <c r="A56" s="128" t="s">
        <v>400</v>
      </c>
      <c r="B56" s="129">
        <v>45135</v>
      </c>
      <c r="C56" s="132" t="s">
        <v>702</v>
      </c>
      <c r="D56" s="126" t="s">
        <v>703</v>
      </c>
      <c r="E56" s="126" t="s">
        <v>704</v>
      </c>
      <c r="F56" s="130" t="s">
        <v>373</v>
      </c>
      <c r="G56" s="126" t="s">
        <v>374</v>
      </c>
      <c r="H56" s="128" t="s">
        <v>396</v>
      </c>
      <c r="I56" s="131" t="s">
        <v>424</v>
      </c>
      <c r="J56" s="114"/>
      <c r="K56" s="115" t="s">
        <v>18</v>
      </c>
      <c r="L56" s="115" t="s">
        <v>705</v>
      </c>
      <c r="M56" s="127"/>
      <c r="N56" s="126" t="s">
        <v>706</v>
      </c>
      <c r="O56" s="126" t="s">
        <v>549</v>
      </c>
      <c r="P56" s="133"/>
    </row>
    <row r="57" spans="1:16" ht="202.8" x14ac:dyDescent="0.3">
      <c r="A57" s="128" t="s">
        <v>554</v>
      </c>
      <c r="B57" s="129">
        <v>45135</v>
      </c>
      <c r="C57" s="132" t="s">
        <v>707</v>
      </c>
      <c r="D57" s="126" t="s">
        <v>708</v>
      </c>
      <c r="E57" s="126" t="s">
        <v>709</v>
      </c>
      <c r="F57" s="130" t="s">
        <v>459</v>
      </c>
      <c r="G57" s="126" t="s">
        <v>374</v>
      </c>
      <c r="H57" s="128" t="s">
        <v>396</v>
      </c>
      <c r="I57" s="131" t="s">
        <v>710</v>
      </c>
      <c r="J57" s="114" t="s">
        <v>452</v>
      </c>
      <c r="K57" s="115" t="s">
        <v>6</v>
      </c>
      <c r="L57" s="115" t="s">
        <v>711</v>
      </c>
      <c r="M57" s="127"/>
      <c r="N57" s="126" t="s">
        <v>712</v>
      </c>
      <c r="O57" s="126" t="s">
        <v>713</v>
      </c>
      <c r="P57" s="133"/>
    </row>
    <row r="58" spans="1:16" ht="405.6" x14ac:dyDescent="0.3">
      <c r="A58" s="128" t="s">
        <v>412</v>
      </c>
      <c r="B58" s="129">
        <v>45135</v>
      </c>
      <c r="C58" s="132" t="s">
        <v>714</v>
      </c>
      <c r="D58" s="126" t="s">
        <v>715</v>
      </c>
      <c r="E58" s="126" t="s">
        <v>630</v>
      </c>
      <c r="F58" s="130" t="s">
        <v>716</v>
      </c>
      <c r="G58" s="126" t="s">
        <v>374</v>
      </c>
      <c r="H58" s="128" t="s">
        <v>375</v>
      </c>
      <c r="I58" s="131" t="s">
        <v>717</v>
      </c>
      <c r="J58" s="114"/>
      <c r="K58" s="115" t="s">
        <v>21</v>
      </c>
      <c r="L58" s="115"/>
      <c r="M58" s="127"/>
      <c r="N58" s="126" t="s">
        <v>718</v>
      </c>
      <c r="O58" s="126" t="s">
        <v>719</v>
      </c>
      <c r="P58" s="133"/>
    </row>
    <row r="59" spans="1:16" ht="124.8" x14ac:dyDescent="0.3">
      <c r="A59" s="162" t="s">
        <v>400</v>
      </c>
      <c r="B59" s="163">
        <v>45135</v>
      </c>
      <c r="C59" s="164" t="s">
        <v>720</v>
      </c>
      <c r="D59" s="133" t="s">
        <v>721</v>
      </c>
      <c r="E59" s="133" t="s">
        <v>722</v>
      </c>
      <c r="F59" s="158" t="s">
        <v>415</v>
      </c>
      <c r="G59" s="133" t="s">
        <v>374</v>
      </c>
      <c r="H59" s="162" t="s">
        <v>396</v>
      </c>
      <c r="I59" s="160" t="s">
        <v>723</v>
      </c>
      <c r="J59" s="174"/>
      <c r="K59" s="159" t="s">
        <v>13</v>
      </c>
      <c r="L59" s="159"/>
      <c r="M59" s="161"/>
      <c r="N59" s="133" t="s">
        <v>724</v>
      </c>
      <c r="O59" s="133" t="s">
        <v>725</v>
      </c>
      <c r="P59" s="133"/>
    </row>
    <row r="60" spans="1:16" ht="62.4" x14ac:dyDescent="0.3">
      <c r="A60" s="128" t="s">
        <v>400</v>
      </c>
      <c r="B60" s="129">
        <v>45135</v>
      </c>
      <c r="C60" s="132" t="s">
        <v>726</v>
      </c>
      <c r="D60" s="126" t="s">
        <v>727</v>
      </c>
      <c r="E60" s="126" t="s">
        <v>728</v>
      </c>
      <c r="F60" s="130" t="s">
        <v>373</v>
      </c>
      <c r="G60" s="126" t="s">
        <v>374</v>
      </c>
      <c r="H60" s="128" t="s">
        <v>396</v>
      </c>
      <c r="I60" s="131" t="s">
        <v>431</v>
      </c>
      <c r="J60" s="114"/>
      <c r="K60" s="115" t="s">
        <v>27</v>
      </c>
      <c r="L60" s="115"/>
      <c r="M60" s="127"/>
      <c r="N60" s="126" t="s">
        <v>729</v>
      </c>
      <c r="O60" s="126" t="s">
        <v>730</v>
      </c>
      <c r="P60" s="133"/>
    </row>
    <row r="61" spans="1:16" ht="46.8" x14ac:dyDescent="0.3">
      <c r="A61" s="128" t="s">
        <v>400</v>
      </c>
      <c r="B61" s="129">
        <v>45135</v>
      </c>
      <c r="C61" s="132" t="s">
        <v>731</v>
      </c>
      <c r="D61" s="126" t="s">
        <v>732</v>
      </c>
      <c r="E61" s="126" t="s">
        <v>733</v>
      </c>
      <c r="F61" s="130" t="s">
        <v>373</v>
      </c>
      <c r="G61" s="126" t="s">
        <v>374</v>
      </c>
      <c r="H61" s="128" t="s">
        <v>396</v>
      </c>
      <c r="I61" s="131" t="s">
        <v>424</v>
      </c>
      <c r="J61" s="114"/>
      <c r="K61" s="115" t="s">
        <v>6</v>
      </c>
      <c r="L61" s="115"/>
      <c r="M61" s="127"/>
      <c r="N61" s="126" t="s">
        <v>734</v>
      </c>
      <c r="O61" s="126" t="s">
        <v>549</v>
      </c>
      <c r="P61" s="133"/>
    </row>
    <row r="62" spans="1:16" ht="46.8" x14ac:dyDescent="0.3">
      <c r="A62" s="128" t="s">
        <v>602</v>
      </c>
      <c r="B62" s="129">
        <v>45135</v>
      </c>
      <c r="C62" s="132" t="s">
        <v>735</v>
      </c>
      <c r="D62" s="126" t="s">
        <v>736</v>
      </c>
      <c r="E62" s="126" t="s">
        <v>737</v>
      </c>
      <c r="F62" s="130" t="s">
        <v>373</v>
      </c>
      <c r="G62" s="126" t="s">
        <v>374</v>
      </c>
      <c r="H62" s="128" t="s">
        <v>396</v>
      </c>
      <c r="I62" s="131" t="s">
        <v>424</v>
      </c>
      <c r="J62" s="114" t="s">
        <v>386</v>
      </c>
      <c r="K62" s="115" t="s">
        <v>12</v>
      </c>
      <c r="L62" s="115" t="s">
        <v>738</v>
      </c>
      <c r="M62" s="127"/>
      <c r="N62" s="126" t="s">
        <v>739</v>
      </c>
      <c r="O62" s="126" t="s">
        <v>549</v>
      </c>
      <c r="P62" s="133"/>
    </row>
    <row r="63" spans="1:16" ht="409.6" x14ac:dyDescent="0.3">
      <c r="A63" s="128" t="s">
        <v>412</v>
      </c>
      <c r="B63" s="129">
        <v>45135</v>
      </c>
      <c r="C63" s="132" t="s">
        <v>740</v>
      </c>
      <c r="D63" s="126" t="s">
        <v>741</v>
      </c>
      <c r="E63" s="126" t="s">
        <v>742</v>
      </c>
      <c r="F63" s="130" t="s">
        <v>373</v>
      </c>
      <c r="G63" s="126" t="s">
        <v>374</v>
      </c>
      <c r="H63" s="128" t="s">
        <v>375</v>
      </c>
      <c r="I63" s="131" t="s">
        <v>461</v>
      </c>
      <c r="J63" s="114"/>
      <c r="K63" s="115" t="s">
        <v>6</v>
      </c>
      <c r="L63" s="115"/>
      <c r="M63" s="127"/>
      <c r="N63" s="126" t="s">
        <v>743</v>
      </c>
      <c r="O63" s="126" t="s">
        <v>744</v>
      </c>
      <c r="P63" s="133"/>
    </row>
    <row r="64" spans="1:16" ht="156" x14ac:dyDescent="0.3">
      <c r="A64" s="128" t="s">
        <v>369</v>
      </c>
      <c r="B64" s="129">
        <v>45135</v>
      </c>
      <c r="C64" s="132" t="s">
        <v>745</v>
      </c>
      <c r="D64" s="126" t="s">
        <v>746</v>
      </c>
      <c r="E64" s="126" t="s">
        <v>693</v>
      </c>
      <c r="F64" s="130" t="s">
        <v>415</v>
      </c>
      <c r="G64" s="126" t="s">
        <v>564</v>
      </c>
      <c r="H64" s="128" t="s">
        <v>396</v>
      </c>
      <c r="I64" s="131" t="s">
        <v>424</v>
      </c>
      <c r="J64" s="114" t="s">
        <v>452</v>
      </c>
      <c r="K64" s="115" t="s">
        <v>199</v>
      </c>
      <c r="L64" s="115" t="s">
        <v>747</v>
      </c>
      <c r="M64" s="127"/>
      <c r="N64" s="126" t="s">
        <v>748</v>
      </c>
      <c r="O64" s="126" t="s">
        <v>749</v>
      </c>
      <c r="P64" s="133"/>
    </row>
    <row r="65" spans="1:16" ht="218.4" x14ac:dyDescent="0.3">
      <c r="A65" s="128" t="s">
        <v>750</v>
      </c>
      <c r="B65" s="129">
        <v>45135</v>
      </c>
      <c r="C65" s="132" t="s">
        <v>751</v>
      </c>
      <c r="D65" s="126" t="s">
        <v>752</v>
      </c>
      <c r="E65" s="126" t="s">
        <v>487</v>
      </c>
      <c r="F65" s="130" t="s">
        <v>383</v>
      </c>
      <c r="G65" s="126" t="s">
        <v>409</v>
      </c>
      <c r="H65" s="128" t="s">
        <v>375</v>
      </c>
      <c r="I65" s="131" t="s">
        <v>376</v>
      </c>
      <c r="J65" s="114"/>
      <c r="K65" s="115"/>
      <c r="L65" s="115"/>
      <c r="M65" s="127"/>
      <c r="N65" s="126" t="s">
        <v>753</v>
      </c>
      <c r="O65" s="126" t="s">
        <v>754</v>
      </c>
      <c r="P65" s="133"/>
    </row>
    <row r="66" spans="1:16" ht="46.8" x14ac:dyDescent="0.3">
      <c r="A66" s="162" t="s">
        <v>400</v>
      </c>
      <c r="B66" s="163">
        <v>45135</v>
      </c>
      <c r="C66" s="164" t="s">
        <v>755</v>
      </c>
      <c r="D66" s="133" t="s">
        <v>756</v>
      </c>
      <c r="E66" s="133" t="s">
        <v>757</v>
      </c>
      <c r="F66" s="158" t="s">
        <v>459</v>
      </c>
      <c r="G66" s="133" t="s">
        <v>758</v>
      </c>
      <c r="H66" s="162" t="s">
        <v>396</v>
      </c>
      <c r="I66" s="160" t="s">
        <v>431</v>
      </c>
      <c r="J66" s="174" t="s">
        <v>452</v>
      </c>
      <c r="K66" s="159" t="s">
        <v>6</v>
      </c>
      <c r="L66" s="159"/>
      <c r="M66" s="161"/>
      <c r="N66" s="133" t="s">
        <v>759</v>
      </c>
      <c r="O66" s="133" t="s">
        <v>760</v>
      </c>
      <c r="P66" s="133"/>
    </row>
    <row r="67" spans="1:16" ht="249.6" x14ac:dyDescent="0.3">
      <c r="A67" s="128" t="s">
        <v>412</v>
      </c>
      <c r="B67" s="129">
        <v>45135</v>
      </c>
      <c r="C67" s="132" t="s">
        <v>761</v>
      </c>
      <c r="D67" s="126" t="s">
        <v>762</v>
      </c>
      <c r="E67" s="126" t="s">
        <v>687</v>
      </c>
      <c r="F67" s="130" t="s">
        <v>373</v>
      </c>
      <c r="G67" s="126" t="s">
        <v>374</v>
      </c>
      <c r="H67" s="128" t="s">
        <v>375</v>
      </c>
      <c r="I67" s="131" t="s">
        <v>424</v>
      </c>
      <c r="J67" s="114" t="s">
        <v>452</v>
      </c>
      <c r="K67" s="115" t="s">
        <v>6</v>
      </c>
      <c r="L67" s="115" t="s">
        <v>763</v>
      </c>
      <c r="M67" s="127"/>
      <c r="N67" s="126" t="s">
        <v>764</v>
      </c>
      <c r="O67" s="126" t="s">
        <v>765</v>
      </c>
      <c r="P67" s="133"/>
    </row>
    <row r="68" spans="1:16" ht="46.8" x14ac:dyDescent="0.3">
      <c r="A68" s="128" t="s">
        <v>379</v>
      </c>
      <c r="B68" s="129">
        <v>45135</v>
      </c>
      <c r="C68" s="132" t="s">
        <v>766</v>
      </c>
      <c r="D68" s="126" t="s">
        <v>767</v>
      </c>
      <c r="E68" s="126" t="s">
        <v>768</v>
      </c>
      <c r="F68" s="130" t="s">
        <v>373</v>
      </c>
      <c r="G68" s="126" t="s">
        <v>374</v>
      </c>
      <c r="H68" s="128" t="s">
        <v>396</v>
      </c>
      <c r="I68" s="131" t="s">
        <v>424</v>
      </c>
      <c r="J68" s="114" t="s">
        <v>452</v>
      </c>
      <c r="K68" s="115" t="s">
        <v>59</v>
      </c>
      <c r="L68" s="115" t="s">
        <v>769</v>
      </c>
      <c r="M68" s="127"/>
      <c r="N68" s="126" t="s">
        <v>770</v>
      </c>
      <c r="O68" s="126" t="s">
        <v>771</v>
      </c>
      <c r="P68" s="133"/>
    </row>
    <row r="69" spans="1:16" ht="109.2" x14ac:dyDescent="0.3">
      <c r="A69" s="128" t="s">
        <v>400</v>
      </c>
      <c r="B69" s="129">
        <v>45135</v>
      </c>
      <c r="C69" s="132" t="s">
        <v>772</v>
      </c>
      <c r="D69" s="126" t="s">
        <v>773</v>
      </c>
      <c r="E69" s="126" t="s">
        <v>473</v>
      </c>
      <c r="F69" s="130" t="s">
        <v>373</v>
      </c>
      <c r="G69" s="126" t="s">
        <v>374</v>
      </c>
      <c r="H69" s="128" t="s">
        <v>396</v>
      </c>
      <c r="I69" s="131" t="s">
        <v>431</v>
      </c>
      <c r="J69" s="114"/>
      <c r="K69" s="115" t="s">
        <v>18</v>
      </c>
      <c r="L69" s="115" t="s">
        <v>774</v>
      </c>
      <c r="M69" s="127"/>
      <c r="N69" s="126" t="s">
        <v>775</v>
      </c>
      <c r="O69" s="126" t="s">
        <v>549</v>
      </c>
      <c r="P69" s="133"/>
    </row>
    <row r="70" spans="1:16" ht="62.4" x14ac:dyDescent="0.3">
      <c r="A70" s="128" t="s">
        <v>379</v>
      </c>
      <c r="B70" s="129">
        <v>45135</v>
      </c>
      <c r="C70" s="132" t="s">
        <v>776</v>
      </c>
      <c r="D70" s="126" t="s">
        <v>777</v>
      </c>
      <c r="E70" s="126" t="s">
        <v>587</v>
      </c>
      <c r="F70" s="130" t="s">
        <v>373</v>
      </c>
      <c r="G70" s="126" t="s">
        <v>374</v>
      </c>
      <c r="H70" s="128" t="s">
        <v>396</v>
      </c>
      <c r="I70" s="131" t="s">
        <v>778</v>
      </c>
      <c r="J70" s="114" t="s">
        <v>452</v>
      </c>
      <c r="K70" s="115" t="s">
        <v>11</v>
      </c>
      <c r="L70" s="115"/>
      <c r="M70" s="127"/>
      <c r="N70" s="126" t="s">
        <v>779</v>
      </c>
      <c r="O70" s="126" t="s">
        <v>780</v>
      </c>
      <c r="P70" s="133"/>
    </row>
    <row r="71" spans="1:16" ht="62.4" x14ac:dyDescent="0.3">
      <c r="A71" s="128" t="s">
        <v>400</v>
      </c>
      <c r="B71" s="129">
        <v>45135</v>
      </c>
      <c r="C71" s="132" t="s">
        <v>781</v>
      </c>
      <c r="D71" s="126" t="s">
        <v>782</v>
      </c>
      <c r="E71" s="126" t="s">
        <v>510</v>
      </c>
      <c r="F71" s="130" t="s">
        <v>373</v>
      </c>
      <c r="G71" s="126" t="s">
        <v>374</v>
      </c>
      <c r="H71" s="128" t="s">
        <v>396</v>
      </c>
      <c r="I71" s="131" t="s">
        <v>783</v>
      </c>
      <c r="J71" s="114"/>
      <c r="K71" s="115" t="s">
        <v>75</v>
      </c>
      <c r="L71" s="115" t="s">
        <v>784</v>
      </c>
      <c r="M71" s="127"/>
      <c r="N71" s="126" t="s">
        <v>785</v>
      </c>
      <c r="O71" s="126" t="s">
        <v>786</v>
      </c>
      <c r="P71" s="133"/>
    </row>
    <row r="72" spans="1:16" ht="93.6" x14ac:dyDescent="0.3">
      <c r="A72" s="128" t="s">
        <v>400</v>
      </c>
      <c r="B72" s="129">
        <v>45135</v>
      </c>
      <c r="C72" s="132" t="s">
        <v>787</v>
      </c>
      <c r="D72" s="126" t="s">
        <v>788</v>
      </c>
      <c r="E72" s="126" t="s">
        <v>789</v>
      </c>
      <c r="F72" s="130" t="s">
        <v>373</v>
      </c>
      <c r="G72" s="126" t="s">
        <v>374</v>
      </c>
      <c r="H72" s="128" t="s">
        <v>396</v>
      </c>
      <c r="I72" s="131" t="s">
        <v>424</v>
      </c>
      <c r="J72" s="114"/>
      <c r="K72" s="115" t="s">
        <v>35</v>
      </c>
      <c r="L72" s="115"/>
      <c r="M72" s="127"/>
      <c r="N72" s="126" t="s">
        <v>790</v>
      </c>
      <c r="O72" s="126" t="s">
        <v>791</v>
      </c>
      <c r="P72" s="133"/>
    </row>
    <row r="73" spans="1:16" ht="46.8" x14ac:dyDescent="0.3">
      <c r="A73" s="128" t="s">
        <v>400</v>
      </c>
      <c r="B73" s="129">
        <v>45135</v>
      </c>
      <c r="C73" s="132" t="s">
        <v>792</v>
      </c>
      <c r="D73" s="126" t="s">
        <v>793</v>
      </c>
      <c r="E73" s="126" t="s">
        <v>794</v>
      </c>
      <c r="F73" s="130" t="s">
        <v>373</v>
      </c>
      <c r="G73" s="126" t="s">
        <v>374</v>
      </c>
      <c r="H73" s="128" t="s">
        <v>396</v>
      </c>
      <c r="I73" s="131" t="s">
        <v>795</v>
      </c>
      <c r="J73" s="114"/>
      <c r="K73" s="115" t="s">
        <v>13</v>
      </c>
      <c r="L73" s="115"/>
      <c r="M73" s="127"/>
      <c r="N73" s="126" t="s">
        <v>796</v>
      </c>
      <c r="O73" s="126" t="s">
        <v>549</v>
      </c>
      <c r="P73" s="133"/>
    </row>
    <row r="74" spans="1:16" ht="409.6" x14ac:dyDescent="0.3">
      <c r="A74" s="128" t="s">
        <v>400</v>
      </c>
      <c r="B74" s="129">
        <v>45135</v>
      </c>
      <c r="C74" s="132" t="s">
        <v>797</v>
      </c>
      <c r="D74" s="126" t="s">
        <v>798</v>
      </c>
      <c r="E74" s="126" t="s">
        <v>799</v>
      </c>
      <c r="F74" s="130" t="s">
        <v>373</v>
      </c>
      <c r="G74" s="126" t="s">
        <v>374</v>
      </c>
      <c r="H74" s="128" t="s">
        <v>375</v>
      </c>
      <c r="I74" s="131" t="s">
        <v>461</v>
      </c>
      <c r="J74" s="114"/>
      <c r="K74" s="115" t="s">
        <v>40</v>
      </c>
      <c r="L74" s="115"/>
      <c r="M74" s="127"/>
      <c r="N74" s="126" t="s">
        <v>800</v>
      </c>
      <c r="O74" s="126" t="s">
        <v>801</v>
      </c>
      <c r="P74" s="133"/>
    </row>
    <row r="75" spans="1:16" ht="390" x14ac:dyDescent="0.3">
      <c r="A75" s="128" t="s">
        <v>495</v>
      </c>
      <c r="B75" s="129">
        <v>45135</v>
      </c>
      <c r="C75" s="132" t="s">
        <v>802</v>
      </c>
      <c r="D75" s="126" t="s">
        <v>803</v>
      </c>
      <c r="E75" s="126" t="s">
        <v>804</v>
      </c>
      <c r="F75" s="130" t="s">
        <v>383</v>
      </c>
      <c r="G75" s="126" t="s">
        <v>805</v>
      </c>
      <c r="H75" s="128" t="s">
        <v>375</v>
      </c>
      <c r="I75" s="131" t="s">
        <v>806</v>
      </c>
      <c r="J75" s="124" t="s">
        <v>452</v>
      </c>
      <c r="K75" s="124" t="s">
        <v>8</v>
      </c>
      <c r="L75" s="124" t="s">
        <v>807</v>
      </c>
      <c r="M75" s="127" t="s">
        <v>439</v>
      </c>
      <c r="N75" s="126" t="s">
        <v>808</v>
      </c>
      <c r="O75" s="126" t="s">
        <v>809</v>
      </c>
      <c r="P75" s="126" t="s">
        <v>375</v>
      </c>
    </row>
    <row r="76" spans="1:16" ht="93.6" x14ac:dyDescent="0.3">
      <c r="A76" s="128" t="s">
        <v>495</v>
      </c>
      <c r="B76" s="129">
        <v>45135</v>
      </c>
      <c r="C76" s="132" t="s">
        <v>810</v>
      </c>
      <c r="D76" s="126" t="s">
        <v>811</v>
      </c>
      <c r="E76" s="126" t="s">
        <v>812</v>
      </c>
      <c r="F76" s="130" t="s">
        <v>383</v>
      </c>
      <c r="G76" s="126" t="s">
        <v>374</v>
      </c>
      <c r="H76" s="128" t="s">
        <v>375</v>
      </c>
      <c r="I76" s="131" t="s">
        <v>431</v>
      </c>
      <c r="J76" s="114" t="s">
        <v>452</v>
      </c>
      <c r="K76" s="115" t="s">
        <v>8</v>
      </c>
      <c r="L76" s="115" t="s">
        <v>813</v>
      </c>
      <c r="M76" s="127" t="s">
        <v>649</v>
      </c>
      <c r="N76" s="126" t="s">
        <v>814</v>
      </c>
      <c r="O76" s="126" t="s">
        <v>815</v>
      </c>
      <c r="P76" s="133"/>
    </row>
    <row r="77" spans="1:16" ht="218.4" x14ac:dyDescent="0.3">
      <c r="A77" s="128" t="s">
        <v>554</v>
      </c>
      <c r="B77" s="129">
        <v>45135</v>
      </c>
      <c r="C77" s="132" t="s">
        <v>816</v>
      </c>
      <c r="D77" s="126" t="s">
        <v>817</v>
      </c>
      <c r="E77" s="126" t="s">
        <v>818</v>
      </c>
      <c r="F77" s="130" t="s">
        <v>459</v>
      </c>
      <c r="G77" s="126" t="s">
        <v>819</v>
      </c>
      <c r="H77" s="128" t="s">
        <v>396</v>
      </c>
      <c r="I77" s="131" t="s">
        <v>559</v>
      </c>
      <c r="J77" s="114"/>
      <c r="K77" s="115"/>
      <c r="L77" s="115"/>
      <c r="M77" s="127"/>
      <c r="N77" s="126" t="s">
        <v>820</v>
      </c>
      <c r="O77" s="126" t="s">
        <v>821</v>
      </c>
      <c r="P77" s="133"/>
    </row>
    <row r="78" spans="1:16" ht="62.4" x14ac:dyDescent="0.3">
      <c r="A78" s="128" t="s">
        <v>822</v>
      </c>
      <c r="B78" s="129">
        <v>45135</v>
      </c>
      <c r="C78" s="132" t="s">
        <v>823</v>
      </c>
      <c r="D78" s="126" t="s">
        <v>824</v>
      </c>
      <c r="E78" s="126" t="s">
        <v>825</v>
      </c>
      <c r="F78" s="130" t="s">
        <v>373</v>
      </c>
      <c r="G78" s="126" t="s">
        <v>374</v>
      </c>
      <c r="H78" s="128" t="s">
        <v>396</v>
      </c>
      <c r="I78" s="131" t="s">
        <v>461</v>
      </c>
      <c r="J78" s="114" t="s">
        <v>452</v>
      </c>
      <c r="K78" s="115" t="s">
        <v>6</v>
      </c>
      <c r="L78" s="115"/>
      <c r="M78" s="127"/>
      <c r="N78" s="126" t="s">
        <v>826</v>
      </c>
      <c r="O78" s="126" t="s">
        <v>549</v>
      </c>
      <c r="P78" s="133"/>
    </row>
    <row r="79" spans="1:16" ht="409.6" x14ac:dyDescent="0.3">
      <c r="A79" s="128" t="s">
        <v>412</v>
      </c>
      <c r="B79" s="129">
        <v>45135</v>
      </c>
      <c r="C79" s="132" t="s">
        <v>827</v>
      </c>
      <c r="D79" s="126" t="s">
        <v>828</v>
      </c>
      <c r="E79" s="126" t="s">
        <v>829</v>
      </c>
      <c r="F79" s="130" t="s">
        <v>498</v>
      </c>
      <c r="G79" s="126" t="s">
        <v>830</v>
      </c>
      <c r="H79" s="128" t="s">
        <v>396</v>
      </c>
      <c r="I79" s="131" t="s">
        <v>385</v>
      </c>
      <c r="J79" s="114"/>
      <c r="K79" s="115" t="s">
        <v>6</v>
      </c>
      <c r="L79" s="115"/>
      <c r="M79" s="127"/>
      <c r="N79" s="126" t="s">
        <v>831</v>
      </c>
      <c r="O79" s="126" t="s">
        <v>832</v>
      </c>
      <c r="P79" s="133"/>
    </row>
    <row r="80" spans="1:16" ht="187.2" x14ac:dyDescent="0.3">
      <c r="A80" s="128" t="s">
        <v>750</v>
      </c>
      <c r="B80" s="129">
        <v>45135</v>
      </c>
      <c r="C80" s="132" t="s">
        <v>833</v>
      </c>
      <c r="D80" s="126" t="s">
        <v>834</v>
      </c>
      <c r="E80" s="126" t="s">
        <v>510</v>
      </c>
      <c r="F80" s="130" t="s">
        <v>373</v>
      </c>
      <c r="G80" s="126" t="s">
        <v>374</v>
      </c>
      <c r="H80" s="128" t="s">
        <v>396</v>
      </c>
      <c r="I80" s="131" t="s">
        <v>431</v>
      </c>
      <c r="J80" s="114" t="s">
        <v>452</v>
      </c>
      <c r="K80" s="115" t="s">
        <v>12</v>
      </c>
      <c r="L80" s="115" t="s">
        <v>769</v>
      </c>
      <c r="M80" s="127"/>
      <c r="N80" s="126" t="s">
        <v>835</v>
      </c>
      <c r="O80" s="126" t="s">
        <v>836</v>
      </c>
      <c r="P80" s="133"/>
    </row>
    <row r="81" spans="1:16" ht="46.8" x14ac:dyDescent="0.3">
      <c r="A81" s="128" t="s">
        <v>379</v>
      </c>
      <c r="B81" s="129">
        <v>45135</v>
      </c>
      <c r="C81" s="132" t="s">
        <v>837</v>
      </c>
      <c r="D81" s="126" t="s">
        <v>838</v>
      </c>
      <c r="E81" s="126" t="s">
        <v>839</v>
      </c>
      <c r="F81" s="130" t="s">
        <v>373</v>
      </c>
      <c r="G81" s="126" t="s">
        <v>374</v>
      </c>
      <c r="H81" s="128" t="s">
        <v>396</v>
      </c>
      <c r="I81" s="131" t="s">
        <v>447</v>
      </c>
      <c r="J81" s="114" t="s">
        <v>452</v>
      </c>
      <c r="K81" s="115" t="s">
        <v>4</v>
      </c>
      <c r="L81" s="115" t="s">
        <v>769</v>
      </c>
      <c r="M81" s="127"/>
      <c r="N81" s="126" t="s">
        <v>840</v>
      </c>
      <c r="O81" s="126" t="s">
        <v>549</v>
      </c>
      <c r="P81" s="133"/>
    </row>
    <row r="82" spans="1:16" ht="109.2" x14ac:dyDescent="0.3">
      <c r="A82" s="128" t="s">
        <v>400</v>
      </c>
      <c r="B82" s="129">
        <v>45135</v>
      </c>
      <c r="C82" s="132" t="s">
        <v>841</v>
      </c>
      <c r="D82" s="126" t="s">
        <v>842</v>
      </c>
      <c r="E82" s="126" t="s">
        <v>843</v>
      </c>
      <c r="F82" s="130" t="s">
        <v>373</v>
      </c>
      <c r="G82" s="126" t="s">
        <v>374</v>
      </c>
      <c r="H82" s="128" t="s">
        <v>396</v>
      </c>
      <c r="I82" s="131" t="s">
        <v>783</v>
      </c>
      <c r="J82" s="114"/>
      <c r="K82" s="115" t="s">
        <v>27</v>
      </c>
      <c r="L82" s="115"/>
      <c r="M82" s="127"/>
      <c r="N82" s="126" t="s">
        <v>844</v>
      </c>
      <c r="O82" s="126" t="s">
        <v>845</v>
      </c>
      <c r="P82" s="133"/>
    </row>
    <row r="83" spans="1:16" ht="124.8" x14ac:dyDescent="0.3">
      <c r="A83" s="128" t="s">
        <v>412</v>
      </c>
      <c r="B83" s="129">
        <v>45135</v>
      </c>
      <c r="C83" s="132" t="s">
        <v>846</v>
      </c>
      <c r="D83" s="126" t="s">
        <v>847</v>
      </c>
      <c r="E83" s="126" t="s">
        <v>848</v>
      </c>
      <c r="F83" s="130" t="s">
        <v>383</v>
      </c>
      <c r="G83" s="126" t="s">
        <v>849</v>
      </c>
      <c r="H83" s="128" t="s">
        <v>375</v>
      </c>
      <c r="I83" s="131" t="s">
        <v>397</v>
      </c>
      <c r="J83" s="114"/>
      <c r="K83" s="115"/>
      <c r="L83" s="115" t="s">
        <v>850</v>
      </c>
      <c r="M83" s="127"/>
      <c r="N83" s="126" t="s">
        <v>851</v>
      </c>
      <c r="O83" s="126" t="s">
        <v>852</v>
      </c>
      <c r="P83" s="133"/>
    </row>
    <row r="84" spans="1:16" ht="93.6" x14ac:dyDescent="0.3">
      <c r="A84" s="128" t="s">
        <v>412</v>
      </c>
      <c r="B84" s="129">
        <v>45135</v>
      </c>
      <c r="C84" s="132" t="s">
        <v>853</v>
      </c>
      <c r="D84" s="126" t="s">
        <v>854</v>
      </c>
      <c r="E84" s="126" t="s">
        <v>855</v>
      </c>
      <c r="F84" s="130" t="s">
        <v>373</v>
      </c>
      <c r="G84" s="126" t="s">
        <v>374</v>
      </c>
      <c r="H84" s="128" t="s">
        <v>396</v>
      </c>
      <c r="I84" s="131" t="s">
        <v>694</v>
      </c>
      <c r="J84" s="114"/>
      <c r="K84" s="115"/>
      <c r="L84" s="115"/>
      <c r="M84" s="127"/>
      <c r="N84" s="126" t="s">
        <v>856</v>
      </c>
      <c r="O84" s="126" t="s">
        <v>857</v>
      </c>
      <c r="P84" s="133"/>
    </row>
    <row r="85" spans="1:16" ht="124.8" x14ac:dyDescent="0.3">
      <c r="A85" s="128" t="s">
        <v>400</v>
      </c>
      <c r="B85" s="129">
        <v>45131</v>
      </c>
      <c r="C85" s="132" t="s">
        <v>858</v>
      </c>
      <c r="D85" s="126" t="s">
        <v>859</v>
      </c>
      <c r="E85" s="126" t="s">
        <v>860</v>
      </c>
      <c r="F85" s="130" t="s">
        <v>373</v>
      </c>
      <c r="G85" s="126" t="s">
        <v>374</v>
      </c>
      <c r="H85" s="128" t="s">
        <v>396</v>
      </c>
      <c r="I85" s="131" t="s">
        <v>385</v>
      </c>
      <c r="J85" s="114" t="s">
        <v>452</v>
      </c>
      <c r="K85" s="115" t="s">
        <v>36</v>
      </c>
      <c r="L85" s="115"/>
      <c r="M85" s="127"/>
      <c r="N85" s="126" t="s">
        <v>861</v>
      </c>
      <c r="O85" s="126" t="s">
        <v>862</v>
      </c>
      <c r="P85" s="133"/>
    </row>
    <row r="86" spans="1:16" ht="78" x14ac:dyDescent="0.3">
      <c r="A86" s="128" t="s">
        <v>400</v>
      </c>
      <c r="B86" s="129">
        <v>45131</v>
      </c>
      <c r="C86" s="132" t="s">
        <v>863</v>
      </c>
      <c r="D86" s="126" t="s">
        <v>864</v>
      </c>
      <c r="E86" s="126" t="s">
        <v>865</v>
      </c>
      <c r="F86" s="130" t="s">
        <v>415</v>
      </c>
      <c r="G86" s="126" t="s">
        <v>866</v>
      </c>
      <c r="H86" s="128" t="s">
        <v>396</v>
      </c>
      <c r="I86" s="131" t="s">
        <v>385</v>
      </c>
      <c r="J86" s="141"/>
      <c r="K86" s="141" t="s">
        <v>18</v>
      </c>
      <c r="L86" s="141" t="s">
        <v>867</v>
      </c>
      <c r="M86" s="127"/>
      <c r="N86" s="126" t="s">
        <v>868</v>
      </c>
      <c r="O86" s="126" t="s">
        <v>869</v>
      </c>
      <c r="P86" s="133"/>
    </row>
    <row r="87" spans="1:16" ht="93.6" x14ac:dyDescent="0.3">
      <c r="A87" s="128" t="s">
        <v>400</v>
      </c>
      <c r="B87" s="129">
        <v>45131</v>
      </c>
      <c r="C87" s="132" t="s">
        <v>870</v>
      </c>
      <c r="D87" s="126" t="s">
        <v>871</v>
      </c>
      <c r="E87" s="126" t="s">
        <v>872</v>
      </c>
      <c r="F87" s="130" t="s">
        <v>415</v>
      </c>
      <c r="G87" s="126" t="s">
        <v>873</v>
      </c>
      <c r="H87" s="128" t="s">
        <v>396</v>
      </c>
      <c r="I87" s="131" t="s">
        <v>447</v>
      </c>
      <c r="J87" s="141"/>
      <c r="K87" s="141" t="s">
        <v>44</v>
      </c>
      <c r="L87" s="141"/>
      <c r="M87" s="127"/>
      <c r="N87" s="126" t="s">
        <v>874</v>
      </c>
      <c r="O87" s="126" t="s">
        <v>875</v>
      </c>
      <c r="P87" s="133"/>
    </row>
    <row r="88" spans="1:16" ht="62.4" x14ac:dyDescent="0.3">
      <c r="A88" s="128" t="s">
        <v>495</v>
      </c>
      <c r="B88" s="129">
        <v>45131</v>
      </c>
      <c r="C88" s="132" t="s">
        <v>876</v>
      </c>
      <c r="D88" s="126" t="s">
        <v>877</v>
      </c>
      <c r="E88" s="126" t="s">
        <v>878</v>
      </c>
      <c r="F88" s="130" t="s">
        <v>415</v>
      </c>
      <c r="G88" s="126" t="s">
        <v>564</v>
      </c>
      <c r="H88" s="128" t="s">
        <v>396</v>
      </c>
      <c r="I88" s="131" t="s">
        <v>879</v>
      </c>
      <c r="J88" s="141"/>
      <c r="K88" s="141" t="s">
        <v>13</v>
      </c>
      <c r="L88" s="141"/>
      <c r="M88" s="127"/>
      <c r="N88" s="126" t="s">
        <v>880</v>
      </c>
      <c r="O88" s="126" t="s">
        <v>881</v>
      </c>
      <c r="P88" s="133"/>
    </row>
    <row r="89" spans="1:16" ht="78" x14ac:dyDescent="0.3">
      <c r="A89" s="128" t="s">
        <v>495</v>
      </c>
      <c r="B89" s="129">
        <v>45131</v>
      </c>
      <c r="C89" s="132" t="s">
        <v>882</v>
      </c>
      <c r="D89" s="126" t="s">
        <v>883</v>
      </c>
      <c r="E89" s="126" t="s">
        <v>374</v>
      </c>
      <c r="F89" s="130" t="s">
        <v>459</v>
      </c>
      <c r="G89" s="126" t="s">
        <v>873</v>
      </c>
      <c r="H89" s="128" t="s">
        <v>396</v>
      </c>
      <c r="I89" s="131" t="s">
        <v>431</v>
      </c>
      <c r="J89" s="141"/>
      <c r="K89" s="141" t="s">
        <v>27</v>
      </c>
      <c r="L89" s="141"/>
      <c r="M89" s="127"/>
      <c r="N89" s="126" t="s">
        <v>884</v>
      </c>
      <c r="O89" s="126" t="s">
        <v>885</v>
      </c>
      <c r="P89" s="133"/>
    </row>
    <row r="90" spans="1:16" ht="409.6" x14ac:dyDescent="0.3">
      <c r="A90" s="128" t="s">
        <v>412</v>
      </c>
      <c r="B90" s="129">
        <v>45128</v>
      </c>
      <c r="C90" s="132" t="s">
        <v>886</v>
      </c>
      <c r="D90" s="126" t="s">
        <v>887</v>
      </c>
      <c r="E90" s="126" t="s">
        <v>888</v>
      </c>
      <c r="F90" s="130" t="s">
        <v>373</v>
      </c>
      <c r="G90" s="126" t="s">
        <v>374</v>
      </c>
      <c r="H90" s="128" t="s">
        <v>375</v>
      </c>
      <c r="I90" s="131" t="s">
        <v>461</v>
      </c>
      <c r="J90" s="141" t="s">
        <v>386</v>
      </c>
      <c r="K90" s="141" t="s">
        <v>12</v>
      </c>
      <c r="L90" s="141" t="s">
        <v>889</v>
      </c>
      <c r="M90" s="127" t="s">
        <v>439</v>
      </c>
      <c r="N90" s="126" t="s">
        <v>890</v>
      </c>
      <c r="O90" s="126" t="s">
        <v>891</v>
      </c>
      <c r="P90" s="133"/>
    </row>
    <row r="91" spans="1:16" ht="171.6" x14ac:dyDescent="0.3">
      <c r="A91" s="128" t="s">
        <v>379</v>
      </c>
      <c r="B91" s="129">
        <v>45128</v>
      </c>
      <c r="C91" s="132" t="s">
        <v>892</v>
      </c>
      <c r="D91" s="126" t="s">
        <v>893</v>
      </c>
      <c r="E91" s="126" t="s">
        <v>487</v>
      </c>
      <c r="F91" s="130" t="s">
        <v>672</v>
      </c>
      <c r="G91" s="126" t="s">
        <v>409</v>
      </c>
      <c r="H91" s="128" t="s">
        <v>396</v>
      </c>
      <c r="I91" s="131" t="s">
        <v>431</v>
      </c>
      <c r="J91" s="141" t="s">
        <v>452</v>
      </c>
      <c r="K91" s="141" t="s">
        <v>12</v>
      </c>
      <c r="L91" s="141" t="s">
        <v>894</v>
      </c>
      <c r="M91" s="127"/>
      <c r="N91" s="126" t="s">
        <v>895</v>
      </c>
      <c r="O91" s="126" t="s">
        <v>896</v>
      </c>
      <c r="P91" s="133"/>
    </row>
    <row r="92" spans="1:16" ht="93.6" x14ac:dyDescent="0.3">
      <c r="A92" s="128" t="s">
        <v>390</v>
      </c>
      <c r="B92" s="129">
        <v>45128</v>
      </c>
      <c r="C92" s="132" t="s">
        <v>897</v>
      </c>
      <c r="D92" s="126" t="s">
        <v>898</v>
      </c>
      <c r="E92" s="126" t="s">
        <v>737</v>
      </c>
      <c r="F92" s="130" t="s">
        <v>373</v>
      </c>
      <c r="G92" s="126" t="s">
        <v>374</v>
      </c>
      <c r="H92" s="128" t="s">
        <v>396</v>
      </c>
      <c r="I92" s="131" t="s">
        <v>424</v>
      </c>
      <c r="J92" s="141"/>
      <c r="K92" s="141" t="s">
        <v>42</v>
      </c>
      <c r="L92" s="141"/>
      <c r="M92" s="127"/>
      <c r="N92" s="126" t="s">
        <v>899</v>
      </c>
      <c r="O92" s="126" t="s">
        <v>900</v>
      </c>
      <c r="P92" s="133"/>
    </row>
    <row r="93" spans="1:16" ht="218.4" x14ac:dyDescent="0.3">
      <c r="A93" s="128" t="s">
        <v>400</v>
      </c>
      <c r="B93" s="129">
        <v>45128</v>
      </c>
      <c r="C93" s="132" t="s">
        <v>901</v>
      </c>
      <c r="D93" s="126" t="s">
        <v>902</v>
      </c>
      <c r="E93" s="126" t="s">
        <v>903</v>
      </c>
      <c r="F93" s="130" t="s">
        <v>498</v>
      </c>
      <c r="G93" s="126" t="s">
        <v>409</v>
      </c>
      <c r="H93" s="128" t="s">
        <v>375</v>
      </c>
      <c r="I93" s="131" t="s">
        <v>481</v>
      </c>
      <c r="J93" s="141"/>
      <c r="K93" s="141" t="s">
        <v>127</v>
      </c>
      <c r="L93" s="141" t="s">
        <v>904</v>
      </c>
      <c r="M93" s="127"/>
      <c r="N93" s="126" t="s">
        <v>905</v>
      </c>
      <c r="O93" s="126" t="s">
        <v>906</v>
      </c>
      <c r="P93" s="133"/>
    </row>
    <row r="94" spans="1:16" ht="109.2" x14ac:dyDescent="0.3">
      <c r="A94" s="128" t="s">
        <v>495</v>
      </c>
      <c r="B94" s="129">
        <v>45128</v>
      </c>
      <c r="C94" s="132" t="s">
        <v>907</v>
      </c>
      <c r="D94" s="126" t="s">
        <v>908</v>
      </c>
      <c r="E94" s="126" t="s">
        <v>909</v>
      </c>
      <c r="F94" s="130" t="s">
        <v>373</v>
      </c>
      <c r="G94" s="126" t="s">
        <v>374</v>
      </c>
      <c r="H94" s="128" t="s">
        <v>396</v>
      </c>
      <c r="I94" s="131" t="s">
        <v>461</v>
      </c>
      <c r="J94" s="141"/>
      <c r="K94" s="141" t="s">
        <v>75</v>
      </c>
      <c r="L94" s="141"/>
      <c r="M94" s="127"/>
      <c r="N94" s="126" t="s">
        <v>910</v>
      </c>
      <c r="O94" s="126" t="s">
        <v>911</v>
      </c>
      <c r="P94" s="133"/>
    </row>
    <row r="95" spans="1:16" ht="156" x14ac:dyDescent="0.3">
      <c r="A95" s="128" t="s">
        <v>390</v>
      </c>
      <c r="B95" s="129">
        <v>45128</v>
      </c>
      <c r="C95" s="132" t="s">
        <v>912</v>
      </c>
      <c r="D95" s="126" t="s">
        <v>913</v>
      </c>
      <c r="E95" s="126" t="s">
        <v>914</v>
      </c>
      <c r="F95" s="130" t="s">
        <v>672</v>
      </c>
      <c r="G95" s="126" t="s">
        <v>564</v>
      </c>
      <c r="H95" s="128" t="s">
        <v>396</v>
      </c>
      <c r="I95" s="131" t="s">
        <v>385</v>
      </c>
      <c r="J95" s="141"/>
      <c r="K95" s="199" t="s">
        <v>42</v>
      </c>
      <c r="L95" s="141"/>
      <c r="M95" s="127"/>
      <c r="N95" s="126" t="s">
        <v>915</v>
      </c>
      <c r="O95" s="126" t="s">
        <v>916</v>
      </c>
      <c r="P95" s="133"/>
    </row>
    <row r="96" spans="1:16" ht="249.6" x14ac:dyDescent="0.3">
      <c r="A96" s="128" t="s">
        <v>400</v>
      </c>
      <c r="B96" s="129">
        <v>45128</v>
      </c>
      <c r="C96" s="132" t="s">
        <v>917</v>
      </c>
      <c r="D96" s="126" t="s">
        <v>918</v>
      </c>
      <c r="E96" s="126" t="s">
        <v>919</v>
      </c>
      <c r="F96" s="130" t="s">
        <v>373</v>
      </c>
      <c r="G96" s="126" t="s">
        <v>374</v>
      </c>
      <c r="H96" s="128" t="s">
        <v>375</v>
      </c>
      <c r="I96" s="131" t="s">
        <v>447</v>
      </c>
      <c r="J96" s="141"/>
      <c r="K96" s="141" t="s">
        <v>13</v>
      </c>
      <c r="L96" s="141"/>
      <c r="M96" s="127"/>
      <c r="N96" s="126" t="s">
        <v>920</v>
      </c>
      <c r="O96" s="126" t="s">
        <v>921</v>
      </c>
      <c r="P96" s="126"/>
    </row>
    <row r="97" spans="1:16" ht="78" x14ac:dyDescent="0.3">
      <c r="A97" s="128" t="s">
        <v>400</v>
      </c>
      <c r="B97" s="129">
        <v>45128</v>
      </c>
      <c r="C97" s="132" t="s">
        <v>922</v>
      </c>
      <c r="D97" s="126" t="s">
        <v>923</v>
      </c>
      <c r="E97" s="126" t="s">
        <v>372</v>
      </c>
      <c r="F97" s="130" t="s">
        <v>373</v>
      </c>
      <c r="G97" s="126" t="s">
        <v>374</v>
      </c>
      <c r="H97" s="128" t="s">
        <v>396</v>
      </c>
      <c r="I97" s="131" t="s">
        <v>431</v>
      </c>
      <c r="J97" s="141" t="s">
        <v>452</v>
      </c>
      <c r="K97" s="141" t="s">
        <v>221</v>
      </c>
      <c r="L97" s="141" t="s">
        <v>924</v>
      </c>
      <c r="M97" s="127"/>
      <c r="N97" s="126" t="s">
        <v>925</v>
      </c>
      <c r="O97" s="126" t="s">
        <v>926</v>
      </c>
      <c r="P97" s="133"/>
    </row>
    <row r="98" spans="1:16" ht="46.8" x14ac:dyDescent="0.3">
      <c r="A98" s="128" t="s">
        <v>927</v>
      </c>
      <c r="B98" s="129">
        <v>45128</v>
      </c>
      <c r="C98" s="132" t="s">
        <v>928</v>
      </c>
      <c r="D98" s="126" t="s">
        <v>929</v>
      </c>
      <c r="E98" s="126" t="s">
        <v>930</v>
      </c>
      <c r="F98" s="130" t="s">
        <v>373</v>
      </c>
      <c r="G98" s="126" t="s">
        <v>374</v>
      </c>
      <c r="H98" s="128" t="s">
        <v>396</v>
      </c>
      <c r="I98" s="131" t="s">
        <v>385</v>
      </c>
      <c r="J98" s="141"/>
      <c r="K98" s="141"/>
      <c r="L98" s="141"/>
      <c r="M98" s="127"/>
      <c r="N98" s="126" t="s">
        <v>931</v>
      </c>
      <c r="O98" s="126" t="s">
        <v>932</v>
      </c>
      <c r="P98" s="133"/>
    </row>
    <row r="99" spans="1:16" ht="140.4" x14ac:dyDescent="0.3">
      <c r="A99" s="162" t="s">
        <v>400</v>
      </c>
      <c r="B99" s="163">
        <v>45128</v>
      </c>
      <c r="C99" s="164" t="s">
        <v>933</v>
      </c>
      <c r="D99" s="133" t="s">
        <v>934</v>
      </c>
      <c r="E99" s="133" t="s">
        <v>935</v>
      </c>
      <c r="F99" s="158" t="s">
        <v>373</v>
      </c>
      <c r="G99" s="133" t="s">
        <v>374</v>
      </c>
      <c r="H99" s="162" t="s">
        <v>375</v>
      </c>
      <c r="I99" s="160" t="s">
        <v>571</v>
      </c>
      <c r="J99" s="159"/>
      <c r="K99" s="159" t="s">
        <v>18</v>
      </c>
      <c r="L99" s="159" t="s">
        <v>936</v>
      </c>
      <c r="M99" s="161"/>
      <c r="N99" s="133" t="s">
        <v>937</v>
      </c>
      <c r="O99" s="133" t="s">
        <v>938</v>
      </c>
      <c r="P99" s="133"/>
    </row>
    <row r="100" spans="1:16" ht="265.2" x14ac:dyDescent="0.3">
      <c r="A100" s="128" t="s">
        <v>495</v>
      </c>
      <c r="B100" s="129">
        <v>45128</v>
      </c>
      <c r="C100" s="132" t="s">
        <v>939</v>
      </c>
      <c r="D100" s="126" t="s">
        <v>940</v>
      </c>
      <c r="E100" s="126" t="s">
        <v>941</v>
      </c>
      <c r="F100" s="130" t="s">
        <v>582</v>
      </c>
      <c r="G100" s="126" t="s">
        <v>942</v>
      </c>
      <c r="H100" s="128" t="s">
        <v>375</v>
      </c>
      <c r="I100" s="131" t="s">
        <v>943</v>
      </c>
      <c r="J100" s="124" t="s">
        <v>386</v>
      </c>
      <c r="K100" s="124" t="s">
        <v>43</v>
      </c>
      <c r="L100" s="124" t="s">
        <v>944</v>
      </c>
      <c r="M100" s="117" t="s">
        <v>439</v>
      </c>
      <c r="N100" s="126" t="s">
        <v>945</v>
      </c>
      <c r="O100" s="126" t="s">
        <v>946</v>
      </c>
      <c r="P100" s="133"/>
    </row>
    <row r="101" spans="1:16" ht="343.2" x14ac:dyDescent="0.3">
      <c r="A101" s="128" t="s">
        <v>412</v>
      </c>
      <c r="B101" s="129">
        <v>45128</v>
      </c>
      <c r="C101" s="132" t="s">
        <v>947</v>
      </c>
      <c r="D101" s="126" t="s">
        <v>948</v>
      </c>
      <c r="E101" s="126" t="s">
        <v>949</v>
      </c>
      <c r="F101" s="130" t="s">
        <v>373</v>
      </c>
      <c r="G101" s="126" t="s">
        <v>374</v>
      </c>
      <c r="H101" s="128" t="s">
        <v>375</v>
      </c>
      <c r="I101" s="131" t="s">
        <v>385</v>
      </c>
      <c r="J101" s="114" t="s">
        <v>452</v>
      </c>
      <c r="K101" s="115" t="s">
        <v>19</v>
      </c>
      <c r="L101" s="115"/>
      <c r="M101" s="127" t="s">
        <v>950</v>
      </c>
      <c r="N101" s="126" t="s">
        <v>951</v>
      </c>
      <c r="O101" s="126" t="s">
        <v>952</v>
      </c>
      <c r="P101" s="133"/>
    </row>
    <row r="102" spans="1:16" ht="93.6" x14ac:dyDescent="0.3">
      <c r="A102" s="128" t="s">
        <v>495</v>
      </c>
      <c r="B102" s="129">
        <v>45128</v>
      </c>
      <c r="C102" s="132" t="s">
        <v>953</v>
      </c>
      <c r="D102" s="126" t="s">
        <v>954</v>
      </c>
      <c r="E102" s="126" t="s">
        <v>930</v>
      </c>
      <c r="F102" s="130" t="s">
        <v>373</v>
      </c>
      <c r="G102" s="126" t="s">
        <v>374</v>
      </c>
      <c r="H102" s="128" t="s">
        <v>396</v>
      </c>
      <c r="I102" s="131" t="s">
        <v>447</v>
      </c>
      <c r="J102" s="141" t="s">
        <v>452</v>
      </c>
      <c r="K102" s="141" t="s">
        <v>10</v>
      </c>
      <c r="L102" s="141" t="s">
        <v>955</v>
      </c>
      <c r="M102" s="127" t="s">
        <v>649</v>
      </c>
      <c r="N102" s="126" t="s">
        <v>956</v>
      </c>
      <c r="O102" s="126" t="s">
        <v>957</v>
      </c>
      <c r="P102" s="133"/>
    </row>
    <row r="103" spans="1:16" ht="343.2" x14ac:dyDescent="0.3">
      <c r="A103" s="128" t="s">
        <v>400</v>
      </c>
      <c r="B103" s="129">
        <v>45128</v>
      </c>
      <c r="C103" s="132" t="s">
        <v>958</v>
      </c>
      <c r="D103" s="126" t="s">
        <v>959</v>
      </c>
      <c r="E103" s="126" t="s">
        <v>919</v>
      </c>
      <c r="F103" s="130" t="s">
        <v>373</v>
      </c>
      <c r="G103" s="126" t="s">
        <v>942</v>
      </c>
      <c r="H103" s="128" t="s">
        <v>375</v>
      </c>
      <c r="I103" s="131" t="s">
        <v>385</v>
      </c>
      <c r="J103" s="141"/>
      <c r="K103" s="141" t="s">
        <v>18</v>
      </c>
      <c r="L103" s="141" t="s">
        <v>960</v>
      </c>
      <c r="M103" s="127"/>
      <c r="N103" s="126" t="s">
        <v>961</v>
      </c>
      <c r="O103" s="126" t="s">
        <v>962</v>
      </c>
      <c r="P103" s="133"/>
    </row>
    <row r="104" spans="1:16" ht="140.4" x14ac:dyDescent="0.3">
      <c r="A104" s="128" t="s">
        <v>400</v>
      </c>
      <c r="B104" s="129">
        <v>45128</v>
      </c>
      <c r="C104" s="132" t="s">
        <v>963</v>
      </c>
      <c r="D104" s="126" t="s">
        <v>964</v>
      </c>
      <c r="E104" s="126" t="s">
        <v>919</v>
      </c>
      <c r="F104" s="130" t="s">
        <v>394</v>
      </c>
      <c r="G104" s="126" t="s">
        <v>374</v>
      </c>
      <c r="H104" s="128" t="s">
        <v>375</v>
      </c>
      <c r="I104" s="131" t="s">
        <v>806</v>
      </c>
      <c r="J104" s="141"/>
      <c r="K104" s="141" t="s">
        <v>27</v>
      </c>
      <c r="L104" s="141"/>
      <c r="M104" s="127"/>
      <c r="N104" s="126" t="s">
        <v>965</v>
      </c>
      <c r="O104" s="126" t="s">
        <v>966</v>
      </c>
      <c r="P104" s="133"/>
    </row>
    <row r="105" spans="1:16" ht="62.4" x14ac:dyDescent="0.3">
      <c r="A105" s="128" t="s">
        <v>412</v>
      </c>
      <c r="B105" s="129">
        <v>45128</v>
      </c>
      <c r="C105" s="132" t="s">
        <v>967</v>
      </c>
      <c r="D105" s="126" t="s">
        <v>968</v>
      </c>
      <c r="E105" s="126" t="s">
        <v>421</v>
      </c>
      <c r="F105" s="130" t="s">
        <v>498</v>
      </c>
      <c r="G105" s="126" t="s">
        <v>564</v>
      </c>
      <c r="H105" s="128" t="s">
        <v>396</v>
      </c>
      <c r="I105" s="131" t="s">
        <v>376</v>
      </c>
      <c r="J105" s="141"/>
      <c r="K105" s="141" t="s">
        <v>6</v>
      </c>
      <c r="L105" s="141"/>
      <c r="M105" s="127"/>
      <c r="N105" s="126" t="s">
        <v>969</v>
      </c>
      <c r="O105" s="126" t="s">
        <v>970</v>
      </c>
      <c r="P105" s="133"/>
    </row>
    <row r="106" spans="1:16" ht="62.4" x14ac:dyDescent="0.3">
      <c r="A106" s="128" t="s">
        <v>400</v>
      </c>
      <c r="B106" s="129">
        <v>45128</v>
      </c>
      <c r="C106" s="132" t="s">
        <v>971</v>
      </c>
      <c r="D106" s="126" t="s">
        <v>972</v>
      </c>
      <c r="E106" s="126" t="s">
        <v>510</v>
      </c>
      <c r="F106" s="130" t="s">
        <v>415</v>
      </c>
      <c r="G106" s="126" t="s">
        <v>866</v>
      </c>
      <c r="H106" s="128" t="s">
        <v>396</v>
      </c>
      <c r="I106" s="131" t="s">
        <v>783</v>
      </c>
      <c r="J106" s="141"/>
      <c r="K106" s="141" t="s">
        <v>27</v>
      </c>
      <c r="L106" s="141"/>
      <c r="M106" s="127"/>
      <c r="N106" s="126" t="s">
        <v>973</v>
      </c>
      <c r="O106" s="126" t="s">
        <v>974</v>
      </c>
      <c r="P106" s="133"/>
    </row>
    <row r="107" spans="1:16" ht="109.2" x14ac:dyDescent="0.3">
      <c r="A107" s="128" t="s">
        <v>495</v>
      </c>
      <c r="B107" s="129">
        <v>45128</v>
      </c>
      <c r="C107" s="132" t="s">
        <v>975</v>
      </c>
      <c r="D107" s="126" t="s">
        <v>976</v>
      </c>
      <c r="E107" s="126" t="s">
        <v>977</v>
      </c>
      <c r="F107" s="130" t="s">
        <v>612</v>
      </c>
      <c r="G107" s="126" t="s">
        <v>409</v>
      </c>
      <c r="H107" s="128" t="s">
        <v>396</v>
      </c>
      <c r="I107" s="131" t="s">
        <v>424</v>
      </c>
      <c r="J107" s="141" t="s">
        <v>452</v>
      </c>
      <c r="K107" s="141" t="s">
        <v>978</v>
      </c>
      <c r="L107" s="141" t="s">
        <v>979</v>
      </c>
      <c r="M107" s="127" t="s">
        <v>439</v>
      </c>
      <c r="N107" s="126" t="s">
        <v>980</v>
      </c>
      <c r="O107" s="126" t="s">
        <v>981</v>
      </c>
      <c r="P107" s="133"/>
    </row>
    <row r="108" spans="1:16" ht="93.6" x14ac:dyDescent="0.3">
      <c r="A108" s="128" t="s">
        <v>400</v>
      </c>
      <c r="B108" s="129">
        <v>45128</v>
      </c>
      <c r="C108" s="132" t="s">
        <v>982</v>
      </c>
      <c r="D108" s="126" t="s">
        <v>983</v>
      </c>
      <c r="E108" s="126" t="s">
        <v>605</v>
      </c>
      <c r="F108" s="130" t="s">
        <v>373</v>
      </c>
      <c r="G108" s="126" t="s">
        <v>374</v>
      </c>
      <c r="H108" s="128" t="s">
        <v>396</v>
      </c>
      <c r="I108" s="131" t="s">
        <v>376</v>
      </c>
      <c r="J108" s="141" t="s">
        <v>452</v>
      </c>
      <c r="K108" s="141" t="s">
        <v>18</v>
      </c>
      <c r="L108" s="141" t="s">
        <v>984</v>
      </c>
      <c r="M108" s="127"/>
      <c r="N108" s="126" t="s">
        <v>985</v>
      </c>
      <c r="O108" s="126" t="s">
        <v>549</v>
      </c>
      <c r="P108" s="133"/>
    </row>
    <row r="109" spans="1:16" ht="280.8" x14ac:dyDescent="0.3">
      <c r="A109" s="128" t="s">
        <v>750</v>
      </c>
      <c r="B109" s="129">
        <v>45128</v>
      </c>
      <c r="C109" s="132" t="s">
        <v>986</v>
      </c>
      <c r="D109" s="126" t="s">
        <v>987</v>
      </c>
      <c r="E109" s="126" t="s">
        <v>988</v>
      </c>
      <c r="F109" s="130" t="s">
        <v>373</v>
      </c>
      <c r="G109" s="126" t="s">
        <v>374</v>
      </c>
      <c r="H109" s="128" t="s">
        <v>375</v>
      </c>
      <c r="I109" s="131" t="s">
        <v>461</v>
      </c>
      <c r="J109" s="141" t="s">
        <v>386</v>
      </c>
      <c r="K109" s="141" t="s">
        <v>989</v>
      </c>
      <c r="L109" s="141"/>
      <c r="M109" s="127" t="s">
        <v>439</v>
      </c>
      <c r="N109" s="126" t="s">
        <v>990</v>
      </c>
      <c r="O109" s="126" t="s">
        <v>991</v>
      </c>
      <c r="P109" s="133"/>
    </row>
    <row r="110" spans="1:16" ht="140.4" x14ac:dyDescent="0.3">
      <c r="A110" s="128" t="s">
        <v>400</v>
      </c>
      <c r="B110" s="129">
        <v>45128</v>
      </c>
      <c r="C110" s="132" t="s">
        <v>992</v>
      </c>
      <c r="D110" s="126" t="s">
        <v>993</v>
      </c>
      <c r="E110" s="126" t="s">
        <v>994</v>
      </c>
      <c r="F110" s="130" t="s">
        <v>373</v>
      </c>
      <c r="G110" s="126" t="s">
        <v>374</v>
      </c>
      <c r="H110" s="128" t="s">
        <v>375</v>
      </c>
      <c r="I110" s="131" t="s">
        <v>385</v>
      </c>
      <c r="J110" s="141"/>
      <c r="K110" s="141" t="s">
        <v>18</v>
      </c>
      <c r="L110" s="141"/>
      <c r="M110" s="127"/>
      <c r="N110" s="126" t="s">
        <v>995</v>
      </c>
      <c r="O110" s="126" t="s">
        <v>549</v>
      </c>
      <c r="P110" s="133"/>
    </row>
    <row r="111" spans="1:16" ht="124.8" x14ac:dyDescent="0.3">
      <c r="A111" s="128" t="s">
        <v>495</v>
      </c>
      <c r="B111" s="129">
        <v>45128</v>
      </c>
      <c r="C111" s="132" t="s">
        <v>996</v>
      </c>
      <c r="D111" s="126" t="s">
        <v>997</v>
      </c>
      <c r="E111" s="126" t="s">
        <v>998</v>
      </c>
      <c r="F111" s="130" t="s">
        <v>498</v>
      </c>
      <c r="G111" s="126" t="s">
        <v>564</v>
      </c>
      <c r="H111" s="128" t="s">
        <v>396</v>
      </c>
      <c r="I111" s="131" t="s">
        <v>516</v>
      </c>
      <c r="J111" s="141"/>
      <c r="K111" s="141" t="s">
        <v>28</v>
      </c>
      <c r="L111" s="141"/>
      <c r="M111" s="127"/>
      <c r="N111" s="126" t="s">
        <v>999</v>
      </c>
      <c r="O111" s="126" t="s">
        <v>1000</v>
      </c>
      <c r="P111" s="133"/>
    </row>
    <row r="112" spans="1:16" ht="124.8" x14ac:dyDescent="0.3">
      <c r="A112" s="128" t="s">
        <v>554</v>
      </c>
      <c r="B112" s="129">
        <v>45128</v>
      </c>
      <c r="C112" s="132" t="s">
        <v>1001</v>
      </c>
      <c r="D112" s="126" t="s">
        <v>1002</v>
      </c>
      <c r="E112" s="126" t="s">
        <v>1003</v>
      </c>
      <c r="F112" s="130" t="s">
        <v>459</v>
      </c>
      <c r="G112" s="126" t="s">
        <v>1004</v>
      </c>
      <c r="H112" s="128" t="s">
        <v>396</v>
      </c>
      <c r="I112" s="131" t="s">
        <v>559</v>
      </c>
      <c r="J112" s="141"/>
      <c r="K112" s="141"/>
      <c r="L112" s="141"/>
      <c r="M112" s="127"/>
      <c r="N112" s="126" t="s">
        <v>1005</v>
      </c>
      <c r="O112" s="126" t="s">
        <v>1006</v>
      </c>
      <c r="P112" s="133"/>
    </row>
    <row r="113" spans="1:16" ht="234" x14ac:dyDescent="0.3">
      <c r="A113" s="128" t="s">
        <v>1007</v>
      </c>
      <c r="B113" s="129">
        <v>45128</v>
      </c>
      <c r="C113" s="132" t="s">
        <v>1008</v>
      </c>
      <c r="D113" s="126" t="s">
        <v>1009</v>
      </c>
      <c r="E113" s="126" t="s">
        <v>664</v>
      </c>
      <c r="F113" s="130" t="s">
        <v>373</v>
      </c>
      <c r="G113" s="126" t="s">
        <v>665</v>
      </c>
      <c r="H113" s="128" t="s">
        <v>375</v>
      </c>
      <c r="I113" s="131" t="s">
        <v>385</v>
      </c>
      <c r="J113" s="141"/>
      <c r="K113" s="141" t="s">
        <v>52</v>
      </c>
      <c r="L113" s="141"/>
      <c r="M113" s="127"/>
      <c r="N113" s="126" t="s">
        <v>1010</v>
      </c>
      <c r="O113" s="126" t="s">
        <v>1011</v>
      </c>
      <c r="P113" s="133"/>
    </row>
    <row r="114" spans="1:16" ht="140.4" x14ac:dyDescent="0.3">
      <c r="A114" s="162" t="s">
        <v>400</v>
      </c>
      <c r="B114" s="163">
        <v>45128</v>
      </c>
      <c r="C114" s="164" t="s">
        <v>1012</v>
      </c>
      <c r="D114" s="133" t="s">
        <v>1013</v>
      </c>
      <c r="E114" s="133" t="s">
        <v>1014</v>
      </c>
      <c r="F114" s="158" t="s">
        <v>373</v>
      </c>
      <c r="G114" s="133" t="s">
        <v>374</v>
      </c>
      <c r="H114" s="162" t="s">
        <v>396</v>
      </c>
      <c r="I114" s="160" t="s">
        <v>1015</v>
      </c>
      <c r="J114" s="159"/>
      <c r="K114" s="159" t="s">
        <v>142</v>
      </c>
      <c r="L114" s="159"/>
      <c r="M114" s="161"/>
      <c r="N114" s="133" t="s">
        <v>1016</v>
      </c>
      <c r="O114" s="133" t="s">
        <v>1017</v>
      </c>
      <c r="P114" s="133"/>
    </row>
    <row r="115" spans="1:16" ht="234" x14ac:dyDescent="0.3">
      <c r="A115" s="128" t="s">
        <v>400</v>
      </c>
      <c r="B115" s="129">
        <v>45128</v>
      </c>
      <c r="C115" s="132" t="s">
        <v>1018</v>
      </c>
      <c r="D115" s="126" t="s">
        <v>1019</v>
      </c>
      <c r="E115" s="126" t="s">
        <v>605</v>
      </c>
      <c r="F115" s="130" t="s">
        <v>373</v>
      </c>
      <c r="G115" s="126" t="s">
        <v>374</v>
      </c>
      <c r="H115" s="128" t="s">
        <v>375</v>
      </c>
      <c r="I115" s="131" t="s">
        <v>1020</v>
      </c>
      <c r="J115" s="141"/>
      <c r="K115" s="141" t="s">
        <v>35</v>
      </c>
      <c r="L115" s="141"/>
      <c r="M115" s="127"/>
      <c r="N115" s="126" t="s">
        <v>1021</v>
      </c>
      <c r="O115" s="126" t="s">
        <v>1022</v>
      </c>
      <c r="P115" s="133"/>
    </row>
    <row r="116" spans="1:16" ht="109.2" x14ac:dyDescent="0.3">
      <c r="A116" s="128" t="s">
        <v>412</v>
      </c>
      <c r="B116" s="129">
        <v>45128</v>
      </c>
      <c r="C116" s="132" t="s">
        <v>1023</v>
      </c>
      <c r="D116" s="126" t="s">
        <v>1024</v>
      </c>
      <c r="E116" s="126" t="s">
        <v>525</v>
      </c>
      <c r="F116" s="130" t="s">
        <v>373</v>
      </c>
      <c r="G116" s="126" t="s">
        <v>374</v>
      </c>
      <c r="H116" s="128" t="s">
        <v>396</v>
      </c>
      <c r="I116" s="131" t="s">
        <v>461</v>
      </c>
      <c r="J116" s="141"/>
      <c r="K116" s="141" t="s">
        <v>39</v>
      </c>
      <c r="L116" s="141" t="s">
        <v>1025</v>
      </c>
      <c r="M116" s="127"/>
      <c r="N116" s="126" t="s">
        <v>1026</v>
      </c>
      <c r="O116" s="126" t="s">
        <v>1027</v>
      </c>
      <c r="P116" s="133"/>
    </row>
    <row r="117" spans="1:16" ht="358.8" x14ac:dyDescent="0.3">
      <c r="A117" s="128" t="s">
        <v>400</v>
      </c>
      <c r="B117" s="129">
        <v>45128</v>
      </c>
      <c r="C117" s="132" t="s">
        <v>1028</v>
      </c>
      <c r="D117" s="126" t="s">
        <v>1029</v>
      </c>
      <c r="E117" s="126" t="s">
        <v>1030</v>
      </c>
      <c r="F117" s="130" t="s">
        <v>672</v>
      </c>
      <c r="G117" s="126" t="s">
        <v>564</v>
      </c>
      <c r="H117" s="128" t="s">
        <v>396</v>
      </c>
      <c r="I117" s="131" t="s">
        <v>571</v>
      </c>
      <c r="J117" s="141"/>
      <c r="K117" s="141" t="s">
        <v>27</v>
      </c>
      <c r="L117" s="141"/>
      <c r="M117" s="127"/>
      <c r="N117" s="126" t="s">
        <v>1031</v>
      </c>
      <c r="O117" s="126" t="s">
        <v>1032</v>
      </c>
      <c r="P117" s="133"/>
    </row>
    <row r="118" spans="1:16" ht="140.4" x14ac:dyDescent="0.3">
      <c r="A118" s="128" t="s">
        <v>1033</v>
      </c>
      <c r="B118" s="129">
        <v>45128</v>
      </c>
      <c r="C118" s="132" t="s">
        <v>1034</v>
      </c>
      <c r="D118" s="126" t="s">
        <v>1035</v>
      </c>
      <c r="E118" s="126" t="s">
        <v>1036</v>
      </c>
      <c r="F118" s="130" t="s">
        <v>373</v>
      </c>
      <c r="G118" s="126" t="s">
        <v>374</v>
      </c>
      <c r="H118" s="128" t="s">
        <v>375</v>
      </c>
      <c r="I118" s="131" t="s">
        <v>424</v>
      </c>
      <c r="J118" s="141"/>
      <c r="K118" s="141" t="s">
        <v>1037</v>
      </c>
      <c r="L118" s="141" t="s">
        <v>1038</v>
      </c>
      <c r="M118" s="127"/>
      <c r="N118" s="126" t="s">
        <v>1039</v>
      </c>
      <c r="O118" s="126" t="s">
        <v>1040</v>
      </c>
      <c r="P118" s="133"/>
    </row>
    <row r="119" spans="1:16" ht="78" x14ac:dyDescent="0.3">
      <c r="A119" s="128" t="s">
        <v>390</v>
      </c>
      <c r="B119" s="129">
        <v>45128</v>
      </c>
      <c r="C119" s="132" t="s">
        <v>1041</v>
      </c>
      <c r="D119" s="126" t="s">
        <v>1042</v>
      </c>
      <c r="E119" s="126" t="s">
        <v>382</v>
      </c>
      <c r="F119" s="130" t="s">
        <v>498</v>
      </c>
      <c r="G119" s="126" t="s">
        <v>409</v>
      </c>
      <c r="H119" s="128" t="s">
        <v>396</v>
      </c>
      <c r="I119" s="131" t="s">
        <v>1043</v>
      </c>
      <c r="J119" s="141"/>
      <c r="K119" s="141"/>
      <c r="L119" s="141"/>
      <c r="M119" s="127"/>
      <c r="N119" s="126" t="s">
        <v>1044</v>
      </c>
      <c r="O119" s="126" t="s">
        <v>1045</v>
      </c>
      <c r="P119" s="133"/>
    </row>
    <row r="120" spans="1:16" ht="62.4" x14ac:dyDescent="0.3">
      <c r="A120" s="128" t="s">
        <v>390</v>
      </c>
      <c r="B120" s="129">
        <v>45128</v>
      </c>
      <c r="C120" s="132" t="s">
        <v>1046</v>
      </c>
      <c r="D120" s="126" t="s">
        <v>1047</v>
      </c>
      <c r="E120" s="126" t="s">
        <v>1048</v>
      </c>
      <c r="F120" s="130" t="s">
        <v>373</v>
      </c>
      <c r="G120" s="126" t="s">
        <v>374</v>
      </c>
      <c r="H120" s="128" t="s">
        <v>396</v>
      </c>
      <c r="I120" s="131" t="s">
        <v>447</v>
      </c>
      <c r="J120" s="141"/>
      <c r="K120" s="141" t="s">
        <v>22</v>
      </c>
      <c r="L120" s="141" t="s">
        <v>1049</v>
      </c>
      <c r="M120" s="127"/>
      <c r="N120" s="126" t="s">
        <v>1050</v>
      </c>
      <c r="O120" s="126" t="s">
        <v>549</v>
      </c>
      <c r="P120" s="133"/>
    </row>
    <row r="121" spans="1:16" ht="78" x14ac:dyDescent="0.3">
      <c r="A121" s="128" t="s">
        <v>379</v>
      </c>
      <c r="B121" s="129">
        <v>45128</v>
      </c>
      <c r="C121" s="132" t="s">
        <v>1051</v>
      </c>
      <c r="D121" s="126" t="s">
        <v>1052</v>
      </c>
      <c r="E121" s="126" t="s">
        <v>430</v>
      </c>
      <c r="F121" s="130" t="s">
        <v>373</v>
      </c>
      <c r="G121" s="126" t="s">
        <v>374</v>
      </c>
      <c r="H121" s="128" t="s">
        <v>396</v>
      </c>
      <c r="I121" s="131" t="s">
        <v>806</v>
      </c>
      <c r="J121" s="141" t="s">
        <v>452</v>
      </c>
      <c r="K121" s="141" t="s">
        <v>12</v>
      </c>
      <c r="L121" s="141" t="s">
        <v>1053</v>
      </c>
      <c r="M121" s="127"/>
      <c r="N121" s="126" t="s">
        <v>1054</v>
      </c>
      <c r="O121" s="126" t="s">
        <v>1055</v>
      </c>
      <c r="P121" s="133"/>
    </row>
    <row r="122" spans="1:16" ht="171.6" x14ac:dyDescent="0.3">
      <c r="A122" s="128" t="s">
        <v>400</v>
      </c>
      <c r="B122" s="129">
        <v>45128</v>
      </c>
      <c r="C122" s="132" t="s">
        <v>1056</v>
      </c>
      <c r="D122" s="126" t="s">
        <v>1057</v>
      </c>
      <c r="E122" s="126" t="s">
        <v>1058</v>
      </c>
      <c r="F122" s="130" t="s">
        <v>1059</v>
      </c>
      <c r="G122" s="126" t="s">
        <v>409</v>
      </c>
      <c r="H122" s="128" t="s">
        <v>375</v>
      </c>
      <c r="I122" s="131" t="s">
        <v>1060</v>
      </c>
      <c r="J122" s="141" t="s">
        <v>386</v>
      </c>
      <c r="K122" s="141" t="s">
        <v>8</v>
      </c>
      <c r="L122" s="141" t="s">
        <v>1061</v>
      </c>
      <c r="M122" s="127"/>
      <c r="N122" s="126" t="s">
        <v>1062</v>
      </c>
      <c r="O122" s="126" t="s">
        <v>1063</v>
      </c>
      <c r="P122" s="133"/>
    </row>
    <row r="123" spans="1:16" ht="109.2" x14ac:dyDescent="0.3">
      <c r="A123" s="128" t="s">
        <v>400</v>
      </c>
      <c r="B123" s="129">
        <v>45128</v>
      </c>
      <c r="C123" s="132" t="s">
        <v>1064</v>
      </c>
      <c r="D123" s="126" t="s">
        <v>1065</v>
      </c>
      <c r="E123" s="126" t="s">
        <v>687</v>
      </c>
      <c r="F123" s="130" t="s">
        <v>373</v>
      </c>
      <c r="G123" s="126" t="s">
        <v>374</v>
      </c>
      <c r="H123" s="128" t="s">
        <v>396</v>
      </c>
      <c r="I123" s="131" t="s">
        <v>424</v>
      </c>
      <c r="J123" s="141" t="s">
        <v>386</v>
      </c>
      <c r="K123" s="141" t="s">
        <v>40</v>
      </c>
      <c r="L123" s="141" t="s">
        <v>1066</v>
      </c>
      <c r="M123" s="127"/>
      <c r="N123" s="126" t="s">
        <v>1067</v>
      </c>
      <c r="O123" s="126" t="s">
        <v>1068</v>
      </c>
      <c r="P123" s="133"/>
    </row>
    <row r="124" spans="1:16" ht="124.8" x14ac:dyDescent="0.3">
      <c r="A124" s="128" t="s">
        <v>400</v>
      </c>
      <c r="B124" s="129">
        <v>45128</v>
      </c>
      <c r="C124" s="132" t="s">
        <v>1069</v>
      </c>
      <c r="D124" s="126" t="s">
        <v>1070</v>
      </c>
      <c r="E124" s="126" t="s">
        <v>1071</v>
      </c>
      <c r="F124" s="130" t="s">
        <v>373</v>
      </c>
      <c r="G124" s="126" t="s">
        <v>374</v>
      </c>
      <c r="H124" s="128" t="s">
        <v>375</v>
      </c>
      <c r="I124" s="131" t="s">
        <v>385</v>
      </c>
      <c r="J124" s="141"/>
      <c r="K124" s="141" t="s">
        <v>6</v>
      </c>
      <c r="L124" s="141"/>
      <c r="M124" s="127"/>
      <c r="N124" s="126" t="s">
        <v>1072</v>
      </c>
      <c r="O124" s="126" t="s">
        <v>1073</v>
      </c>
      <c r="P124" s="133"/>
    </row>
    <row r="125" spans="1:16" ht="156" x14ac:dyDescent="0.3">
      <c r="A125" s="128" t="s">
        <v>400</v>
      </c>
      <c r="B125" s="129">
        <v>45128</v>
      </c>
      <c r="C125" s="132" t="s">
        <v>1074</v>
      </c>
      <c r="D125" s="126" t="s">
        <v>1075</v>
      </c>
      <c r="E125" s="126" t="s">
        <v>1076</v>
      </c>
      <c r="F125" s="130" t="s">
        <v>394</v>
      </c>
      <c r="G125" s="126" t="s">
        <v>374</v>
      </c>
      <c r="H125" s="128" t="s">
        <v>396</v>
      </c>
      <c r="I125" s="131" t="s">
        <v>516</v>
      </c>
      <c r="J125" s="141"/>
      <c r="K125" s="141"/>
      <c r="L125" s="141"/>
      <c r="M125" s="127"/>
      <c r="N125" s="126" t="s">
        <v>1077</v>
      </c>
      <c r="O125" s="126" t="s">
        <v>1078</v>
      </c>
      <c r="P125" s="133"/>
    </row>
    <row r="126" spans="1:16" ht="109.2" x14ac:dyDescent="0.3">
      <c r="A126" s="128" t="s">
        <v>400</v>
      </c>
      <c r="B126" s="129">
        <v>45128</v>
      </c>
      <c r="C126" s="132" t="s">
        <v>1079</v>
      </c>
      <c r="D126" s="126" t="s">
        <v>1080</v>
      </c>
      <c r="E126" s="126" t="s">
        <v>1081</v>
      </c>
      <c r="F126" s="130" t="s">
        <v>373</v>
      </c>
      <c r="G126" s="126" t="s">
        <v>374</v>
      </c>
      <c r="H126" s="128" t="s">
        <v>396</v>
      </c>
      <c r="I126" s="131" t="s">
        <v>1082</v>
      </c>
      <c r="J126" s="141" t="s">
        <v>452</v>
      </c>
      <c r="K126" s="141" t="s">
        <v>136</v>
      </c>
      <c r="L126" s="141" t="s">
        <v>1083</v>
      </c>
      <c r="M126" s="127" t="s">
        <v>649</v>
      </c>
      <c r="N126" s="126" t="s">
        <v>1084</v>
      </c>
      <c r="O126" s="126" t="s">
        <v>549</v>
      </c>
      <c r="P126" s="133"/>
    </row>
    <row r="127" spans="1:16" ht="93.6" x14ac:dyDescent="0.3">
      <c r="A127" s="128" t="s">
        <v>400</v>
      </c>
      <c r="B127" s="129">
        <v>45128</v>
      </c>
      <c r="C127" s="132" t="s">
        <v>1085</v>
      </c>
      <c r="D127" s="126" t="s">
        <v>1086</v>
      </c>
      <c r="E127" s="126" t="s">
        <v>1087</v>
      </c>
      <c r="F127" s="130" t="s">
        <v>415</v>
      </c>
      <c r="G127" s="126" t="s">
        <v>1088</v>
      </c>
      <c r="H127" s="128" t="s">
        <v>396</v>
      </c>
      <c r="I127" s="131" t="s">
        <v>431</v>
      </c>
      <c r="J127" s="141" t="s">
        <v>452</v>
      </c>
      <c r="K127" s="141" t="s">
        <v>52</v>
      </c>
      <c r="L127" s="141"/>
      <c r="M127" s="127"/>
      <c r="N127" s="126" t="s">
        <v>1089</v>
      </c>
      <c r="O127" s="126" t="s">
        <v>1090</v>
      </c>
      <c r="P127" s="133"/>
    </row>
    <row r="128" spans="1:16" ht="409.6" x14ac:dyDescent="0.3">
      <c r="A128" s="128" t="s">
        <v>400</v>
      </c>
      <c r="B128" s="129">
        <v>45128</v>
      </c>
      <c r="C128" s="132" t="s">
        <v>1091</v>
      </c>
      <c r="D128" s="126" t="s">
        <v>1092</v>
      </c>
      <c r="E128" s="126" t="s">
        <v>1093</v>
      </c>
      <c r="F128" s="130" t="s">
        <v>373</v>
      </c>
      <c r="G128" s="126" t="s">
        <v>374</v>
      </c>
      <c r="H128" s="128" t="s">
        <v>375</v>
      </c>
      <c r="I128" s="131" t="s">
        <v>424</v>
      </c>
      <c r="J128" s="114" t="s">
        <v>452</v>
      </c>
      <c r="K128" s="115" t="s">
        <v>71</v>
      </c>
      <c r="L128" s="115" t="s">
        <v>1094</v>
      </c>
      <c r="M128" s="127"/>
      <c r="N128" s="126" t="s">
        <v>1095</v>
      </c>
      <c r="O128" s="126" t="s">
        <v>1096</v>
      </c>
      <c r="P128" s="133"/>
    </row>
    <row r="129" spans="1:16" ht="93.6" x14ac:dyDescent="0.3">
      <c r="A129" s="128" t="s">
        <v>684</v>
      </c>
      <c r="B129" s="129">
        <v>45128</v>
      </c>
      <c r="C129" s="132" t="s">
        <v>1097</v>
      </c>
      <c r="D129" s="126" t="s">
        <v>1098</v>
      </c>
      <c r="E129" s="126" t="s">
        <v>1099</v>
      </c>
      <c r="F129" s="130" t="s">
        <v>498</v>
      </c>
      <c r="G129" s="126" t="s">
        <v>409</v>
      </c>
      <c r="H129" s="128" t="s">
        <v>396</v>
      </c>
      <c r="I129" s="131" t="s">
        <v>385</v>
      </c>
      <c r="J129" s="141"/>
      <c r="K129" s="141"/>
      <c r="L129" s="141"/>
      <c r="M129" s="127"/>
      <c r="N129" s="126" t="s">
        <v>1100</v>
      </c>
      <c r="O129" s="126" t="s">
        <v>1101</v>
      </c>
      <c r="P129" s="133"/>
    </row>
    <row r="130" spans="1:16" ht="93.6" x14ac:dyDescent="0.3">
      <c r="A130" s="128" t="s">
        <v>400</v>
      </c>
      <c r="B130" s="129">
        <v>45128</v>
      </c>
      <c r="C130" s="132" t="s">
        <v>1102</v>
      </c>
      <c r="D130" s="126" t="s">
        <v>1103</v>
      </c>
      <c r="E130" s="126" t="s">
        <v>1104</v>
      </c>
      <c r="F130" s="130" t="s">
        <v>373</v>
      </c>
      <c r="G130" s="126" t="s">
        <v>564</v>
      </c>
      <c r="H130" s="128" t="s">
        <v>396</v>
      </c>
      <c r="I130" s="131" t="s">
        <v>461</v>
      </c>
      <c r="J130" s="141"/>
      <c r="K130" s="141"/>
      <c r="L130" s="141"/>
      <c r="M130" s="127"/>
      <c r="N130" s="126" t="s">
        <v>1105</v>
      </c>
      <c r="O130" s="126" t="s">
        <v>1106</v>
      </c>
      <c r="P130" s="133"/>
    </row>
    <row r="131" spans="1:16" ht="31.2" x14ac:dyDescent="0.3">
      <c r="A131" s="128" t="s">
        <v>750</v>
      </c>
      <c r="B131" s="129">
        <v>45128</v>
      </c>
      <c r="C131" s="132" t="s">
        <v>1107</v>
      </c>
      <c r="D131" s="126" t="s">
        <v>1108</v>
      </c>
      <c r="E131" s="126" t="s">
        <v>1109</v>
      </c>
      <c r="F131" s="130" t="s">
        <v>373</v>
      </c>
      <c r="G131" s="126" t="s">
        <v>374</v>
      </c>
      <c r="H131" s="128" t="s">
        <v>396</v>
      </c>
      <c r="I131" s="131" t="s">
        <v>397</v>
      </c>
      <c r="J131" s="141" t="s">
        <v>452</v>
      </c>
      <c r="K131" s="141" t="s">
        <v>52</v>
      </c>
      <c r="L131" s="141"/>
      <c r="M131" s="127"/>
      <c r="N131" s="126" t="s">
        <v>1110</v>
      </c>
      <c r="O131" s="126" t="s">
        <v>1111</v>
      </c>
      <c r="P131" s="133"/>
    </row>
    <row r="132" spans="1:16" ht="218.4" x14ac:dyDescent="0.3">
      <c r="A132" s="128" t="s">
        <v>400</v>
      </c>
      <c r="B132" s="129">
        <v>45128</v>
      </c>
      <c r="C132" s="132" t="s">
        <v>1112</v>
      </c>
      <c r="D132" s="126" t="s">
        <v>1113</v>
      </c>
      <c r="E132" s="126" t="s">
        <v>581</v>
      </c>
      <c r="F132" s="130" t="s">
        <v>422</v>
      </c>
      <c r="G132" s="126" t="s">
        <v>1114</v>
      </c>
      <c r="H132" s="128" t="s">
        <v>375</v>
      </c>
      <c r="I132" s="131" t="s">
        <v>1115</v>
      </c>
      <c r="J132" s="141" t="s">
        <v>452</v>
      </c>
      <c r="K132" s="141" t="s">
        <v>103</v>
      </c>
      <c r="L132" s="141" t="s">
        <v>1116</v>
      </c>
      <c r="M132" s="127"/>
      <c r="N132" s="126" t="s">
        <v>1117</v>
      </c>
      <c r="O132" s="126" t="s">
        <v>1118</v>
      </c>
      <c r="P132" s="133"/>
    </row>
    <row r="133" spans="1:16" ht="405.6" x14ac:dyDescent="0.3">
      <c r="A133" s="128" t="s">
        <v>400</v>
      </c>
      <c r="B133" s="129">
        <v>45128</v>
      </c>
      <c r="C133" s="132" t="s">
        <v>1119</v>
      </c>
      <c r="D133" s="126" t="s">
        <v>1120</v>
      </c>
      <c r="E133" s="126" t="s">
        <v>623</v>
      </c>
      <c r="F133" s="130" t="s">
        <v>373</v>
      </c>
      <c r="G133" s="126" t="s">
        <v>374</v>
      </c>
      <c r="H133" s="128" t="s">
        <v>375</v>
      </c>
      <c r="I133" s="131" t="s">
        <v>431</v>
      </c>
      <c r="J133" s="114" t="s">
        <v>386</v>
      </c>
      <c r="K133" s="115" t="s">
        <v>3</v>
      </c>
      <c r="L133" s="115" t="s">
        <v>1121</v>
      </c>
      <c r="M133" s="117" t="s">
        <v>439</v>
      </c>
      <c r="N133" s="126" t="s">
        <v>1122</v>
      </c>
      <c r="O133" s="126" t="s">
        <v>1123</v>
      </c>
      <c r="P133" s="133"/>
    </row>
    <row r="134" spans="1:16" ht="140.4" x14ac:dyDescent="0.3">
      <c r="A134" s="128" t="s">
        <v>390</v>
      </c>
      <c r="B134" s="129">
        <v>45128</v>
      </c>
      <c r="C134" s="132" t="s">
        <v>1124</v>
      </c>
      <c r="D134" s="126" t="s">
        <v>1125</v>
      </c>
      <c r="E134" s="126" t="s">
        <v>914</v>
      </c>
      <c r="F134" s="130" t="s">
        <v>373</v>
      </c>
      <c r="G134" s="126" t="s">
        <v>374</v>
      </c>
      <c r="H134" s="128" t="s">
        <v>375</v>
      </c>
      <c r="I134" s="131" t="s">
        <v>424</v>
      </c>
      <c r="J134" s="141" t="s">
        <v>386</v>
      </c>
      <c r="K134" s="141" t="s">
        <v>12</v>
      </c>
      <c r="L134" s="141" t="s">
        <v>1126</v>
      </c>
      <c r="M134" s="127" t="s">
        <v>439</v>
      </c>
      <c r="N134" s="126" t="s">
        <v>1127</v>
      </c>
      <c r="O134" s="126" t="s">
        <v>1128</v>
      </c>
      <c r="P134" s="133"/>
    </row>
    <row r="135" spans="1:16" ht="93.6" x14ac:dyDescent="0.3">
      <c r="A135" s="128" t="s">
        <v>369</v>
      </c>
      <c r="B135" s="129">
        <v>45128</v>
      </c>
      <c r="C135" s="132" t="s">
        <v>1129</v>
      </c>
      <c r="D135" s="126" t="s">
        <v>1130</v>
      </c>
      <c r="E135" s="126" t="s">
        <v>1131</v>
      </c>
      <c r="F135" s="130" t="s">
        <v>415</v>
      </c>
      <c r="G135" s="126" t="s">
        <v>564</v>
      </c>
      <c r="H135" s="128" t="s">
        <v>396</v>
      </c>
      <c r="I135" s="131" t="s">
        <v>424</v>
      </c>
      <c r="J135" s="141" t="s">
        <v>452</v>
      </c>
      <c r="K135" s="141" t="s">
        <v>12</v>
      </c>
      <c r="L135" s="141" t="s">
        <v>1132</v>
      </c>
      <c r="M135" s="127"/>
      <c r="N135" s="126" t="s">
        <v>1133</v>
      </c>
      <c r="O135" s="126" t="s">
        <v>1134</v>
      </c>
      <c r="P135" s="133"/>
    </row>
    <row r="136" spans="1:16" ht="124.8" x14ac:dyDescent="0.3">
      <c r="A136" s="128" t="s">
        <v>379</v>
      </c>
      <c r="B136" s="129">
        <v>45128</v>
      </c>
      <c r="C136" s="132" t="s">
        <v>1135</v>
      </c>
      <c r="D136" s="126" t="s">
        <v>1136</v>
      </c>
      <c r="E136" s="126" t="s">
        <v>487</v>
      </c>
      <c r="F136" s="130" t="s">
        <v>612</v>
      </c>
      <c r="G136" s="126" t="s">
        <v>1137</v>
      </c>
      <c r="H136" s="128" t="s">
        <v>396</v>
      </c>
      <c r="I136" s="131" t="s">
        <v>1138</v>
      </c>
      <c r="J136" s="141" t="s">
        <v>452</v>
      </c>
      <c r="K136" s="141" t="s">
        <v>11</v>
      </c>
      <c r="L136" s="141"/>
      <c r="M136" s="127"/>
      <c r="N136" s="126" t="s">
        <v>1139</v>
      </c>
      <c r="O136" s="126" t="s">
        <v>1140</v>
      </c>
      <c r="P136" s="133"/>
    </row>
    <row r="137" spans="1:16" ht="109.2" x14ac:dyDescent="0.3">
      <c r="A137" s="128" t="s">
        <v>627</v>
      </c>
      <c r="B137" s="129">
        <v>45128</v>
      </c>
      <c r="C137" s="132" t="s">
        <v>1141</v>
      </c>
      <c r="D137" s="126" t="s">
        <v>1142</v>
      </c>
      <c r="E137" s="126" t="s">
        <v>487</v>
      </c>
      <c r="F137" s="130" t="s">
        <v>415</v>
      </c>
      <c r="G137" s="126" t="s">
        <v>873</v>
      </c>
      <c r="H137" s="128" t="s">
        <v>396</v>
      </c>
      <c r="I137" s="131" t="s">
        <v>385</v>
      </c>
      <c r="J137" s="141" t="s">
        <v>452</v>
      </c>
      <c r="K137" s="141" t="s">
        <v>11</v>
      </c>
      <c r="L137" s="141"/>
      <c r="M137" s="127"/>
      <c r="N137" s="126" t="s">
        <v>1143</v>
      </c>
      <c r="O137" s="126" t="s">
        <v>1144</v>
      </c>
      <c r="P137" s="133"/>
    </row>
    <row r="138" spans="1:16" ht="31.2" x14ac:dyDescent="0.3">
      <c r="A138" s="128" t="s">
        <v>369</v>
      </c>
      <c r="B138" s="129">
        <v>45128</v>
      </c>
      <c r="C138" s="132" t="s">
        <v>1145</v>
      </c>
      <c r="D138" s="126" t="s">
        <v>1146</v>
      </c>
      <c r="E138" s="126" t="s">
        <v>1071</v>
      </c>
      <c r="F138" s="130" t="s">
        <v>459</v>
      </c>
      <c r="G138" s="126" t="s">
        <v>374</v>
      </c>
      <c r="H138" s="128" t="s">
        <v>396</v>
      </c>
      <c r="I138" s="131" t="s">
        <v>1147</v>
      </c>
      <c r="J138" s="141"/>
      <c r="K138" s="141" t="s">
        <v>1037</v>
      </c>
      <c r="L138" s="141"/>
      <c r="M138" s="127"/>
      <c r="N138" s="126" t="s">
        <v>1148</v>
      </c>
      <c r="O138" s="126" t="s">
        <v>1149</v>
      </c>
      <c r="P138" s="133"/>
    </row>
    <row r="139" spans="1:16" ht="140.4" x14ac:dyDescent="0.3">
      <c r="A139" s="128" t="s">
        <v>379</v>
      </c>
      <c r="B139" s="129">
        <v>45128</v>
      </c>
      <c r="C139" s="132" t="s">
        <v>1150</v>
      </c>
      <c r="D139" s="126" t="s">
        <v>1151</v>
      </c>
      <c r="E139" s="126" t="s">
        <v>768</v>
      </c>
      <c r="F139" s="130" t="s">
        <v>498</v>
      </c>
      <c r="G139" s="126" t="s">
        <v>1152</v>
      </c>
      <c r="H139" s="128" t="s">
        <v>396</v>
      </c>
      <c r="I139" s="131" t="s">
        <v>1153</v>
      </c>
      <c r="J139" s="141" t="s">
        <v>452</v>
      </c>
      <c r="K139" s="141" t="s">
        <v>11</v>
      </c>
      <c r="L139" s="141" t="s">
        <v>1154</v>
      </c>
      <c r="M139" s="127" t="s">
        <v>649</v>
      </c>
      <c r="N139" s="126" t="s">
        <v>1155</v>
      </c>
      <c r="O139" s="126" t="s">
        <v>1156</v>
      </c>
      <c r="P139" s="133"/>
    </row>
    <row r="140" spans="1:16" ht="62.4" x14ac:dyDescent="0.3">
      <c r="A140" s="128" t="s">
        <v>390</v>
      </c>
      <c r="B140" s="129">
        <v>45128</v>
      </c>
      <c r="C140" s="132" t="s">
        <v>1157</v>
      </c>
      <c r="D140" s="126" t="s">
        <v>1158</v>
      </c>
      <c r="E140" s="126" t="s">
        <v>1159</v>
      </c>
      <c r="F140" s="130" t="s">
        <v>498</v>
      </c>
      <c r="G140" s="126" t="s">
        <v>374</v>
      </c>
      <c r="H140" s="128" t="s">
        <v>396</v>
      </c>
      <c r="I140" s="131" t="s">
        <v>723</v>
      </c>
      <c r="J140" s="141"/>
      <c r="K140" s="141" t="s">
        <v>22</v>
      </c>
      <c r="L140" s="141"/>
      <c r="M140" s="127"/>
      <c r="N140" s="126" t="s">
        <v>1160</v>
      </c>
      <c r="O140" s="126" t="s">
        <v>1161</v>
      </c>
      <c r="P140" s="133"/>
    </row>
    <row r="141" spans="1:16" ht="156" x14ac:dyDescent="0.3">
      <c r="A141" s="128" t="s">
        <v>400</v>
      </c>
      <c r="B141" s="129">
        <v>45128</v>
      </c>
      <c r="C141" s="132" t="s">
        <v>1162</v>
      </c>
      <c r="D141" s="126" t="s">
        <v>972</v>
      </c>
      <c r="E141" s="126" t="s">
        <v>510</v>
      </c>
      <c r="F141" s="130" t="s">
        <v>415</v>
      </c>
      <c r="G141" s="126" t="s">
        <v>866</v>
      </c>
      <c r="H141" s="128" t="s">
        <v>396</v>
      </c>
      <c r="I141" s="131" t="s">
        <v>783</v>
      </c>
      <c r="J141" s="141"/>
      <c r="K141" s="141"/>
      <c r="L141" s="141"/>
      <c r="M141" s="127"/>
      <c r="N141" s="126" t="s">
        <v>1163</v>
      </c>
      <c r="O141" s="126" t="s">
        <v>1164</v>
      </c>
      <c r="P141" s="133"/>
    </row>
    <row r="142" spans="1:16" ht="218.4" x14ac:dyDescent="0.3">
      <c r="A142" s="128" t="s">
        <v>400</v>
      </c>
      <c r="B142" s="129">
        <v>45124</v>
      </c>
      <c r="C142" s="132" t="s">
        <v>1165</v>
      </c>
      <c r="D142" s="126" t="s">
        <v>1166</v>
      </c>
      <c r="E142" s="126" t="s">
        <v>1167</v>
      </c>
      <c r="F142" s="130" t="s">
        <v>373</v>
      </c>
      <c r="G142" s="126" t="s">
        <v>374</v>
      </c>
      <c r="H142" s="128" t="s">
        <v>375</v>
      </c>
      <c r="I142" s="131" t="s">
        <v>447</v>
      </c>
      <c r="J142" s="141"/>
      <c r="K142" s="141" t="s">
        <v>35</v>
      </c>
      <c r="L142" s="141"/>
      <c r="M142" s="127"/>
      <c r="N142" s="126" t="s">
        <v>1168</v>
      </c>
      <c r="O142" s="126" t="s">
        <v>1169</v>
      </c>
      <c r="P142" s="133"/>
    </row>
    <row r="143" spans="1:16" ht="358.8" x14ac:dyDescent="0.3">
      <c r="A143" s="128" t="s">
        <v>369</v>
      </c>
      <c r="B143" s="129">
        <v>45124</v>
      </c>
      <c r="C143" s="132" t="s">
        <v>1170</v>
      </c>
      <c r="D143" s="126" t="s">
        <v>1171</v>
      </c>
      <c r="E143" s="126" t="s">
        <v>1172</v>
      </c>
      <c r="F143" s="130" t="s">
        <v>394</v>
      </c>
      <c r="G143" s="126" t="s">
        <v>942</v>
      </c>
      <c r="H143" s="128" t="s">
        <v>375</v>
      </c>
      <c r="I143" s="131" t="s">
        <v>516</v>
      </c>
      <c r="J143" s="114" t="s">
        <v>452</v>
      </c>
      <c r="K143" s="115" t="s">
        <v>200</v>
      </c>
      <c r="L143" s="115" t="s">
        <v>1173</v>
      </c>
      <c r="M143" s="117" t="s">
        <v>649</v>
      </c>
      <c r="N143" s="126" t="s">
        <v>1174</v>
      </c>
      <c r="O143" s="126" t="s">
        <v>1175</v>
      </c>
      <c r="P143" s="126" t="s">
        <v>375</v>
      </c>
    </row>
    <row r="144" spans="1:16" ht="124.8" x14ac:dyDescent="0.3">
      <c r="A144" s="128" t="s">
        <v>495</v>
      </c>
      <c r="B144" s="129">
        <v>45124</v>
      </c>
      <c r="C144" s="132" t="s">
        <v>1176</v>
      </c>
      <c r="D144" s="126" t="s">
        <v>1177</v>
      </c>
      <c r="E144" s="126" t="s">
        <v>1178</v>
      </c>
      <c r="F144" s="130" t="s">
        <v>373</v>
      </c>
      <c r="G144" s="126" t="s">
        <v>374</v>
      </c>
      <c r="H144" s="128" t="s">
        <v>396</v>
      </c>
      <c r="I144" s="131" t="s">
        <v>806</v>
      </c>
      <c r="J144" s="141"/>
      <c r="K144" s="141"/>
      <c r="L144" s="141"/>
      <c r="M144" s="127"/>
      <c r="N144" s="126" t="s">
        <v>1179</v>
      </c>
      <c r="O144" s="126" t="s">
        <v>1180</v>
      </c>
      <c r="P144" s="126"/>
    </row>
    <row r="145" spans="1:16" ht="78" x14ac:dyDescent="0.3">
      <c r="A145" s="128" t="s">
        <v>412</v>
      </c>
      <c r="B145" s="129">
        <v>45124</v>
      </c>
      <c r="C145" s="132" t="s">
        <v>1181</v>
      </c>
      <c r="D145" s="126" t="s">
        <v>1182</v>
      </c>
      <c r="E145" s="126" t="s">
        <v>1183</v>
      </c>
      <c r="F145" s="130" t="s">
        <v>373</v>
      </c>
      <c r="G145" s="126" t="s">
        <v>942</v>
      </c>
      <c r="H145" s="128" t="s">
        <v>396</v>
      </c>
      <c r="I145" s="131" t="s">
        <v>385</v>
      </c>
      <c r="J145" s="141"/>
      <c r="K145" s="141"/>
      <c r="L145" s="141"/>
      <c r="M145" s="127"/>
      <c r="N145" s="126" t="s">
        <v>1184</v>
      </c>
      <c r="O145" s="126" t="s">
        <v>1185</v>
      </c>
      <c r="P145" s="126"/>
    </row>
    <row r="146" spans="1:16" ht="296.39999999999998" x14ac:dyDescent="0.3">
      <c r="A146" s="128" t="s">
        <v>390</v>
      </c>
      <c r="B146" s="129">
        <v>45124</v>
      </c>
      <c r="C146" s="132" t="s">
        <v>1186</v>
      </c>
      <c r="D146" s="126" t="s">
        <v>1187</v>
      </c>
      <c r="E146" s="126" t="s">
        <v>1188</v>
      </c>
      <c r="F146" s="130" t="s">
        <v>373</v>
      </c>
      <c r="G146" s="126" t="s">
        <v>374</v>
      </c>
      <c r="H146" s="128" t="s">
        <v>375</v>
      </c>
      <c r="I146" s="131" t="s">
        <v>1189</v>
      </c>
      <c r="J146" s="124" t="s">
        <v>452</v>
      </c>
      <c r="K146" s="124" t="s">
        <v>8</v>
      </c>
      <c r="L146" s="124" t="s">
        <v>1190</v>
      </c>
      <c r="M146" s="117"/>
      <c r="N146" s="126" t="s">
        <v>1191</v>
      </c>
      <c r="O146" s="126" t="s">
        <v>1192</v>
      </c>
      <c r="P146" s="126" t="s">
        <v>375</v>
      </c>
    </row>
    <row r="147" spans="1:16" ht="109.2" x14ac:dyDescent="0.3">
      <c r="A147" s="128" t="s">
        <v>495</v>
      </c>
      <c r="B147" s="129">
        <v>45124</v>
      </c>
      <c r="C147" s="132" t="s">
        <v>1193</v>
      </c>
      <c r="D147" s="126" t="s">
        <v>1194</v>
      </c>
      <c r="E147" s="126" t="s">
        <v>1195</v>
      </c>
      <c r="F147" s="130" t="s">
        <v>498</v>
      </c>
      <c r="G147" s="126" t="s">
        <v>564</v>
      </c>
      <c r="H147" s="128" t="s">
        <v>396</v>
      </c>
      <c r="I147" s="131" t="s">
        <v>385</v>
      </c>
      <c r="J147" s="141"/>
      <c r="K147" s="141"/>
      <c r="L147" s="141"/>
      <c r="M147" s="127"/>
      <c r="N147" s="126" t="s">
        <v>1196</v>
      </c>
      <c r="O147" s="126" t="s">
        <v>1197</v>
      </c>
      <c r="P147" s="133"/>
    </row>
    <row r="148" spans="1:16" ht="78" x14ac:dyDescent="0.3">
      <c r="A148" s="128" t="s">
        <v>390</v>
      </c>
      <c r="B148" s="129">
        <v>45124</v>
      </c>
      <c r="C148" s="132" t="s">
        <v>1198</v>
      </c>
      <c r="D148" s="126" t="s">
        <v>1199</v>
      </c>
      <c r="E148" s="126" t="s">
        <v>1200</v>
      </c>
      <c r="F148" s="130" t="s">
        <v>394</v>
      </c>
      <c r="G148" s="126" t="s">
        <v>873</v>
      </c>
      <c r="H148" s="128" t="s">
        <v>396</v>
      </c>
      <c r="I148" s="131" t="s">
        <v>1115</v>
      </c>
      <c r="J148" s="141"/>
      <c r="K148" s="141" t="s">
        <v>35</v>
      </c>
      <c r="L148" s="141"/>
      <c r="M148" s="127"/>
      <c r="N148" s="126" t="s">
        <v>1201</v>
      </c>
      <c r="O148" s="126" t="s">
        <v>1202</v>
      </c>
      <c r="P148" s="133"/>
    </row>
    <row r="149" spans="1:16" ht="171.6" x14ac:dyDescent="0.3">
      <c r="A149" s="128" t="s">
        <v>400</v>
      </c>
      <c r="B149" s="129">
        <v>45124</v>
      </c>
      <c r="C149" s="132" t="s">
        <v>1203</v>
      </c>
      <c r="D149" s="126" t="s">
        <v>1204</v>
      </c>
      <c r="E149" s="126" t="s">
        <v>1205</v>
      </c>
      <c r="F149" s="130" t="s">
        <v>415</v>
      </c>
      <c r="G149" s="126" t="s">
        <v>564</v>
      </c>
      <c r="H149" s="128" t="s">
        <v>396</v>
      </c>
      <c r="I149" s="131" t="s">
        <v>1206</v>
      </c>
      <c r="J149" s="141"/>
      <c r="K149" s="141"/>
      <c r="L149" s="141"/>
      <c r="M149" s="127"/>
      <c r="N149" s="126" t="s">
        <v>1207</v>
      </c>
      <c r="O149" s="126" t="s">
        <v>1208</v>
      </c>
      <c r="P149" s="133"/>
    </row>
    <row r="150" spans="1:16" ht="93.6" x14ac:dyDescent="0.3">
      <c r="A150" s="128" t="s">
        <v>495</v>
      </c>
      <c r="B150" s="129">
        <v>45124</v>
      </c>
      <c r="C150" s="132" t="s">
        <v>1209</v>
      </c>
      <c r="D150" s="126" t="s">
        <v>1210</v>
      </c>
      <c r="E150" s="126" t="s">
        <v>1211</v>
      </c>
      <c r="F150" s="130" t="s">
        <v>415</v>
      </c>
      <c r="G150" s="126" t="s">
        <v>873</v>
      </c>
      <c r="H150" s="128" t="s">
        <v>396</v>
      </c>
      <c r="I150" s="131" t="s">
        <v>461</v>
      </c>
      <c r="J150" s="141"/>
      <c r="K150" s="141"/>
      <c r="L150" s="141"/>
      <c r="M150" s="127"/>
      <c r="N150" s="126" t="s">
        <v>1212</v>
      </c>
      <c r="O150" s="126" t="s">
        <v>1213</v>
      </c>
      <c r="P150" s="133"/>
    </row>
    <row r="151" spans="1:16" ht="93.6" x14ac:dyDescent="0.3">
      <c r="A151" s="128" t="s">
        <v>1214</v>
      </c>
      <c r="B151" s="129">
        <v>45124</v>
      </c>
      <c r="C151" s="132" t="s">
        <v>1215</v>
      </c>
      <c r="D151" s="126" t="s">
        <v>1216</v>
      </c>
      <c r="E151" s="126" t="s">
        <v>1217</v>
      </c>
      <c r="F151" s="130" t="s">
        <v>394</v>
      </c>
      <c r="G151" s="126" t="s">
        <v>564</v>
      </c>
      <c r="H151" s="128" t="s">
        <v>396</v>
      </c>
      <c r="I151" s="131" t="s">
        <v>397</v>
      </c>
      <c r="J151" s="141"/>
      <c r="K151" s="141" t="s">
        <v>35</v>
      </c>
      <c r="L151" s="141"/>
      <c r="M151" s="127"/>
      <c r="N151" s="126" t="s">
        <v>1218</v>
      </c>
      <c r="O151" s="126" t="s">
        <v>1219</v>
      </c>
      <c r="P151" s="133"/>
    </row>
    <row r="152" spans="1:16" ht="93.6" x14ac:dyDescent="0.3">
      <c r="A152" s="128" t="s">
        <v>412</v>
      </c>
      <c r="B152" s="129">
        <v>45124</v>
      </c>
      <c r="C152" s="132" t="s">
        <v>1220</v>
      </c>
      <c r="D152" s="126" t="s">
        <v>1221</v>
      </c>
      <c r="E152" s="126" t="s">
        <v>1222</v>
      </c>
      <c r="F152" s="130" t="s">
        <v>498</v>
      </c>
      <c r="G152" s="126" t="s">
        <v>374</v>
      </c>
      <c r="H152" s="128" t="s">
        <v>396</v>
      </c>
      <c r="I152" s="131" t="s">
        <v>385</v>
      </c>
      <c r="J152" s="141"/>
      <c r="K152" s="141"/>
      <c r="L152" s="141"/>
      <c r="M152" s="127"/>
      <c r="N152" s="126" t="s">
        <v>1223</v>
      </c>
      <c r="O152" s="126" t="s">
        <v>1224</v>
      </c>
      <c r="P152" s="133"/>
    </row>
    <row r="153" spans="1:16" ht="109.2" x14ac:dyDescent="0.3">
      <c r="A153" s="128" t="s">
        <v>412</v>
      </c>
      <c r="B153" s="129">
        <v>45124</v>
      </c>
      <c r="C153" s="132" t="s">
        <v>1225</v>
      </c>
      <c r="D153" s="126" t="s">
        <v>1226</v>
      </c>
      <c r="E153" s="126" t="s">
        <v>1227</v>
      </c>
      <c r="F153" s="130" t="s">
        <v>415</v>
      </c>
      <c r="G153" s="126" t="s">
        <v>374</v>
      </c>
      <c r="H153" s="128" t="s">
        <v>396</v>
      </c>
      <c r="I153" s="131" t="s">
        <v>537</v>
      </c>
      <c r="J153" s="141"/>
      <c r="K153" s="141"/>
      <c r="L153" s="141"/>
      <c r="M153" s="127"/>
      <c r="N153" s="126" t="s">
        <v>1228</v>
      </c>
      <c r="O153" s="126" t="s">
        <v>1229</v>
      </c>
      <c r="P153" s="133"/>
    </row>
    <row r="154" spans="1:16" ht="78" x14ac:dyDescent="0.3">
      <c r="A154" s="128" t="s">
        <v>400</v>
      </c>
      <c r="B154" s="129">
        <v>45124</v>
      </c>
      <c r="C154" s="132" t="s">
        <v>1230</v>
      </c>
      <c r="D154" s="126" t="s">
        <v>1231</v>
      </c>
      <c r="E154" s="126" t="s">
        <v>1232</v>
      </c>
      <c r="F154" s="130" t="s">
        <v>415</v>
      </c>
      <c r="G154" s="126" t="s">
        <v>374</v>
      </c>
      <c r="H154" s="128" t="s">
        <v>396</v>
      </c>
      <c r="I154" s="131" t="s">
        <v>385</v>
      </c>
      <c r="J154" s="141"/>
      <c r="K154" s="141"/>
      <c r="L154" s="141"/>
      <c r="M154" s="127"/>
      <c r="N154" s="126" t="s">
        <v>1233</v>
      </c>
      <c r="O154" s="126" t="s">
        <v>1234</v>
      </c>
      <c r="P154" s="133"/>
    </row>
    <row r="155" spans="1:16" ht="93.6" x14ac:dyDescent="0.3">
      <c r="A155" s="128" t="s">
        <v>400</v>
      </c>
      <c r="B155" s="129">
        <v>45124</v>
      </c>
      <c r="C155" s="132" t="s">
        <v>1235</v>
      </c>
      <c r="D155" s="126" t="s">
        <v>1236</v>
      </c>
      <c r="E155" s="126" t="s">
        <v>1237</v>
      </c>
      <c r="F155" s="130" t="s">
        <v>498</v>
      </c>
      <c r="G155" s="126" t="s">
        <v>564</v>
      </c>
      <c r="H155" s="128" t="s">
        <v>396</v>
      </c>
      <c r="I155" s="131" t="s">
        <v>385</v>
      </c>
      <c r="J155" s="141"/>
      <c r="K155" s="141"/>
      <c r="L155" s="141"/>
      <c r="M155" s="127"/>
      <c r="N155" s="126" t="s">
        <v>1238</v>
      </c>
      <c r="O155" s="126" t="s">
        <v>1239</v>
      </c>
      <c r="P155" s="133"/>
    </row>
    <row r="156" spans="1:16" ht="218.4" x14ac:dyDescent="0.3">
      <c r="A156" s="128" t="s">
        <v>400</v>
      </c>
      <c r="B156" s="129">
        <v>45124</v>
      </c>
      <c r="C156" s="132" t="s">
        <v>1240</v>
      </c>
      <c r="D156" s="126" t="s">
        <v>1241</v>
      </c>
      <c r="E156" s="126" t="s">
        <v>1242</v>
      </c>
      <c r="F156" s="130" t="s">
        <v>422</v>
      </c>
      <c r="G156" s="126" t="s">
        <v>564</v>
      </c>
      <c r="H156" s="128" t="s">
        <v>375</v>
      </c>
      <c r="I156" s="131" t="s">
        <v>1243</v>
      </c>
      <c r="J156" s="141"/>
      <c r="K156" s="141"/>
      <c r="L156" s="141"/>
      <c r="M156" s="127"/>
      <c r="N156" s="126" t="s">
        <v>1244</v>
      </c>
      <c r="O156" s="126" t="s">
        <v>1245</v>
      </c>
      <c r="P156" s="133"/>
    </row>
    <row r="157" spans="1:16" ht="409.6" x14ac:dyDescent="0.3">
      <c r="A157" s="128" t="s">
        <v>369</v>
      </c>
      <c r="B157" s="129">
        <v>45124</v>
      </c>
      <c r="C157" s="132" t="s">
        <v>1246</v>
      </c>
      <c r="D157" s="126" t="s">
        <v>1247</v>
      </c>
      <c r="E157" s="126" t="s">
        <v>1248</v>
      </c>
      <c r="F157" s="130" t="s">
        <v>1249</v>
      </c>
      <c r="G157" s="126" t="s">
        <v>849</v>
      </c>
      <c r="H157" s="128" t="s">
        <v>375</v>
      </c>
      <c r="I157" s="131" t="s">
        <v>461</v>
      </c>
      <c r="J157" s="141"/>
      <c r="K157" s="141"/>
      <c r="L157" s="141"/>
      <c r="M157" s="127"/>
      <c r="N157" s="126" t="s">
        <v>1250</v>
      </c>
      <c r="O157" s="126" t="s">
        <v>1251</v>
      </c>
      <c r="P157" s="133"/>
    </row>
    <row r="158" spans="1:16" ht="124.8" x14ac:dyDescent="0.3">
      <c r="A158" s="128" t="s">
        <v>400</v>
      </c>
      <c r="B158" s="129">
        <v>45124</v>
      </c>
      <c r="C158" s="132" t="s">
        <v>1252</v>
      </c>
      <c r="D158" s="126" t="s">
        <v>1253</v>
      </c>
      <c r="E158" s="126" t="s">
        <v>1254</v>
      </c>
      <c r="F158" s="130" t="s">
        <v>373</v>
      </c>
      <c r="G158" s="126" t="s">
        <v>374</v>
      </c>
      <c r="H158" s="128" t="s">
        <v>396</v>
      </c>
      <c r="I158" s="131" t="s">
        <v>447</v>
      </c>
      <c r="J158" s="141"/>
      <c r="K158" s="141" t="s">
        <v>40</v>
      </c>
      <c r="L158" s="141"/>
      <c r="M158" s="127"/>
      <c r="N158" s="126" t="s">
        <v>1255</v>
      </c>
      <c r="O158" s="126" t="s">
        <v>1256</v>
      </c>
      <c r="P158" s="133"/>
    </row>
    <row r="159" spans="1:16" ht="78" x14ac:dyDescent="0.3">
      <c r="A159" s="128" t="s">
        <v>369</v>
      </c>
      <c r="B159" s="129">
        <v>45124</v>
      </c>
      <c r="C159" s="132" t="s">
        <v>1257</v>
      </c>
      <c r="D159" s="126" t="s">
        <v>1258</v>
      </c>
      <c r="E159" s="126" t="s">
        <v>1259</v>
      </c>
      <c r="F159" s="130" t="s">
        <v>672</v>
      </c>
      <c r="G159" s="126" t="s">
        <v>564</v>
      </c>
      <c r="H159" s="128" t="s">
        <v>396</v>
      </c>
      <c r="I159" s="131" t="s">
        <v>571</v>
      </c>
      <c r="J159" s="141"/>
      <c r="K159" s="141"/>
      <c r="L159" s="141"/>
      <c r="M159" s="127"/>
      <c r="N159" s="126" t="s">
        <v>1260</v>
      </c>
      <c r="O159" s="126" t="s">
        <v>1261</v>
      </c>
      <c r="P159" s="133"/>
    </row>
    <row r="160" spans="1:16" ht="234" x14ac:dyDescent="0.3">
      <c r="A160" s="128" t="s">
        <v>750</v>
      </c>
      <c r="B160" s="129">
        <v>45124</v>
      </c>
      <c r="C160" s="132" t="s">
        <v>1262</v>
      </c>
      <c r="D160" s="126" t="s">
        <v>1263</v>
      </c>
      <c r="E160" s="126" t="s">
        <v>1264</v>
      </c>
      <c r="F160" s="130" t="s">
        <v>498</v>
      </c>
      <c r="G160" s="126" t="s">
        <v>564</v>
      </c>
      <c r="H160" s="128" t="s">
        <v>375</v>
      </c>
      <c r="I160" s="131" t="s">
        <v>431</v>
      </c>
      <c r="J160" s="141"/>
      <c r="K160" s="141"/>
      <c r="L160" s="141"/>
      <c r="M160" s="127"/>
      <c r="N160" s="126" t="s">
        <v>1265</v>
      </c>
      <c r="O160" s="126" t="s">
        <v>1266</v>
      </c>
      <c r="P160" s="133"/>
    </row>
    <row r="161" spans="1:16" ht="78" x14ac:dyDescent="0.3">
      <c r="A161" s="128" t="s">
        <v>412</v>
      </c>
      <c r="B161" s="129">
        <v>45124</v>
      </c>
      <c r="C161" s="132" t="s">
        <v>1267</v>
      </c>
      <c r="D161" s="126" t="s">
        <v>1268</v>
      </c>
      <c r="E161" s="126" t="s">
        <v>1269</v>
      </c>
      <c r="F161" s="130" t="s">
        <v>612</v>
      </c>
      <c r="G161" s="126" t="s">
        <v>873</v>
      </c>
      <c r="H161" s="128" t="s">
        <v>396</v>
      </c>
      <c r="I161" s="131" t="s">
        <v>1270</v>
      </c>
      <c r="J161" s="141"/>
      <c r="K161" s="141"/>
      <c r="L161" s="141"/>
      <c r="M161" s="127"/>
      <c r="N161" s="126" t="s">
        <v>1271</v>
      </c>
      <c r="O161" s="126" t="s">
        <v>1272</v>
      </c>
      <c r="P161" s="133"/>
    </row>
    <row r="162" spans="1:16" ht="405.6" x14ac:dyDescent="0.3">
      <c r="A162" s="128" t="s">
        <v>369</v>
      </c>
      <c r="B162" s="129">
        <v>45124</v>
      </c>
      <c r="C162" s="132" t="s">
        <v>1273</v>
      </c>
      <c r="D162" s="126" t="s">
        <v>1274</v>
      </c>
      <c r="E162" s="126" t="s">
        <v>1275</v>
      </c>
      <c r="F162" s="130" t="s">
        <v>1249</v>
      </c>
      <c r="G162" s="126" t="s">
        <v>374</v>
      </c>
      <c r="H162" s="128" t="s">
        <v>375</v>
      </c>
      <c r="I162" s="131" t="s">
        <v>431</v>
      </c>
      <c r="J162" s="141"/>
      <c r="K162" s="141" t="s">
        <v>18</v>
      </c>
      <c r="L162" s="141"/>
      <c r="M162" s="127"/>
      <c r="N162" s="126" t="s">
        <v>1276</v>
      </c>
      <c r="O162" s="126" t="s">
        <v>1277</v>
      </c>
      <c r="P162" s="133"/>
    </row>
    <row r="163" spans="1:16" ht="156" x14ac:dyDescent="0.3">
      <c r="A163" s="128" t="s">
        <v>1214</v>
      </c>
      <c r="B163" s="129">
        <v>45124</v>
      </c>
      <c r="C163" s="132" t="s">
        <v>1278</v>
      </c>
      <c r="D163" s="126" t="s">
        <v>1279</v>
      </c>
      <c r="E163" s="126" t="s">
        <v>1280</v>
      </c>
      <c r="F163" s="130" t="s">
        <v>498</v>
      </c>
      <c r="G163" s="126" t="s">
        <v>409</v>
      </c>
      <c r="H163" s="128" t="s">
        <v>375</v>
      </c>
      <c r="I163" s="131" t="s">
        <v>537</v>
      </c>
      <c r="J163" s="141" t="s">
        <v>386</v>
      </c>
      <c r="K163" s="141" t="s">
        <v>13</v>
      </c>
      <c r="L163" s="141" t="s">
        <v>1281</v>
      </c>
      <c r="M163" s="127" t="s">
        <v>439</v>
      </c>
      <c r="N163" s="126" t="s">
        <v>1282</v>
      </c>
      <c r="O163" s="126" t="s">
        <v>1283</v>
      </c>
      <c r="P163" s="133"/>
    </row>
    <row r="164" spans="1:16" ht="78" x14ac:dyDescent="0.3">
      <c r="A164" s="128" t="s">
        <v>369</v>
      </c>
      <c r="B164" s="129">
        <v>45124</v>
      </c>
      <c r="C164" s="132" t="s">
        <v>1284</v>
      </c>
      <c r="D164" s="126" t="s">
        <v>1285</v>
      </c>
      <c r="E164" s="126" t="s">
        <v>1286</v>
      </c>
      <c r="F164" s="130" t="s">
        <v>612</v>
      </c>
      <c r="G164" s="126" t="s">
        <v>409</v>
      </c>
      <c r="H164" s="128" t="s">
        <v>396</v>
      </c>
      <c r="I164" s="131" t="s">
        <v>537</v>
      </c>
      <c r="J164" s="141"/>
      <c r="K164" s="141"/>
      <c r="L164" s="141"/>
      <c r="M164" s="127"/>
      <c r="N164" s="126" t="s">
        <v>1287</v>
      </c>
      <c r="O164" s="126" t="s">
        <v>1288</v>
      </c>
      <c r="P164" s="133"/>
    </row>
    <row r="165" spans="1:16" ht="46.8" x14ac:dyDescent="0.3">
      <c r="A165" s="128" t="s">
        <v>1214</v>
      </c>
      <c r="B165" s="129">
        <v>45124</v>
      </c>
      <c r="C165" s="132" t="s">
        <v>1289</v>
      </c>
      <c r="D165" s="126" t="s">
        <v>1290</v>
      </c>
      <c r="E165" s="126" t="s">
        <v>1291</v>
      </c>
      <c r="F165" s="130" t="s">
        <v>373</v>
      </c>
      <c r="G165" s="126" t="s">
        <v>374</v>
      </c>
      <c r="H165" s="128" t="s">
        <v>396</v>
      </c>
      <c r="I165" s="131" t="s">
        <v>461</v>
      </c>
      <c r="J165" s="141"/>
      <c r="K165" s="141"/>
      <c r="L165" s="141"/>
      <c r="M165" s="127"/>
      <c r="N165" s="126" t="s">
        <v>1292</v>
      </c>
      <c r="O165" s="126" t="s">
        <v>1293</v>
      </c>
      <c r="P165" s="133"/>
    </row>
    <row r="166" spans="1:16" ht="62.4" x14ac:dyDescent="0.3">
      <c r="A166" s="128" t="s">
        <v>1294</v>
      </c>
      <c r="B166" s="129">
        <v>45121</v>
      </c>
      <c r="C166" s="132" t="s">
        <v>1295</v>
      </c>
      <c r="D166" s="126" t="s">
        <v>1296</v>
      </c>
      <c r="E166" s="126" t="s">
        <v>1297</v>
      </c>
      <c r="F166" s="130" t="s">
        <v>1298</v>
      </c>
      <c r="G166" s="126" t="s">
        <v>374</v>
      </c>
      <c r="H166" s="128" t="s">
        <v>396</v>
      </c>
      <c r="I166" s="131" t="s">
        <v>1153</v>
      </c>
      <c r="J166" s="141"/>
      <c r="K166" s="141"/>
      <c r="L166" s="141"/>
      <c r="M166" s="127"/>
      <c r="N166" s="126" t="s">
        <v>1299</v>
      </c>
      <c r="O166" s="126" t="s">
        <v>1300</v>
      </c>
      <c r="P166" s="133"/>
    </row>
    <row r="167" spans="1:16" ht="140.4" x14ac:dyDescent="0.3">
      <c r="A167" s="128" t="s">
        <v>554</v>
      </c>
      <c r="B167" s="129">
        <v>45121</v>
      </c>
      <c r="C167" s="132" t="s">
        <v>1301</v>
      </c>
      <c r="D167" s="126" t="s">
        <v>1302</v>
      </c>
      <c r="E167" s="126" t="s">
        <v>1303</v>
      </c>
      <c r="F167" s="130" t="s">
        <v>1298</v>
      </c>
      <c r="G167" s="126" t="s">
        <v>1304</v>
      </c>
      <c r="H167" s="128" t="s">
        <v>396</v>
      </c>
      <c r="I167" s="131" t="s">
        <v>1305</v>
      </c>
      <c r="J167" s="141"/>
      <c r="K167" s="141"/>
      <c r="L167" s="141"/>
      <c r="M167" s="127"/>
      <c r="N167" s="126" t="s">
        <v>1306</v>
      </c>
      <c r="O167" s="126" t="s">
        <v>1307</v>
      </c>
      <c r="P167" s="133"/>
    </row>
    <row r="168" spans="1:16" ht="124.8" x14ac:dyDescent="0.3">
      <c r="A168" s="162" t="s">
        <v>400</v>
      </c>
      <c r="B168" s="163">
        <v>45121</v>
      </c>
      <c r="C168" s="164" t="s">
        <v>1308</v>
      </c>
      <c r="D168" s="133" t="s">
        <v>1309</v>
      </c>
      <c r="E168" s="133" t="s">
        <v>623</v>
      </c>
      <c r="F168" s="158" t="s">
        <v>415</v>
      </c>
      <c r="G168" s="133" t="s">
        <v>374</v>
      </c>
      <c r="H168" s="162" t="s">
        <v>396</v>
      </c>
      <c r="I168" s="160" t="s">
        <v>1310</v>
      </c>
      <c r="J168" s="159"/>
      <c r="K168" s="159" t="s">
        <v>13</v>
      </c>
      <c r="L168" s="159" t="s">
        <v>1311</v>
      </c>
      <c r="M168" s="161"/>
      <c r="N168" s="133" t="s">
        <v>1312</v>
      </c>
      <c r="O168" s="133" t="s">
        <v>1313</v>
      </c>
      <c r="P168" s="133"/>
    </row>
    <row r="169" spans="1:16" ht="93.6" x14ac:dyDescent="0.3">
      <c r="A169" s="128" t="s">
        <v>369</v>
      </c>
      <c r="B169" s="129">
        <v>45121</v>
      </c>
      <c r="C169" s="132" t="s">
        <v>1314</v>
      </c>
      <c r="D169" s="126" t="s">
        <v>1315</v>
      </c>
      <c r="E169" s="126" t="s">
        <v>1316</v>
      </c>
      <c r="F169" s="130" t="s">
        <v>415</v>
      </c>
      <c r="G169" s="126" t="s">
        <v>1317</v>
      </c>
      <c r="H169" s="128" t="s">
        <v>396</v>
      </c>
      <c r="I169" s="131" t="s">
        <v>431</v>
      </c>
      <c r="J169" s="141" t="s">
        <v>386</v>
      </c>
      <c r="K169" s="141" t="s">
        <v>21</v>
      </c>
      <c r="L169" s="141" t="s">
        <v>1318</v>
      </c>
      <c r="M169" s="127" t="s">
        <v>439</v>
      </c>
      <c r="N169" s="126" t="s">
        <v>1319</v>
      </c>
      <c r="O169" s="126" t="s">
        <v>1320</v>
      </c>
      <c r="P169" s="133"/>
    </row>
    <row r="170" spans="1:16" ht="124.8" x14ac:dyDescent="0.3">
      <c r="A170" s="162" t="s">
        <v>400</v>
      </c>
      <c r="B170" s="163">
        <v>45121</v>
      </c>
      <c r="C170" s="164" t="s">
        <v>1321</v>
      </c>
      <c r="D170" s="133" t="s">
        <v>1322</v>
      </c>
      <c r="E170" s="133" t="s">
        <v>510</v>
      </c>
      <c r="F170" s="158" t="s">
        <v>415</v>
      </c>
      <c r="G170" s="133" t="s">
        <v>564</v>
      </c>
      <c r="H170" s="162" t="s">
        <v>396</v>
      </c>
      <c r="I170" s="160" t="s">
        <v>461</v>
      </c>
      <c r="J170" s="159" t="s">
        <v>452</v>
      </c>
      <c r="K170" s="159" t="s">
        <v>33</v>
      </c>
      <c r="L170" s="159" t="s">
        <v>1323</v>
      </c>
      <c r="M170" s="161"/>
      <c r="N170" s="133" t="s">
        <v>1324</v>
      </c>
      <c r="O170" s="133" t="s">
        <v>1325</v>
      </c>
      <c r="P170" s="133"/>
    </row>
    <row r="171" spans="1:16" ht="156" x14ac:dyDescent="0.3">
      <c r="A171" s="128" t="s">
        <v>379</v>
      </c>
      <c r="B171" s="129">
        <v>45121</v>
      </c>
      <c r="C171" s="132" t="s">
        <v>1326</v>
      </c>
      <c r="D171" s="126" t="s">
        <v>1327</v>
      </c>
      <c r="E171" s="126" t="s">
        <v>1328</v>
      </c>
      <c r="F171" s="130" t="s">
        <v>1329</v>
      </c>
      <c r="G171" s="126" t="s">
        <v>564</v>
      </c>
      <c r="H171" s="128" t="s">
        <v>396</v>
      </c>
      <c r="I171" s="131" t="s">
        <v>424</v>
      </c>
      <c r="J171" s="141" t="s">
        <v>386</v>
      </c>
      <c r="K171" s="141" t="s">
        <v>12</v>
      </c>
      <c r="L171" s="141" t="s">
        <v>1330</v>
      </c>
      <c r="M171" s="127" t="s">
        <v>439</v>
      </c>
      <c r="N171" s="126" t="s">
        <v>1331</v>
      </c>
      <c r="O171" s="126" t="s">
        <v>1332</v>
      </c>
      <c r="P171" s="133"/>
    </row>
    <row r="172" spans="1:16" ht="93.6" x14ac:dyDescent="0.3">
      <c r="A172" s="128" t="s">
        <v>442</v>
      </c>
      <c r="B172" s="129">
        <v>45121</v>
      </c>
      <c r="C172" s="132" t="s">
        <v>1333</v>
      </c>
      <c r="D172" s="126" t="s">
        <v>1334</v>
      </c>
      <c r="E172" s="126" t="s">
        <v>445</v>
      </c>
      <c r="F172" s="130" t="s">
        <v>498</v>
      </c>
      <c r="G172" s="126" t="s">
        <v>564</v>
      </c>
      <c r="H172" s="128" t="s">
        <v>396</v>
      </c>
      <c r="I172" s="131" t="s">
        <v>1335</v>
      </c>
      <c r="J172" s="141"/>
      <c r="K172" s="141"/>
      <c r="L172" s="141"/>
      <c r="M172" s="127"/>
      <c r="N172" s="126" t="s">
        <v>1336</v>
      </c>
      <c r="O172" s="126" t="s">
        <v>1337</v>
      </c>
      <c r="P172" s="133"/>
    </row>
    <row r="173" spans="1:16" ht="296.39999999999998" x14ac:dyDescent="0.3">
      <c r="A173" s="128" t="s">
        <v>379</v>
      </c>
      <c r="B173" s="129">
        <v>45121</v>
      </c>
      <c r="C173" s="132" t="s">
        <v>1338</v>
      </c>
      <c r="D173" s="126" t="s">
        <v>1339</v>
      </c>
      <c r="E173" s="126" t="s">
        <v>1340</v>
      </c>
      <c r="F173" s="130" t="s">
        <v>498</v>
      </c>
      <c r="G173" s="126" t="s">
        <v>1341</v>
      </c>
      <c r="H173" s="128" t="s">
        <v>396</v>
      </c>
      <c r="I173" s="131" t="s">
        <v>461</v>
      </c>
      <c r="J173" s="141" t="s">
        <v>386</v>
      </c>
      <c r="K173" s="141" t="s">
        <v>11</v>
      </c>
      <c r="L173" s="141" t="s">
        <v>1342</v>
      </c>
      <c r="M173" s="127" t="s">
        <v>439</v>
      </c>
      <c r="N173" s="126" t="s">
        <v>1343</v>
      </c>
      <c r="O173" s="126" t="s">
        <v>1344</v>
      </c>
      <c r="P173" s="133"/>
    </row>
    <row r="174" spans="1:16" ht="156" x14ac:dyDescent="0.3">
      <c r="A174" s="128" t="s">
        <v>495</v>
      </c>
      <c r="B174" s="129">
        <v>45121</v>
      </c>
      <c r="C174" s="132" t="s">
        <v>1345</v>
      </c>
      <c r="D174" s="126" t="s">
        <v>1346</v>
      </c>
      <c r="E174" s="126" t="s">
        <v>1347</v>
      </c>
      <c r="F174" s="130" t="s">
        <v>498</v>
      </c>
      <c r="G174" s="126" t="s">
        <v>1348</v>
      </c>
      <c r="H174" s="128" t="s">
        <v>396</v>
      </c>
      <c r="I174" s="131" t="s">
        <v>1349</v>
      </c>
      <c r="J174" s="114" t="s">
        <v>452</v>
      </c>
      <c r="K174" s="115" t="s">
        <v>26</v>
      </c>
      <c r="L174" s="115" t="s">
        <v>1350</v>
      </c>
      <c r="M174" s="127"/>
      <c r="N174" s="126" t="s">
        <v>1351</v>
      </c>
      <c r="O174" s="126" t="s">
        <v>1352</v>
      </c>
      <c r="P174" s="133"/>
    </row>
    <row r="175" spans="1:16" ht="78" x14ac:dyDescent="0.3">
      <c r="A175" s="128" t="s">
        <v>390</v>
      </c>
      <c r="B175" s="129">
        <v>45121</v>
      </c>
      <c r="C175" s="132" t="s">
        <v>1353</v>
      </c>
      <c r="D175" s="126" t="s">
        <v>1354</v>
      </c>
      <c r="E175" s="126" t="s">
        <v>1355</v>
      </c>
      <c r="F175" s="130" t="s">
        <v>498</v>
      </c>
      <c r="G175" s="126" t="s">
        <v>564</v>
      </c>
      <c r="H175" s="128" t="s">
        <v>396</v>
      </c>
      <c r="I175" s="131" t="s">
        <v>1082</v>
      </c>
      <c r="J175" s="141"/>
      <c r="K175" s="141" t="s">
        <v>27</v>
      </c>
      <c r="L175" s="141"/>
      <c r="M175" s="127"/>
      <c r="N175" s="126" t="s">
        <v>1356</v>
      </c>
      <c r="O175" s="126" t="s">
        <v>1357</v>
      </c>
      <c r="P175" s="133"/>
    </row>
    <row r="176" spans="1:16" ht="187.2" x14ac:dyDescent="0.3">
      <c r="A176" s="128" t="s">
        <v>379</v>
      </c>
      <c r="B176" s="129">
        <v>45121</v>
      </c>
      <c r="C176" s="132" t="s">
        <v>1358</v>
      </c>
      <c r="D176" s="126" t="s">
        <v>1359</v>
      </c>
      <c r="E176" s="126" t="s">
        <v>1360</v>
      </c>
      <c r="F176" s="130" t="s">
        <v>422</v>
      </c>
      <c r="G176" s="126" t="s">
        <v>1361</v>
      </c>
      <c r="H176" s="128" t="s">
        <v>375</v>
      </c>
      <c r="I176" s="131" t="s">
        <v>447</v>
      </c>
      <c r="J176" s="141" t="s">
        <v>452</v>
      </c>
      <c r="K176" s="141" t="s">
        <v>11</v>
      </c>
      <c r="L176" s="141" t="s">
        <v>1362</v>
      </c>
      <c r="M176" s="127" t="s">
        <v>439</v>
      </c>
      <c r="N176" s="126" t="s">
        <v>1363</v>
      </c>
      <c r="O176" s="126" t="s">
        <v>1364</v>
      </c>
      <c r="P176" s="133"/>
    </row>
    <row r="177" spans="1:16" ht="312" x14ac:dyDescent="0.3">
      <c r="A177" s="162" t="s">
        <v>1214</v>
      </c>
      <c r="B177" s="163">
        <v>45121</v>
      </c>
      <c r="C177" s="164" t="s">
        <v>1365</v>
      </c>
      <c r="D177" s="133" t="s">
        <v>1366</v>
      </c>
      <c r="E177" s="133" t="s">
        <v>1367</v>
      </c>
      <c r="F177" s="158" t="s">
        <v>422</v>
      </c>
      <c r="G177" s="133" t="s">
        <v>374</v>
      </c>
      <c r="H177" s="162" t="s">
        <v>375</v>
      </c>
      <c r="I177" s="160" t="s">
        <v>431</v>
      </c>
      <c r="J177" s="174" t="s">
        <v>452</v>
      </c>
      <c r="K177" s="159" t="s">
        <v>43</v>
      </c>
      <c r="L177" s="159" t="s">
        <v>1368</v>
      </c>
      <c r="M177" s="161" t="s">
        <v>649</v>
      </c>
      <c r="N177" s="133" t="s">
        <v>1369</v>
      </c>
      <c r="O177" s="133" t="s">
        <v>1370</v>
      </c>
      <c r="P177" s="133"/>
    </row>
    <row r="178" spans="1:16" ht="409.6" x14ac:dyDescent="0.3">
      <c r="A178" s="162" t="s">
        <v>400</v>
      </c>
      <c r="B178" s="163">
        <v>45121</v>
      </c>
      <c r="C178" s="164" t="s">
        <v>1371</v>
      </c>
      <c r="D178" s="133" t="s">
        <v>1372</v>
      </c>
      <c r="E178" s="133" t="s">
        <v>504</v>
      </c>
      <c r="F178" s="158" t="s">
        <v>422</v>
      </c>
      <c r="G178" s="133" t="s">
        <v>374</v>
      </c>
      <c r="H178" s="162" t="s">
        <v>375</v>
      </c>
      <c r="I178" s="160" t="s">
        <v>431</v>
      </c>
      <c r="J178" s="174" t="s">
        <v>452</v>
      </c>
      <c r="K178" s="159" t="s">
        <v>151</v>
      </c>
      <c r="L178" s="159" t="s">
        <v>1373</v>
      </c>
      <c r="M178" s="161" t="s">
        <v>649</v>
      </c>
      <c r="N178" s="133" t="s">
        <v>1374</v>
      </c>
      <c r="O178" s="133" t="s">
        <v>1375</v>
      </c>
      <c r="P178" s="133"/>
    </row>
    <row r="179" spans="1:16" ht="218.4" x14ac:dyDescent="0.3">
      <c r="A179" s="128" t="s">
        <v>379</v>
      </c>
      <c r="B179" s="129">
        <v>45121</v>
      </c>
      <c r="C179" s="132" t="s">
        <v>1376</v>
      </c>
      <c r="D179" s="126" t="s">
        <v>1377</v>
      </c>
      <c r="E179" s="126" t="s">
        <v>1378</v>
      </c>
      <c r="F179" s="130" t="s">
        <v>1379</v>
      </c>
      <c r="G179" s="126" t="s">
        <v>564</v>
      </c>
      <c r="H179" s="128" t="s">
        <v>375</v>
      </c>
      <c r="I179" s="131" t="s">
        <v>1206</v>
      </c>
      <c r="J179" s="141" t="s">
        <v>386</v>
      </c>
      <c r="K179" s="141" t="s">
        <v>11</v>
      </c>
      <c r="L179" s="141" t="s">
        <v>1380</v>
      </c>
      <c r="M179" s="127"/>
      <c r="N179" s="126" t="s">
        <v>1381</v>
      </c>
      <c r="O179" s="126" t="s">
        <v>1382</v>
      </c>
      <c r="P179" s="133"/>
    </row>
    <row r="180" spans="1:16" ht="409.6" x14ac:dyDescent="0.3">
      <c r="A180" s="128" t="s">
        <v>400</v>
      </c>
      <c r="B180" s="129">
        <v>45121</v>
      </c>
      <c r="C180" s="132" t="s">
        <v>1383</v>
      </c>
      <c r="D180" s="126" t="s">
        <v>1384</v>
      </c>
      <c r="E180" s="126" t="s">
        <v>1385</v>
      </c>
      <c r="F180" s="130" t="s">
        <v>1386</v>
      </c>
      <c r="G180" s="126" t="s">
        <v>1387</v>
      </c>
      <c r="H180" s="128" t="s">
        <v>375</v>
      </c>
      <c r="I180" s="131" t="s">
        <v>537</v>
      </c>
      <c r="J180" s="141"/>
      <c r="K180" s="141"/>
      <c r="L180" s="141" t="s">
        <v>18</v>
      </c>
      <c r="M180" s="127"/>
      <c r="N180" s="126" t="s">
        <v>1388</v>
      </c>
      <c r="O180" s="126" t="s">
        <v>1389</v>
      </c>
      <c r="P180" s="133"/>
    </row>
    <row r="181" spans="1:16" ht="171.6" x14ac:dyDescent="0.3">
      <c r="A181" s="128" t="s">
        <v>400</v>
      </c>
      <c r="B181" s="129">
        <v>45121</v>
      </c>
      <c r="C181" s="132" t="s">
        <v>1390</v>
      </c>
      <c r="D181" s="126" t="s">
        <v>1391</v>
      </c>
      <c r="E181" s="126" t="s">
        <v>1392</v>
      </c>
      <c r="F181" s="130" t="s">
        <v>373</v>
      </c>
      <c r="G181" s="126" t="s">
        <v>374</v>
      </c>
      <c r="H181" s="128" t="s">
        <v>375</v>
      </c>
      <c r="I181" s="131" t="s">
        <v>481</v>
      </c>
      <c r="J181" s="141"/>
      <c r="K181" s="141" t="s">
        <v>173</v>
      </c>
      <c r="L181" s="141" t="s">
        <v>1393</v>
      </c>
      <c r="M181" s="127"/>
      <c r="N181" s="126" t="s">
        <v>1394</v>
      </c>
      <c r="O181" s="126" t="s">
        <v>549</v>
      </c>
      <c r="P181" s="133"/>
    </row>
    <row r="182" spans="1:16" ht="124.8" x14ac:dyDescent="0.3">
      <c r="A182" s="128" t="s">
        <v>412</v>
      </c>
      <c r="B182" s="129">
        <v>45121</v>
      </c>
      <c r="C182" s="132" t="s">
        <v>1395</v>
      </c>
      <c r="D182" s="126" t="s">
        <v>847</v>
      </c>
      <c r="E182" s="126" t="s">
        <v>1396</v>
      </c>
      <c r="F182" s="130" t="s">
        <v>373</v>
      </c>
      <c r="G182" s="126" t="s">
        <v>374</v>
      </c>
      <c r="H182" s="128" t="s">
        <v>375</v>
      </c>
      <c r="I182" s="131" t="s">
        <v>397</v>
      </c>
      <c r="J182" s="141"/>
      <c r="K182" s="141" t="s">
        <v>19</v>
      </c>
      <c r="L182" s="141"/>
      <c r="M182" s="127"/>
      <c r="N182" s="126" t="s">
        <v>1397</v>
      </c>
      <c r="O182" s="126" t="s">
        <v>1398</v>
      </c>
      <c r="P182" s="133"/>
    </row>
    <row r="183" spans="1:16" ht="234" x14ac:dyDescent="0.3">
      <c r="A183" s="128" t="s">
        <v>379</v>
      </c>
      <c r="B183" s="129">
        <v>45121</v>
      </c>
      <c r="C183" s="132" t="s">
        <v>1399</v>
      </c>
      <c r="D183" s="126" t="s">
        <v>1400</v>
      </c>
      <c r="E183" s="126" t="s">
        <v>1401</v>
      </c>
      <c r="F183" s="130" t="s">
        <v>373</v>
      </c>
      <c r="G183" s="126" t="s">
        <v>374</v>
      </c>
      <c r="H183" s="128" t="s">
        <v>375</v>
      </c>
      <c r="I183" s="131" t="s">
        <v>447</v>
      </c>
      <c r="J183" s="141"/>
      <c r="K183" s="141" t="s">
        <v>1037</v>
      </c>
      <c r="L183" s="141"/>
      <c r="M183" s="127"/>
      <c r="N183" s="126" t="s">
        <v>1402</v>
      </c>
      <c r="O183" s="126" t="s">
        <v>1403</v>
      </c>
      <c r="P183" s="133"/>
    </row>
    <row r="184" spans="1:16" ht="46.8" x14ac:dyDescent="0.3">
      <c r="A184" s="128" t="s">
        <v>369</v>
      </c>
      <c r="B184" s="129">
        <v>45121</v>
      </c>
      <c r="C184" s="132" t="s">
        <v>1404</v>
      </c>
      <c r="D184" s="126" t="s">
        <v>1405</v>
      </c>
      <c r="E184" s="126" t="s">
        <v>1406</v>
      </c>
      <c r="F184" s="130" t="s">
        <v>373</v>
      </c>
      <c r="G184" s="126" t="s">
        <v>374</v>
      </c>
      <c r="H184" s="128" t="s">
        <v>396</v>
      </c>
      <c r="I184" s="131" t="s">
        <v>461</v>
      </c>
      <c r="J184" s="141" t="s">
        <v>452</v>
      </c>
      <c r="K184" s="141" t="s">
        <v>21</v>
      </c>
      <c r="L184" s="141" t="s">
        <v>1407</v>
      </c>
      <c r="M184" s="127" t="s">
        <v>649</v>
      </c>
      <c r="N184" s="126" t="s">
        <v>1408</v>
      </c>
      <c r="O184" s="126" t="s">
        <v>1409</v>
      </c>
      <c r="P184" s="133"/>
    </row>
    <row r="185" spans="1:16" ht="343.2" x14ac:dyDescent="0.3">
      <c r="A185" s="128" t="s">
        <v>400</v>
      </c>
      <c r="B185" s="129">
        <v>45121</v>
      </c>
      <c r="C185" s="132" t="s">
        <v>1410</v>
      </c>
      <c r="D185" s="126" t="s">
        <v>1411</v>
      </c>
      <c r="E185" s="126" t="s">
        <v>1412</v>
      </c>
      <c r="F185" s="130" t="s">
        <v>373</v>
      </c>
      <c r="G185" s="126" t="s">
        <v>374</v>
      </c>
      <c r="H185" s="128" t="s">
        <v>375</v>
      </c>
      <c r="I185" s="131" t="s">
        <v>571</v>
      </c>
      <c r="J185" s="114" t="s">
        <v>452</v>
      </c>
      <c r="K185" s="115" t="s">
        <v>204</v>
      </c>
      <c r="L185" s="115" t="s">
        <v>1413</v>
      </c>
      <c r="M185" s="127"/>
      <c r="N185" s="126" t="s">
        <v>1414</v>
      </c>
      <c r="O185" s="126" t="s">
        <v>1415</v>
      </c>
      <c r="P185" s="133"/>
    </row>
    <row r="186" spans="1:16" ht="156" x14ac:dyDescent="0.3">
      <c r="A186" s="128" t="s">
        <v>400</v>
      </c>
      <c r="B186" s="129">
        <v>45121</v>
      </c>
      <c r="C186" s="132" t="s">
        <v>1416</v>
      </c>
      <c r="D186" s="126" t="s">
        <v>1417</v>
      </c>
      <c r="E186" s="126" t="s">
        <v>1355</v>
      </c>
      <c r="F186" s="130" t="s">
        <v>373</v>
      </c>
      <c r="G186" s="126" t="s">
        <v>374</v>
      </c>
      <c r="H186" s="128" t="s">
        <v>375</v>
      </c>
      <c r="I186" s="131" t="s">
        <v>537</v>
      </c>
      <c r="J186" s="141"/>
      <c r="K186" s="141" t="s">
        <v>40</v>
      </c>
      <c r="L186" s="141"/>
      <c r="M186" s="127"/>
      <c r="N186" s="126" t="s">
        <v>1418</v>
      </c>
      <c r="O186" s="126" t="s">
        <v>1419</v>
      </c>
      <c r="P186" s="133"/>
    </row>
    <row r="187" spans="1:16" ht="62.4" x14ac:dyDescent="0.3">
      <c r="A187" s="128" t="s">
        <v>369</v>
      </c>
      <c r="B187" s="129">
        <v>45121</v>
      </c>
      <c r="C187" s="132" t="s">
        <v>1420</v>
      </c>
      <c r="D187" s="126" t="s">
        <v>546</v>
      </c>
      <c r="E187" s="126" t="s">
        <v>1421</v>
      </c>
      <c r="F187" s="130" t="s">
        <v>373</v>
      </c>
      <c r="G187" s="126" t="s">
        <v>374</v>
      </c>
      <c r="H187" s="128" t="s">
        <v>396</v>
      </c>
      <c r="I187" s="131" t="s">
        <v>447</v>
      </c>
      <c r="J187" s="141"/>
      <c r="K187" s="141" t="s">
        <v>122</v>
      </c>
      <c r="L187" s="141"/>
      <c r="M187" s="127"/>
      <c r="N187" s="126" t="s">
        <v>1422</v>
      </c>
      <c r="O187" s="126" t="s">
        <v>549</v>
      </c>
      <c r="P187" s="133"/>
    </row>
    <row r="188" spans="1:16" ht="46.8" x14ac:dyDescent="0.3">
      <c r="A188" s="128" t="s">
        <v>400</v>
      </c>
      <c r="B188" s="129">
        <v>45121</v>
      </c>
      <c r="C188" s="132" t="s">
        <v>1423</v>
      </c>
      <c r="D188" s="126" t="s">
        <v>1424</v>
      </c>
      <c r="E188" s="126" t="s">
        <v>919</v>
      </c>
      <c r="F188" s="130" t="s">
        <v>373</v>
      </c>
      <c r="G188" s="126" t="s">
        <v>374</v>
      </c>
      <c r="H188" s="128" t="s">
        <v>396</v>
      </c>
      <c r="I188" s="131" t="s">
        <v>431</v>
      </c>
      <c r="J188" s="141"/>
      <c r="K188" s="141" t="s">
        <v>18</v>
      </c>
      <c r="L188" s="141"/>
      <c r="M188" s="127"/>
      <c r="N188" s="126" t="s">
        <v>1425</v>
      </c>
      <c r="O188" s="126" t="s">
        <v>1426</v>
      </c>
      <c r="P188" s="133"/>
    </row>
    <row r="189" spans="1:16" ht="109.2" x14ac:dyDescent="0.3">
      <c r="A189" s="128" t="s">
        <v>390</v>
      </c>
      <c r="B189" s="129">
        <v>45121</v>
      </c>
      <c r="C189" s="132" t="s">
        <v>1427</v>
      </c>
      <c r="D189" s="126" t="s">
        <v>1428</v>
      </c>
      <c r="E189" s="126" t="s">
        <v>728</v>
      </c>
      <c r="F189" s="130" t="s">
        <v>373</v>
      </c>
      <c r="G189" s="126" t="s">
        <v>374</v>
      </c>
      <c r="H189" s="128" t="s">
        <v>396</v>
      </c>
      <c r="I189" s="131" t="s">
        <v>1429</v>
      </c>
      <c r="J189" s="141" t="s">
        <v>386</v>
      </c>
      <c r="K189" s="141" t="s">
        <v>8</v>
      </c>
      <c r="L189" s="141" t="s">
        <v>1430</v>
      </c>
      <c r="M189" s="127" t="s">
        <v>439</v>
      </c>
      <c r="N189" s="126" t="s">
        <v>1431</v>
      </c>
      <c r="O189" s="126" t="s">
        <v>1432</v>
      </c>
      <c r="P189" s="133"/>
    </row>
    <row r="190" spans="1:16" ht="109.2" x14ac:dyDescent="0.3">
      <c r="A190" s="128" t="s">
        <v>400</v>
      </c>
      <c r="B190" s="129">
        <v>45121</v>
      </c>
      <c r="C190" s="132" t="s">
        <v>1433</v>
      </c>
      <c r="D190" s="126" t="s">
        <v>1434</v>
      </c>
      <c r="E190" s="126" t="s">
        <v>504</v>
      </c>
      <c r="F190" s="130" t="s">
        <v>373</v>
      </c>
      <c r="G190" s="126" t="s">
        <v>374</v>
      </c>
      <c r="H190" s="128" t="s">
        <v>396</v>
      </c>
      <c r="I190" s="131" t="s">
        <v>447</v>
      </c>
      <c r="J190" s="114" t="s">
        <v>452</v>
      </c>
      <c r="K190" s="115" t="s">
        <v>36</v>
      </c>
      <c r="L190" s="115" t="s">
        <v>1435</v>
      </c>
      <c r="M190" s="127"/>
      <c r="N190" s="126" t="s">
        <v>1436</v>
      </c>
      <c r="O190" s="126" t="s">
        <v>1437</v>
      </c>
      <c r="P190" s="133"/>
    </row>
    <row r="191" spans="1:16" ht="62.4" x14ac:dyDescent="0.3">
      <c r="A191" s="128" t="s">
        <v>400</v>
      </c>
      <c r="B191" s="129">
        <v>45121</v>
      </c>
      <c r="C191" s="132" t="s">
        <v>1438</v>
      </c>
      <c r="D191" s="126" t="s">
        <v>1439</v>
      </c>
      <c r="E191" s="126" t="s">
        <v>1440</v>
      </c>
      <c r="F191" s="130" t="s">
        <v>373</v>
      </c>
      <c r="G191" s="126" t="s">
        <v>374</v>
      </c>
      <c r="H191" s="128" t="s">
        <v>396</v>
      </c>
      <c r="I191" s="131" t="s">
        <v>537</v>
      </c>
      <c r="J191" s="141"/>
      <c r="K191" s="141" t="s">
        <v>13</v>
      </c>
      <c r="L191" s="141"/>
      <c r="M191" s="127"/>
      <c r="N191" s="126" t="s">
        <v>1441</v>
      </c>
      <c r="O191" s="126" t="s">
        <v>1442</v>
      </c>
      <c r="P191" s="133"/>
    </row>
    <row r="192" spans="1:16" ht="409.6" x14ac:dyDescent="0.3">
      <c r="A192" s="128" t="s">
        <v>369</v>
      </c>
      <c r="B192" s="129">
        <v>45121</v>
      </c>
      <c r="C192" s="132" t="s">
        <v>1443</v>
      </c>
      <c r="D192" s="126" t="s">
        <v>1444</v>
      </c>
      <c r="E192" s="126" t="s">
        <v>794</v>
      </c>
      <c r="F192" s="130" t="s">
        <v>373</v>
      </c>
      <c r="G192" s="126" t="s">
        <v>374</v>
      </c>
      <c r="H192" s="128" t="s">
        <v>375</v>
      </c>
      <c r="I192" s="131" t="s">
        <v>1206</v>
      </c>
      <c r="J192" s="141"/>
      <c r="K192" s="141" t="s">
        <v>18</v>
      </c>
      <c r="L192" s="141"/>
      <c r="M192" s="127"/>
      <c r="N192" s="126" t="s">
        <v>1445</v>
      </c>
      <c r="O192" s="126" t="s">
        <v>1446</v>
      </c>
      <c r="P192" s="133"/>
    </row>
    <row r="193" spans="1:16" ht="46.8" x14ac:dyDescent="0.3">
      <c r="A193" s="162" t="s">
        <v>400</v>
      </c>
      <c r="B193" s="163">
        <v>45121</v>
      </c>
      <c r="C193" s="164" t="s">
        <v>1447</v>
      </c>
      <c r="D193" s="133" t="s">
        <v>1448</v>
      </c>
      <c r="E193" s="133" t="s">
        <v>1449</v>
      </c>
      <c r="F193" s="158" t="s">
        <v>373</v>
      </c>
      <c r="G193" s="133" t="s">
        <v>374</v>
      </c>
      <c r="H193" s="162" t="s">
        <v>396</v>
      </c>
      <c r="I193" s="160" t="s">
        <v>1450</v>
      </c>
      <c r="J193" s="159"/>
      <c r="K193" s="159" t="s">
        <v>35</v>
      </c>
      <c r="L193" s="159"/>
      <c r="M193" s="161"/>
      <c r="N193" s="133" t="s">
        <v>1451</v>
      </c>
      <c r="O193" s="133" t="s">
        <v>1452</v>
      </c>
      <c r="P193" s="133"/>
    </row>
    <row r="194" spans="1:16" ht="62.4" x14ac:dyDescent="0.3">
      <c r="A194" s="128" t="s">
        <v>379</v>
      </c>
      <c r="B194" s="129">
        <v>45121</v>
      </c>
      <c r="C194" s="132" t="s">
        <v>1453</v>
      </c>
      <c r="D194" s="126" t="s">
        <v>1454</v>
      </c>
      <c r="E194" s="126" t="s">
        <v>1455</v>
      </c>
      <c r="F194" s="130" t="s">
        <v>394</v>
      </c>
      <c r="G194" s="126" t="s">
        <v>564</v>
      </c>
      <c r="H194" s="128" t="s">
        <v>396</v>
      </c>
      <c r="I194" s="131" t="s">
        <v>1456</v>
      </c>
      <c r="J194" s="141" t="s">
        <v>386</v>
      </c>
      <c r="K194" s="141" t="s">
        <v>11</v>
      </c>
      <c r="L194" s="141" t="s">
        <v>1457</v>
      </c>
      <c r="M194" s="127"/>
      <c r="N194" s="126" t="s">
        <v>1458</v>
      </c>
      <c r="O194" s="126" t="s">
        <v>1459</v>
      </c>
      <c r="P194" s="133"/>
    </row>
    <row r="195" spans="1:16" ht="218.4" x14ac:dyDescent="0.3">
      <c r="A195" s="128" t="s">
        <v>400</v>
      </c>
      <c r="B195" s="129">
        <v>45117</v>
      </c>
      <c r="C195" s="132" t="s">
        <v>1460</v>
      </c>
      <c r="D195" s="126" t="s">
        <v>1461</v>
      </c>
      <c r="E195" s="126" t="s">
        <v>1462</v>
      </c>
      <c r="F195" s="130" t="s">
        <v>1463</v>
      </c>
      <c r="G195" s="126" t="s">
        <v>409</v>
      </c>
      <c r="H195" s="128" t="s">
        <v>396</v>
      </c>
      <c r="I195" s="131" t="s">
        <v>431</v>
      </c>
      <c r="J195" s="141" t="s">
        <v>386</v>
      </c>
      <c r="K195" s="141" t="s">
        <v>13</v>
      </c>
      <c r="L195" s="141" t="s">
        <v>1464</v>
      </c>
      <c r="M195" s="127" t="s">
        <v>439</v>
      </c>
      <c r="N195" s="126" t="s">
        <v>1465</v>
      </c>
      <c r="O195" s="126" t="s">
        <v>1466</v>
      </c>
      <c r="P195" s="133"/>
    </row>
    <row r="196" spans="1:16" ht="405.6" x14ac:dyDescent="0.3">
      <c r="A196" s="128" t="s">
        <v>412</v>
      </c>
      <c r="B196" s="129">
        <v>45117</v>
      </c>
      <c r="C196" s="132" t="s">
        <v>1467</v>
      </c>
      <c r="D196" s="126" t="s">
        <v>1468</v>
      </c>
      <c r="E196" s="126" t="s">
        <v>1469</v>
      </c>
      <c r="F196" s="130" t="s">
        <v>1470</v>
      </c>
      <c r="G196" s="126" t="s">
        <v>374</v>
      </c>
      <c r="H196" s="128" t="s">
        <v>375</v>
      </c>
      <c r="I196" s="131" t="s">
        <v>431</v>
      </c>
      <c r="J196" s="141"/>
      <c r="K196" s="141"/>
      <c r="L196" s="141"/>
      <c r="M196" s="127"/>
      <c r="N196" s="126" t="s">
        <v>1471</v>
      </c>
      <c r="O196" s="126" t="s">
        <v>1472</v>
      </c>
      <c r="P196" s="133"/>
    </row>
    <row r="197" spans="1:16" ht="93.6" x14ac:dyDescent="0.3">
      <c r="A197" s="128" t="s">
        <v>1214</v>
      </c>
      <c r="B197" s="129">
        <v>45117</v>
      </c>
      <c r="C197" s="132" t="s">
        <v>1473</v>
      </c>
      <c r="D197" s="126" t="s">
        <v>1474</v>
      </c>
      <c r="E197" s="126" t="s">
        <v>1475</v>
      </c>
      <c r="F197" s="130" t="s">
        <v>373</v>
      </c>
      <c r="G197" s="126" t="s">
        <v>374</v>
      </c>
      <c r="H197" s="128" t="s">
        <v>375</v>
      </c>
      <c r="I197" s="131" t="s">
        <v>1476</v>
      </c>
      <c r="J197" s="141" t="s">
        <v>386</v>
      </c>
      <c r="K197" s="141" t="s">
        <v>18</v>
      </c>
      <c r="L197" s="141" t="s">
        <v>1477</v>
      </c>
      <c r="M197" s="127"/>
      <c r="N197" s="126" t="s">
        <v>1478</v>
      </c>
      <c r="O197" s="126" t="s">
        <v>1479</v>
      </c>
      <c r="P197" s="133"/>
    </row>
    <row r="198" spans="1:16" ht="124.8" x14ac:dyDescent="0.3">
      <c r="A198" s="128" t="s">
        <v>400</v>
      </c>
      <c r="B198" s="129">
        <v>45117</v>
      </c>
      <c r="C198" s="132" t="s">
        <v>1480</v>
      </c>
      <c r="D198" s="126" t="s">
        <v>1481</v>
      </c>
      <c r="E198" s="126" t="s">
        <v>1482</v>
      </c>
      <c r="F198" s="130" t="s">
        <v>394</v>
      </c>
      <c r="G198" s="126" t="s">
        <v>665</v>
      </c>
      <c r="H198" s="128" t="s">
        <v>396</v>
      </c>
      <c r="I198" s="131" t="s">
        <v>1206</v>
      </c>
      <c r="J198" s="141" t="s">
        <v>386</v>
      </c>
      <c r="K198" s="141" t="s">
        <v>40</v>
      </c>
      <c r="L198" s="141" t="s">
        <v>1483</v>
      </c>
      <c r="M198" s="127" t="s">
        <v>439</v>
      </c>
      <c r="N198" s="126" t="s">
        <v>1484</v>
      </c>
      <c r="O198" s="126" t="s">
        <v>1485</v>
      </c>
      <c r="P198" s="133"/>
    </row>
    <row r="199" spans="1:16" ht="124.8" x14ac:dyDescent="0.3">
      <c r="A199" s="128" t="s">
        <v>400</v>
      </c>
      <c r="B199" s="129">
        <v>45117</v>
      </c>
      <c r="C199" s="132" t="s">
        <v>1486</v>
      </c>
      <c r="D199" s="126" t="s">
        <v>1487</v>
      </c>
      <c r="E199" s="126" t="s">
        <v>1488</v>
      </c>
      <c r="F199" s="130" t="s">
        <v>1463</v>
      </c>
      <c r="G199" s="126" t="s">
        <v>374</v>
      </c>
      <c r="H199" s="128" t="s">
        <v>396</v>
      </c>
      <c r="I199" s="131" t="s">
        <v>376</v>
      </c>
      <c r="J199" s="141"/>
      <c r="K199" s="141"/>
      <c r="L199" s="141"/>
      <c r="M199" s="127"/>
      <c r="N199" s="126" t="s">
        <v>1489</v>
      </c>
      <c r="O199" s="126" t="s">
        <v>1490</v>
      </c>
      <c r="P199" s="133"/>
    </row>
    <row r="200" spans="1:16" ht="78" x14ac:dyDescent="0.3">
      <c r="A200" s="128" t="s">
        <v>400</v>
      </c>
      <c r="B200" s="129">
        <v>45117</v>
      </c>
      <c r="C200" s="132" t="s">
        <v>1491</v>
      </c>
      <c r="D200" s="126" t="s">
        <v>1492</v>
      </c>
      <c r="E200" s="126" t="s">
        <v>1493</v>
      </c>
      <c r="F200" s="130" t="s">
        <v>1463</v>
      </c>
      <c r="G200" s="126" t="s">
        <v>374</v>
      </c>
      <c r="H200" s="128" t="s">
        <v>396</v>
      </c>
      <c r="I200" s="131" t="s">
        <v>1476</v>
      </c>
      <c r="J200" s="141" t="s">
        <v>452</v>
      </c>
      <c r="K200" s="141" t="s">
        <v>8</v>
      </c>
      <c r="L200" s="141" t="s">
        <v>1494</v>
      </c>
      <c r="M200" s="127" t="s">
        <v>439</v>
      </c>
      <c r="N200" s="126" t="s">
        <v>1495</v>
      </c>
      <c r="O200" s="126" t="s">
        <v>1496</v>
      </c>
      <c r="P200" s="133"/>
    </row>
    <row r="201" spans="1:16" ht="202.8" x14ac:dyDescent="0.3">
      <c r="A201" s="162" t="s">
        <v>412</v>
      </c>
      <c r="B201" s="163">
        <v>45117</v>
      </c>
      <c r="C201" s="164" t="s">
        <v>1497</v>
      </c>
      <c r="D201" s="133" t="s">
        <v>1498</v>
      </c>
      <c r="E201" s="133" t="s">
        <v>1499</v>
      </c>
      <c r="F201" s="158" t="s">
        <v>373</v>
      </c>
      <c r="G201" s="133" t="s">
        <v>374</v>
      </c>
      <c r="H201" s="162" t="s">
        <v>375</v>
      </c>
      <c r="I201" s="160" t="s">
        <v>431</v>
      </c>
      <c r="J201" s="159" t="s">
        <v>386</v>
      </c>
      <c r="K201" s="159" t="s">
        <v>181</v>
      </c>
      <c r="L201" s="159" t="s">
        <v>1500</v>
      </c>
      <c r="M201" s="161" t="s">
        <v>439</v>
      </c>
      <c r="N201" s="133" t="s">
        <v>1501</v>
      </c>
      <c r="O201" s="133" t="s">
        <v>1502</v>
      </c>
      <c r="P201" s="133"/>
    </row>
    <row r="202" spans="1:16" ht="124.8" x14ac:dyDescent="0.3">
      <c r="A202" s="128" t="s">
        <v>495</v>
      </c>
      <c r="B202" s="129">
        <v>45117</v>
      </c>
      <c r="C202" s="132" t="s">
        <v>1503</v>
      </c>
      <c r="D202" s="126" t="s">
        <v>1504</v>
      </c>
      <c r="E202" s="126" t="s">
        <v>1505</v>
      </c>
      <c r="F202" s="130" t="s">
        <v>1506</v>
      </c>
      <c r="G202" s="126" t="s">
        <v>942</v>
      </c>
      <c r="H202" s="128" t="s">
        <v>375</v>
      </c>
      <c r="I202" s="131" t="s">
        <v>385</v>
      </c>
      <c r="J202" s="141"/>
      <c r="K202" s="141" t="s">
        <v>13</v>
      </c>
      <c r="L202" s="141"/>
      <c r="M202" s="127"/>
      <c r="N202" s="126" t="s">
        <v>1507</v>
      </c>
      <c r="O202" s="126" t="s">
        <v>1508</v>
      </c>
      <c r="P202" s="133"/>
    </row>
    <row r="203" spans="1:16" ht="409.6" x14ac:dyDescent="0.3">
      <c r="A203" s="128" t="s">
        <v>369</v>
      </c>
      <c r="B203" s="129">
        <v>45117</v>
      </c>
      <c r="C203" s="132" t="s">
        <v>1509</v>
      </c>
      <c r="D203" s="126" t="s">
        <v>1510</v>
      </c>
      <c r="E203" s="126" t="s">
        <v>1511</v>
      </c>
      <c r="F203" s="130" t="s">
        <v>1470</v>
      </c>
      <c r="G203" s="126" t="s">
        <v>1114</v>
      </c>
      <c r="H203" s="128" t="s">
        <v>375</v>
      </c>
      <c r="I203" s="131" t="s">
        <v>385</v>
      </c>
      <c r="J203" s="141" t="s">
        <v>386</v>
      </c>
      <c r="K203" s="141" t="s">
        <v>8</v>
      </c>
      <c r="L203" s="141" t="s">
        <v>1512</v>
      </c>
      <c r="M203" s="127"/>
      <c r="N203" s="126" t="s">
        <v>1513</v>
      </c>
      <c r="O203" s="126" t="s">
        <v>1514</v>
      </c>
      <c r="P203" s="133"/>
    </row>
    <row r="204" spans="1:16" ht="187.2" x14ac:dyDescent="0.3">
      <c r="A204" s="128" t="s">
        <v>412</v>
      </c>
      <c r="B204" s="129">
        <v>45117</v>
      </c>
      <c r="C204" s="132" t="s">
        <v>1515</v>
      </c>
      <c r="D204" s="126" t="s">
        <v>1516</v>
      </c>
      <c r="E204" s="126" t="s">
        <v>1517</v>
      </c>
      <c r="F204" s="130" t="s">
        <v>1518</v>
      </c>
      <c r="G204" s="126" t="s">
        <v>409</v>
      </c>
      <c r="H204" s="128" t="s">
        <v>375</v>
      </c>
      <c r="I204" s="131" t="s">
        <v>1456</v>
      </c>
      <c r="J204" s="141" t="s">
        <v>386</v>
      </c>
      <c r="K204" s="141" t="s">
        <v>18</v>
      </c>
      <c r="L204" s="141" t="s">
        <v>1519</v>
      </c>
      <c r="M204" s="127"/>
      <c r="N204" s="126" t="s">
        <v>1520</v>
      </c>
      <c r="O204" s="126" t="s">
        <v>1521</v>
      </c>
      <c r="P204" s="133"/>
    </row>
    <row r="205" spans="1:16" ht="124.8" x14ac:dyDescent="0.3">
      <c r="A205" s="128" t="s">
        <v>400</v>
      </c>
      <c r="B205" s="129">
        <v>45117</v>
      </c>
      <c r="C205" s="132" t="s">
        <v>1522</v>
      </c>
      <c r="D205" s="126" t="s">
        <v>1523</v>
      </c>
      <c r="E205" s="126" t="s">
        <v>1524</v>
      </c>
      <c r="F205" s="130" t="s">
        <v>1525</v>
      </c>
      <c r="G205" s="126" t="s">
        <v>942</v>
      </c>
      <c r="H205" s="128" t="s">
        <v>375</v>
      </c>
      <c r="I205" s="131" t="s">
        <v>1526</v>
      </c>
      <c r="J205" s="141"/>
      <c r="K205" s="141" t="s">
        <v>40</v>
      </c>
      <c r="L205" s="141"/>
      <c r="M205" s="127"/>
      <c r="N205" s="126" t="s">
        <v>1527</v>
      </c>
      <c r="O205" s="126" t="s">
        <v>1528</v>
      </c>
      <c r="P205" s="133"/>
    </row>
    <row r="206" spans="1:16" ht="62.4" x14ac:dyDescent="0.3">
      <c r="A206" s="128" t="s">
        <v>1214</v>
      </c>
      <c r="B206" s="129">
        <v>45117</v>
      </c>
      <c r="C206" s="132" t="s">
        <v>1529</v>
      </c>
      <c r="D206" s="126" t="s">
        <v>1530</v>
      </c>
      <c r="E206" s="126" t="s">
        <v>1531</v>
      </c>
      <c r="F206" s="130" t="s">
        <v>394</v>
      </c>
      <c r="G206" s="126" t="s">
        <v>1532</v>
      </c>
      <c r="H206" s="128" t="s">
        <v>396</v>
      </c>
      <c r="I206" s="131" t="s">
        <v>537</v>
      </c>
      <c r="J206" s="141"/>
      <c r="K206" s="141" t="s">
        <v>13</v>
      </c>
      <c r="L206" s="141"/>
      <c r="M206" s="127"/>
      <c r="N206" s="126" t="s">
        <v>1533</v>
      </c>
      <c r="O206" s="126" t="s">
        <v>1534</v>
      </c>
      <c r="P206" s="133"/>
    </row>
    <row r="207" spans="1:16" ht="78" x14ac:dyDescent="0.3">
      <c r="A207" s="128" t="s">
        <v>400</v>
      </c>
      <c r="B207" s="129">
        <v>45117</v>
      </c>
      <c r="C207" s="132" t="s">
        <v>1535</v>
      </c>
      <c r="D207" s="126" t="s">
        <v>1536</v>
      </c>
      <c r="E207" s="126" t="s">
        <v>1537</v>
      </c>
      <c r="F207" s="130" t="s">
        <v>1463</v>
      </c>
      <c r="G207" s="126" t="s">
        <v>374</v>
      </c>
      <c r="H207" s="128" t="s">
        <v>396</v>
      </c>
      <c r="I207" s="131" t="s">
        <v>1538</v>
      </c>
      <c r="J207" s="141"/>
      <c r="K207" s="141" t="s">
        <v>28</v>
      </c>
      <c r="L207" s="141"/>
      <c r="M207" s="127"/>
      <c r="N207" s="126" t="s">
        <v>1539</v>
      </c>
      <c r="O207" s="126" t="s">
        <v>1540</v>
      </c>
      <c r="P207" s="133"/>
    </row>
    <row r="208" spans="1:16" ht="93.6" x14ac:dyDescent="0.3">
      <c r="A208" s="128" t="s">
        <v>412</v>
      </c>
      <c r="B208" s="129">
        <v>45114</v>
      </c>
      <c r="C208" s="132" t="s">
        <v>1541</v>
      </c>
      <c r="D208" s="126" t="s">
        <v>1542</v>
      </c>
      <c r="E208" s="126" t="s">
        <v>1543</v>
      </c>
      <c r="F208" s="130" t="s">
        <v>1544</v>
      </c>
      <c r="G208" s="126" t="s">
        <v>665</v>
      </c>
      <c r="H208" s="128" t="s">
        <v>396</v>
      </c>
      <c r="I208" s="131" t="s">
        <v>424</v>
      </c>
      <c r="J208" s="141" t="s">
        <v>386</v>
      </c>
      <c r="K208" s="141" t="s">
        <v>137</v>
      </c>
      <c r="L208" s="141" t="s">
        <v>1545</v>
      </c>
      <c r="M208" s="127" t="s">
        <v>439</v>
      </c>
      <c r="N208" s="126" t="s">
        <v>1546</v>
      </c>
      <c r="O208" s="126" t="s">
        <v>1547</v>
      </c>
      <c r="P208" s="133"/>
    </row>
    <row r="209" spans="1:16" ht="109.2" x14ac:dyDescent="0.3">
      <c r="A209" s="128" t="s">
        <v>379</v>
      </c>
      <c r="B209" s="129">
        <v>45114</v>
      </c>
      <c r="C209" s="132" t="s">
        <v>1548</v>
      </c>
      <c r="D209" s="126" t="s">
        <v>1549</v>
      </c>
      <c r="E209" s="126" t="s">
        <v>1550</v>
      </c>
      <c r="F209" s="130" t="s">
        <v>1544</v>
      </c>
      <c r="G209" s="126" t="s">
        <v>564</v>
      </c>
      <c r="H209" s="128" t="s">
        <v>396</v>
      </c>
      <c r="I209" s="131" t="s">
        <v>461</v>
      </c>
      <c r="J209" s="141" t="s">
        <v>452</v>
      </c>
      <c r="K209" s="141" t="s">
        <v>11</v>
      </c>
      <c r="L209" s="141"/>
      <c r="M209" s="127"/>
      <c r="N209" s="126" t="s">
        <v>1551</v>
      </c>
      <c r="O209" s="126" t="s">
        <v>1552</v>
      </c>
      <c r="P209" s="133"/>
    </row>
    <row r="210" spans="1:16" ht="62.4" x14ac:dyDescent="0.3">
      <c r="A210" s="128" t="s">
        <v>495</v>
      </c>
      <c r="B210" s="129">
        <v>45114</v>
      </c>
      <c r="C210" s="132" t="s">
        <v>1553</v>
      </c>
      <c r="D210" s="126" t="s">
        <v>1554</v>
      </c>
      <c r="E210" s="126" t="s">
        <v>1555</v>
      </c>
      <c r="F210" s="130" t="s">
        <v>1556</v>
      </c>
      <c r="G210" s="126" t="s">
        <v>564</v>
      </c>
      <c r="H210" s="128" t="s">
        <v>396</v>
      </c>
      <c r="I210" s="131" t="s">
        <v>385</v>
      </c>
      <c r="J210" s="141"/>
      <c r="K210" s="141" t="s">
        <v>46</v>
      </c>
      <c r="L210" s="141" t="s">
        <v>1557</v>
      </c>
      <c r="M210" s="127"/>
      <c r="N210" s="126" t="s">
        <v>1558</v>
      </c>
      <c r="O210" s="126" t="s">
        <v>1559</v>
      </c>
      <c r="P210" s="133"/>
    </row>
    <row r="211" spans="1:16" ht="124.8" x14ac:dyDescent="0.3">
      <c r="A211" s="128" t="s">
        <v>390</v>
      </c>
      <c r="B211" s="129">
        <v>45114</v>
      </c>
      <c r="C211" s="132" t="s">
        <v>1560</v>
      </c>
      <c r="D211" s="126" t="s">
        <v>1561</v>
      </c>
      <c r="E211" s="126" t="s">
        <v>1562</v>
      </c>
      <c r="F211" s="130" t="s">
        <v>1556</v>
      </c>
      <c r="G211" s="126" t="s">
        <v>374</v>
      </c>
      <c r="H211" s="128" t="s">
        <v>396</v>
      </c>
      <c r="I211" s="131" t="s">
        <v>431</v>
      </c>
      <c r="J211" s="141"/>
      <c r="K211" s="141" t="s">
        <v>13</v>
      </c>
      <c r="L211" s="141"/>
      <c r="M211" s="127"/>
      <c r="N211" s="126" t="s">
        <v>1563</v>
      </c>
      <c r="O211" s="126" t="s">
        <v>1564</v>
      </c>
      <c r="P211" s="133"/>
    </row>
    <row r="212" spans="1:16" ht="109.2" x14ac:dyDescent="0.3">
      <c r="A212" s="128" t="s">
        <v>400</v>
      </c>
      <c r="B212" s="129">
        <v>45114</v>
      </c>
      <c r="C212" s="132" t="s">
        <v>1565</v>
      </c>
      <c r="D212" s="126" t="s">
        <v>1566</v>
      </c>
      <c r="E212" s="126" t="s">
        <v>1567</v>
      </c>
      <c r="F212" s="130" t="s">
        <v>1556</v>
      </c>
      <c r="G212" s="126" t="s">
        <v>564</v>
      </c>
      <c r="H212" s="128" t="s">
        <v>396</v>
      </c>
      <c r="I212" s="131" t="s">
        <v>1206</v>
      </c>
      <c r="J212" s="141"/>
      <c r="K212" s="141" t="s">
        <v>90</v>
      </c>
      <c r="L212" s="141"/>
      <c r="M212" s="127"/>
      <c r="N212" s="126" t="s">
        <v>1568</v>
      </c>
      <c r="O212" s="126" t="s">
        <v>1569</v>
      </c>
      <c r="P212" s="133"/>
    </row>
    <row r="213" spans="1:16" ht="109.2" x14ac:dyDescent="0.3">
      <c r="A213" s="128" t="s">
        <v>379</v>
      </c>
      <c r="B213" s="129">
        <v>45114</v>
      </c>
      <c r="C213" s="132" t="s">
        <v>1570</v>
      </c>
      <c r="D213" s="126" t="s">
        <v>1571</v>
      </c>
      <c r="E213" s="126" t="s">
        <v>1572</v>
      </c>
      <c r="F213" s="130" t="s">
        <v>1556</v>
      </c>
      <c r="G213" s="126" t="s">
        <v>409</v>
      </c>
      <c r="H213" s="128" t="s">
        <v>396</v>
      </c>
      <c r="I213" s="131" t="s">
        <v>431</v>
      </c>
      <c r="J213" s="141" t="s">
        <v>452</v>
      </c>
      <c r="K213" s="141" t="s">
        <v>11</v>
      </c>
      <c r="L213" s="141" t="s">
        <v>1573</v>
      </c>
      <c r="M213" s="127"/>
      <c r="N213" s="126" t="s">
        <v>1574</v>
      </c>
      <c r="O213" s="126" t="s">
        <v>1575</v>
      </c>
      <c r="P213" s="133"/>
    </row>
    <row r="214" spans="1:16" ht="171.6" x14ac:dyDescent="0.3">
      <c r="A214" s="128" t="s">
        <v>495</v>
      </c>
      <c r="B214" s="129">
        <v>45114</v>
      </c>
      <c r="C214" s="132" t="s">
        <v>1576</v>
      </c>
      <c r="D214" s="126" t="s">
        <v>1577</v>
      </c>
      <c r="E214" s="126" t="s">
        <v>1412</v>
      </c>
      <c r="F214" s="130" t="s">
        <v>1556</v>
      </c>
      <c r="G214" s="126" t="s">
        <v>409</v>
      </c>
      <c r="H214" s="128" t="s">
        <v>396</v>
      </c>
      <c r="I214" s="131" t="s">
        <v>1578</v>
      </c>
      <c r="J214" s="141" t="s">
        <v>452</v>
      </c>
      <c r="K214" s="141" t="s">
        <v>27</v>
      </c>
      <c r="L214" s="141" t="s">
        <v>1579</v>
      </c>
      <c r="M214" s="127"/>
      <c r="N214" s="126" t="s">
        <v>1580</v>
      </c>
      <c r="O214" s="126" t="s">
        <v>1581</v>
      </c>
      <c r="P214" s="133"/>
    </row>
    <row r="215" spans="1:16" ht="156" x14ac:dyDescent="0.3">
      <c r="A215" s="162" t="s">
        <v>400</v>
      </c>
      <c r="B215" s="163">
        <v>45114</v>
      </c>
      <c r="C215" s="164" t="s">
        <v>1582</v>
      </c>
      <c r="D215" s="133" t="s">
        <v>1583</v>
      </c>
      <c r="E215" s="133" t="s">
        <v>1584</v>
      </c>
      <c r="F215" s="158" t="s">
        <v>1463</v>
      </c>
      <c r="G215" s="133" t="s">
        <v>409</v>
      </c>
      <c r="H215" s="162" t="s">
        <v>396</v>
      </c>
      <c r="I215" s="160" t="s">
        <v>431</v>
      </c>
      <c r="J215" s="159" t="s">
        <v>452</v>
      </c>
      <c r="K215" s="159" t="s">
        <v>114</v>
      </c>
      <c r="L215" s="159" t="s">
        <v>1585</v>
      </c>
      <c r="M215" s="161"/>
      <c r="N215" s="133" t="s">
        <v>1586</v>
      </c>
      <c r="O215" s="133" t="s">
        <v>1587</v>
      </c>
      <c r="P215" s="133"/>
    </row>
    <row r="216" spans="1:16" ht="109.2" x14ac:dyDescent="0.3">
      <c r="A216" s="128" t="s">
        <v>390</v>
      </c>
      <c r="B216" s="163">
        <v>45114</v>
      </c>
      <c r="C216" s="164" t="s">
        <v>1588</v>
      </c>
      <c r="D216" s="133" t="s">
        <v>1589</v>
      </c>
      <c r="E216" s="133" t="s">
        <v>1355</v>
      </c>
      <c r="F216" s="158" t="s">
        <v>1463</v>
      </c>
      <c r="G216" s="133" t="s">
        <v>409</v>
      </c>
      <c r="H216" s="162" t="s">
        <v>396</v>
      </c>
      <c r="I216" s="160" t="s">
        <v>879</v>
      </c>
      <c r="J216" s="159"/>
      <c r="K216" s="159" t="s">
        <v>28</v>
      </c>
      <c r="L216" s="159" t="s">
        <v>1590</v>
      </c>
      <c r="M216" s="161"/>
      <c r="N216" s="133" t="s">
        <v>1591</v>
      </c>
      <c r="O216" s="133" t="s">
        <v>1592</v>
      </c>
      <c r="P216" s="133"/>
    </row>
    <row r="217" spans="1:16" ht="140.4" x14ac:dyDescent="0.3">
      <c r="A217" s="128" t="s">
        <v>1593</v>
      </c>
      <c r="B217" s="129">
        <v>45114</v>
      </c>
      <c r="C217" s="132" t="s">
        <v>1594</v>
      </c>
      <c r="D217" s="126" t="s">
        <v>1595</v>
      </c>
      <c r="E217" s="126" t="s">
        <v>1596</v>
      </c>
      <c r="F217" s="130" t="s">
        <v>1463</v>
      </c>
      <c r="G217" s="126" t="s">
        <v>665</v>
      </c>
      <c r="H217" s="128" t="s">
        <v>396</v>
      </c>
      <c r="I217" s="131" t="s">
        <v>1305</v>
      </c>
      <c r="J217" s="141"/>
      <c r="K217" s="141"/>
      <c r="L217" s="141"/>
      <c r="M217" s="127"/>
      <c r="N217" s="126" t="s">
        <v>1597</v>
      </c>
      <c r="O217" s="126" t="s">
        <v>1598</v>
      </c>
      <c r="P217" s="133"/>
    </row>
    <row r="218" spans="1:16" ht="109.2" x14ac:dyDescent="0.3">
      <c r="A218" s="162" t="s">
        <v>400</v>
      </c>
      <c r="B218" s="163">
        <v>45114</v>
      </c>
      <c r="C218" s="164" t="s">
        <v>1599</v>
      </c>
      <c r="D218" s="133" t="s">
        <v>1600</v>
      </c>
      <c r="E218" s="133" t="s">
        <v>1355</v>
      </c>
      <c r="F218" s="158" t="s">
        <v>1463</v>
      </c>
      <c r="G218" s="133" t="s">
        <v>564</v>
      </c>
      <c r="H218" s="162" t="s">
        <v>396</v>
      </c>
      <c r="I218" s="160" t="s">
        <v>1243</v>
      </c>
      <c r="J218" s="159" t="s">
        <v>452</v>
      </c>
      <c r="K218" s="159" t="s">
        <v>17</v>
      </c>
      <c r="L218" s="159"/>
      <c r="M218" s="161"/>
      <c r="N218" s="133" t="s">
        <v>1601</v>
      </c>
      <c r="O218" s="133" t="s">
        <v>1602</v>
      </c>
      <c r="P218" s="133"/>
    </row>
    <row r="219" spans="1:16" ht="358.8" x14ac:dyDescent="0.3">
      <c r="A219" s="128" t="s">
        <v>400</v>
      </c>
      <c r="B219" s="129">
        <v>45114</v>
      </c>
      <c r="C219" s="132" t="s">
        <v>1603</v>
      </c>
      <c r="D219" s="126" t="s">
        <v>1604</v>
      </c>
      <c r="E219" s="126" t="s">
        <v>1605</v>
      </c>
      <c r="F219" s="130" t="s">
        <v>1606</v>
      </c>
      <c r="G219" s="126" t="s">
        <v>1607</v>
      </c>
      <c r="H219" s="128" t="s">
        <v>396</v>
      </c>
      <c r="I219" s="131" t="s">
        <v>461</v>
      </c>
      <c r="J219" s="141" t="s">
        <v>386</v>
      </c>
      <c r="K219" s="141" t="s">
        <v>18</v>
      </c>
      <c r="L219" s="141" t="s">
        <v>1608</v>
      </c>
      <c r="M219" s="127"/>
      <c r="N219" s="126" t="s">
        <v>1609</v>
      </c>
      <c r="O219" s="126" t="s">
        <v>1610</v>
      </c>
      <c r="P219" s="133"/>
    </row>
    <row r="220" spans="1:16" ht="409.6" x14ac:dyDescent="0.3">
      <c r="A220" s="128" t="s">
        <v>927</v>
      </c>
      <c r="B220" s="129">
        <v>45114</v>
      </c>
      <c r="C220" s="132" t="s">
        <v>1611</v>
      </c>
      <c r="D220" s="126" t="s">
        <v>1612</v>
      </c>
      <c r="E220" s="126" t="s">
        <v>1378</v>
      </c>
      <c r="F220" s="130" t="s">
        <v>1525</v>
      </c>
      <c r="G220" s="126" t="s">
        <v>1613</v>
      </c>
      <c r="H220" s="128" t="s">
        <v>375</v>
      </c>
      <c r="I220" s="131" t="s">
        <v>385</v>
      </c>
      <c r="J220" s="141"/>
      <c r="K220" s="141" t="s">
        <v>8</v>
      </c>
      <c r="L220" s="141"/>
      <c r="M220" s="127"/>
      <c r="N220" s="126" t="s">
        <v>1614</v>
      </c>
      <c r="O220" s="126" t="s">
        <v>1615</v>
      </c>
      <c r="P220" s="133"/>
    </row>
    <row r="221" spans="1:16" ht="156" x14ac:dyDescent="0.3">
      <c r="A221" s="162" t="s">
        <v>390</v>
      </c>
      <c r="B221" s="163">
        <v>45114</v>
      </c>
      <c r="C221" s="164" t="s">
        <v>1616</v>
      </c>
      <c r="D221" s="133" t="s">
        <v>1617</v>
      </c>
      <c r="E221" s="133" t="s">
        <v>623</v>
      </c>
      <c r="F221" s="158" t="s">
        <v>1525</v>
      </c>
      <c r="G221" s="133" t="s">
        <v>409</v>
      </c>
      <c r="H221" s="162" t="s">
        <v>375</v>
      </c>
      <c r="I221" s="160" t="s">
        <v>461</v>
      </c>
      <c r="J221" s="159" t="s">
        <v>452</v>
      </c>
      <c r="K221" s="159" t="s">
        <v>19</v>
      </c>
      <c r="L221" s="159"/>
      <c r="M221" s="161"/>
      <c r="N221" s="133" t="s">
        <v>1618</v>
      </c>
      <c r="O221" s="133" t="s">
        <v>1619</v>
      </c>
      <c r="P221" s="133"/>
    </row>
    <row r="222" spans="1:16" ht="409.6" x14ac:dyDescent="0.3">
      <c r="A222" s="128" t="s">
        <v>1214</v>
      </c>
      <c r="B222" s="129">
        <v>45114</v>
      </c>
      <c r="C222" s="132" t="s">
        <v>1620</v>
      </c>
      <c r="D222" s="126" t="s">
        <v>1621</v>
      </c>
      <c r="E222" s="126" t="s">
        <v>1622</v>
      </c>
      <c r="F222" s="130" t="s">
        <v>1623</v>
      </c>
      <c r="G222" s="126" t="s">
        <v>1624</v>
      </c>
      <c r="H222" s="128" t="s">
        <v>375</v>
      </c>
      <c r="I222" s="131" t="s">
        <v>385</v>
      </c>
      <c r="J222" s="115"/>
      <c r="K222" s="115" t="s">
        <v>37</v>
      </c>
      <c r="L222" s="115"/>
      <c r="M222" s="127"/>
      <c r="N222" s="126" t="s">
        <v>1625</v>
      </c>
      <c r="O222" s="126" t="s">
        <v>1626</v>
      </c>
      <c r="P222" s="133"/>
    </row>
    <row r="223" spans="1:16" ht="280.8" x14ac:dyDescent="0.3">
      <c r="A223" s="128" t="s">
        <v>400</v>
      </c>
      <c r="B223" s="129">
        <v>45114</v>
      </c>
      <c r="C223" s="132" t="s">
        <v>1627</v>
      </c>
      <c r="D223" s="126" t="s">
        <v>1628</v>
      </c>
      <c r="E223" s="126" t="s">
        <v>1629</v>
      </c>
      <c r="F223" s="130" t="s">
        <v>373</v>
      </c>
      <c r="G223" s="126" t="s">
        <v>374</v>
      </c>
      <c r="H223" s="128" t="s">
        <v>375</v>
      </c>
      <c r="I223" s="131" t="s">
        <v>461</v>
      </c>
      <c r="J223" s="114" t="s">
        <v>452</v>
      </c>
      <c r="K223" s="115" t="s">
        <v>158</v>
      </c>
      <c r="L223" s="115"/>
      <c r="M223" s="117" t="s">
        <v>649</v>
      </c>
      <c r="N223" s="126" t="s">
        <v>1630</v>
      </c>
      <c r="O223" s="126" t="s">
        <v>1631</v>
      </c>
      <c r="P223" s="133"/>
    </row>
    <row r="224" spans="1:16" ht="31.2" x14ac:dyDescent="0.3">
      <c r="A224" s="128" t="s">
        <v>412</v>
      </c>
      <c r="B224" s="129">
        <v>45114</v>
      </c>
      <c r="C224" s="132" t="s">
        <v>1632</v>
      </c>
      <c r="D224" s="126" t="s">
        <v>1633</v>
      </c>
      <c r="E224" s="126" t="s">
        <v>1634</v>
      </c>
      <c r="F224" s="130" t="s">
        <v>373</v>
      </c>
      <c r="G224" s="126" t="s">
        <v>374</v>
      </c>
      <c r="H224" s="128" t="s">
        <v>396</v>
      </c>
      <c r="I224" s="131" t="s">
        <v>461</v>
      </c>
      <c r="J224" s="141"/>
      <c r="K224" s="141"/>
      <c r="L224" s="141"/>
      <c r="M224" s="127"/>
      <c r="N224" s="126" t="s">
        <v>1635</v>
      </c>
      <c r="O224" s="126" t="s">
        <v>549</v>
      </c>
      <c r="P224" s="133"/>
    </row>
    <row r="225" spans="1:16" ht="78" x14ac:dyDescent="0.3">
      <c r="A225" s="128" t="s">
        <v>400</v>
      </c>
      <c r="B225" s="163">
        <v>45114</v>
      </c>
      <c r="C225" s="164" t="s">
        <v>1636</v>
      </c>
      <c r="D225" s="133" t="s">
        <v>1637</v>
      </c>
      <c r="E225" s="133" t="s">
        <v>487</v>
      </c>
      <c r="F225" s="158" t="s">
        <v>373</v>
      </c>
      <c r="G225" s="133" t="s">
        <v>374</v>
      </c>
      <c r="H225" s="162" t="s">
        <v>396</v>
      </c>
      <c r="I225" s="160" t="s">
        <v>385</v>
      </c>
      <c r="J225" s="159" t="s">
        <v>452</v>
      </c>
      <c r="K225" s="159" t="s">
        <v>27</v>
      </c>
      <c r="L225" s="159" t="s">
        <v>1638</v>
      </c>
      <c r="M225" s="161"/>
      <c r="N225" s="133" t="s">
        <v>1639</v>
      </c>
      <c r="O225" s="133" t="s">
        <v>1640</v>
      </c>
      <c r="P225" s="133"/>
    </row>
    <row r="226" spans="1:16" ht="140.4" x14ac:dyDescent="0.3">
      <c r="A226" s="128" t="s">
        <v>390</v>
      </c>
      <c r="B226" s="129">
        <v>45114</v>
      </c>
      <c r="C226" s="132" t="s">
        <v>1641</v>
      </c>
      <c r="D226" s="126" t="s">
        <v>1642</v>
      </c>
      <c r="E226" s="126" t="s">
        <v>1643</v>
      </c>
      <c r="F226" s="130" t="s">
        <v>373</v>
      </c>
      <c r="G226" s="126" t="s">
        <v>374</v>
      </c>
      <c r="H226" s="128" t="s">
        <v>396</v>
      </c>
      <c r="I226" s="131" t="s">
        <v>1644</v>
      </c>
      <c r="J226" s="141" t="s">
        <v>452</v>
      </c>
      <c r="K226" s="141" t="s">
        <v>28</v>
      </c>
      <c r="L226" s="141" t="s">
        <v>1645</v>
      </c>
      <c r="M226" s="127"/>
      <c r="N226" s="126" t="s">
        <v>1646</v>
      </c>
      <c r="O226" s="126" t="s">
        <v>1647</v>
      </c>
      <c r="P226" s="133"/>
    </row>
    <row r="227" spans="1:16" ht="93.6" x14ac:dyDescent="0.3">
      <c r="A227" s="128" t="s">
        <v>400</v>
      </c>
      <c r="B227" s="129">
        <v>45114</v>
      </c>
      <c r="C227" s="132" t="s">
        <v>1648</v>
      </c>
      <c r="D227" s="126" t="s">
        <v>1649</v>
      </c>
      <c r="E227" s="126" t="s">
        <v>1650</v>
      </c>
      <c r="F227" s="130" t="s">
        <v>373</v>
      </c>
      <c r="G227" s="126" t="s">
        <v>374</v>
      </c>
      <c r="H227" s="128" t="s">
        <v>396</v>
      </c>
      <c r="I227" s="131" t="s">
        <v>1651</v>
      </c>
      <c r="J227" s="141"/>
      <c r="K227" s="141" t="s">
        <v>27</v>
      </c>
      <c r="L227" s="141"/>
      <c r="M227" s="127"/>
      <c r="N227" s="126" t="s">
        <v>1652</v>
      </c>
      <c r="O227" s="126" t="s">
        <v>1653</v>
      </c>
      <c r="P227" s="133"/>
    </row>
    <row r="228" spans="1:16" ht="109.2" x14ac:dyDescent="0.3">
      <c r="A228" s="162" t="s">
        <v>1654</v>
      </c>
      <c r="B228" s="163">
        <v>45114</v>
      </c>
      <c r="C228" s="164" t="s">
        <v>1655</v>
      </c>
      <c r="D228" s="133" t="s">
        <v>1656</v>
      </c>
      <c r="E228" s="133" t="s">
        <v>1449</v>
      </c>
      <c r="F228" s="158" t="s">
        <v>373</v>
      </c>
      <c r="G228" s="133" t="s">
        <v>374</v>
      </c>
      <c r="H228" s="162" t="s">
        <v>396</v>
      </c>
      <c r="I228" s="160" t="s">
        <v>537</v>
      </c>
      <c r="J228" s="159" t="s">
        <v>452</v>
      </c>
      <c r="K228" s="159" t="s">
        <v>6</v>
      </c>
      <c r="L228" s="159"/>
      <c r="M228" s="161"/>
      <c r="N228" s="133" t="s">
        <v>1657</v>
      </c>
      <c r="O228" s="133" t="s">
        <v>1658</v>
      </c>
      <c r="P228" s="133"/>
    </row>
    <row r="229" spans="1:16" ht="409.6" x14ac:dyDescent="0.3">
      <c r="A229" s="128" t="s">
        <v>379</v>
      </c>
      <c r="B229" s="129">
        <v>45114</v>
      </c>
      <c r="C229" s="132" t="s">
        <v>1659</v>
      </c>
      <c r="D229" s="126" t="s">
        <v>1660</v>
      </c>
      <c r="E229" s="126" t="s">
        <v>1661</v>
      </c>
      <c r="F229" s="130" t="s">
        <v>373</v>
      </c>
      <c r="G229" s="126" t="s">
        <v>374</v>
      </c>
      <c r="H229" s="128" t="s">
        <v>375</v>
      </c>
      <c r="I229" s="131" t="s">
        <v>424</v>
      </c>
      <c r="J229" s="141" t="s">
        <v>386</v>
      </c>
      <c r="K229" s="141" t="s">
        <v>12</v>
      </c>
      <c r="L229" s="141" t="s">
        <v>1662</v>
      </c>
      <c r="M229" s="127"/>
      <c r="N229" s="126" t="s">
        <v>1663</v>
      </c>
      <c r="O229" s="126" t="s">
        <v>1664</v>
      </c>
      <c r="P229" s="133"/>
    </row>
    <row r="230" spans="1:16" ht="409.6" x14ac:dyDescent="0.3">
      <c r="A230" s="128" t="s">
        <v>379</v>
      </c>
      <c r="B230" s="129">
        <v>45114</v>
      </c>
      <c r="C230" s="132" t="s">
        <v>1665</v>
      </c>
      <c r="D230" s="126" t="s">
        <v>1666</v>
      </c>
      <c r="E230" s="126" t="s">
        <v>919</v>
      </c>
      <c r="F230" s="130" t="s">
        <v>373</v>
      </c>
      <c r="G230" s="126" t="s">
        <v>1667</v>
      </c>
      <c r="H230" s="128" t="s">
        <v>375</v>
      </c>
      <c r="I230" s="131" t="s">
        <v>461</v>
      </c>
      <c r="J230" s="141" t="s">
        <v>452</v>
      </c>
      <c r="K230" s="141" t="s">
        <v>11</v>
      </c>
      <c r="L230" s="141"/>
      <c r="M230" s="127"/>
      <c r="N230" s="126" t="s">
        <v>1668</v>
      </c>
      <c r="O230" s="126" t="s">
        <v>1669</v>
      </c>
      <c r="P230" s="133"/>
    </row>
    <row r="231" spans="1:16" ht="171.6" x14ac:dyDescent="0.3">
      <c r="A231" s="128" t="s">
        <v>379</v>
      </c>
      <c r="B231" s="129">
        <v>45114</v>
      </c>
      <c r="C231" s="132" t="s">
        <v>1670</v>
      </c>
      <c r="D231" s="126" t="s">
        <v>1671</v>
      </c>
      <c r="E231" s="126" t="s">
        <v>1672</v>
      </c>
      <c r="F231" s="130" t="s">
        <v>373</v>
      </c>
      <c r="G231" s="126" t="s">
        <v>374</v>
      </c>
      <c r="H231" s="128" t="s">
        <v>375</v>
      </c>
      <c r="I231" s="131" t="s">
        <v>481</v>
      </c>
      <c r="J231" s="141" t="s">
        <v>452</v>
      </c>
      <c r="K231" s="141" t="s">
        <v>11</v>
      </c>
      <c r="L231" s="141"/>
      <c r="M231" s="127"/>
      <c r="N231" s="126" t="s">
        <v>1673</v>
      </c>
      <c r="O231" s="126" t="s">
        <v>1674</v>
      </c>
      <c r="P231" s="133"/>
    </row>
    <row r="232" spans="1:16" ht="93.6" x14ac:dyDescent="0.3">
      <c r="A232" s="128" t="s">
        <v>379</v>
      </c>
      <c r="B232" s="129">
        <v>45114</v>
      </c>
      <c r="C232" s="132" t="s">
        <v>1675</v>
      </c>
      <c r="D232" s="126" t="s">
        <v>1676</v>
      </c>
      <c r="E232" s="126" t="s">
        <v>1677</v>
      </c>
      <c r="F232" s="130" t="s">
        <v>373</v>
      </c>
      <c r="G232" s="126" t="s">
        <v>374</v>
      </c>
      <c r="H232" s="128" t="s">
        <v>396</v>
      </c>
      <c r="I232" s="131" t="s">
        <v>618</v>
      </c>
      <c r="J232" s="114" t="s">
        <v>386</v>
      </c>
      <c r="K232" s="115" t="s">
        <v>7</v>
      </c>
      <c r="L232" s="115" t="s">
        <v>1678</v>
      </c>
      <c r="M232" s="127"/>
      <c r="N232" s="126" t="s">
        <v>1679</v>
      </c>
      <c r="O232" s="126" t="s">
        <v>1680</v>
      </c>
      <c r="P232" s="133"/>
    </row>
    <row r="233" spans="1:16" ht="218.4" x14ac:dyDescent="0.3">
      <c r="A233" s="128" t="s">
        <v>554</v>
      </c>
      <c r="B233" s="129">
        <v>45114</v>
      </c>
      <c r="C233" s="132" t="s">
        <v>1681</v>
      </c>
      <c r="D233" s="126" t="s">
        <v>1682</v>
      </c>
      <c r="E233" s="126" t="s">
        <v>1378</v>
      </c>
      <c r="F233" s="130" t="s">
        <v>373</v>
      </c>
      <c r="G233" s="126" t="s">
        <v>374</v>
      </c>
      <c r="H233" s="128" t="s">
        <v>375</v>
      </c>
      <c r="I233" s="131" t="s">
        <v>385</v>
      </c>
      <c r="J233" s="141"/>
      <c r="K233" s="141"/>
      <c r="L233" s="141"/>
      <c r="M233" s="127"/>
      <c r="N233" s="126" t="s">
        <v>1683</v>
      </c>
      <c r="O233" s="126" t="s">
        <v>1684</v>
      </c>
      <c r="P233" s="133"/>
    </row>
    <row r="234" spans="1:16" ht="109.2" x14ac:dyDescent="0.3">
      <c r="A234" s="128" t="s">
        <v>1214</v>
      </c>
      <c r="B234" s="129">
        <v>45114</v>
      </c>
      <c r="C234" s="132" t="s">
        <v>1685</v>
      </c>
      <c r="D234" s="126" t="s">
        <v>1686</v>
      </c>
      <c r="E234" s="126" t="s">
        <v>1584</v>
      </c>
      <c r="F234" s="130" t="s">
        <v>373</v>
      </c>
      <c r="G234" s="126" t="s">
        <v>374</v>
      </c>
      <c r="H234" s="128" t="s">
        <v>396</v>
      </c>
      <c r="I234" s="131" t="s">
        <v>424</v>
      </c>
      <c r="J234" s="141"/>
      <c r="K234" s="141" t="s">
        <v>35</v>
      </c>
      <c r="L234" s="141"/>
      <c r="M234" s="127"/>
      <c r="N234" s="126" t="s">
        <v>1687</v>
      </c>
      <c r="O234" s="126" t="s">
        <v>1688</v>
      </c>
      <c r="P234" s="133"/>
    </row>
    <row r="235" spans="1:16" ht="62.4" x14ac:dyDescent="0.3">
      <c r="A235" s="128" t="s">
        <v>412</v>
      </c>
      <c r="B235" s="129">
        <v>45114</v>
      </c>
      <c r="C235" s="132" t="s">
        <v>1689</v>
      </c>
      <c r="D235" s="126" t="s">
        <v>1690</v>
      </c>
      <c r="E235" s="126" t="s">
        <v>1691</v>
      </c>
      <c r="F235" s="130" t="s">
        <v>373</v>
      </c>
      <c r="G235" s="126" t="s">
        <v>374</v>
      </c>
      <c r="H235" s="128" t="s">
        <v>396</v>
      </c>
      <c r="I235" s="131" t="s">
        <v>461</v>
      </c>
      <c r="J235" s="141"/>
      <c r="K235" s="141" t="s">
        <v>18</v>
      </c>
      <c r="L235" s="141"/>
      <c r="M235" s="127"/>
      <c r="N235" s="126" t="s">
        <v>1692</v>
      </c>
      <c r="O235" s="126" t="s">
        <v>1693</v>
      </c>
      <c r="P235" s="133"/>
    </row>
    <row r="236" spans="1:16" ht="109.2" x14ac:dyDescent="0.3">
      <c r="A236" s="128" t="s">
        <v>412</v>
      </c>
      <c r="B236" s="129">
        <v>45114</v>
      </c>
      <c r="C236" s="132" t="s">
        <v>1694</v>
      </c>
      <c r="D236" s="126" t="s">
        <v>1695</v>
      </c>
      <c r="E236" s="126" t="s">
        <v>1696</v>
      </c>
      <c r="F236" s="130" t="s">
        <v>373</v>
      </c>
      <c r="G236" s="126" t="s">
        <v>374</v>
      </c>
      <c r="H236" s="128" t="s">
        <v>396</v>
      </c>
      <c r="I236" s="131" t="s">
        <v>424</v>
      </c>
      <c r="J236" s="141" t="s">
        <v>452</v>
      </c>
      <c r="K236" s="141" t="s">
        <v>12</v>
      </c>
      <c r="L236" s="141" t="s">
        <v>1697</v>
      </c>
      <c r="M236" s="127"/>
      <c r="N236" s="126" t="s">
        <v>1698</v>
      </c>
      <c r="O236" s="126" t="s">
        <v>1699</v>
      </c>
      <c r="P236" s="133"/>
    </row>
    <row r="237" spans="1:16" ht="187.2" x14ac:dyDescent="0.3">
      <c r="A237" s="128" t="s">
        <v>412</v>
      </c>
      <c r="B237" s="129">
        <v>45114</v>
      </c>
      <c r="C237" s="132" t="s">
        <v>1700</v>
      </c>
      <c r="D237" s="126" t="s">
        <v>1701</v>
      </c>
      <c r="E237" s="126" t="s">
        <v>1702</v>
      </c>
      <c r="F237" s="130" t="s">
        <v>373</v>
      </c>
      <c r="G237" s="126" t="s">
        <v>374</v>
      </c>
      <c r="H237" s="128" t="s">
        <v>375</v>
      </c>
      <c r="I237" s="131" t="s">
        <v>424</v>
      </c>
      <c r="J237" s="114" t="s">
        <v>452</v>
      </c>
      <c r="K237" s="115" t="s">
        <v>6</v>
      </c>
      <c r="L237" s="115"/>
      <c r="M237" s="127"/>
      <c r="N237" s="126" t="s">
        <v>1703</v>
      </c>
      <c r="O237" s="126" t="s">
        <v>1704</v>
      </c>
      <c r="P237" s="133"/>
    </row>
    <row r="238" spans="1:16" ht="218.4" x14ac:dyDescent="0.3">
      <c r="A238" s="128" t="s">
        <v>412</v>
      </c>
      <c r="B238" s="129">
        <v>45114</v>
      </c>
      <c r="C238" s="132" t="s">
        <v>1705</v>
      </c>
      <c r="D238" s="126" t="s">
        <v>1706</v>
      </c>
      <c r="E238" s="126" t="s">
        <v>704</v>
      </c>
      <c r="F238" s="130" t="s">
        <v>373</v>
      </c>
      <c r="G238" s="126" t="s">
        <v>374</v>
      </c>
      <c r="H238" s="128" t="s">
        <v>375</v>
      </c>
      <c r="I238" s="131" t="s">
        <v>424</v>
      </c>
      <c r="J238" s="141" t="s">
        <v>386</v>
      </c>
      <c r="K238" s="141" t="s">
        <v>12</v>
      </c>
      <c r="L238" s="141" t="s">
        <v>1707</v>
      </c>
      <c r="M238" s="127" t="s">
        <v>439</v>
      </c>
      <c r="N238" s="126" t="s">
        <v>1708</v>
      </c>
      <c r="O238" s="126" t="s">
        <v>1709</v>
      </c>
      <c r="P238" s="133"/>
    </row>
    <row r="239" spans="1:16" ht="409.6" x14ac:dyDescent="0.3">
      <c r="A239" s="162" t="s">
        <v>390</v>
      </c>
      <c r="B239" s="163">
        <v>45114</v>
      </c>
      <c r="C239" s="164" t="s">
        <v>1710</v>
      </c>
      <c r="D239" s="133" t="s">
        <v>1711</v>
      </c>
      <c r="E239" s="133" t="s">
        <v>1712</v>
      </c>
      <c r="F239" s="158" t="s">
        <v>373</v>
      </c>
      <c r="G239" s="133" t="s">
        <v>374</v>
      </c>
      <c r="H239" s="162" t="s">
        <v>396</v>
      </c>
      <c r="I239" s="160" t="s">
        <v>424</v>
      </c>
      <c r="J239" s="159" t="s">
        <v>452</v>
      </c>
      <c r="K239" s="159" t="s">
        <v>27</v>
      </c>
      <c r="L239" s="169" t="s">
        <v>1713</v>
      </c>
      <c r="M239" s="161"/>
      <c r="N239" s="133" t="s">
        <v>1714</v>
      </c>
      <c r="O239" s="133" t="s">
        <v>1715</v>
      </c>
      <c r="P239" s="133"/>
    </row>
    <row r="240" spans="1:16" ht="124.8" x14ac:dyDescent="0.3">
      <c r="A240" s="128" t="s">
        <v>495</v>
      </c>
      <c r="B240" s="129">
        <v>45114</v>
      </c>
      <c r="C240" s="132" t="s">
        <v>1716</v>
      </c>
      <c r="D240" s="126" t="s">
        <v>1717</v>
      </c>
      <c r="E240" s="126" t="s">
        <v>1385</v>
      </c>
      <c r="F240" s="130" t="s">
        <v>373</v>
      </c>
      <c r="G240" s="126" t="s">
        <v>374</v>
      </c>
      <c r="H240" s="128" t="s">
        <v>375</v>
      </c>
      <c r="I240" s="131" t="s">
        <v>1718</v>
      </c>
      <c r="J240" s="141"/>
      <c r="K240" s="141" t="s">
        <v>27</v>
      </c>
      <c r="L240" s="141"/>
      <c r="M240" s="127"/>
      <c r="N240" s="126" t="s">
        <v>1719</v>
      </c>
      <c r="O240" s="126" t="s">
        <v>1720</v>
      </c>
      <c r="P240" s="133"/>
    </row>
    <row r="241" spans="1:16" ht="156" x14ac:dyDescent="0.3">
      <c r="A241" s="128" t="s">
        <v>400</v>
      </c>
      <c r="B241" s="129">
        <v>45114</v>
      </c>
      <c r="C241" s="132" t="s">
        <v>1721</v>
      </c>
      <c r="D241" s="126" t="s">
        <v>1722</v>
      </c>
      <c r="E241" s="126" t="s">
        <v>1378</v>
      </c>
      <c r="F241" s="130" t="s">
        <v>373</v>
      </c>
      <c r="G241" s="126" t="s">
        <v>374</v>
      </c>
      <c r="H241" s="128" t="s">
        <v>375</v>
      </c>
      <c r="I241" s="131" t="s">
        <v>431</v>
      </c>
      <c r="J241" s="141"/>
      <c r="K241" s="141" t="s">
        <v>18</v>
      </c>
      <c r="L241" s="141"/>
      <c r="M241" s="127"/>
      <c r="N241" s="126" t="s">
        <v>1723</v>
      </c>
      <c r="O241" s="126" t="s">
        <v>1724</v>
      </c>
      <c r="P241" s="133"/>
    </row>
    <row r="242" spans="1:16" ht="280.8" x14ac:dyDescent="0.3">
      <c r="A242" s="128" t="s">
        <v>400</v>
      </c>
      <c r="B242" s="129">
        <v>45114</v>
      </c>
      <c r="C242" s="132" t="s">
        <v>1725</v>
      </c>
      <c r="D242" s="126" t="s">
        <v>1726</v>
      </c>
      <c r="E242" s="126" t="s">
        <v>1455</v>
      </c>
      <c r="F242" s="130" t="s">
        <v>373</v>
      </c>
      <c r="G242" s="126" t="s">
        <v>374</v>
      </c>
      <c r="H242" s="128" t="s">
        <v>375</v>
      </c>
      <c r="I242" s="131" t="s">
        <v>1476</v>
      </c>
      <c r="J242" s="141"/>
      <c r="K242" s="141" t="s">
        <v>44</v>
      </c>
      <c r="L242" s="141"/>
      <c r="M242" s="127"/>
      <c r="N242" s="126" t="s">
        <v>1727</v>
      </c>
      <c r="O242" s="126" t="s">
        <v>1728</v>
      </c>
      <c r="P242" s="133"/>
    </row>
    <row r="243" spans="1:16" ht="109.2" x14ac:dyDescent="0.3">
      <c r="A243" s="128" t="s">
        <v>400</v>
      </c>
      <c r="B243" s="129">
        <v>45114</v>
      </c>
      <c r="C243" s="132" t="s">
        <v>1729</v>
      </c>
      <c r="D243" s="126" t="s">
        <v>1730</v>
      </c>
      <c r="E243" s="126" t="s">
        <v>1731</v>
      </c>
      <c r="F243" s="130" t="s">
        <v>373</v>
      </c>
      <c r="G243" s="126" t="s">
        <v>374</v>
      </c>
      <c r="H243" s="128" t="s">
        <v>396</v>
      </c>
      <c r="I243" s="131" t="s">
        <v>571</v>
      </c>
      <c r="J243" s="141" t="s">
        <v>386</v>
      </c>
      <c r="K243" s="141" t="s">
        <v>13</v>
      </c>
      <c r="L243" s="141" t="s">
        <v>1732</v>
      </c>
      <c r="M243" s="127" t="s">
        <v>439</v>
      </c>
      <c r="N243" s="126" t="s">
        <v>1733</v>
      </c>
      <c r="O243" s="126" t="s">
        <v>1734</v>
      </c>
      <c r="P243" s="133"/>
    </row>
    <row r="244" spans="1:16" ht="390" x14ac:dyDescent="0.3">
      <c r="A244" s="128" t="s">
        <v>400</v>
      </c>
      <c r="B244" s="129">
        <v>45114</v>
      </c>
      <c r="C244" s="132" t="s">
        <v>1735</v>
      </c>
      <c r="D244" s="126" t="s">
        <v>1736</v>
      </c>
      <c r="E244" s="126" t="s">
        <v>1737</v>
      </c>
      <c r="F244" s="130" t="s">
        <v>373</v>
      </c>
      <c r="G244" s="126" t="s">
        <v>374</v>
      </c>
      <c r="H244" s="128" t="s">
        <v>375</v>
      </c>
      <c r="I244" s="131" t="s">
        <v>431</v>
      </c>
      <c r="J244" s="141"/>
      <c r="K244" s="141" t="s">
        <v>28</v>
      </c>
      <c r="L244" s="141" t="s">
        <v>1738</v>
      </c>
      <c r="M244" s="127"/>
      <c r="N244" s="126" t="s">
        <v>1739</v>
      </c>
      <c r="O244" s="126" t="s">
        <v>1740</v>
      </c>
      <c r="P244" s="133"/>
    </row>
    <row r="245" spans="1:16" ht="327.60000000000002" x14ac:dyDescent="0.3">
      <c r="A245" s="128" t="s">
        <v>400</v>
      </c>
      <c r="B245" s="129">
        <v>45114</v>
      </c>
      <c r="C245" s="132" t="s">
        <v>1741</v>
      </c>
      <c r="D245" s="126" t="s">
        <v>1742</v>
      </c>
      <c r="E245" s="126" t="s">
        <v>445</v>
      </c>
      <c r="F245" s="130" t="s">
        <v>373</v>
      </c>
      <c r="G245" s="126" t="s">
        <v>374</v>
      </c>
      <c r="H245" s="128" t="s">
        <v>375</v>
      </c>
      <c r="I245" s="131" t="s">
        <v>431</v>
      </c>
      <c r="J245" s="115" t="s">
        <v>386</v>
      </c>
      <c r="K245" s="115" t="s">
        <v>10</v>
      </c>
      <c r="L245" s="115" t="s">
        <v>1743</v>
      </c>
      <c r="M245" s="127"/>
      <c r="N245" s="126" t="s">
        <v>1744</v>
      </c>
      <c r="O245" s="126" t="s">
        <v>1745</v>
      </c>
      <c r="P245" s="133"/>
    </row>
    <row r="246" spans="1:16" ht="171.6" x14ac:dyDescent="0.3">
      <c r="A246" s="128" t="s">
        <v>390</v>
      </c>
      <c r="B246" s="129">
        <v>45114</v>
      </c>
      <c r="C246" s="132" t="s">
        <v>1746</v>
      </c>
      <c r="D246" s="126" t="s">
        <v>1747</v>
      </c>
      <c r="E246" s="126" t="s">
        <v>1355</v>
      </c>
      <c r="F246" s="130" t="s">
        <v>373</v>
      </c>
      <c r="G246" s="126" t="s">
        <v>564</v>
      </c>
      <c r="H246" s="128" t="s">
        <v>375</v>
      </c>
      <c r="I246" s="131" t="s">
        <v>431</v>
      </c>
      <c r="J246" s="141"/>
      <c r="K246" s="141"/>
      <c r="L246" s="141"/>
      <c r="M246" s="127"/>
      <c r="N246" s="126" t="s">
        <v>1748</v>
      </c>
      <c r="O246" s="126" t="s">
        <v>1749</v>
      </c>
      <c r="P246" s="133"/>
    </row>
    <row r="247" spans="1:16" ht="46.8" x14ac:dyDescent="0.3">
      <c r="A247" s="128" t="s">
        <v>400</v>
      </c>
      <c r="B247" s="129">
        <v>45110</v>
      </c>
      <c r="C247" s="132" t="s">
        <v>1750</v>
      </c>
      <c r="D247" s="126" t="s">
        <v>1751</v>
      </c>
      <c r="E247" s="126" t="s">
        <v>1752</v>
      </c>
      <c r="F247" s="130" t="s">
        <v>394</v>
      </c>
      <c r="G247" s="126" t="s">
        <v>1753</v>
      </c>
      <c r="H247" s="128" t="s">
        <v>396</v>
      </c>
      <c r="I247" s="131" t="s">
        <v>385</v>
      </c>
      <c r="J247" s="141"/>
      <c r="K247" s="141" t="s">
        <v>18</v>
      </c>
      <c r="L247" s="141"/>
      <c r="M247" s="127"/>
      <c r="N247" s="126" t="s">
        <v>1754</v>
      </c>
      <c r="O247" s="126" t="s">
        <v>1755</v>
      </c>
      <c r="P247" s="133"/>
    </row>
    <row r="248" spans="1:16" ht="409.6" x14ac:dyDescent="0.3">
      <c r="A248" s="128" t="s">
        <v>495</v>
      </c>
      <c r="B248" s="129">
        <v>45110</v>
      </c>
      <c r="C248" s="132" t="s">
        <v>1756</v>
      </c>
      <c r="D248" s="126" t="s">
        <v>1757</v>
      </c>
      <c r="E248" s="126" t="s">
        <v>1758</v>
      </c>
      <c r="F248" s="130" t="s">
        <v>373</v>
      </c>
      <c r="G248" s="126" t="s">
        <v>374</v>
      </c>
      <c r="H248" s="128" t="s">
        <v>375</v>
      </c>
      <c r="I248" s="131" t="s">
        <v>1456</v>
      </c>
      <c r="J248" s="114" t="s">
        <v>386</v>
      </c>
      <c r="K248" s="115" t="s">
        <v>31</v>
      </c>
      <c r="L248" s="115" t="s">
        <v>1759</v>
      </c>
      <c r="M248" s="127"/>
      <c r="N248" s="126" t="s">
        <v>1760</v>
      </c>
      <c r="O248" s="126" t="s">
        <v>1761</v>
      </c>
      <c r="P248" s="133"/>
    </row>
    <row r="249" spans="1:16" ht="62.4" x14ac:dyDescent="0.3">
      <c r="A249" s="128" t="s">
        <v>495</v>
      </c>
      <c r="B249" s="129">
        <v>45110</v>
      </c>
      <c r="C249" s="132" t="s">
        <v>1762</v>
      </c>
      <c r="D249" s="126" t="s">
        <v>1763</v>
      </c>
      <c r="E249" s="126" t="s">
        <v>1764</v>
      </c>
      <c r="F249" s="130" t="s">
        <v>1544</v>
      </c>
      <c r="G249" s="126" t="s">
        <v>564</v>
      </c>
      <c r="H249" s="128" t="s">
        <v>396</v>
      </c>
      <c r="I249" s="131" t="s">
        <v>1349</v>
      </c>
      <c r="J249" s="141"/>
      <c r="K249" s="141" t="s">
        <v>13</v>
      </c>
      <c r="L249" s="141"/>
      <c r="M249" s="127"/>
      <c r="N249" s="126" t="s">
        <v>1765</v>
      </c>
      <c r="O249" s="126" t="s">
        <v>1766</v>
      </c>
      <c r="P249" s="133"/>
    </row>
    <row r="250" spans="1:16" ht="46.8" x14ac:dyDescent="0.3">
      <c r="A250" s="128" t="s">
        <v>400</v>
      </c>
      <c r="B250" s="129">
        <v>45110</v>
      </c>
      <c r="C250" s="132" t="s">
        <v>1767</v>
      </c>
      <c r="D250" s="126" t="s">
        <v>1768</v>
      </c>
      <c r="E250" s="126" t="s">
        <v>1769</v>
      </c>
      <c r="F250" s="130" t="s">
        <v>373</v>
      </c>
      <c r="G250" s="126" t="s">
        <v>873</v>
      </c>
      <c r="H250" s="128" t="s">
        <v>396</v>
      </c>
      <c r="I250" s="131" t="s">
        <v>1770</v>
      </c>
      <c r="J250" s="141" t="s">
        <v>452</v>
      </c>
      <c r="K250" s="141" t="s">
        <v>27</v>
      </c>
      <c r="L250" s="141" t="s">
        <v>1771</v>
      </c>
      <c r="M250" s="127"/>
      <c r="N250" s="126" t="s">
        <v>1772</v>
      </c>
      <c r="O250" s="126" t="s">
        <v>1773</v>
      </c>
      <c r="P250" s="133"/>
    </row>
    <row r="251" spans="1:16" ht="93.6" x14ac:dyDescent="0.3">
      <c r="A251" s="128" t="s">
        <v>400</v>
      </c>
      <c r="B251" s="129">
        <v>45110</v>
      </c>
      <c r="C251" s="132" t="s">
        <v>1774</v>
      </c>
      <c r="D251" s="126" t="s">
        <v>1775</v>
      </c>
      <c r="E251" s="126" t="s">
        <v>1776</v>
      </c>
      <c r="F251" s="130" t="s">
        <v>1463</v>
      </c>
      <c r="G251" s="126" t="s">
        <v>409</v>
      </c>
      <c r="H251" s="128" t="s">
        <v>396</v>
      </c>
      <c r="I251" s="131" t="s">
        <v>571</v>
      </c>
      <c r="J251" s="141"/>
      <c r="K251" s="141" t="s">
        <v>44</v>
      </c>
      <c r="L251" s="141"/>
      <c r="M251" s="127"/>
      <c r="N251" s="126" t="s">
        <v>1777</v>
      </c>
      <c r="O251" s="126" t="s">
        <v>1778</v>
      </c>
      <c r="P251" s="133"/>
    </row>
    <row r="252" spans="1:16" ht="234" x14ac:dyDescent="0.3">
      <c r="A252" s="128" t="s">
        <v>369</v>
      </c>
      <c r="B252" s="129">
        <v>45110</v>
      </c>
      <c r="C252" s="132" t="s">
        <v>1779</v>
      </c>
      <c r="D252" s="126" t="s">
        <v>1780</v>
      </c>
      <c r="E252" s="126" t="s">
        <v>1781</v>
      </c>
      <c r="F252" s="130" t="s">
        <v>1782</v>
      </c>
      <c r="G252" s="126" t="s">
        <v>409</v>
      </c>
      <c r="H252" s="128" t="s">
        <v>375</v>
      </c>
      <c r="I252" s="131" t="s">
        <v>431</v>
      </c>
      <c r="J252" s="141" t="s">
        <v>386</v>
      </c>
      <c r="K252" s="141" t="s">
        <v>178</v>
      </c>
      <c r="L252" s="141" t="s">
        <v>1783</v>
      </c>
      <c r="M252" s="127"/>
      <c r="N252" s="126" t="s">
        <v>1784</v>
      </c>
      <c r="O252" s="126" t="s">
        <v>1785</v>
      </c>
      <c r="P252" s="133"/>
    </row>
    <row r="253" spans="1:16" ht="109.2" x14ac:dyDescent="0.3">
      <c r="A253" s="128" t="s">
        <v>390</v>
      </c>
      <c r="B253" s="129">
        <v>45110</v>
      </c>
      <c r="C253" s="132" t="s">
        <v>1786</v>
      </c>
      <c r="D253" s="126" t="s">
        <v>1787</v>
      </c>
      <c r="E253" s="126" t="s">
        <v>1788</v>
      </c>
      <c r="F253" s="130" t="s">
        <v>394</v>
      </c>
      <c r="G253" s="126" t="s">
        <v>1789</v>
      </c>
      <c r="H253" s="128" t="s">
        <v>396</v>
      </c>
      <c r="I253" s="131" t="s">
        <v>1790</v>
      </c>
      <c r="J253" s="141" t="s">
        <v>386</v>
      </c>
      <c r="K253" s="141"/>
      <c r="L253" s="141"/>
      <c r="M253" s="127"/>
      <c r="N253" s="126" t="s">
        <v>1791</v>
      </c>
      <c r="O253" s="126" t="s">
        <v>1792</v>
      </c>
      <c r="P253" s="133"/>
    </row>
    <row r="254" spans="1:16" ht="78" x14ac:dyDescent="0.3">
      <c r="A254" s="128" t="s">
        <v>400</v>
      </c>
      <c r="B254" s="129">
        <v>45110</v>
      </c>
      <c r="C254" s="132" t="s">
        <v>1793</v>
      </c>
      <c r="D254" s="126" t="s">
        <v>1794</v>
      </c>
      <c r="E254" s="126" t="s">
        <v>1795</v>
      </c>
      <c r="F254" s="130" t="s">
        <v>1544</v>
      </c>
      <c r="G254" s="126" t="s">
        <v>374</v>
      </c>
      <c r="H254" s="128" t="s">
        <v>396</v>
      </c>
      <c r="I254" s="131" t="s">
        <v>481</v>
      </c>
      <c r="J254" s="141"/>
      <c r="K254" s="141" t="s">
        <v>13</v>
      </c>
      <c r="L254" s="141"/>
      <c r="M254" s="127"/>
      <c r="N254" s="126" t="s">
        <v>1796</v>
      </c>
      <c r="O254" s="126" t="s">
        <v>1797</v>
      </c>
      <c r="P254" s="133"/>
    </row>
    <row r="255" spans="1:16" ht="171.6" x14ac:dyDescent="0.3">
      <c r="A255" s="128" t="s">
        <v>390</v>
      </c>
      <c r="B255" s="129">
        <v>45110</v>
      </c>
      <c r="C255" s="132" t="s">
        <v>1798</v>
      </c>
      <c r="D255" s="126" t="s">
        <v>1799</v>
      </c>
      <c r="E255" s="126" t="s">
        <v>1788</v>
      </c>
      <c r="F255" s="130" t="s">
        <v>394</v>
      </c>
      <c r="G255" s="126" t="s">
        <v>1800</v>
      </c>
      <c r="H255" s="128" t="s">
        <v>375</v>
      </c>
      <c r="I255" s="131" t="s">
        <v>431</v>
      </c>
      <c r="J255" s="141" t="s">
        <v>386</v>
      </c>
      <c r="K255" s="141"/>
      <c r="L255" s="141"/>
      <c r="M255" s="127"/>
      <c r="N255" s="126" t="s">
        <v>1801</v>
      </c>
      <c r="O255" s="126" t="s">
        <v>1802</v>
      </c>
      <c r="P255" s="133"/>
    </row>
    <row r="256" spans="1:16" ht="109.2" x14ac:dyDescent="0.3">
      <c r="A256" s="128" t="s">
        <v>369</v>
      </c>
      <c r="B256" s="129">
        <v>45110</v>
      </c>
      <c r="C256" s="132" t="s">
        <v>1803</v>
      </c>
      <c r="D256" s="126" t="s">
        <v>1804</v>
      </c>
      <c r="E256" s="126" t="s">
        <v>1805</v>
      </c>
      <c r="F256" s="130" t="s">
        <v>373</v>
      </c>
      <c r="G256" s="126" t="s">
        <v>374</v>
      </c>
      <c r="H256" s="128" t="s">
        <v>396</v>
      </c>
      <c r="I256" s="131" t="s">
        <v>943</v>
      </c>
      <c r="J256" s="141" t="s">
        <v>386</v>
      </c>
      <c r="K256" s="141" t="s">
        <v>1806</v>
      </c>
      <c r="L256" s="141"/>
      <c r="M256" s="127"/>
      <c r="N256" s="126" t="s">
        <v>1807</v>
      </c>
      <c r="O256" s="126" t="s">
        <v>1808</v>
      </c>
      <c r="P256" s="133"/>
    </row>
    <row r="257" spans="1:16" ht="93.6" x14ac:dyDescent="0.3">
      <c r="A257" s="128" t="s">
        <v>400</v>
      </c>
      <c r="B257" s="129">
        <v>45110</v>
      </c>
      <c r="C257" s="132" t="s">
        <v>1809</v>
      </c>
      <c r="D257" s="126" t="s">
        <v>1810</v>
      </c>
      <c r="E257" s="126" t="s">
        <v>1811</v>
      </c>
      <c r="F257" s="130" t="s">
        <v>1556</v>
      </c>
      <c r="G257" s="126" t="s">
        <v>564</v>
      </c>
      <c r="H257" s="128" t="s">
        <v>396</v>
      </c>
      <c r="I257" s="131" t="s">
        <v>461</v>
      </c>
      <c r="J257" s="141" t="s">
        <v>386</v>
      </c>
      <c r="K257" s="141" t="s">
        <v>27</v>
      </c>
      <c r="L257" s="141"/>
      <c r="M257" s="127"/>
      <c r="N257" s="126" t="s">
        <v>1812</v>
      </c>
      <c r="O257" s="126" t="s">
        <v>1813</v>
      </c>
      <c r="P257" s="133"/>
    </row>
    <row r="258" spans="1:16" ht="46.8" x14ac:dyDescent="0.3">
      <c r="A258" s="128" t="s">
        <v>495</v>
      </c>
      <c r="B258" s="129">
        <v>45110</v>
      </c>
      <c r="C258" s="132" t="s">
        <v>1814</v>
      </c>
      <c r="D258" s="126" t="s">
        <v>1815</v>
      </c>
      <c r="E258" s="126" t="s">
        <v>1816</v>
      </c>
      <c r="F258" s="130" t="s">
        <v>1463</v>
      </c>
      <c r="G258" s="126" t="s">
        <v>1817</v>
      </c>
      <c r="H258" s="128" t="s">
        <v>396</v>
      </c>
      <c r="I258" s="131" t="s">
        <v>461</v>
      </c>
      <c r="J258" s="141"/>
      <c r="K258" s="141" t="s">
        <v>28</v>
      </c>
      <c r="L258" s="141"/>
      <c r="M258" s="127"/>
      <c r="N258" s="126" t="s">
        <v>1818</v>
      </c>
      <c r="O258" s="126" t="s">
        <v>1819</v>
      </c>
      <c r="P258" s="133"/>
    </row>
    <row r="259" spans="1:16" ht="78" x14ac:dyDescent="0.3">
      <c r="A259" s="128" t="s">
        <v>1214</v>
      </c>
      <c r="B259" s="129">
        <v>45110</v>
      </c>
      <c r="C259" s="132" t="s">
        <v>1820</v>
      </c>
      <c r="D259" s="126" t="s">
        <v>1821</v>
      </c>
      <c r="E259" s="126" t="s">
        <v>1822</v>
      </c>
      <c r="F259" s="130" t="s">
        <v>1544</v>
      </c>
      <c r="G259" s="126" t="s">
        <v>374</v>
      </c>
      <c r="H259" s="128" t="s">
        <v>396</v>
      </c>
      <c r="I259" s="131" t="s">
        <v>943</v>
      </c>
      <c r="J259" s="141"/>
      <c r="K259" s="141" t="s">
        <v>35</v>
      </c>
      <c r="L259" s="141"/>
      <c r="M259" s="127"/>
      <c r="N259" s="126" t="s">
        <v>1823</v>
      </c>
      <c r="O259" s="126" t="s">
        <v>1824</v>
      </c>
      <c r="P259" s="133"/>
    </row>
    <row r="260" spans="1:16" ht="93.6" x14ac:dyDescent="0.3">
      <c r="A260" s="128" t="s">
        <v>412</v>
      </c>
      <c r="B260" s="129">
        <v>45110</v>
      </c>
      <c r="C260" s="132" t="s">
        <v>1825</v>
      </c>
      <c r="D260" s="126" t="s">
        <v>1826</v>
      </c>
      <c r="E260" s="126" t="s">
        <v>1827</v>
      </c>
      <c r="F260" s="130" t="s">
        <v>1544</v>
      </c>
      <c r="G260" s="126" t="s">
        <v>374</v>
      </c>
      <c r="H260" s="128" t="s">
        <v>396</v>
      </c>
      <c r="I260" s="131" t="s">
        <v>424</v>
      </c>
      <c r="J260" s="141" t="s">
        <v>386</v>
      </c>
      <c r="K260" s="141" t="s">
        <v>12</v>
      </c>
      <c r="L260" s="141"/>
      <c r="M260" s="127"/>
      <c r="N260" s="126" t="s">
        <v>1828</v>
      </c>
      <c r="O260" s="126" t="s">
        <v>1829</v>
      </c>
      <c r="P260" s="133"/>
    </row>
    <row r="261" spans="1:16" ht="93.6" x14ac:dyDescent="0.3">
      <c r="A261" s="128" t="s">
        <v>400</v>
      </c>
      <c r="B261" s="129">
        <v>45110</v>
      </c>
      <c r="C261" s="132" t="s">
        <v>1830</v>
      </c>
      <c r="D261" s="126" t="s">
        <v>1831</v>
      </c>
      <c r="E261" s="126" t="s">
        <v>1832</v>
      </c>
      <c r="F261" s="130" t="s">
        <v>1833</v>
      </c>
      <c r="G261" s="126" t="s">
        <v>873</v>
      </c>
      <c r="H261" s="128" t="s">
        <v>375</v>
      </c>
      <c r="I261" s="131" t="s">
        <v>1770</v>
      </c>
      <c r="J261" s="141" t="s">
        <v>386</v>
      </c>
      <c r="K261" s="141" t="s">
        <v>6</v>
      </c>
      <c r="L261" s="141"/>
      <c r="M261" s="127"/>
      <c r="N261" s="126" t="s">
        <v>1834</v>
      </c>
      <c r="O261" s="126" t="s">
        <v>1835</v>
      </c>
      <c r="P261" s="133"/>
    </row>
    <row r="262" spans="1:16" ht="93.6" x14ac:dyDescent="0.3">
      <c r="A262" s="128" t="s">
        <v>369</v>
      </c>
      <c r="B262" s="129">
        <v>45107</v>
      </c>
      <c r="C262" s="132" t="s">
        <v>1836</v>
      </c>
      <c r="D262" s="126" t="s">
        <v>1837</v>
      </c>
      <c r="E262" s="126" t="s">
        <v>1838</v>
      </c>
      <c r="F262" s="130" t="s">
        <v>1298</v>
      </c>
      <c r="G262" s="126" t="s">
        <v>564</v>
      </c>
      <c r="H262" s="128" t="s">
        <v>396</v>
      </c>
      <c r="I262" s="131" t="s">
        <v>461</v>
      </c>
      <c r="J262" s="141" t="s">
        <v>386</v>
      </c>
      <c r="K262" s="141" t="s">
        <v>18</v>
      </c>
      <c r="L262" s="141" t="s">
        <v>1839</v>
      </c>
      <c r="M262" s="127"/>
      <c r="N262" s="126" t="s">
        <v>1840</v>
      </c>
      <c r="O262" s="126" t="s">
        <v>1841</v>
      </c>
      <c r="P262" s="133"/>
    </row>
    <row r="263" spans="1:16" ht="62.4" x14ac:dyDescent="0.3">
      <c r="A263" s="128" t="s">
        <v>400</v>
      </c>
      <c r="B263" s="129">
        <v>45107</v>
      </c>
      <c r="C263" s="132" t="s">
        <v>1842</v>
      </c>
      <c r="D263" s="126" t="s">
        <v>1843</v>
      </c>
      <c r="E263" s="126" t="s">
        <v>510</v>
      </c>
      <c r="F263" s="130" t="s">
        <v>1298</v>
      </c>
      <c r="G263" s="126" t="s">
        <v>873</v>
      </c>
      <c r="H263" s="128" t="s">
        <v>396</v>
      </c>
      <c r="I263" s="131" t="s">
        <v>1844</v>
      </c>
      <c r="J263" s="141" t="s">
        <v>452</v>
      </c>
      <c r="K263" s="141" t="s">
        <v>27</v>
      </c>
      <c r="L263" s="141" t="s">
        <v>1845</v>
      </c>
      <c r="M263" s="127" t="s">
        <v>649</v>
      </c>
      <c r="N263" s="126" t="s">
        <v>1846</v>
      </c>
      <c r="O263" s="126" t="s">
        <v>1847</v>
      </c>
      <c r="P263" s="133"/>
    </row>
    <row r="264" spans="1:16" ht="62.4" x14ac:dyDescent="0.3">
      <c r="A264" s="128" t="s">
        <v>495</v>
      </c>
      <c r="B264" s="129">
        <v>45107</v>
      </c>
      <c r="C264" s="132" t="s">
        <v>1848</v>
      </c>
      <c r="D264" s="126" t="s">
        <v>1849</v>
      </c>
      <c r="E264" s="126" t="s">
        <v>1850</v>
      </c>
      <c r="F264" s="130" t="s">
        <v>1544</v>
      </c>
      <c r="G264" s="126" t="s">
        <v>409</v>
      </c>
      <c r="H264" s="128" t="s">
        <v>396</v>
      </c>
      <c r="I264" s="131" t="s">
        <v>461</v>
      </c>
      <c r="J264" s="141" t="s">
        <v>452</v>
      </c>
      <c r="K264" s="141" t="s">
        <v>8</v>
      </c>
      <c r="L264" s="141" t="s">
        <v>1851</v>
      </c>
      <c r="M264" s="127"/>
      <c r="N264" s="126" t="s">
        <v>1852</v>
      </c>
      <c r="O264" s="126" t="s">
        <v>1853</v>
      </c>
      <c r="P264" s="133"/>
    </row>
    <row r="265" spans="1:16" ht="93.6" x14ac:dyDescent="0.3">
      <c r="A265" s="128" t="s">
        <v>379</v>
      </c>
      <c r="B265" s="129">
        <v>45107</v>
      </c>
      <c r="C265" s="132" t="s">
        <v>1854</v>
      </c>
      <c r="D265" s="126" t="s">
        <v>1855</v>
      </c>
      <c r="E265" s="126" t="s">
        <v>1850</v>
      </c>
      <c r="F265" s="130" t="s">
        <v>1556</v>
      </c>
      <c r="G265" s="126" t="s">
        <v>564</v>
      </c>
      <c r="H265" s="128" t="s">
        <v>396</v>
      </c>
      <c r="I265" s="131" t="s">
        <v>385</v>
      </c>
      <c r="J265" s="141" t="s">
        <v>452</v>
      </c>
      <c r="K265" s="141" t="s">
        <v>11</v>
      </c>
      <c r="L265" s="141"/>
      <c r="M265" s="127"/>
      <c r="N265" s="126" t="s">
        <v>1856</v>
      </c>
      <c r="O265" s="126" t="s">
        <v>1857</v>
      </c>
      <c r="P265" s="133"/>
    </row>
    <row r="266" spans="1:16" ht="234" x14ac:dyDescent="0.3">
      <c r="A266" s="128" t="s">
        <v>379</v>
      </c>
      <c r="B266" s="129">
        <v>45107</v>
      </c>
      <c r="C266" s="132" t="s">
        <v>1858</v>
      </c>
      <c r="D266" s="126" t="s">
        <v>1859</v>
      </c>
      <c r="E266" s="126" t="s">
        <v>1860</v>
      </c>
      <c r="F266" s="130" t="s">
        <v>1463</v>
      </c>
      <c r="G266" s="126" t="s">
        <v>409</v>
      </c>
      <c r="H266" s="128" t="s">
        <v>396</v>
      </c>
      <c r="I266" s="131" t="s">
        <v>461</v>
      </c>
      <c r="J266" s="141" t="s">
        <v>452</v>
      </c>
      <c r="K266" s="141" t="s">
        <v>21</v>
      </c>
      <c r="L266" s="141"/>
      <c r="M266" s="127"/>
      <c r="N266" s="126" t="s">
        <v>1861</v>
      </c>
      <c r="O266" s="126" t="s">
        <v>1862</v>
      </c>
      <c r="P266" s="133"/>
    </row>
    <row r="267" spans="1:16" ht="409.6" x14ac:dyDescent="0.3">
      <c r="A267" s="128" t="s">
        <v>400</v>
      </c>
      <c r="B267" s="129">
        <v>45107</v>
      </c>
      <c r="C267" s="132" t="s">
        <v>1863</v>
      </c>
      <c r="D267" s="126" t="s">
        <v>1864</v>
      </c>
      <c r="E267" s="126" t="s">
        <v>1865</v>
      </c>
      <c r="F267" s="130" t="s">
        <v>1463</v>
      </c>
      <c r="G267" s="126" t="s">
        <v>1866</v>
      </c>
      <c r="H267" s="128" t="s">
        <v>396</v>
      </c>
      <c r="I267" s="131" t="s">
        <v>1429</v>
      </c>
      <c r="J267" s="141" t="s">
        <v>386</v>
      </c>
      <c r="K267" s="141" t="s">
        <v>235</v>
      </c>
      <c r="L267" s="141" t="s">
        <v>1867</v>
      </c>
      <c r="M267" s="127"/>
      <c r="N267" s="126" t="s">
        <v>1868</v>
      </c>
      <c r="O267" s="126" t="s">
        <v>1869</v>
      </c>
      <c r="P267" s="133"/>
    </row>
    <row r="268" spans="1:16" ht="218.4" x14ac:dyDescent="0.3">
      <c r="A268" s="128" t="s">
        <v>379</v>
      </c>
      <c r="B268" s="129">
        <v>45107</v>
      </c>
      <c r="C268" s="132" t="s">
        <v>1870</v>
      </c>
      <c r="D268" s="126" t="s">
        <v>1871</v>
      </c>
      <c r="E268" s="126" t="s">
        <v>1401</v>
      </c>
      <c r="F268" s="130" t="s">
        <v>1606</v>
      </c>
      <c r="G268" s="126" t="s">
        <v>409</v>
      </c>
      <c r="H268" s="128" t="s">
        <v>396</v>
      </c>
      <c r="I268" s="131" t="s">
        <v>1872</v>
      </c>
      <c r="J268" s="141" t="s">
        <v>386</v>
      </c>
      <c r="K268" s="141" t="s">
        <v>11</v>
      </c>
      <c r="L268" s="141" t="s">
        <v>1873</v>
      </c>
      <c r="M268" s="127"/>
      <c r="N268" s="126" t="s">
        <v>1874</v>
      </c>
      <c r="O268" s="126" t="s">
        <v>1875</v>
      </c>
      <c r="P268" s="133"/>
    </row>
    <row r="269" spans="1:16" ht="124.8" x14ac:dyDescent="0.3">
      <c r="A269" s="128" t="s">
        <v>379</v>
      </c>
      <c r="B269" s="129">
        <v>45107</v>
      </c>
      <c r="C269" s="132" t="s">
        <v>1876</v>
      </c>
      <c r="D269" s="126" t="s">
        <v>1877</v>
      </c>
      <c r="E269" s="126" t="s">
        <v>1878</v>
      </c>
      <c r="F269" s="130" t="s">
        <v>1606</v>
      </c>
      <c r="G269" s="126" t="s">
        <v>374</v>
      </c>
      <c r="H269" s="128" t="s">
        <v>396</v>
      </c>
      <c r="I269" s="131" t="s">
        <v>431</v>
      </c>
      <c r="J269" s="141" t="s">
        <v>452</v>
      </c>
      <c r="K269" s="141" t="s">
        <v>11</v>
      </c>
      <c r="L269" s="141" t="s">
        <v>1879</v>
      </c>
      <c r="M269" s="127" t="s">
        <v>649</v>
      </c>
      <c r="N269" s="126" t="s">
        <v>1880</v>
      </c>
      <c r="O269" s="126" t="s">
        <v>1881</v>
      </c>
      <c r="P269" s="133"/>
    </row>
    <row r="270" spans="1:16" ht="93.6" x14ac:dyDescent="0.3">
      <c r="A270" s="128" t="s">
        <v>390</v>
      </c>
      <c r="B270" s="129">
        <v>45107</v>
      </c>
      <c r="C270" s="132" t="s">
        <v>1882</v>
      </c>
      <c r="D270" s="126" t="s">
        <v>1883</v>
      </c>
      <c r="E270" s="126" t="s">
        <v>1355</v>
      </c>
      <c r="F270" s="130" t="s">
        <v>1606</v>
      </c>
      <c r="G270" s="126" t="s">
        <v>374</v>
      </c>
      <c r="H270" s="128" t="s">
        <v>396</v>
      </c>
      <c r="I270" s="131" t="s">
        <v>431</v>
      </c>
      <c r="J270" s="141" t="s">
        <v>452</v>
      </c>
      <c r="K270" s="141" t="s">
        <v>231</v>
      </c>
      <c r="L270" s="141" t="s">
        <v>1884</v>
      </c>
      <c r="M270" s="127" t="s">
        <v>439</v>
      </c>
      <c r="N270" s="126" t="s">
        <v>1885</v>
      </c>
      <c r="O270" s="126" t="s">
        <v>1886</v>
      </c>
      <c r="P270" s="133"/>
    </row>
    <row r="271" spans="1:16" ht="187.2" x14ac:dyDescent="0.3">
      <c r="A271" s="128" t="s">
        <v>400</v>
      </c>
      <c r="B271" s="129">
        <v>45107</v>
      </c>
      <c r="C271" s="132" t="s">
        <v>1887</v>
      </c>
      <c r="D271" s="126" t="s">
        <v>1888</v>
      </c>
      <c r="E271" s="126" t="s">
        <v>1889</v>
      </c>
      <c r="F271" s="130" t="s">
        <v>1890</v>
      </c>
      <c r="G271" s="126" t="s">
        <v>942</v>
      </c>
      <c r="H271" s="128" t="s">
        <v>375</v>
      </c>
      <c r="I271" s="131" t="s">
        <v>1456</v>
      </c>
      <c r="J271" s="141" t="s">
        <v>452</v>
      </c>
      <c r="K271" s="141" t="s">
        <v>44</v>
      </c>
      <c r="L271" s="141" t="s">
        <v>1891</v>
      </c>
      <c r="M271" s="127" t="s">
        <v>439</v>
      </c>
      <c r="N271" s="126" t="s">
        <v>1892</v>
      </c>
      <c r="O271" s="126" t="s">
        <v>1893</v>
      </c>
      <c r="P271" s="133"/>
    </row>
    <row r="272" spans="1:16" ht="93.6" x14ac:dyDescent="0.3">
      <c r="A272" s="128" t="s">
        <v>400</v>
      </c>
      <c r="B272" s="129">
        <v>45107</v>
      </c>
      <c r="C272" s="132" t="s">
        <v>1894</v>
      </c>
      <c r="D272" s="126" t="s">
        <v>1895</v>
      </c>
      <c r="E272" s="126" t="s">
        <v>445</v>
      </c>
      <c r="F272" s="130" t="s">
        <v>1525</v>
      </c>
      <c r="G272" s="126" t="s">
        <v>1896</v>
      </c>
      <c r="H272" s="128" t="s">
        <v>375</v>
      </c>
      <c r="I272" s="131" t="s">
        <v>1897</v>
      </c>
      <c r="J272" s="141" t="s">
        <v>386</v>
      </c>
      <c r="K272" s="141" t="s">
        <v>18</v>
      </c>
      <c r="L272" s="141" t="s">
        <v>1898</v>
      </c>
      <c r="M272" s="127"/>
      <c r="N272" s="126" t="s">
        <v>1899</v>
      </c>
      <c r="O272" s="126" t="s">
        <v>1900</v>
      </c>
      <c r="P272" s="133"/>
    </row>
    <row r="273" spans="1:16" ht="124.8" x14ac:dyDescent="0.3">
      <c r="A273" s="128" t="s">
        <v>379</v>
      </c>
      <c r="B273" s="129">
        <v>45107</v>
      </c>
      <c r="C273" s="132" t="s">
        <v>1901</v>
      </c>
      <c r="D273" s="126" t="s">
        <v>1902</v>
      </c>
      <c r="E273" s="126" t="s">
        <v>1401</v>
      </c>
      <c r="F273" s="130" t="s">
        <v>1525</v>
      </c>
      <c r="G273" s="126" t="s">
        <v>665</v>
      </c>
      <c r="H273" s="128" t="s">
        <v>375</v>
      </c>
      <c r="I273" s="131" t="s">
        <v>447</v>
      </c>
      <c r="J273" s="141" t="s">
        <v>386</v>
      </c>
      <c r="K273" s="141" t="s">
        <v>11</v>
      </c>
      <c r="L273" s="141" t="s">
        <v>1903</v>
      </c>
      <c r="M273" s="127"/>
      <c r="N273" s="126" t="s">
        <v>1904</v>
      </c>
      <c r="O273" s="126" t="s">
        <v>1905</v>
      </c>
      <c r="P273" s="133"/>
    </row>
    <row r="274" spans="1:16" ht="156" x14ac:dyDescent="0.3">
      <c r="A274" s="128" t="s">
        <v>400</v>
      </c>
      <c r="B274" s="129">
        <v>45107</v>
      </c>
      <c r="C274" s="132" t="s">
        <v>1906</v>
      </c>
      <c r="D274" s="126" t="s">
        <v>1907</v>
      </c>
      <c r="E274" s="126" t="s">
        <v>1355</v>
      </c>
      <c r="F274" s="130" t="s">
        <v>1525</v>
      </c>
      <c r="G274" s="126" t="s">
        <v>564</v>
      </c>
      <c r="H274" s="128" t="s">
        <v>375</v>
      </c>
      <c r="I274" s="131" t="s">
        <v>481</v>
      </c>
      <c r="J274" s="124" t="s">
        <v>386</v>
      </c>
      <c r="K274" s="124" t="s">
        <v>18</v>
      </c>
      <c r="L274" s="124" t="s">
        <v>1908</v>
      </c>
      <c r="M274" s="127"/>
      <c r="N274" s="126" t="s">
        <v>1909</v>
      </c>
      <c r="O274" s="126" t="s">
        <v>1910</v>
      </c>
      <c r="P274" s="133"/>
    </row>
    <row r="275" spans="1:16" ht="62.4" x14ac:dyDescent="0.3">
      <c r="A275" s="128" t="s">
        <v>750</v>
      </c>
      <c r="B275" s="129">
        <v>45107</v>
      </c>
      <c r="C275" s="132" t="s">
        <v>1911</v>
      </c>
      <c r="D275" s="126" t="s">
        <v>1912</v>
      </c>
      <c r="E275" s="126" t="s">
        <v>1913</v>
      </c>
      <c r="F275" s="130" t="s">
        <v>1525</v>
      </c>
      <c r="G275" s="126" t="s">
        <v>374</v>
      </c>
      <c r="H275" s="128" t="s">
        <v>375</v>
      </c>
      <c r="I275" s="131" t="s">
        <v>1015</v>
      </c>
      <c r="J275" s="141"/>
      <c r="K275" s="141"/>
      <c r="L275" s="141"/>
      <c r="M275" s="127"/>
      <c r="N275" s="126" t="s">
        <v>1914</v>
      </c>
      <c r="O275" s="126" t="s">
        <v>1915</v>
      </c>
      <c r="P275" s="133"/>
    </row>
    <row r="276" spans="1:16" ht="312" x14ac:dyDescent="0.3">
      <c r="A276" s="128" t="s">
        <v>400</v>
      </c>
      <c r="B276" s="129">
        <v>45107</v>
      </c>
      <c r="C276" s="132" t="s">
        <v>1916</v>
      </c>
      <c r="D276" s="126" t="s">
        <v>1917</v>
      </c>
      <c r="E276" s="126" t="s">
        <v>1918</v>
      </c>
      <c r="F276" s="130" t="s">
        <v>1525</v>
      </c>
      <c r="G276" s="126" t="s">
        <v>374</v>
      </c>
      <c r="H276" s="128" t="s">
        <v>375</v>
      </c>
      <c r="I276" s="131" t="s">
        <v>461</v>
      </c>
      <c r="J276" s="114" t="s">
        <v>452</v>
      </c>
      <c r="K276" s="115" t="s">
        <v>18</v>
      </c>
      <c r="L276" s="115" t="s">
        <v>1919</v>
      </c>
      <c r="M276" s="127" t="s">
        <v>649</v>
      </c>
      <c r="N276" s="126" t="s">
        <v>1920</v>
      </c>
      <c r="O276" s="126" t="s">
        <v>1921</v>
      </c>
      <c r="P276" s="133"/>
    </row>
    <row r="277" spans="1:16" ht="280.8" x14ac:dyDescent="0.3">
      <c r="A277" s="128" t="s">
        <v>412</v>
      </c>
      <c r="B277" s="129">
        <v>45107</v>
      </c>
      <c r="C277" s="132" t="s">
        <v>1922</v>
      </c>
      <c r="D277" s="126" t="s">
        <v>1923</v>
      </c>
      <c r="E277" s="126" t="s">
        <v>1924</v>
      </c>
      <c r="F277" s="130" t="s">
        <v>1518</v>
      </c>
      <c r="G277" s="126" t="s">
        <v>1925</v>
      </c>
      <c r="H277" s="128" t="s">
        <v>375</v>
      </c>
      <c r="I277" s="131" t="s">
        <v>431</v>
      </c>
      <c r="J277" s="141" t="s">
        <v>452</v>
      </c>
      <c r="K277" s="141" t="s">
        <v>19</v>
      </c>
      <c r="L277" s="141"/>
      <c r="M277" s="127"/>
      <c r="N277" s="126" t="s">
        <v>1926</v>
      </c>
      <c r="O277" s="126" t="s">
        <v>1927</v>
      </c>
      <c r="P277" s="133"/>
    </row>
    <row r="278" spans="1:16" ht="327.60000000000002" x14ac:dyDescent="0.3">
      <c r="A278" s="128" t="s">
        <v>495</v>
      </c>
      <c r="B278" s="129">
        <v>45107</v>
      </c>
      <c r="C278" s="132" t="s">
        <v>1928</v>
      </c>
      <c r="D278" s="126" t="s">
        <v>1929</v>
      </c>
      <c r="E278" s="126" t="s">
        <v>1737</v>
      </c>
      <c r="F278" s="130" t="s">
        <v>1518</v>
      </c>
      <c r="G278" s="126" t="s">
        <v>409</v>
      </c>
      <c r="H278" s="128" t="s">
        <v>375</v>
      </c>
      <c r="I278" s="131" t="s">
        <v>461</v>
      </c>
      <c r="J278" s="141" t="s">
        <v>452</v>
      </c>
      <c r="K278" s="141" t="s">
        <v>27</v>
      </c>
      <c r="L278" s="141"/>
      <c r="M278" s="127"/>
      <c r="N278" s="126" t="s">
        <v>1930</v>
      </c>
      <c r="O278" s="126" t="s">
        <v>1931</v>
      </c>
      <c r="P278" s="133"/>
    </row>
    <row r="279" spans="1:16" ht="78" x14ac:dyDescent="0.3">
      <c r="A279" s="128" t="s">
        <v>379</v>
      </c>
      <c r="B279" s="129">
        <v>45107</v>
      </c>
      <c r="C279" s="132" t="s">
        <v>1932</v>
      </c>
      <c r="D279" s="126" t="s">
        <v>1933</v>
      </c>
      <c r="E279" s="126" t="s">
        <v>1455</v>
      </c>
      <c r="F279" s="130" t="s">
        <v>374</v>
      </c>
      <c r="G279" s="126" t="s">
        <v>564</v>
      </c>
      <c r="H279" s="128" t="s">
        <v>396</v>
      </c>
      <c r="I279" s="131" t="s">
        <v>431</v>
      </c>
      <c r="J279" s="124" t="s">
        <v>386</v>
      </c>
      <c r="K279" s="124" t="s">
        <v>11</v>
      </c>
      <c r="L279" s="124" t="s">
        <v>1934</v>
      </c>
      <c r="M279" s="127"/>
      <c r="N279" s="126" t="s">
        <v>1935</v>
      </c>
      <c r="O279" s="126" t="s">
        <v>1936</v>
      </c>
      <c r="P279" s="133"/>
    </row>
    <row r="280" spans="1:16" ht="202.8" x14ac:dyDescent="0.3">
      <c r="A280" s="128" t="s">
        <v>412</v>
      </c>
      <c r="B280" s="129">
        <v>45107</v>
      </c>
      <c r="C280" s="132" t="s">
        <v>1937</v>
      </c>
      <c r="D280" s="126" t="s">
        <v>1938</v>
      </c>
      <c r="E280" s="126" t="s">
        <v>1939</v>
      </c>
      <c r="F280" s="130" t="s">
        <v>374</v>
      </c>
      <c r="G280" s="126" t="s">
        <v>564</v>
      </c>
      <c r="H280" s="128" t="s">
        <v>375</v>
      </c>
      <c r="I280" s="131" t="s">
        <v>461</v>
      </c>
      <c r="J280" s="114" t="s">
        <v>452</v>
      </c>
      <c r="K280" s="115" t="s">
        <v>190</v>
      </c>
      <c r="L280" s="115"/>
      <c r="M280" s="127"/>
      <c r="N280" s="126" t="s">
        <v>1940</v>
      </c>
      <c r="O280" s="126" t="s">
        <v>1941</v>
      </c>
      <c r="P280" s="133"/>
    </row>
    <row r="281" spans="1:16" ht="265.2" x14ac:dyDescent="0.3">
      <c r="A281" s="128" t="s">
        <v>379</v>
      </c>
      <c r="B281" s="129">
        <v>45107</v>
      </c>
      <c r="C281" s="132" t="s">
        <v>1942</v>
      </c>
      <c r="D281" s="126" t="s">
        <v>1943</v>
      </c>
      <c r="E281" s="126" t="s">
        <v>1944</v>
      </c>
      <c r="F281" s="130" t="s">
        <v>374</v>
      </c>
      <c r="G281" s="126" t="s">
        <v>1945</v>
      </c>
      <c r="H281" s="128" t="s">
        <v>375</v>
      </c>
      <c r="I281" s="131" t="s">
        <v>385</v>
      </c>
      <c r="J281" s="141" t="s">
        <v>386</v>
      </c>
      <c r="K281" s="141" t="s">
        <v>8</v>
      </c>
      <c r="L281" s="141" t="s">
        <v>1946</v>
      </c>
      <c r="M281" s="127"/>
      <c r="N281" s="126" t="s">
        <v>1947</v>
      </c>
      <c r="O281" s="126" t="s">
        <v>1948</v>
      </c>
      <c r="P281" s="133"/>
    </row>
    <row r="282" spans="1:16" ht="234" x14ac:dyDescent="0.3">
      <c r="A282" s="128" t="s">
        <v>412</v>
      </c>
      <c r="B282" s="129">
        <v>45107</v>
      </c>
      <c r="C282" s="132" t="s">
        <v>1949</v>
      </c>
      <c r="D282" s="126" t="s">
        <v>1950</v>
      </c>
      <c r="E282" s="126" t="s">
        <v>1731</v>
      </c>
      <c r="F282" s="130" t="s">
        <v>374</v>
      </c>
      <c r="G282" s="126" t="s">
        <v>564</v>
      </c>
      <c r="H282" s="128" t="s">
        <v>375</v>
      </c>
      <c r="I282" s="131" t="s">
        <v>431</v>
      </c>
      <c r="J282" s="141"/>
      <c r="K282" s="141"/>
      <c r="L282" s="141"/>
      <c r="M282" s="127"/>
      <c r="N282" s="126" t="s">
        <v>1951</v>
      </c>
      <c r="O282" s="126" t="s">
        <v>1952</v>
      </c>
      <c r="P282" s="133"/>
    </row>
    <row r="283" spans="1:16" ht="46.8" x14ac:dyDescent="0.3">
      <c r="A283" s="128" t="s">
        <v>412</v>
      </c>
      <c r="B283" s="129">
        <v>45107</v>
      </c>
      <c r="C283" s="132" t="s">
        <v>1953</v>
      </c>
      <c r="D283" s="126" t="s">
        <v>1954</v>
      </c>
      <c r="E283" s="126" t="s">
        <v>704</v>
      </c>
      <c r="F283" s="130" t="s">
        <v>374</v>
      </c>
      <c r="G283" s="126" t="s">
        <v>374</v>
      </c>
      <c r="H283" s="128" t="s">
        <v>396</v>
      </c>
      <c r="I283" s="131" t="s">
        <v>424</v>
      </c>
      <c r="J283" s="141"/>
      <c r="K283" s="141" t="s">
        <v>19</v>
      </c>
      <c r="L283" s="141"/>
      <c r="M283" s="127"/>
      <c r="N283" s="126" t="s">
        <v>1955</v>
      </c>
      <c r="O283" s="126" t="s">
        <v>1956</v>
      </c>
      <c r="P283" s="133"/>
    </row>
    <row r="284" spans="1:16" ht="109.2" x14ac:dyDescent="0.3">
      <c r="A284" s="128" t="s">
        <v>412</v>
      </c>
      <c r="B284" s="129">
        <v>45107</v>
      </c>
      <c r="C284" s="132" t="s">
        <v>1957</v>
      </c>
      <c r="D284" s="126" t="s">
        <v>1958</v>
      </c>
      <c r="E284" s="126" t="s">
        <v>1355</v>
      </c>
      <c r="F284" s="130" t="s">
        <v>374</v>
      </c>
      <c r="G284" s="126" t="s">
        <v>374</v>
      </c>
      <c r="H284" s="128" t="s">
        <v>396</v>
      </c>
      <c r="I284" s="131" t="s">
        <v>1959</v>
      </c>
      <c r="J284" s="141"/>
      <c r="K284" s="141"/>
      <c r="L284" s="141"/>
      <c r="M284" s="127"/>
      <c r="N284" s="126" t="s">
        <v>1960</v>
      </c>
      <c r="O284" s="126" t="s">
        <v>1961</v>
      </c>
      <c r="P284" s="133"/>
    </row>
    <row r="285" spans="1:16" ht="78" x14ac:dyDescent="0.3">
      <c r="A285" s="162" t="s">
        <v>495</v>
      </c>
      <c r="B285" s="163">
        <v>45107</v>
      </c>
      <c r="C285" s="164" t="s">
        <v>1962</v>
      </c>
      <c r="D285" s="133" t="s">
        <v>1963</v>
      </c>
      <c r="E285" s="133" t="s">
        <v>1964</v>
      </c>
      <c r="F285" s="158" t="s">
        <v>374</v>
      </c>
      <c r="G285" s="133" t="s">
        <v>374</v>
      </c>
      <c r="H285" s="162" t="s">
        <v>396</v>
      </c>
      <c r="I285" s="160" t="s">
        <v>447</v>
      </c>
      <c r="J285" s="159" t="s">
        <v>452</v>
      </c>
      <c r="K285" s="159" t="s">
        <v>84</v>
      </c>
      <c r="L285" s="159" t="s">
        <v>1965</v>
      </c>
      <c r="M285" s="161" t="s">
        <v>452</v>
      </c>
      <c r="N285" s="133" t="s">
        <v>1966</v>
      </c>
      <c r="O285" s="133" t="s">
        <v>1967</v>
      </c>
      <c r="P285" s="133"/>
    </row>
    <row r="286" spans="1:16" ht="46.8" x14ac:dyDescent="0.3">
      <c r="A286" s="128" t="s">
        <v>400</v>
      </c>
      <c r="B286" s="129">
        <v>45107</v>
      </c>
      <c r="C286" s="132" t="s">
        <v>1968</v>
      </c>
      <c r="D286" s="126" t="s">
        <v>1969</v>
      </c>
      <c r="E286" s="126" t="s">
        <v>1970</v>
      </c>
      <c r="F286" s="130" t="s">
        <v>374</v>
      </c>
      <c r="G286" s="126" t="s">
        <v>374</v>
      </c>
      <c r="H286" s="128" t="s">
        <v>396</v>
      </c>
      <c r="I286" s="131" t="s">
        <v>461</v>
      </c>
      <c r="J286" s="141"/>
      <c r="K286" s="141" t="s">
        <v>19</v>
      </c>
      <c r="L286" s="141"/>
      <c r="M286" s="127"/>
      <c r="N286" s="126" t="s">
        <v>1971</v>
      </c>
      <c r="O286" s="126" t="s">
        <v>549</v>
      </c>
      <c r="P286" s="133"/>
    </row>
    <row r="287" spans="1:16" ht="93.6" x14ac:dyDescent="0.3">
      <c r="A287" s="128" t="s">
        <v>400</v>
      </c>
      <c r="B287" s="129">
        <v>45107</v>
      </c>
      <c r="C287" s="132" t="s">
        <v>1972</v>
      </c>
      <c r="D287" s="126" t="s">
        <v>1973</v>
      </c>
      <c r="E287" s="126" t="s">
        <v>1378</v>
      </c>
      <c r="F287" s="130" t="s">
        <v>374</v>
      </c>
      <c r="G287" s="126" t="s">
        <v>374</v>
      </c>
      <c r="H287" s="128" t="s">
        <v>396</v>
      </c>
      <c r="I287" s="131" t="s">
        <v>694</v>
      </c>
      <c r="J287" s="141"/>
      <c r="K287" s="141" t="s">
        <v>18</v>
      </c>
      <c r="L287" s="141"/>
      <c r="M287" s="127"/>
      <c r="N287" s="126" t="s">
        <v>1974</v>
      </c>
      <c r="O287" s="126" t="s">
        <v>1975</v>
      </c>
      <c r="P287" s="133"/>
    </row>
    <row r="288" spans="1:16" ht="62.4" x14ac:dyDescent="0.3">
      <c r="A288" s="162" t="s">
        <v>390</v>
      </c>
      <c r="B288" s="163">
        <v>45107</v>
      </c>
      <c r="C288" s="164" t="s">
        <v>1976</v>
      </c>
      <c r="D288" s="133" t="s">
        <v>1977</v>
      </c>
      <c r="E288" s="133" t="s">
        <v>1978</v>
      </c>
      <c r="F288" s="158" t="s">
        <v>374</v>
      </c>
      <c r="G288" s="133" t="s">
        <v>374</v>
      </c>
      <c r="H288" s="162" t="s">
        <v>396</v>
      </c>
      <c r="I288" s="160" t="s">
        <v>385</v>
      </c>
      <c r="J288" s="159" t="s">
        <v>452</v>
      </c>
      <c r="K288" s="159" t="s">
        <v>19</v>
      </c>
      <c r="L288" s="159"/>
      <c r="M288" s="161"/>
      <c r="N288" s="133" t="s">
        <v>1979</v>
      </c>
      <c r="O288" s="133" t="s">
        <v>549</v>
      </c>
      <c r="P288" s="133"/>
    </row>
    <row r="289" spans="1:16" ht="140.4" x14ac:dyDescent="0.3">
      <c r="A289" s="128" t="s">
        <v>400</v>
      </c>
      <c r="B289" s="129">
        <v>45107</v>
      </c>
      <c r="C289" s="132" t="s">
        <v>1980</v>
      </c>
      <c r="D289" s="126" t="s">
        <v>1981</v>
      </c>
      <c r="E289" s="126" t="s">
        <v>1982</v>
      </c>
      <c r="F289" s="130" t="s">
        <v>374</v>
      </c>
      <c r="G289" s="126" t="s">
        <v>374</v>
      </c>
      <c r="H289" s="128" t="s">
        <v>396</v>
      </c>
      <c r="I289" s="131" t="s">
        <v>385</v>
      </c>
      <c r="J289" s="141"/>
      <c r="K289" s="141"/>
      <c r="L289" s="141"/>
      <c r="M289" s="127"/>
      <c r="N289" s="126" t="s">
        <v>1983</v>
      </c>
      <c r="O289" s="126" t="s">
        <v>1984</v>
      </c>
      <c r="P289" s="133"/>
    </row>
    <row r="290" spans="1:16" ht="62.4" x14ac:dyDescent="0.3">
      <c r="A290" s="128" t="s">
        <v>750</v>
      </c>
      <c r="B290" s="129">
        <v>45107</v>
      </c>
      <c r="C290" s="132" t="s">
        <v>1985</v>
      </c>
      <c r="D290" s="126" t="s">
        <v>1986</v>
      </c>
      <c r="E290" s="126" t="s">
        <v>1913</v>
      </c>
      <c r="F290" s="130" t="s">
        <v>374</v>
      </c>
      <c r="G290" s="126" t="s">
        <v>374</v>
      </c>
      <c r="H290" s="128" t="s">
        <v>396</v>
      </c>
      <c r="I290" s="131" t="s">
        <v>1578</v>
      </c>
      <c r="J290" s="141"/>
      <c r="K290" s="141"/>
      <c r="L290" s="141"/>
      <c r="M290" s="127"/>
      <c r="N290" s="126" t="s">
        <v>1987</v>
      </c>
      <c r="O290" s="126" t="s">
        <v>1988</v>
      </c>
      <c r="P290" s="133"/>
    </row>
    <row r="291" spans="1:16" ht="202.8" x14ac:dyDescent="0.3">
      <c r="A291" s="162" t="s">
        <v>400</v>
      </c>
      <c r="B291" s="163">
        <v>45107</v>
      </c>
      <c r="C291" s="164" t="s">
        <v>1989</v>
      </c>
      <c r="D291" s="133" t="s">
        <v>1990</v>
      </c>
      <c r="E291" s="133" t="s">
        <v>1850</v>
      </c>
      <c r="F291" s="158" t="s">
        <v>374</v>
      </c>
      <c r="G291" s="133" t="s">
        <v>374</v>
      </c>
      <c r="H291" s="162" t="s">
        <v>375</v>
      </c>
      <c r="I291" s="160" t="s">
        <v>1718</v>
      </c>
      <c r="J291" s="159" t="s">
        <v>452</v>
      </c>
      <c r="K291" s="159" t="s">
        <v>35</v>
      </c>
      <c r="L291" s="159"/>
      <c r="M291" s="161"/>
      <c r="N291" s="133" t="s">
        <v>1991</v>
      </c>
      <c r="O291" s="133" t="s">
        <v>1992</v>
      </c>
      <c r="P291" s="133"/>
    </row>
    <row r="292" spans="1:16" ht="280.8" x14ac:dyDescent="0.3">
      <c r="A292" s="128" t="s">
        <v>390</v>
      </c>
      <c r="B292" s="129">
        <v>45107</v>
      </c>
      <c r="C292" s="132" t="s">
        <v>1993</v>
      </c>
      <c r="D292" s="126" t="s">
        <v>1994</v>
      </c>
      <c r="E292" s="126" t="s">
        <v>510</v>
      </c>
      <c r="F292" s="130" t="s">
        <v>374</v>
      </c>
      <c r="G292" s="126" t="s">
        <v>374</v>
      </c>
      <c r="H292" s="128" t="s">
        <v>375</v>
      </c>
      <c r="I292" s="131" t="s">
        <v>783</v>
      </c>
      <c r="J292" s="141" t="s">
        <v>452</v>
      </c>
      <c r="K292" s="141" t="s">
        <v>27</v>
      </c>
      <c r="L292" s="141" t="s">
        <v>1995</v>
      </c>
      <c r="M292" s="127"/>
      <c r="N292" s="126" t="s">
        <v>1996</v>
      </c>
      <c r="O292" s="126" t="s">
        <v>1997</v>
      </c>
      <c r="P292" s="133"/>
    </row>
    <row r="293" spans="1:16" ht="265.2" x14ac:dyDescent="0.3">
      <c r="A293" s="128" t="s">
        <v>400</v>
      </c>
      <c r="B293" s="129">
        <v>45107</v>
      </c>
      <c r="C293" s="132" t="s">
        <v>1998</v>
      </c>
      <c r="D293" s="126" t="s">
        <v>1999</v>
      </c>
      <c r="E293" s="126" t="s">
        <v>2000</v>
      </c>
      <c r="F293" s="130" t="s">
        <v>374</v>
      </c>
      <c r="G293" s="126" t="s">
        <v>374</v>
      </c>
      <c r="H293" s="128" t="s">
        <v>375</v>
      </c>
      <c r="I293" s="131" t="s">
        <v>385</v>
      </c>
      <c r="J293" s="141" t="s">
        <v>452</v>
      </c>
      <c r="K293" s="141" t="s">
        <v>18</v>
      </c>
      <c r="L293" s="141"/>
      <c r="M293" s="127"/>
      <c r="N293" s="126" t="s">
        <v>2001</v>
      </c>
      <c r="O293" s="126" t="s">
        <v>2002</v>
      </c>
      <c r="P293" s="133"/>
    </row>
    <row r="294" spans="1:16" ht="405.6" x14ac:dyDescent="0.3">
      <c r="A294" s="128" t="s">
        <v>400</v>
      </c>
      <c r="B294" s="129">
        <v>45107</v>
      </c>
      <c r="C294" s="132" t="s">
        <v>2003</v>
      </c>
      <c r="D294" s="126" t="s">
        <v>2004</v>
      </c>
      <c r="E294" s="126" t="s">
        <v>2005</v>
      </c>
      <c r="F294" s="130" t="s">
        <v>374</v>
      </c>
      <c r="G294" s="126" t="s">
        <v>374</v>
      </c>
      <c r="H294" s="128" t="s">
        <v>375</v>
      </c>
      <c r="I294" s="131" t="s">
        <v>1206</v>
      </c>
      <c r="J294" s="124" t="s">
        <v>452</v>
      </c>
      <c r="K294" s="124" t="s">
        <v>26</v>
      </c>
      <c r="L294" s="124"/>
      <c r="M294" s="127"/>
      <c r="N294" s="126" t="s">
        <v>2006</v>
      </c>
      <c r="O294" s="126" t="s">
        <v>2007</v>
      </c>
      <c r="P294" s="133"/>
    </row>
    <row r="295" spans="1:16" ht="409.6" x14ac:dyDescent="0.3">
      <c r="A295" s="128" t="s">
        <v>369</v>
      </c>
      <c r="B295" s="129">
        <v>45107</v>
      </c>
      <c r="C295" s="132" t="s">
        <v>2008</v>
      </c>
      <c r="D295" s="126" t="s">
        <v>2009</v>
      </c>
      <c r="E295" s="126" t="s">
        <v>1672</v>
      </c>
      <c r="F295" s="130" t="s">
        <v>374</v>
      </c>
      <c r="G295" s="126" t="s">
        <v>374</v>
      </c>
      <c r="H295" s="128" t="s">
        <v>375</v>
      </c>
      <c r="I295" s="131" t="s">
        <v>461</v>
      </c>
      <c r="J295" s="141" t="s">
        <v>452</v>
      </c>
      <c r="K295" s="141" t="s">
        <v>18</v>
      </c>
      <c r="L295" s="141"/>
      <c r="M295" s="127"/>
      <c r="N295" s="126" t="s">
        <v>2010</v>
      </c>
      <c r="O295" s="126" t="s">
        <v>2011</v>
      </c>
      <c r="P295" s="133"/>
    </row>
    <row r="296" spans="1:16" ht="327.60000000000002" x14ac:dyDescent="0.3">
      <c r="A296" s="128" t="s">
        <v>1214</v>
      </c>
      <c r="B296" s="129">
        <v>45107</v>
      </c>
      <c r="C296" s="132" t="s">
        <v>2012</v>
      </c>
      <c r="D296" s="126" t="s">
        <v>1999</v>
      </c>
      <c r="E296" s="126" t="s">
        <v>2013</v>
      </c>
      <c r="F296" s="130" t="s">
        <v>1059</v>
      </c>
      <c r="G296" s="126" t="s">
        <v>942</v>
      </c>
      <c r="H296" s="128" t="s">
        <v>375</v>
      </c>
      <c r="I296" s="131" t="s">
        <v>447</v>
      </c>
      <c r="J296" s="114" t="s">
        <v>386</v>
      </c>
      <c r="K296" s="115" t="s">
        <v>3</v>
      </c>
      <c r="L296" s="115" t="s">
        <v>2014</v>
      </c>
      <c r="M296" s="127"/>
      <c r="N296" s="126" t="s">
        <v>2015</v>
      </c>
      <c r="O296" s="126" t="s">
        <v>2016</v>
      </c>
      <c r="P296" s="133"/>
    </row>
    <row r="297" spans="1:16" ht="187.2" x14ac:dyDescent="0.3">
      <c r="A297" s="128" t="s">
        <v>495</v>
      </c>
      <c r="B297" s="129">
        <v>45103</v>
      </c>
      <c r="C297" s="132" t="s">
        <v>2017</v>
      </c>
      <c r="D297" s="126" t="s">
        <v>2018</v>
      </c>
      <c r="E297" s="126" t="s">
        <v>2019</v>
      </c>
      <c r="F297" s="130" t="s">
        <v>1463</v>
      </c>
      <c r="G297" s="126" t="s">
        <v>2020</v>
      </c>
      <c r="H297" s="128" t="s">
        <v>396</v>
      </c>
      <c r="I297" s="131" t="s">
        <v>431</v>
      </c>
      <c r="J297" s="141"/>
      <c r="K297" s="115" t="s">
        <v>3</v>
      </c>
      <c r="L297" s="141"/>
      <c r="M297" s="127"/>
      <c r="N297" s="126" t="s">
        <v>2021</v>
      </c>
      <c r="O297" s="126" t="s">
        <v>2022</v>
      </c>
      <c r="P297" s="133"/>
    </row>
    <row r="298" spans="1:16" ht="409.6" x14ac:dyDescent="0.3">
      <c r="A298" s="128" t="s">
        <v>400</v>
      </c>
      <c r="B298" s="129">
        <v>45103</v>
      </c>
      <c r="C298" s="132" t="s">
        <v>2023</v>
      </c>
      <c r="D298" s="126" t="s">
        <v>2024</v>
      </c>
      <c r="E298" s="126" t="s">
        <v>2019</v>
      </c>
      <c r="F298" s="130" t="s">
        <v>2025</v>
      </c>
      <c r="G298" s="126" t="s">
        <v>2026</v>
      </c>
      <c r="H298" s="128" t="s">
        <v>375</v>
      </c>
      <c r="I298" s="131" t="s">
        <v>385</v>
      </c>
      <c r="J298" s="141" t="s">
        <v>452</v>
      </c>
      <c r="K298" s="141" t="s">
        <v>8</v>
      </c>
      <c r="L298" s="141" t="s">
        <v>2027</v>
      </c>
      <c r="M298" s="127" t="s">
        <v>439</v>
      </c>
      <c r="N298" s="126" t="s">
        <v>2028</v>
      </c>
      <c r="O298" s="126" t="s">
        <v>2029</v>
      </c>
      <c r="P298" s="133"/>
    </row>
    <row r="299" spans="1:16" ht="171.6" x14ac:dyDescent="0.3">
      <c r="A299" s="128" t="s">
        <v>400</v>
      </c>
      <c r="B299" s="129">
        <v>45103</v>
      </c>
      <c r="C299" s="132" t="s">
        <v>2030</v>
      </c>
      <c r="D299" s="126" t="s">
        <v>2031</v>
      </c>
      <c r="E299" s="126" t="s">
        <v>2019</v>
      </c>
      <c r="F299" s="130" t="s">
        <v>374</v>
      </c>
      <c r="G299" s="126" t="s">
        <v>564</v>
      </c>
      <c r="H299" s="128" t="s">
        <v>375</v>
      </c>
      <c r="I299" s="131" t="s">
        <v>571</v>
      </c>
      <c r="J299" s="141"/>
      <c r="K299" s="141"/>
      <c r="L299" s="141"/>
      <c r="M299" s="127"/>
      <c r="N299" s="126" t="s">
        <v>2032</v>
      </c>
      <c r="O299" s="126" t="s">
        <v>2033</v>
      </c>
      <c r="P299" s="133"/>
    </row>
    <row r="300" spans="1:16" ht="140.4" x14ac:dyDescent="0.3">
      <c r="A300" s="128" t="s">
        <v>400</v>
      </c>
      <c r="B300" s="129">
        <v>45103</v>
      </c>
      <c r="C300" s="132" t="s">
        <v>2034</v>
      </c>
      <c r="D300" s="126" t="s">
        <v>2035</v>
      </c>
      <c r="E300" s="126" t="s">
        <v>2019</v>
      </c>
      <c r="F300" s="130" t="s">
        <v>1525</v>
      </c>
      <c r="G300" s="126" t="s">
        <v>2020</v>
      </c>
      <c r="H300" s="128" t="s">
        <v>375</v>
      </c>
      <c r="I300" s="131" t="s">
        <v>385</v>
      </c>
      <c r="J300" s="141"/>
      <c r="K300" s="141"/>
      <c r="L300" s="141"/>
      <c r="M300" s="127"/>
      <c r="N300" s="126" t="s">
        <v>2036</v>
      </c>
      <c r="O300" s="126" t="s">
        <v>2037</v>
      </c>
      <c r="P300" s="133"/>
    </row>
    <row r="301" spans="1:16" ht="187.2" x14ac:dyDescent="0.3">
      <c r="A301" s="128" t="s">
        <v>369</v>
      </c>
      <c r="B301" s="129">
        <v>45103</v>
      </c>
      <c r="C301" s="132" t="s">
        <v>2038</v>
      </c>
      <c r="D301" s="126" t="s">
        <v>2039</v>
      </c>
      <c r="E301" s="126" t="s">
        <v>2019</v>
      </c>
      <c r="F301" s="130" t="s">
        <v>1298</v>
      </c>
      <c r="G301" s="126" t="s">
        <v>564</v>
      </c>
      <c r="H301" s="128" t="s">
        <v>396</v>
      </c>
      <c r="I301" s="131" t="s">
        <v>431</v>
      </c>
      <c r="J301" s="141" t="s">
        <v>386</v>
      </c>
      <c r="K301" s="141" t="s">
        <v>18</v>
      </c>
      <c r="L301" s="141" t="s">
        <v>2040</v>
      </c>
      <c r="M301" s="127"/>
      <c r="N301" s="126" t="s">
        <v>2041</v>
      </c>
      <c r="O301" s="126" t="s">
        <v>2042</v>
      </c>
      <c r="P301" s="133"/>
    </row>
    <row r="302" spans="1:16" ht="93.6" x14ac:dyDescent="0.3">
      <c r="A302" s="128" t="s">
        <v>400</v>
      </c>
      <c r="B302" s="129">
        <v>45103</v>
      </c>
      <c r="C302" s="132" t="s">
        <v>2043</v>
      </c>
      <c r="D302" s="126" t="s">
        <v>2044</v>
      </c>
      <c r="E302" s="126" t="s">
        <v>2019</v>
      </c>
      <c r="F302" s="130" t="s">
        <v>1463</v>
      </c>
      <c r="G302" s="126" t="s">
        <v>564</v>
      </c>
      <c r="H302" s="128" t="s">
        <v>396</v>
      </c>
      <c r="I302" s="131" t="s">
        <v>2045</v>
      </c>
      <c r="J302" s="141"/>
      <c r="K302" s="141" t="s">
        <v>27</v>
      </c>
      <c r="L302" s="141"/>
      <c r="M302" s="127"/>
      <c r="N302" s="126" t="s">
        <v>2046</v>
      </c>
      <c r="O302" s="126" t="s">
        <v>2047</v>
      </c>
      <c r="P302" s="133"/>
    </row>
    <row r="303" spans="1:16" ht="202.8" x14ac:dyDescent="0.3">
      <c r="A303" s="128" t="s">
        <v>1214</v>
      </c>
      <c r="B303" s="129">
        <v>45103</v>
      </c>
      <c r="C303" s="132" t="s">
        <v>2048</v>
      </c>
      <c r="D303" s="126" t="s">
        <v>2049</v>
      </c>
      <c r="E303" s="126" t="s">
        <v>2019</v>
      </c>
      <c r="F303" s="130" t="s">
        <v>374</v>
      </c>
      <c r="G303" s="126" t="s">
        <v>374</v>
      </c>
      <c r="H303" s="128" t="s">
        <v>375</v>
      </c>
      <c r="I303" s="131" t="s">
        <v>431</v>
      </c>
      <c r="J303" s="114" t="s">
        <v>386</v>
      </c>
      <c r="K303" s="115" t="s">
        <v>50</v>
      </c>
      <c r="L303" s="115" t="s">
        <v>2050</v>
      </c>
      <c r="M303" s="127"/>
      <c r="N303" s="126" t="s">
        <v>2051</v>
      </c>
      <c r="O303" s="126" t="s">
        <v>2052</v>
      </c>
      <c r="P303" s="133"/>
    </row>
    <row r="304" spans="1:16" ht="234" x14ac:dyDescent="0.3">
      <c r="A304" s="128" t="s">
        <v>400</v>
      </c>
      <c r="B304" s="129">
        <v>45103</v>
      </c>
      <c r="C304" s="132" t="s">
        <v>2053</v>
      </c>
      <c r="D304" s="126" t="s">
        <v>2054</v>
      </c>
      <c r="E304" s="126" t="s">
        <v>2019</v>
      </c>
      <c r="F304" s="130" t="s">
        <v>374</v>
      </c>
      <c r="G304" s="126" t="s">
        <v>564</v>
      </c>
      <c r="H304" s="128" t="s">
        <v>375</v>
      </c>
      <c r="I304" s="131" t="s">
        <v>2055</v>
      </c>
      <c r="J304" s="141"/>
      <c r="K304" s="141" t="s">
        <v>13</v>
      </c>
      <c r="L304" s="141"/>
      <c r="M304" s="127"/>
      <c r="N304" s="126" t="s">
        <v>2056</v>
      </c>
      <c r="O304" s="126" t="s">
        <v>2057</v>
      </c>
      <c r="P304" s="133"/>
    </row>
    <row r="305" spans="1:16" ht="249.6" x14ac:dyDescent="0.3">
      <c r="A305" s="128" t="s">
        <v>400</v>
      </c>
      <c r="B305" s="129">
        <v>45103</v>
      </c>
      <c r="C305" s="132" t="s">
        <v>2058</v>
      </c>
      <c r="D305" s="126" t="s">
        <v>2059</v>
      </c>
      <c r="E305" s="126" t="s">
        <v>2019</v>
      </c>
      <c r="F305" s="130" t="s">
        <v>1606</v>
      </c>
      <c r="G305" s="126" t="s">
        <v>942</v>
      </c>
      <c r="H305" s="128" t="s">
        <v>396</v>
      </c>
      <c r="I305" s="131" t="s">
        <v>2060</v>
      </c>
      <c r="J305" s="141"/>
      <c r="K305" s="141" t="s">
        <v>13</v>
      </c>
      <c r="L305" s="141"/>
      <c r="M305" s="127"/>
      <c r="N305" s="126" t="s">
        <v>2061</v>
      </c>
      <c r="O305" s="126" t="s">
        <v>2062</v>
      </c>
      <c r="P305" s="133"/>
    </row>
    <row r="306" spans="1:16" ht="218.4" x14ac:dyDescent="0.3">
      <c r="A306" s="128" t="s">
        <v>400</v>
      </c>
      <c r="B306" s="129">
        <v>45103</v>
      </c>
      <c r="C306" s="132" t="s">
        <v>2063</v>
      </c>
      <c r="D306" s="126" t="s">
        <v>2064</v>
      </c>
      <c r="E306" s="126" t="s">
        <v>2019</v>
      </c>
      <c r="F306" s="130" t="s">
        <v>1544</v>
      </c>
      <c r="G306" s="126" t="s">
        <v>564</v>
      </c>
      <c r="H306" s="128" t="s">
        <v>396</v>
      </c>
      <c r="I306" s="131" t="s">
        <v>516</v>
      </c>
      <c r="J306" s="141"/>
      <c r="K306" s="141" t="s">
        <v>18</v>
      </c>
      <c r="L306" s="141"/>
      <c r="M306" s="127"/>
      <c r="N306" s="126" t="s">
        <v>2065</v>
      </c>
      <c r="O306" s="126" t="s">
        <v>2066</v>
      </c>
      <c r="P306" s="133"/>
    </row>
    <row r="307" spans="1:16" ht="78" x14ac:dyDescent="0.3">
      <c r="A307" s="128" t="s">
        <v>495</v>
      </c>
      <c r="B307" s="129">
        <v>45103</v>
      </c>
      <c r="C307" s="132" t="s">
        <v>2067</v>
      </c>
      <c r="D307" s="126" t="s">
        <v>2068</v>
      </c>
      <c r="E307" s="126" t="s">
        <v>2019</v>
      </c>
      <c r="F307" s="130" t="s">
        <v>374</v>
      </c>
      <c r="G307" s="126" t="s">
        <v>374</v>
      </c>
      <c r="H307" s="128" t="s">
        <v>396</v>
      </c>
      <c r="I307" s="131" t="s">
        <v>1450</v>
      </c>
      <c r="J307" s="141"/>
      <c r="K307" s="141"/>
      <c r="L307" s="141"/>
      <c r="M307" s="127"/>
      <c r="N307" s="126" t="s">
        <v>2069</v>
      </c>
      <c r="O307" s="133" t="s">
        <v>2070</v>
      </c>
      <c r="P307" s="133"/>
    </row>
    <row r="308" spans="1:16" ht="46.8" x14ac:dyDescent="0.3">
      <c r="A308" s="162" t="s">
        <v>495</v>
      </c>
      <c r="B308" s="163">
        <v>45103</v>
      </c>
      <c r="C308" s="164" t="s">
        <v>2071</v>
      </c>
      <c r="D308" s="133" t="s">
        <v>2072</v>
      </c>
      <c r="E308" s="133" t="s">
        <v>2019</v>
      </c>
      <c r="F308" s="158" t="s">
        <v>374</v>
      </c>
      <c r="G308" s="133" t="s">
        <v>374</v>
      </c>
      <c r="H308" s="162" t="s">
        <v>396</v>
      </c>
      <c r="I308" s="160" t="s">
        <v>2073</v>
      </c>
      <c r="J308" s="159" t="s">
        <v>452</v>
      </c>
      <c r="K308" s="159" t="s">
        <v>28</v>
      </c>
      <c r="L308" s="159" t="s">
        <v>2074</v>
      </c>
      <c r="M308" s="161"/>
      <c r="N308" s="133" t="s">
        <v>2075</v>
      </c>
      <c r="O308" s="126" t="s">
        <v>2076</v>
      </c>
      <c r="P308" s="133"/>
    </row>
    <row r="309" spans="1:16" ht="62.4" x14ac:dyDescent="0.3">
      <c r="A309" s="128" t="s">
        <v>400</v>
      </c>
      <c r="B309" s="129">
        <v>45103</v>
      </c>
      <c r="C309" s="132" t="s">
        <v>2077</v>
      </c>
      <c r="D309" s="126" t="s">
        <v>2078</v>
      </c>
      <c r="E309" s="126" t="s">
        <v>2019</v>
      </c>
      <c r="F309" s="130" t="s">
        <v>1544</v>
      </c>
      <c r="G309" s="126" t="s">
        <v>564</v>
      </c>
      <c r="H309" s="128" t="s">
        <v>396</v>
      </c>
      <c r="I309" s="131" t="s">
        <v>783</v>
      </c>
      <c r="J309" s="141"/>
      <c r="K309" s="141"/>
      <c r="L309" s="141"/>
      <c r="M309" s="127"/>
      <c r="N309" s="126" t="s">
        <v>2079</v>
      </c>
      <c r="O309" s="126" t="s">
        <v>2080</v>
      </c>
      <c r="P309" s="133"/>
    </row>
    <row r="310" spans="1:16" ht="78" x14ac:dyDescent="0.3">
      <c r="A310" s="128" t="s">
        <v>400</v>
      </c>
      <c r="B310" s="129">
        <v>45103</v>
      </c>
      <c r="C310" s="132" t="s">
        <v>2081</v>
      </c>
      <c r="D310" s="126" t="s">
        <v>2082</v>
      </c>
      <c r="E310" s="126" t="s">
        <v>2019</v>
      </c>
      <c r="F310" s="130" t="s">
        <v>1525</v>
      </c>
      <c r="G310" s="126" t="s">
        <v>665</v>
      </c>
      <c r="H310" s="128" t="s">
        <v>375</v>
      </c>
      <c r="I310" s="131" t="s">
        <v>571</v>
      </c>
      <c r="J310" s="141"/>
      <c r="K310" s="141" t="s">
        <v>27</v>
      </c>
      <c r="L310" s="141"/>
      <c r="M310" s="127"/>
      <c r="N310" s="126" t="s">
        <v>2083</v>
      </c>
      <c r="O310" s="126" t="s">
        <v>2084</v>
      </c>
      <c r="P310" s="133"/>
    </row>
    <row r="311" spans="1:16" ht="109.2" x14ac:dyDescent="0.3">
      <c r="A311" s="137" t="s">
        <v>369</v>
      </c>
      <c r="B311" s="142">
        <v>45100</v>
      </c>
      <c r="C311" s="140" t="s">
        <v>2085</v>
      </c>
      <c r="D311" s="138" t="s">
        <v>2086</v>
      </c>
      <c r="E311" s="138" t="s">
        <v>1340</v>
      </c>
      <c r="F311" s="139" t="s">
        <v>1298</v>
      </c>
      <c r="G311" s="138" t="s">
        <v>866</v>
      </c>
      <c r="H311" s="128" t="s">
        <v>396</v>
      </c>
      <c r="I311" s="131" t="s">
        <v>385</v>
      </c>
      <c r="J311" s="141"/>
      <c r="K311" s="141" t="s">
        <v>21</v>
      </c>
      <c r="L311" s="141"/>
      <c r="M311" s="127"/>
      <c r="N311" s="138" t="s">
        <v>2087</v>
      </c>
      <c r="O311" s="138"/>
      <c r="P311" s="143"/>
    </row>
    <row r="312" spans="1:16" ht="140.4" x14ac:dyDescent="0.3">
      <c r="A312" s="137" t="s">
        <v>369</v>
      </c>
      <c r="B312" s="142">
        <v>45100</v>
      </c>
      <c r="C312" s="140" t="s">
        <v>2088</v>
      </c>
      <c r="D312" s="138" t="s">
        <v>2089</v>
      </c>
      <c r="E312" s="138" t="s">
        <v>1661</v>
      </c>
      <c r="F312" s="139" t="s">
        <v>1544</v>
      </c>
      <c r="G312" s="138" t="s">
        <v>409</v>
      </c>
      <c r="H312" s="128" t="s">
        <v>396</v>
      </c>
      <c r="I312" s="131" t="s">
        <v>461</v>
      </c>
      <c r="J312" s="141"/>
      <c r="K312" s="141" t="s">
        <v>21</v>
      </c>
      <c r="L312" s="141"/>
      <c r="M312" s="127"/>
      <c r="N312" s="138" t="s">
        <v>2090</v>
      </c>
      <c r="O312" s="138" t="s">
        <v>2091</v>
      </c>
      <c r="P312" s="143"/>
    </row>
    <row r="313" spans="1:16" ht="78" x14ac:dyDescent="0.3">
      <c r="A313" s="137" t="s">
        <v>495</v>
      </c>
      <c r="B313" s="142">
        <v>45100</v>
      </c>
      <c r="C313" s="140" t="s">
        <v>2092</v>
      </c>
      <c r="D313" s="138" t="s">
        <v>2093</v>
      </c>
      <c r="E313" s="138" t="s">
        <v>2094</v>
      </c>
      <c r="F313" s="139" t="s">
        <v>1544</v>
      </c>
      <c r="G313" s="138" t="s">
        <v>409</v>
      </c>
      <c r="H313" s="128" t="s">
        <v>396</v>
      </c>
      <c r="I313" s="131" t="s">
        <v>461</v>
      </c>
      <c r="J313" s="141" t="s">
        <v>452</v>
      </c>
      <c r="K313" s="141" t="s">
        <v>46</v>
      </c>
      <c r="L313" s="141" t="s">
        <v>2095</v>
      </c>
      <c r="M313" s="127" t="s">
        <v>439</v>
      </c>
      <c r="N313" s="138" t="s">
        <v>2096</v>
      </c>
      <c r="O313" s="138" t="s">
        <v>2097</v>
      </c>
      <c r="P313" s="143"/>
    </row>
    <row r="314" spans="1:16" ht="109.2" x14ac:dyDescent="0.3">
      <c r="A314" s="137" t="s">
        <v>400</v>
      </c>
      <c r="B314" s="142">
        <v>45100</v>
      </c>
      <c r="C314" s="140" t="s">
        <v>2098</v>
      </c>
      <c r="D314" s="138" t="s">
        <v>2099</v>
      </c>
      <c r="E314" s="138" t="s">
        <v>1316</v>
      </c>
      <c r="F314" s="139" t="s">
        <v>1544</v>
      </c>
      <c r="G314" s="138" t="s">
        <v>409</v>
      </c>
      <c r="H314" s="128" t="s">
        <v>396</v>
      </c>
      <c r="I314" s="131" t="s">
        <v>516</v>
      </c>
      <c r="J314" s="114" t="s">
        <v>386</v>
      </c>
      <c r="K314" s="115" t="s">
        <v>50</v>
      </c>
      <c r="L314" s="115" t="s">
        <v>2100</v>
      </c>
      <c r="M314" s="127"/>
      <c r="N314" s="138" t="s">
        <v>2101</v>
      </c>
      <c r="O314" s="138" t="s">
        <v>2102</v>
      </c>
      <c r="P314" s="143"/>
    </row>
    <row r="315" spans="1:16" ht="31.2" x14ac:dyDescent="0.3">
      <c r="A315" s="137" t="s">
        <v>684</v>
      </c>
      <c r="B315" s="142">
        <v>45100</v>
      </c>
      <c r="C315" s="140" t="s">
        <v>2103</v>
      </c>
      <c r="D315" s="138" t="s">
        <v>2104</v>
      </c>
      <c r="E315" s="138" t="s">
        <v>2105</v>
      </c>
      <c r="F315" s="139" t="s">
        <v>1544</v>
      </c>
      <c r="G315" s="138" t="s">
        <v>416</v>
      </c>
      <c r="H315" s="128" t="s">
        <v>396</v>
      </c>
      <c r="I315" s="131" t="s">
        <v>516</v>
      </c>
      <c r="J315" s="141"/>
      <c r="K315" s="141"/>
      <c r="L315" s="141"/>
      <c r="M315" s="127"/>
      <c r="N315" s="138" t="s">
        <v>2106</v>
      </c>
      <c r="O315" s="138" t="s">
        <v>2107</v>
      </c>
      <c r="P315" s="143"/>
    </row>
    <row r="316" spans="1:16" ht="46.8" x14ac:dyDescent="0.3">
      <c r="A316" s="137" t="s">
        <v>412</v>
      </c>
      <c r="B316" s="142">
        <v>45100</v>
      </c>
      <c r="C316" s="140" t="s">
        <v>2108</v>
      </c>
      <c r="D316" s="138" t="s">
        <v>2109</v>
      </c>
      <c r="E316" s="138" t="s">
        <v>510</v>
      </c>
      <c r="F316" s="139" t="s">
        <v>1544</v>
      </c>
      <c r="G316" s="138" t="s">
        <v>873</v>
      </c>
      <c r="H316" s="128" t="s">
        <v>396</v>
      </c>
      <c r="I316" s="131" t="s">
        <v>385</v>
      </c>
      <c r="J316" s="141"/>
      <c r="K316" s="141"/>
      <c r="L316" s="141"/>
      <c r="M316" s="127"/>
      <c r="N316" s="138" t="s">
        <v>2110</v>
      </c>
      <c r="O316" s="138" t="s">
        <v>2111</v>
      </c>
      <c r="P316" s="143"/>
    </row>
    <row r="317" spans="1:16" ht="218.4" x14ac:dyDescent="0.3">
      <c r="A317" s="137" t="s">
        <v>400</v>
      </c>
      <c r="B317" s="142">
        <v>45100</v>
      </c>
      <c r="C317" s="140" t="s">
        <v>2112</v>
      </c>
      <c r="D317" s="138" t="s">
        <v>2113</v>
      </c>
      <c r="E317" s="138" t="s">
        <v>2114</v>
      </c>
      <c r="F317" s="139" t="s">
        <v>1463</v>
      </c>
      <c r="G317" s="138" t="s">
        <v>2115</v>
      </c>
      <c r="H317" s="128" t="s">
        <v>396</v>
      </c>
      <c r="I317" s="131" t="s">
        <v>1718</v>
      </c>
      <c r="J317" s="141" t="s">
        <v>452</v>
      </c>
      <c r="K317" s="141" t="s">
        <v>22</v>
      </c>
      <c r="L317" s="141" t="s">
        <v>2116</v>
      </c>
      <c r="M317" s="127" t="s">
        <v>649</v>
      </c>
      <c r="N317" s="138" t="s">
        <v>2117</v>
      </c>
      <c r="O317" s="138" t="s">
        <v>2118</v>
      </c>
      <c r="P317" s="143"/>
    </row>
    <row r="318" spans="1:16" ht="312" x14ac:dyDescent="0.3">
      <c r="A318" s="137" t="s">
        <v>400</v>
      </c>
      <c r="B318" s="142">
        <v>45100</v>
      </c>
      <c r="C318" s="140" t="s">
        <v>2119</v>
      </c>
      <c r="D318" s="138" t="s">
        <v>2120</v>
      </c>
      <c r="E318" s="138" t="s">
        <v>2121</v>
      </c>
      <c r="F318" s="139" t="s">
        <v>1463</v>
      </c>
      <c r="G318" s="138" t="s">
        <v>942</v>
      </c>
      <c r="H318" s="128" t="s">
        <v>396</v>
      </c>
      <c r="I318" s="131" t="s">
        <v>431</v>
      </c>
      <c r="J318" s="115" t="s">
        <v>386</v>
      </c>
      <c r="K318" s="115" t="s">
        <v>50</v>
      </c>
      <c r="L318" s="115" t="s">
        <v>2122</v>
      </c>
      <c r="M318" s="127"/>
      <c r="N318" s="138" t="s">
        <v>2123</v>
      </c>
      <c r="O318" s="138" t="s">
        <v>2124</v>
      </c>
      <c r="P318" s="143"/>
    </row>
    <row r="319" spans="1:16" ht="140.4" x14ac:dyDescent="0.3">
      <c r="A319" s="137" t="s">
        <v>495</v>
      </c>
      <c r="B319" s="142">
        <v>45100</v>
      </c>
      <c r="C319" s="140" t="s">
        <v>2125</v>
      </c>
      <c r="D319" s="138" t="s">
        <v>2126</v>
      </c>
      <c r="E319" s="138" t="s">
        <v>2127</v>
      </c>
      <c r="F319" s="139" t="s">
        <v>1463</v>
      </c>
      <c r="G319" s="138" t="s">
        <v>409</v>
      </c>
      <c r="H319" s="128" t="s">
        <v>396</v>
      </c>
      <c r="I319" s="131" t="s">
        <v>1243</v>
      </c>
      <c r="J319" s="141" t="s">
        <v>452</v>
      </c>
      <c r="K319" s="141" t="s">
        <v>207</v>
      </c>
      <c r="L319" s="141" t="s">
        <v>2128</v>
      </c>
      <c r="M319" s="127" t="s">
        <v>649</v>
      </c>
      <c r="N319" s="138" t="s">
        <v>2129</v>
      </c>
      <c r="O319" s="138" t="s">
        <v>2130</v>
      </c>
      <c r="P319" s="143"/>
    </row>
    <row r="320" spans="1:16" ht="156" x14ac:dyDescent="0.3">
      <c r="A320" s="166" t="s">
        <v>400</v>
      </c>
      <c r="B320" s="167">
        <v>45100</v>
      </c>
      <c r="C320" s="152" t="s">
        <v>2131</v>
      </c>
      <c r="D320" s="143" t="s">
        <v>2132</v>
      </c>
      <c r="E320" s="143" t="s">
        <v>2133</v>
      </c>
      <c r="F320" s="165" t="s">
        <v>1463</v>
      </c>
      <c r="G320" s="143" t="s">
        <v>374</v>
      </c>
      <c r="H320" s="162" t="s">
        <v>396</v>
      </c>
      <c r="I320" s="160" t="s">
        <v>424</v>
      </c>
      <c r="J320" s="174" t="s">
        <v>452</v>
      </c>
      <c r="K320" s="159" t="s">
        <v>56</v>
      </c>
      <c r="L320" s="159" t="s">
        <v>2134</v>
      </c>
      <c r="M320" s="161" t="s">
        <v>439</v>
      </c>
      <c r="N320" s="143" t="s">
        <v>2135</v>
      </c>
      <c r="O320" s="143" t="s">
        <v>2136</v>
      </c>
      <c r="P320" s="143" t="s">
        <v>375</v>
      </c>
    </row>
    <row r="321" spans="1:16" ht="140.4" x14ac:dyDescent="0.3">
      <c r="A321" s="137" t="s">
        <v>400</v>
      </c>
      <c r="B321" s="142">
        <v>45100</v>
      </c>
      <c r="C321" s="140" t="s">
        <v>2137</v>
      </c>
      <c r="D321" s="138" t="s">
        <v>2138</v>
      </c>
      <c r="E321" s="138" t="s">
        <v>1378</v>
      </c>
      <c r="F321" s="139" t="s">
        <v>1463</v>
      </c>
      <c r="G321" s="138" t="s">
        <v>374</v>
      </c>
      <c r="H321" s="128" t="s">
        <v>396</v>
      </c>
      <c r="I321" s="131" t="s">
        <v>385</v>
      </c>
      <c r="J321" s="141" t="s">
        <v>452</v>
      </c>
      <c r="K321" s="141" t="s">
        <v>28</v>
      </c>
      <c r="L321" s="141" t="s">
        <v>1590</v>
      </c>
      <c r="M321" s="127"/>
      <c r="N321" s="138" t="s">
        <v>2139</v>
      </c>
      <c r="O321" s="138" t="s">
        <v>2140</v>
      </c>
      <c r="P321" s="143"/>
    </row>
    <row r="322" spans="1:16" ht="140.4" x14ac:dyDescent="0.3">
      <c r="A322" s="137" t="s">
        <v>412</v>
      </c>
      <c r="B322" s="142">
        <v>45100</v>
      </c>
      <c r="C322" s="140" t="s">
        <v>2141</v>
      </c>
      <c r="D322" s="138" t="s">
        <v>2142</v>
      </c>
      <c r="E322" s="138" t="s">
        <v>2143</v>
      </c>
      <c r="F322" s="139" t="s">
        <v>1463</v>
      </c>
      <c r="G322" s="138" t="s">
        <v>374</v>
      </c>
      <c r="H322" s="128" t="s">
        <v>396</v>
      </c>
      <c r="I322" s="131" t="s">
        <v>424</v>
      </c>
      <c r="J322" s="114" t="s">
        <v>452</v>
      </c>
      <c r="K322" s="115" t="s">
        <v>7</v>
      </c>
      <c r="L322" s="115" t="s">
        <v>2144</v>
      </c>
      <c r="M322" s="127" t="s">
        <v>439</v>
      </c>
      <c r="N322" s="138" t="s">
        <v>2145</v>
      </c>
      <c r="O322" s="138" t="s">
        <v>2146</v>
      </c>
      <c r="P322" s="143"/>
    </row>
    <row r="323" spans="1:16" ht="62.4" x14ac:dyDescent="0.3">
      <c r="A323" s="166" t="s">
        <v>1214</v>
      </c>
      <c r="B323" s="167">
        <v>45100</v>
      </c>
      <c r="C323" s="152" t="s">
        <v>2147</v>
      </c>
      <c r="D323" s="143" t="s">
        <v>2148</v>
      </c>
      <c r="E323" s="143" t="s">
        <v>728</v>
      </c>
      <c r="F323" s="165" t="s">
        <v>1463</v>
      </c>
      <c r="G323" s="143" t="s">
        <v>374</v>
      </c>
      <c r="H323" s="162" t="s">
        <v>396</v>
      </c>
      <c r="I323" s="160" t="s">
        <v>1456</v>
      </c>
      <c r="J323" s="159" t="s">
        <v>452</v>
      </c>
      <c r="K323" s="159" t="s">
        <v>18</v>
      </c>
      <c r="L323" s="159" t="s">
        <v>2149</v>
      </c>
      <c r="M323" s="161" t="s">
        <v>439</v>
      </c>
      <c r="N323" s="143" t="s">
        <v>2150</v>
      </c>
      <c r="O323" s="143" t="s">
        <v>2151</v>
      </c>
      <c r="P323" s="143"/>
    </row>
    <row r="324" spans="1:16" ht="202.8" x14ac:dyDescent="0.3">
      <c r="A324" s="137" t="s">
        <v>390</v>
      </c>
      <c r="B324" s="142">
        <v>45100</v>
      </c>
      <c r="C324" s="140" t="s">
        <v>2152</v>
      </c>
      <c r="D324" s="138" t="s">
        <v>2153</v>
      </c>
      <c r="E324" s="138" t="s">
        <v>1355</v>
      </c>
      <c r="F324" s="139" t="s">
        <v>1525</v>
      </c>
      <c r="G324" s="138" t="s">
        <v>374</v>
      </c>
      <c r="H324" s="128" t="s">
        <v>375</v>
      </c>
      <c r="I324" s="131" t="s">
        <v>537</v>
      </c>
      <c r="J324" s="141"/>
      <c r="K324" s="141"/>
      <c r="L324" s="141"/>
      <c r="M324" s="127"/>
      <c r="N324" s="138" t="s">
        <v>2154</v>
      </c>
      <c r="O324" s="138" t="s">
        <v>2155</v>
      </c>
      <c r="P324" s="143"/>
    </row>
    <row r="325" spans="1:16" ht="140.4" x14ac:dyDescent="0.3">
      <c r="A325" s="137" t="s">
        <v>379</v>
      </c>
      <c r="B325" s="142">
        <v>45100</v>
      </c>
      <c r="C325" s="140" t="s">
        <v>2156</v>
      </c>
      <c r="D325" s="138" t="s">
        <v>2157</v>
      </c>
      <c r="E325" s="138" t="s">
        <v>1421</v>
      </c>
      <c r="F325" s="139" t="s">
        <v>374</v>
      </c>
      <c r="G325" s="138" t="s">
        <v>564</v>
      </c>
      <c r="H325" s="128" t="s">
        <v>396</v>
      </c>
      <c r="I325" s="131" t="s">
        <v>447</v>
      </c>
      <c r="J325" s="141" t="s">
        <v>452</v>
      </c>
      <c r="K325" s="141" t="s">
        <v>11</v>
      </c>
      <c r="L325" s="141"/>
      <c r="M325" s="127"/>
      <c r="N325" s="138" t="s">
        <v>2158</v>
      </c>
      <c r="O325" s="138" t="s">
        <v>2159</v>
      </c>
      <c r="P325" s="143"/>
    </row>
    <row r="326" spans="1:16" ht="218.4" x14ac:dyDescent="0.3">
      <c r="A326" s="137" t="s">
        <v>1214</v>
      </c>
      <c r="B326" s="142">
        <v>45100</v>
      </c>
      <c r="C326" s="140" t="s">
        <v>2160</v>
      </c>
      <c r="D326" s="138" t="s">
        <v>2161</v>
      </c>
      <c r="E326" s="138" t="s">
        <v>728</v>
      </c>
      <c r="F326" s="139" t="s">
        <v>374</v>
      </c>
      <c r="G326" s="138" t="s">
        <v>374</v>
      </c>
      <c r="H326" s="128" t="s">
        <v>375</v>
      </c>
      <c r="I326" s="131" t="s">
        <v>461</v>
      </c>
      <c r="J326" s="141"/>
      <c r="K326" s="141"/>
      <c r="L326" s="141"/>
      <c r="M326" s="127"/>
      <c r="N326" s="138" t="s">
        <v>2162</v>
      </c>
      <c r="O326" s="138" t="s">
        <v>2163</v>
      </c>
      <c r="P326" s="143"/>
    </row>
    <row r="327" spans="1:16" ht="124.8" x14ac:dyDescent="0.3">
      <c r="A327" s="137" t="s">
        <v>400</v>
      </c>
      <c r="B327" s="142">
        <v>45100</v>
      </c>
      <c r="C327" s="140" t="s">
        <v>2164</v>
      </c>
      <c r="D327" s="138" t="s">
        <v>2165</v>
      </c>
      <c r="E327" s="138" t="s">
        <v>2166</v>
      </c>
      <c r="F327" s="139" t="s">
        <v>374</v>
      </c>
      <c r="G327" s="138" t="s">
        <v>374</v>
      </c>
      <c r="H327" s="128" t="s">
        <v>396</v>
      </c>
      <c r="I327" s="131" t="s">
        <v>694</v>
      </c>
      <c r="J327" s="141"/>
      <c r="K327" s="141"/>
      <c r="L327" s="141"/>
      <c r="M327" s="127"/>
      <c r="N327" s="138" t="s">
        <v>2167</v>
      </c>
      <c r="O327" s="138" t="s">
        <v>2168</v>
      </c>
      <c r="P327" s="143"/>
    </row>
    <row r="328" spans="1:16" ht="234" x14ac:dyDescent="0.3">
      <c r="A328" s="137" t="s">
        <v>495</v>
      </c>
      <c r="B328" s="142">
        <v>45100</v>
      </c>
      <c r="C328" s="140" t="s">
        <v>2169</v>
      </c>
      <c r="D328" s="138" t="s">
        <v>2170</v>
      </c>
      <c r="E328" s="138" t="s">
        <v>1003</v>
      </c>
      <c r="F328" s="139" t="s">
        <v>374</v>
      </c>
      <c r="G328" s="138" t="s">
        <v>374</v>
      </c>
      <c r="H328" s="128" t="s">
        <v>375</v>
      </c>
      <c r="I328" s="131" t="s">
        <v>397</v>
      </c>
      <c r="J328" s="141" t="s">
        <v>452</v>
      </c>
      <c r="K328" s="141" t="s">
        <v>8</v>
      </c>
      <c r="L328" s="141" t="s">
        <v>2171</v>
      </c>
      <c r="M328" s="127" t="s">
        <v>439</v>
      </c>
      <c r="N328" s="138" t="s">
        <v>2172</v>
      </c>
      <c r="O328" s="138" t="s">
        <v>2173</v>
      </c>
      <c r="P328" s="143"/>
    </row>
    <row r="329" spans="1:16" ht="124.8" x14ac:dyDescent="0.3">
      <c r="A329" s="137" t="s">
        <v>1593</v>
      </c>
      <c r="B329" s="142">
        <v>45093</v>
      </c>
      <c r="C329" s="140" t="s">
        <v>2174</v>
      </c>
      <c r="D329" s="138" t="s">
        <v>2175</v>
      </c>
      <c r="E329" s="138" t="s">
        <v>2176</v>
      </c>
      <c r="F329" s="139" t="s">
        <v>1544</v>
      </c>
      <c r="G329" s="138" t="s">
        <v>1088</v>
      </c>
      <c r="H329" s="128" t="s">
        <v>396</v>
      </c>
      <c r="I329" s="131" t="s">
        <v>461</v>
      </c>
      <c r="J329" s="141"/>
      <c r="K329" s="141"/>
      <c r="L329" s="141"/>
      <c r="M329" s="127"/>
      <c r="N329" s="138" t="s">
        <v>2177</v>
      </c>
      <c r="O329" s="138" t="s">
        <v>2178</v>
      </c>
      <c r="P329" s="143"/>
    </row>
    <row r="330" spans="1:16" ht="78" x14ac:dyDescent="0.3">
      <c r="A330" s="137" t="s">
        <v>390</v>
      </c>
      <c r="B330" s="142">
        <v>45093</v>
      </c>
      <c r="C330" s="140" t="s">
        <v>2179</v>
      </c>
      <c r="D330" s="138" t="s">
        <v>2180</v>
      </c>
      <c r="E330" s="138" t="s">
        <v>510</v>
      </c>
      <c r="F330" s="139" t="s">
        <v>1544</v>
      </c>
      <c r="G330" s="138" t="s">
        <v>873</v>
      </c>
      <c r="H330" s="128" t="s">
        <v>396</v>
      </c>
      <c r="I330" s="131" t="s">
        <v>376</v>
      </c>
      <c r="J330" s="141" t="s">
        <v>452</v>
      </c>
      <c r="K330" s="141" t="s">
        <v>27</v>
      </c>
      <c r="L330" s="141"/>
      <c r="M330" s="127"/>
      <c r="N330" s="138" t="s">
        <v>2181</v>
      </c>
      <c r="O330" s="138" t="s">
        <v>2182</v>
      </c>
      <c r="P330" s="143"/>
    </row>
    <row r="331" spans="1:16" ht="187.2" x14ac:dyDescent="0.3">
      <c r="A331" s="137" t="s">
        <v>379</v>
      </c>
      <c r="B331" s="142">
        <v>45093</v>
      </c>
      <c r="C331" s="140" t="s">
        <v>2183</v>
      </c>
      <c r="D331" s="138" t="s">
        <v>2184</v>
      </c>
      <c r="E331" s="138" t="s">
        <v>2185</v>
      </c>
      <c r="F331" s="139" t="s">
        <v>1544</v>
      </c>
      <c r="G331" s="138" t="s">
        <v>873</v>
      </c>
      <c r="H331" s="128" t="s">
        <v>396</v>
      </c>
      <c r="I331" s="131" t="s">
        <v>461</v>
      </c>
      <c r="J331" s="141" t="s">
        <v>452</v>
      </c>
      <c r="K331" s="141" t="s">
        <v>11</v>
      </c>
      <c r="L331" s="141" t="s">
        <v>2186</v>
      </c>
      <c r="M331" s="127" t="s">
        <v>439</v>
      </c>
      <c r="N331" s="138" t="s">
        <v>2187</v>
      </c>
      <c r="O331" s="138" t="s">
        <v>2188</v>
      </c>
      <c r="P331" s="143"/>
    </row>
    <row r="332" spans="1:16" ht="93.6" x14ac:dyDescent="0.3">
      <c r="A332" s="137" t="s">
        <v>369</v>
      </c>
      <c r="B332" s="142">
        <v>45093</v>
      </c>
      <c r="C332" s="140" t="s">
        <v>2189</v>
      </c>
      <c r="D332" s="138" t="s">
        <v>2190</v>
      </c>
      <c r="E332" s="138" t="s">
        <v>2191</v>
      </c>
      <c r="F332" s="139" t="s">
        <v>1544</v>
      </c>
      <c r="G332" s="138" t="s">
        <v>374</v>
      </c>
      <c r="H332" s="128" t="s">
        <v>396</v>
      </c>
      <c r="I332" s="131" t="s">
        <v>461</v>
      </c>
      <c r="J332" s="141"/>
      <c r="K332" s="141"/>
      <c r="L332" s="141"/>
      <c r="M332" s="127"/>
      <c r="N332" s="138" t="s">
        <v>2192</v>
      </c>
      <c r="O332" s="138" t="s">
        <v>2193</v>
      </c>
      <c r="P332" s="143"/>
    </row>
    <row r="333" spans="1:16" ht="62.4" x14ac:dyDescent="0.3">
      <c r="A333" s="137" t="s">
        <v>400</v>
      </c>
      <c r="B333" s="142">
        <v>45093</v>
      </c>
      <c r="C333" s="140" t="s">
        <v>2194</v>
      </c>
      <c r="D333" s="138" t="s">
        <v>2195</v>
      </c>
      <c r="E333" s="138" t="s">
        <v>1058</v>
      </c>
      <c r="F333" s="139" t="s">
        <v>1556</v>
      </c>
      <c r="G333" s="138" t="s">
        <v>564</v>
      </c>
      <c r="H333" s="128" t="s">
        <v>396</v>
      </c>
      <c r="I333" s="131" t="s">
        <v>431</v>
      </c>
      <c r="J333" s="141"/>
      <c r="K333" s="141"/>
      <c r="L333" s="141"/>
      <c r="M333" s="127"/>
      <c r="N333" s="138" t="s">
        <v>2196</v>
      </c>
      <c r="O333" s="138" t="s">
        <v>2197</v>
      </c>
      <c r="P333" s="143"/>
    </row>
    <row r="334" spans="1:16" ht="187.2" x14ac:dyDescent="0.3">
      <c r="A334" s="137" t="s">
        <v>400</v>
      </c>
      <c r="B334" s="142">
        <v>45093</v>
      </c>
      <c r="C334" s="140" t="s">
        <v>2198</v>
      </c>
      <c r="D334" s="138" t="s">
        <v>2199</v>
      </c>
      <c r="E334" s="138" t="s">
        <v>704</v>
      </c>
      <c r="F334" s="139" t="s">
        <v>1556</v>
      </c>
      <c r="G334" s="138" t="s">
        <v>564</v>
      </c>
      <c r="H334" s="128" t="s">
        <v>396</v>
      </c>
      <c r="I334" s="131" t="s">
        <v>431</v>
      </c>
      <c r="J334" s="141" t="s">
        <v>452</v>
      </c>
      <c r="K334" s="141" t="s">
        <v>232</v>
      </c>
      <c r="L334" s="141" t="s">
        <v>2200</v>
      </c>
      <c r="M334" s="127"/>
      <c r="N334" s="138" t="s">
        <v>2201</v>
      </c>
      <c r="O334" s="138" t="s">
        <v>2202</v>
      </c>
      <c r="P334" s="143"/>
    </row>
    <row r="335" spans="1:16" ht="93.6" x14ac:dyDescent="0.3">
      <c r="A335" s="137" t="s">
        <v>412</v>
      </c>
      <c r="B335" s="142">
        <v>45093</v>
      </c>
      <c r="C335" s="140" t="s">
        <v>2203</v>
      </c>
      <c r="D335" s="138" t="s">
        <v>2204</v>
      </c>
      <c r="E335" s="138" t="s">
        <v>2205</v>
      </c>
      <c r="F335" s="139" t="s">
        <v>1463</v>
      </c>
      <c r="G335" s="138" t="s">
        <v>942</v>
      </c>
      <c r="H335" s="128" t="s">
        <v>396</v>
      </c>
      <c r="I335" s="131" t="s">
        <v>424</v>
      </c>
      <c r="J335" s="141" t="s">
        <v>452</v>
      </c>
      <c r="K335" s="141" t="s">
        <v>12</v>
      </c>
      <c r="L335" s="141" t="s">
        <v>2206</v>
      </c>
      <c r="M335" s="127"/>
      <c r="N335" s="138" t="s">
        <v>2207</v>
      </c>
      <c r="O335" s="138" t="s">
        <v>2208</v>
      </c>
      <c r="P335" s="143"/>
    </row>
    <row r="336" spans="1:16" ht="124.8" x14ac:dyDescent="0.3">
      <c r="A336" s="137" t="s">
        <v>379</v>
      </c>
      <c r="B336" s="142">
        <v>45093</v>
      </c>
      <c r="C336" s="140" t="s">
        <v>2209</v>
      </c>
      <c r="D336" s="138" t="s">
        <v>2210</v>
      </c>
      <c r="E336" s="138" t="s">
        <v>2143</v>
      </c>
      <c r="F336" s="139" t="s">
        <v>1463</v>
      </c>
      <c r="G336" s="138" t="s">
        <v>409</v>
      </c>
      <c r="H336" s="128" t="s">
        <v>396</v>
      </c>
      <c r="I336" s="131" t="s">
        <v>447</v>
      </c>
      <c r="J336" s="141" t="s">
        <v>452</v>
      </c>
      <c r="K336" s="141" t="s">
        <v>11</v>
      </c>
      <c r="L336" s="141" t="s">
        <v>2211</v>
      </c>
      <c r="M336" s="127" t="s">
        <v>649</v>
      </c>
      <c r="N336" s="138" t="s">
        <v>2212</v>
      </c>
      <c r="O336" s="138" t="s">
        <v>2213</v>
      </c>
      <c r="P336" s="143"/>
    </row>
    <row r="337" spans="1:16" ht="171.6" x14ac:dyDescent="0.3">
      <c r="A337" s="137" t="s">
        <v>369</v>
      </c>
      <c r="B337" s="142">
        <v>45093</v>
      </c>
      <c r="C337" s="140" t="s">
        <v>2214</v>
      </c>
      <c r="D337" s="138" t="s">
        <v>2215</v>
      </c>
      <c r="E337" s="138" t="s">
        <v>2216</v>
      </c>
      <c r="F337" s="139" t="s">
        <v>1463</v>
      </c>
      <c r="G337" s="138" t="s">
        <v>1088</v>
      </c>
      <c r="H337" s="128" t="s">
        <v>396</v>
      </c>
      <c r="I337" s="131" t="s">
        <v>1147</v>
      </c>
      <c r="J337" s="141" t="s">
        <v>452</v>
      </c>
      <c r="K337" s="141" t="s">
        <v>150</v>
      </c>
      <c r="L337" s="141" t="s">
        <v>2217</v>
      </c>
      <c r="M337" s="127"/>
      <c r="N337" s="138" t="s">
        <v>2218</v>
      </c>
      <c r="O337" s="138" t="s">
        <v>2219</v>
      </c>
      <c r="P337" s="143"/>
    </row>
    <row r="338" spans="1:16" ht="156" x14ac:dyDescent="0.3">
      <c r="A338" s="137" t="s">
        <v>822</v>
      </c>
      <c r="B338" s="142">
        <v>45093</v>
      </c>
      <c r="C338" s="140" t="s">
        <v>2220</v>
      </c>
      <c r="D338" s="138" t="s">
        <v>2221</v>
      </c>
      <c r="E338" s="138" t="s">
        <v>2222</v>
      </c>
      <c r="F338" s="139" t="s">
        <v>1463</v>
      </c>
      <c r="G338" s="138" t="s">
        <v>374</v>
      </c>
      <c r="H338" s="128" t="s">
        <v>396</v>
      </c>
      <c r="I338" s="131" t="s">
        <v>424</v>
      </c>
      <c r="J338" s="141"/>
      <c r="K338" s="141"/>
      <c r="L338" s="141"/>
      <c r="M338" s="127"/>
      <c r="N338" s="138" t="s">
        <v>2223</v>
      </c>
      <c r="O338" s="138" t="s">
        <v>2224</v>
      </c>
      <c r="P338" s="143"/>
    </row>
    <row r="339" spans="1:16" ht="202.8" x14ac:dyDescent="0.3">
      <c r="A339" s="137" t="s">
        <v>495</v>
      </c>
      <c r="B339" s="142">
        <v>45093</v>
      </c>
      <c r="C339" s="138" t="s">
        <v>2225</v>
      </c>
      <c r="D339" s="138" t="s">
        <v>2226</v>
      </c>
      <c r="E339" s="138" t="s">
        <v>1913</v>
      </c>
      <c r="F339" s="139" t="s">
        <v>1606</v>
      </c>
      <c r="G339" s="138" t="s">
        <v>1387</v>
      </c>
      <c r="H339" s="128" t="s">
        <v>396</v>
      </c>
      <c r="I339" s="131" t="s">
        <v>397</v>
      </c>
      <c r="J339" s="141" t="s">
        <v>386</v>
      </c>
      <c r="K339" s="141" t="s">
        <v>8</v>
      </c>
      <c r="L339" s="141" t="s">
        <v>2227</v>
      </c>
      <c r="M339" s="127" t="s">
        <v>439</v>
      </c>
      <c r="N339" s="138" t="s">
        <v>2228</v>
      </c>
      <c r="O339" s="138" t="s">
        <v>2229</v>
      </c>
      <c r="P339" s="138"/>
    </row>
    <row r="340" spans="1:16" ht="218.4" x14ac:dyDescent="0.3">
      <c r="A340" s="137" t="s">
        <v>379</v>
      </c>
      <c r="B340" s="142">
        <v>45093</v>
      </c>
      <c r="C340" s="140" t="s">
        <v>2230</v>
      </c>
      <c r="D340" s="138" t="s">
        <v>1933</v>
      </c>
      <c r="E340" s="138" t="s">
        <v>1964</v>
      </c>
      <c r="F340" s="139" t="s">
        <v>1506</v>
      </c>
      <c r="G340" s="138" t="s">
        <v>409</v>
      </c>
      <c r="H340" s="128" t="s">
        <v>375</v>
      </c>
      <c r="I340" s="131" t="s">
        <v>461</v>
      </c>
      <c r="J340" s="141" t="s">
        <v>386</v>
      </c>
      <c r="K340" s="141" t="s">
        <v>11</v>
      </c>
      <c r="L340" s="141" t="s">
        <v>2231</v>
      </c>
      <c r="M340" s="127"/>
      <c r="N340" s="138" t="s">
        <v>2232</v>
      </c>
      <c r="O340" s="138" t="s">
        <v>2233</v>
      </c>
      <c r="P340" s="143"/>
    </row>
    <row r="341" spans="1:16" ht="280.8" x14ac:dyDescent="0.3">
      <c r="A341" s="137" t="s">
        <v>369</v>
      </c>
      <c r="B341" s="142">
        <v>45093</v>
      </c>
      <c r="C341" s="140" t="s">
        <v>2234</v>
      </c>
      <c r="D341" s="138" t="s">
        <v>2235</v>
      </c>
      <c r="E341" s="138" t="s">
        <v>1412</v>
      </c>
      <c r="F341" s="139" t="s">
        <v>1506</v>
      </c>
      <c r="G341" s="138" t="s">
        <v>564</v>
      </c>
      <c r="H341" s="128" t="s">
        <v>375</v>
      </c>
      <c r="I341" s="131" t="s">
        <v>461</v>
      </c>
      <c r="J341" s="141"/>
      <c r="K341" s="141"/>
      <c r="L341" s="141"/>
      <c r="M341" s="127"/>
      <c r="N341" s="138" t="s">
        <v>2236</v>
      </c>
      <c r="O341" s="138" t="s">
        <v>2237</v>
      </c>
      <c r="P341" s="143"/>
    </row>
    <row r="342" spans="1:16" ht="93.6" x14ac:dyDescent="0.3">
      <c r="A342" s="137" t="s">
        <v>927</v>
      </c>
      <c r="B342" s="142">
        <v>45093</v>
      </c>
      <c r="C342" s="140" t="s">
        <v>2238</v>
      </c>
      <c r="D342" s="138" t="s">
        <v>2239</v>
      </c>
      <c r="E342" s="138" t="s">
        <v>2240</v>
      </c>
      <c r="F342" s="139" t="s">
        <v>1525</v>
      </c>
      <c r="G342" s="138" t="s">
        <v>942</v>
      </c>
      <c r="H342" s="128" t="s">
        <v>375</v>
      </c>
      <c r="I342" s="131" t="s">
        <v>537</v>
      </c>
      <c r="J342" s="141"/>
      <c r="K342" s="141"/>
      <c r="L342" s="141"/>
      <c r="M342" s="127"/>
      <c r="N342" s="138" t="s">
        <v>2241</v>
      </c>
      <c r="O342" s="138" t="s">
        <v>2242</v>
      </c>
      <c r="P342" s="143"/>
    </row>
    <row r="343" spans="1:16" ht="140.4" x14ac:dyDescent="0.3">
      <c r="A343" s="137" t="s">
        <v>495</v>
      </c>
      <c r="B343" s="142">
        <v>45093</v>
      </c>
      <c r="C343" s="140" t="s">
        <v>2243</v>
      </c>
      <c r="D343" s="138" t="s">
        <v>2244</v>
      </c>
      <c r="E343" s="138" t="s">
        <v>2222</v>
      </c>
      <c r="F343" s="139" t="s">
        <v>374</v>
      </c>
      <c r="G343" s="138" t="s">
        <v>2245</v>
      </c>
      <c r="H343" s="128" t="s">
        <v>396</v>
      </c>
      <c r="I343" s="131" t="s">
        <v>461</v>
      </c>
      <c r="J343" s="141"/>
      <c r="K343" s="141" t="s">
        <v>8</v>
      </c>
      <c r="L343" s="141" t="s">
        <v>2246</v>
      </c>
      <c r="M343" s="127"/>
      <c r="N343" s="138" t="s">
        <v>2247</v>
      </c>
      <c r="O343" s="138" t="s">
        <v>2248</v>
      </c>
      <c r="P343" s="143"/>
    </row>
    <row r="344" spans="1:16" ht="46.8" x14ac:dyDescent="0.3">
      <c r="A344" s="137" t="s">
        <v>379</v>
      </c>
      <c r="B344" s="142">
        <v>45093</v>
      </c>
      <c r="C344" s="140" t="s">
        <v>2249</v>
      </c>
      <c r="D344" s="138" t="s">
        <v>2250</v>
      </c>
      <c r="E344" s="138" t="s">
        <v>2251</v>
      </c>
      <c r="F344" s="139" t="s">
        <v>374</v>
      </c>
      <c r="G344" s="138" t="s">
        <v>374</v>
      </c>
      <c r="H344" s="128" t="s">
        <v>396</v>
      </c>
      <c r="I344" s="131" t="s">
        <v>461</v>
      </c>
      <c r="J344" s="141" t="s">
        <v>452</v>
      </c>
      <c r="K344" s="141" t="s">
        <v>59</v>
      </c>
      <c r="L344" s="141"/>
      <c r="M344" s="127"/>
      <c r="N344" s="138" t="s">
        <v>2252</v>
      </c>
      <c r="O344" s="138" t="s">
        <v>549</v>
      </c>
      <c r="P344" s="143"/>
    </row>
    <row r="345" spans="1:16" ht="62.4" x14ac:dyDescent="0.3">
      <c r="A345" s="137" t="s">
        <v>400</v>
      </c>
      <c r="B345" s="142">
        <v>45093</v>
      </c>
      <c r="C345" s="140" t="s">
        <v>2253</v>
      </c>
      <c r="D345" s="138" t="s">
        <v>2254</v>
      </c>
      <c r="E345" s="138" t="s">
        <v>2255</v>
      </c>
      <c r="F345" s="139" t="s">
        <v>374</v>
      </c>
      <c r="G345" s="138" t="s">
        <v>374</v>
      </c>
      <c r="H345" s="128" t="s">
        <v>396</v>
      </c>
      <c r="I345" s="131" t="s">
        <v>1718</v>
      </c>
      <c r="J345" s="141"/>
      <c r="K345" s="141"/>
      <c r="L345" s="141"/>
      <c r="M345" s="127"/>
      <c r="N345" s="138" t="s">
        <v>2256</v>
      </c>
      <c r="O345" s="138" t="s">
        <v>2257</v>
      </c>
      <c r="P345" s="143"/>
    </row>
    <row r="346" spans="1:16" ht="78" x14ac:dyDescent="0.3">
      <c r="A346" s="137" t="s">
        <v>400</v>
      </c>
      <c r="B346" s="142">
        <v>45093</v>
      </c>
      <c r="C346" s="140" t="s">
        <v>2258</v>
      </c>
      <c r="D346" s="138" t="s">
        <v>2259</v>
      </c>
      <c r="E346" s="138" t="s">
        <v>2260</v>
      </c>
      <c r="F346" s="139" t="s">
        <v>2261</v>
      </c>
      <c r="G346" s="138" t="s">
        <v>564</v>
      </c>
      <c r="H346" s="128" t="s">
        <v>396</v>
      </c>
      <c r="I346" s="131" t="s">
        <v>424</v>
      </c>
      <c r="J346" s="141" t="s">
        <v>452</v>
      </c>
      <c r="K346" s="141" t="s">
        <v>22</v>
      </c>
      <c r="L346" s="141"/>
      <c r="M346" s="127"/>
      <c r="N346" s="138" t="s">
        <v>2262</v>
      </c>
      <c r="O346" s="138" t="s">
        <v>2263</v>
      </c>
      <c r="P346" s="143"/>
    </row>
    <row r="347" spans="1:16" ht="109.2" x14ac:dyDescent="0.3">
      <c r="A347" s="137" t="s">
        <v>400</v>
      </c>
      <c r="B347" s="142">
        <v>45093</v>
      </c>
      <c r="C347" s="140" t="s">
        <v>2264</v>
      </c>
      <c r="D347" s="138" t="s">
        <v>2265</v>
      </c>
      <c r="E347" s="138" t="s">
        <v>487</v>
      </c>
      <c r="F347" s="139" t="s">
        <v>374</v>
      </c>
      <c r="G347" s="138" t="s">
        <v>374</v>
      </c>
      <c r="H347" s="128" t="s">
        <v>396</v>
      </c>
      <c r="I347" s="131" t="s">
        <v>424</v>
      </c>
      <c r="J347" s="141"/>
      <c r="K347" s="141" t="s">
        <v>28</v>
      </c>
      <c r="L347" s="141"/>
      <c r="M347" s="127"/>
      <c r="N347" s="138" t="s">
        <v>2266</v>
      </c>
      <c r="O347" s="138" t="s">
        <v>2267</v>
      </c>
      <c r="P347" s="143"/>
    </row>
    <row r="348" spans="1:16" ht="140.4" x14ac:dyDescent="0.3">
      <c r="A348" s="137" t="s">
        <v>400</v>
      </c>
      <c r="B348" s="142">
        <v>45093</v>
      </c>
      <c r="C348" s="140" t="s">
        <v>2268</v>
      </c>
      <c r="D348" s="138" t="s">
        <v>2269</v>
      </c>
      <c r="E348" s="138" t="s">
        <v>2270</v>
      </c>
      <c r="F348" s="139" t="s">
        <v>374</v>
      </c>
      <c r="G348" s="138" t="s">
        <v>374</v>
      </c>
      <c r="H348" s="128" t="s">
        <v>375</v>
      </c>
      <c r="I348" s="131" t="s">
        <v>2271</v>
      </c>
      <c r="J348" s="141"/>
      <c r="K348" s="141" t="s">
        <v>22</v>
      </c>
      <c r="L348" s="141"/>
      <c r="M348" s="127"/>
      <c r="N348" s="138" t="s">
        <v>2272</v>
      </c>
      <c r="O348" s="138" t="s">
        <v>2273</v>
      </c>
      <c r="P348" s="143"/>
    </row>
    <row r="349" spans="1:16" ht="390" x14ac:dyDescent="0.3">
      <c r="A349" s="137" t="s">
        <v>400</v>
      </c>
      <c r="B349" s="142">
        <v>45093</v>
      </c>
      <c r="C349" s="140" t="s">
        <v>2274</v>
      </c>
      <c r="D349" s="138" t="s">
        <v>2275</v>
      </c>
      <c r="E349" s="138" t="s">
        <v>1737</v>
      </c>
      <c r="F349" s="139" t="s">
        <v>374</v>
      </c>
      <c r="G349" s="138" t="s">
        <v>374</v>
      </c>
      <c r="H349" s="128" t="s">
        <v>375</v>
      </c>
      <c r="I349" s="131" t="s">
        <v>424</v>
      </c>
      <c r="J349" s="141"/>
      <c r="K349" s="141" t="s">
        <v>13</v>
      </c>
      <c r="L349" s="141" t="s">
        <v>2276</v>
      </c>
      <c r="M349" s="127"/>
      <c r="N349" s="138" t="s">
        <v>2277</v>
      </c>
      <c r="O349" s="138" t="s">
        <v>2278</v>
      </c>
      <c r="P349" s="143"/>
    </row>
    <row r="350" spans="1:16" ht="109.2" x14ac:dyDescent="0.3">
      <c r="A350" s="137" t="s">
        <v>412</v>
      </c>
      <c r="B350" s="142">
        <v>45093</v>
      </c>
      <c r="C350" s="140" t="s">
        <v>2279</v>
      </c>
      <c r="D350" s="138" t="s">
        <v>2280</v>
      </c>
      <c r="E350" s="138" t="s">
        <v>605</v>
      </c>
      <c r="F350" s="139" t="s">
        <v>374</v>
      </c>
      <c r="G350" s="138" t="s">
        <v>374</v>
      </c>
      <c r="H350" s="128" t="s">
        <v>375</v>
      </c>
      <c r="I350" s="131" t="s">
        <v>461</v>
      </c>
      <c r="J350" s="141"/>
      <c r="K350" s="141"/>
      <c r="L350" s="141"/>
      <c r="M350" s="127"/>
      <c r="N350" s="138" t="s">
        <v>2281</v>
      </c>
      <c r="O350" s="138" t="s">
        <v>2282</v>
      </c>
      <c r="P350" s="143"/>
    </row>
    <row r="351" spans="1:16" ht="140.4" x14ac:dyDescent="0.3">
      <c r="A351" s="137" t="s">
        <v>412</v>
      </c>
      <c r="B351" s="142">
        <v>45093</v>
      </c>
      <c r="C351" s="140" t="s">
        <v>2283</v>
      </c>
      <c r="D351" s="138" t="s">
        <v>2284</v>
      </c>
      <c r="E351" s="138" t="s">
        <v>605</v>
      </c>
      <c r="F351" s="139" t="s">
        <v>374</v>
      </c>
      <c r="G351" s="138" t="s">
        <v>374</v>
      </c>
      <c r="H351" s="128" t="s">
        <v>375</v>
      </c>
      <c r="I351" s="131" t="s">
        <v>461</v>
      </c>
      <c r="J351" s="141"/>
      <c r="K351" s="141"/>
      <c r="L351" s="141"/>
      <c r="M351" s="127"/>
      <c r="N351" s="138" t="s">
        <v>2285</v>
      </c>
      <c r="O351" s="138" t="s">
        <v>2286</v>
      </c>
      <c r="P351" s="143"/>
    </row>
    <row r="352" spans="1:16" ht="124.8" x14ac:dyDescent="0.3">
      <c r="A352" s="137" t="s">
        <v>400</v>
      </c>
      <c r="B352" s="142">
        <v>45093</v>
      </c>
      <c r="C352" s="140" t="s">
        <v>2287</v>
      </c>
      <c r="D352" s="138" t="s">
        <v>2288</v>
      </c>
      <c r="E352" s="138" t="s">
        <v>1378</v>
      </c>
      <c r="F352" s="139" t="s">
        <v>374</v>
      </c>
      <c r="G352" s="138" t="s">
        <v>374</v>
      </c>
      <c r="H352" s="128" t="s">
        <v>375</v>
      </c>
      <c r="I352" s="131" t="s">
        <v>1718</v>
      </c>
      <c r="J352" s="141"/>
      <c r="K352" s="141" t="s">
        <v>27</v>
      </c>
      <c r="L352" s="141"/>
      <c r="M352" s="127"/>
      <c r="N352" s="138" t="s">
        <v>2289</v>
      </c>
      <c r="O352" s="138" t="s">
        <v>2290</v>
      </c>
      <c r="P352" s="143"/>
    </row>
    <row r="353" spans="1:16" ht="218.4" x14ac:dyDescent="0.3">
      <c r="A353" s="137" t="s">
        <v>400</v>
      </c>
      <c r="B353" s="142">
        <v>45093</v>
      </c>
      <c r="C353" s="140" t="s">
        <v>2291</v>
      </c>
      <c r="D353" s="138" t="s">
        <v>2113</v>
      </c>
      <c r="E353" s="138" t="s">
        <v>2292</v>
      </c>
      <c r="F353" s="139" t="s">
        <v>374</v>
      </c>
      <c r="G353" s="138" t="s">
        <v>374</v>
      </c>
      <c r="H353" s="128" t="s">
        <v>375</v>
      </c>
      <c r="I353" s="131" t="s">
        <v>447</v>
      </c>
      <c r="J353" s="141" t="s">
        <v>452</v>
      </c>
      <c r="K353" s="141" t="s">
        <v>22</v>
      </c>
      <c r="L353" s="141"/>
      <c r="M353" s="127"/>
      <c r="N353" s="138" t="s">
        <v>2293</v>
      </c>
      <c r="O353" s="138" t="s">
        <v>2118</v>
      </c>
      <c r="P353" s="143"/>
    </row>
    <row r="354" spans="1:16" ht="156" x14ac:dyDescent="0.3">
      <c r="A354" s="137" t="s">
        <v>822</v>
      </c>
      <c r="B354" s="142">
        <v>45093</v>
      </c>
      <c r="C354" s="140" t="s">
        <v>2294</v>
      </c>
      <c r="D354" s="138" t="s">
        <v>2295</v>
      </c>
      <c r="E354" s="138" t="s">
        <v>445</v>
      </c>
      <c r="F354" s="139" t="s">
        <v>374</v>
      </c>
      <c r="G354" s="138" t="s">
        <v>374</v>
      </c>
      <c r="H354" s="128" t="s">
        <v>375</v>
      </c>
      <c r="I354" s="131" t="s">
        <v>461</v>
      </c>
      <c r="J354" s="141" t="s">
        <v>386</v>
      </c>
      <c r="K354" s="141" t="s">
        <v>22</v>
      </c>
      <c r="L354" s="141" t="s">
        <v>2296</v>
      </c>
      <c r="M354" s="127"/>
      <c r="N354" s="138" t="s">
        <v>2297</v>
      </c>
      <c r="O354" s="138" t="s">
        <v>2298</v>
      </c>
      <c r="P354" s="143"/>
    </row>
    <row r="355" spans="1:16" ht="171.6" x14ac:dyDescent="0.3">
      <c r="A355" s="137" t="s">
        <v>379</v>
      </c>
      <c r="B355" s="142">
        <v>45093</v>
      </c>
      <c r="C355" s="140" t="s">
        <v>2299</v>
      </c>
      <c r="D355" s="138" t="s">
        <v>2300</v>
      </c>
      <c r="E355" s="138" t="s">
        <v>487</v>
      </c>
      <c r="F355" s="139" t="s">
        <v>374</v>
      </c>
      <c r="G355" s="138" t="s">
        <v>374</v>
      </c>
      <c r="H355" s="128" t="s">
        <v>375</v>
      </c>
      <c r="I355" s="131" t="s">
        <v>385</v>
      </c>
      <c r="J355" s="141" t="s">
        <v>452</v>
      </c>
      <c r="K355" s="141" t="s">
        <v>11</v>
      </c>
      <c r="L355" s="141"/>
      <c r="M355" s="127"/>
      <c r="N355" s="138" t="s">
        <v>2301</v>
      </c>
      <c r="O355" s="138" t="s">
        <v>2302</v>
      </c>
      <c r="P355" s="143"/>
    </row>
    <row r="356" spans="1:16" ht="343.2" x14ac:dyDescent="0.3">
      <c r="A356" s="137" t="s">
        <v>379</v>
      </c>
      <c r="B356" s="142">
        <v>45093</v>
      </c>
      <c r="C356" s="140" t="s">
        <v>2303</v>
      </c>
      <c r="D356" s="138" t="s">
        <v>2304</v>
      </c>
      <c r="E356" s="138" t="s">
        <v>1860</v>
      </c>
      <c r="F356" s="139" t="s">
        <v>374</v>
      </c>
      <c r="G356" s="138" t="s">
        <v>374</v>
      </c>
      <c r="H356" s="128" t="s">
        <v>375</v>
      </c>
      <c r="I356" s="131" t="s">
        <v>1718</v>
      </c>
      <c r="J356" s="141" t="s">
        <v>452</v>
      </c>
      <c r="K356" s="141" t="s">
        <v>11</v>
      </c>
      <c r="L356" s="141"/>
      <c r="M356" s="127"/>
      <c r="N356" s="138" t="s">
        <v>2305</v>
      </c>
      <c r="O356" s="138" t="s">
        <v>2306</v>
      </c>
      <c r="P356" s="143"/>
    </row>
    <row r="357" spans="1:16" ht="265.2" x14ac:dyDescent="0.3">
      <c r="A357" s="137" t="s">
        <v>390</v>
      </c>
      <c r="B357" s="142">
        <v>45093</v>
      </c>
      <c r="C357" s="140" t="s">
        <v>2307</v>
      </c>
      <c r="D357" s="138" t="s">
        <v>2308</v>
      </c>
      <c r="E357" s="138" t="s">
        <v>510</v>
      </c>
      <c r="F357" s="139" t="s">
        <v>374</v>
      </c>
      <c r="G357" s="138" t="s">
        <v>374</v>
      </c>
      <c r="H357" s="128" t="s">
        <v>375</v>
      </c>
      <c r="I357" s="131" t="s">
        <v>461</v>
      </c>
      <c r="J357" s="141"/>
      <c r="K357" s="141" t="s">
        <v>8</v>
      </c>
      <c r="L357" s="141" t="s">
        <v>2309</v>
      </c>
      <c r="M357" s="127"/>
      <c r="N357" s="138" t="s">
        <v>2310</v>
      </c>
      <c r="O357" s="138" t="s">
        <v>2311</v>
      </c>
      <c r="P357" s="143"/>
    </row>
    <row r="358" spans="1:16" ht="358.8" x14ac:dyDescent="0.3">
      <c r="A358" s="137" t="s">
        <v>400</v>
      </c>
      <c r="B358" s="142">
        <v>45093</v>
      </c>
      <c r="C358" s="140" t="s">
        <v>2312</v>
      </c>
      <c r="D358" s="138" t="s">
        <v>2313</v>
      </c>
      <c r="E358" s="138" t="s">
        <v>1629</v>
      </c>
      <c r="F358" s="139" t="s">
        <v>374</v>
      </c>
      <c r="G358" s="138" t="s">
        <v>374</v>
      </c>
      <c r="H358" s="128" t="s">
        <v>375</v>
      </c>
      <c r="I358" s="131" t="s">
        <v>537</v>
      </c>
      <c r="J358" s="124" t="s">
        <v>452</v>
      </c>
      <c r="K358" s="124" t="s">
        <v>50</v>
      </c>
      <c r="L358" s="124" t="s">
        <v>2314</v>
      </c>
      <c r="M358" s="127"/>
      <c r="N358" s="138" t="s">
        <v>2315</v>
      </c>
      <c r="O358" s="138" t="s">
        <v>2316</v>
      </c>
      <c r="P358" s="143"/>
    </row>
    <row r="359" spans="1:16" ht="409.6" x14ac:dyDescent="0.3">
      <c r="A359" s="137" t="s">
        <v>400</v>
      </c>
      <c r="B359" s="142">
        <v>45093</v>
      </c>
      <c r="C359" s="140" t="s">
        <v>2317</v>
      </c>
      <c r="D359" s="138" t="s">
        <v>2318</v>
      </c>
      <c r="E359" s="138" t="s">
        <v>2319</v>
      </c>
      <c r="F359" s="139" t="s">
        <v>374</v>
      </c>
      <c r="G359" s="138" t="s">
        <v>374</v>
      </c>
      <c r="H359" s="128" t="s">
        <v>375</v>
      </c>
      <c r="I359" s="131" t="s">
        <v>571</v>
      </c>
      <c r="J359" s="141" t="s">
        <v>386</v>
      </c>
      <c r="K359" s="141" t="s">
        <v>22</v>
      </c>
      <c r="L359" s="141" t="s">
        <v>2320</v>
      </c>
      <c r="M359" s="127"/>
      <c r="N359" s="138" t="s">
        <v>2321</v>
      </c>
      <c r="O359" s="138" t="s">
        <v>2322</v>
      </c>
      <c r="P359" s="143"/>
    </row>
    <row r="360" spans="1:16" ht="78" x14ac:dyDescent="0.3">
      <c r="A360" s="137" t="s">
        <v>379</v>
      </c>
      <c r="B360" s="142">
        <v>45086</v>
      </c>
      <c r="C360" s="140" t="s">
        <v>2323</v>
      </c>
      <c r="D360" s="138" t="s">
        <v>2324</v>
      </c>
      <c r="E360" s="138" t="s">
        <v>2325</v>
      </c>
      <c r="F360" s="139" t="s">
        <v>1298</v>
      </c>
      <c r="G360" s="138" t="s">
        <v>2326</v>
      </c>
      <c r="H360" s="128" t="s">
        <v>396</v>
      </c>
      <c r="I360" s="131" t="s">
        <v>1147</v>
      </c>
      <c r="J360" s="141" t="s">
        <v>452</v>
      </c>
      <c r="K360" s="141" t="s">
        <v>11</v>
      </c>
      <c r="L360" s="141" t="s">
        <v>2327</v>
      </c>
      <c r="M360" s="127" t="s">
        <v>649</v>
      </c>
      <c r="N360" s="138" t="s">
        <v>2328</v>
      </c>
      <c r="O360" s="138" t="s">
        <v>2329</v>
      </c>
      <c r="P360" s="143"/>
    </row>
    <row r="361" spans="1:16" ht="78" x14ac:dyDescent="0.3">
      <c r="A361" s="137" t="s">
        <v>554</v>
      </c>
      <c r="B361" s="142">
        <v>45086</v>
      </c>
      <c r="C361" s="140" t="s">
        <v>2330</v>
      </c>
      <c r="D361" s="138" t="s">
        <v>2331</v>
      </c>
      <c r="E361" s="138" t="s">
        <v>2143</v>
      </c>
      <c r="F361" s="139" t="s">
        <v>1298</v>
      </c>
      <c r="G361" s="138" t="s">
        <v>2332</v>
      </c>
      <c r="H361" s="128" t="s">
        <v>396</v>
      </c>
      <c r="I361" s="131" t="s">
        <v>1147</v>
      </c>
      <c r="J361" s="141"/>
      <c r="K361" s="141"/>
      <c r="L361" s="141"/>
      <c r="M361" s="127"/>
      <c r="N361" s="138" t="s">
        <v>2333</v>
      </c>
      <c r="O361" s="138" t="s">
        <v>2334</v>
      </c>
      <c r="P361" s="143"/>
    </row>
    <row r="362" spans="1:16" ht="46.8" x14ac:dyDescent="0.3">
      <c r="A362" s="166" t="s">
        <v>400</v>
      </c>
      <c r="B362" s="167">
        <v>45086</v>
      </c>
      <c r="C362" s="152" t="s">
        <v>2335</v>
      </c>
      <c r="D362" s="143" t="s">
        <v>2336</v>
      </c>
      <c r="E362" s="143" t="s">
        <v>1865</v>
      </c>
      <c r="F362" s="165" t="s">
        <v>1544</v>
      </c>
      <c r="G362" s="143" t="s">
        <v>409</v>
      </c>
      <c r="H362" s="162" t="s">
        <v>396</v>
      </c>
      <c r="I362" s="160" t="s">
        <v>1578</v>
      </c>
      <c r="J362" s="159"/>
      <c r="K362" s="159" t="s">
        <v>18</v>
      </c>
      <c r="L362" s="159" t="s">
        <v>2337</v>
      </c>
      <c r="M362" s="161"/>
      <c r="N362" s="143" t="s">
        <v>2338</v>
      </c>
      <c r="O362" s="143" t="s">
        <v>2339</v>
      </c>
      <c r="P362" s="143"/>
    </row>
    <row r="363" spans="1:16" ht="62.4" x14ac:dyDescent="0.3">
      <c r="A363" s="137" t="s">
        <v>400</v>
      </c>
      <c r="B363" s="142">
        <v>45086</v>
      </c>
      <c r="C363" s="140" t="s">
        <v>2340</v>
      </c>
      <c r="D363" s="138" t="s">
        <v>2341</v>
      </c>
      <c r="E363" s="138" t="s">
        <v>1003</v>
      </c>
      <c r="F363" s="139" t="s">
        <v>1544</v>
      </c>
      <c r="G363" s="138" t="s">
        <v>564</v>
      </c>
      <c r="H363" s="128" t="s">
        <v>396</v>
      </c>
      <c r="I363" s="131" t="s">
        <v>461</v>
      </c>
      <c r="J363" s="141"/>
      <c r="K363" s="141" t="s">
        <v>35</v>
      </c>
      <c r="L363" s="141"/>
      <c r="M363" s="127"/>
      <c r="N363" s="138" t="s">
        <v>2342</v>
      </c>
      <c r="O363" s="138" t="s">
        <v>2343</v>
      </c>
      <c r="P363" s="143"/>
    </row>
    <row r="364" spans="1:16" ht="78" x14ac:dyDescent="0.3">
      <c r="A364" s="166" t="s">
        <v>400</v>
      </c>
      <c r="B364" s="167">
        <v>45086</v>
      </c>
      <c r="C364" s="152" t="s">
        <v>2344</v>
      </c>
      <c r="D364" s="143" t="s">
        <v>2345</v>
      </c>
      <c r="E364" s="143" t="s">
        <v>2166</v>
      </c>
      <c r="F364" s="165" t="s">
        <v>1544</v>
      </c>
      <c r="G364" s="143" t="s">
        <v>374</v>
      </c>
      <c r="H364" s="162" t="s">
        <v>396</v>
      </c>
      <c r="I364" s="160" t="s">
        <v>461</v>
      </c>
      <c r="J364" s="159" t="s">
        <v>452</v>
      </c>
      <c r="K364" s="159" t="s">
        <v>42</v>
      </c>
      <c r="L364" s="159"/>
      <c r="M364" s="161"/>
      <c r="N364" s="143" t="s">
        <v>2346</v>
      </c>
      <c r="O364" s="143" t="s">
        <v>2347</v>
      </c>
      <c r="P364" s="143"/>
    </row>
    <row r="365" spans="1:16" ht="78" x14ac:dyDescent="0.3">
      <c r="A365" s="137" t="s">
        <v>495</v>
      </c>
      <c r="B365" s="142">
        <v>45086</v>
      </c>
      <c r="C365" s="140" t="s">
        <v>2348</v>
      </c>
      <c r="D365" s="138" t="s">
        <v>2349</v>
      </c>
      <c r="E365" s="138" t="s">
        <v>2143</v>
      </c>
      <c r="F365" s="139" t="s">
        <v>1556</v>
      </c>
      <c r="G365" s="138" t="s">
        <v>409</v>
      </c>
      <c r="H365" s="128" t="s">
        <v>396</v>
      </c>
      <c r="I365" s="131" t="s">
        <v>1578</v>
      </c>
      <c r="J365" s="141"/>
      <c r="K365" s="141" t="s">
        <v>64</v>
      </c>
      <c r="L365" s="141" t="s">
        <v>2350</v>
      </c>
      <c r="M365" s="127"/>
      <c r="N365" s="138" t="s">
        <v>2351</v>
      </c>
      <c r="O365" s="138" t="s">
        <v>2352</v>
      </c>
      <c r="P365" s="143"/>
    </row>
    <row r="366" spans="1:16" ht="140.4" x14ac:dyDescent="0.3">
      <c r="A366" s="137" t="s">
        <v>400</v>
      </c>
      <c r="B366" s="142">
        <v>45086</v>
      </c>
      <c r="C366" s="140" t="s">
        <v>2353</v>
      </c>
      <c r="D366" s="138" t="s">
        <v>2354</v>
      </c>
      <c r="E366" s="138" t="s">
        <v>671</v>
      </c>
      <c r="F366" s="139" t="s">
        <v>1556</v>
      </c>
      <c r="G366" s="138" t="s">
        <v>409</v>
      </c>
      <c r="H366" s="128" t="s">
        <v>396</v>
      </c>
      <c r="I366" s="131" t="s">
        <v>1897</v>
      </c>
      <c r="J366" s="124" t="s">
        <v>386</v>
      </c>
      <c r="K366" s="124" t="s">
        <v>50</v>
      </c>
      <c r="L366" s="124" t="s">
        <v>2355</v>
      </c>
      <c r="M366" s="127"/>
      <c r="N366" s="138" t="s">
        <v>2356</v>
      </c>
      <c r="O366" s="138" t="s">
        <v>2357</v>
      </c>
      <c r="P366" s="143"/>
    </row>
    <row r="367" spans="1:16" ht="93.6" x14ac:dyDescent="0.3">
      <c r="A367" s="137" t="s">
        <v>412</v>
      </c>
      <c r="B367" s="142">
        <v>45086</v>
      </c>
      <c r="C367" s="140" t="s">
        <v>2358</v>
      </c>
      <c r="D367" s="138" t="s">
        <v>2359</v>
      </c>
      <c r="E367" s="138" t="s">
        <v>2260</v>
      </c>
      <c r="F367" s="139" t="s">
        <v>1556</v>
      </c>
      <c r="G367" s="138" t="s">
        <v>564</v>
      </c>
      <c r="H367" s="128" t="s">
        <v>396</v>
      </c>
      <c r="I367" s="131" t="s">
        <v>424</v>
      </c>
      <c r="J367" s="141" t="s">
        <v>386</v>
      </c>
      <c r="K367" s="141" t="s">
        <v>6</v>
      </c>
      <c r="L367" s="141"/>
      <c r="M367" s="127"/>
      <c r="N367" s="138" t="s">
        <v>2360</v>
      </c>
      <c r="O367" s="138" t="s">
        <v>2361</v>
      </c>
      <c r="P367" s="143"/>
    </row>
    <row r="368" spans="1:16" ht="156" x14ac:dyDescent="0.3">
      <c r="A368" s="137" t="s">
        <v>400</v>
      </c>
      <c r="B368" s="142">
        <v>45086</v>
      </c>
      <c r="C368" s="140" t="s">
        <v>2362</v>
      </c>
      <c r="D368" s="138" t="s">
        <v>2363</v>
      </c>
      <c r="E368" s="138" t="s">
        <v>487</v>
      </c>
      <c r="F368" s="139" t="s">
        <v>1556</v>
      </c>
      <c r="G368" s="138" t="s">
        <v>564</v>
      </c>
      <c r="H368" s="128" t="s">
        <v>396</v>
      </c>
      <c r="I368" s="131" t="s">
        <v>431</v>
      </c>
      <c r="J368" s="141" t="s">
        <v>386</v>
      </c>
      <c r="K368" s="141" t="s">
        <v>161</v>
      </c>
      <c r="L368" s="141"/>
      <c r="M368" s="127"/>
      <c r="N368" s="138" t="s">
        <v>2364</v>
      </c>
      <c r="O368" s="138" t="s">
        <v>2365</v>
      </c>
      <c r="P368" s="138"/>
    </row>
    <row r="369" spans="1:16" ht="93.6" x14ac:dyDescent="0.3">
      <c r="A369" s="137" t="s">
        <v>390</v>
      </c>
      <c r="B369" s="142">
        <v>45086</v>
      </c>
      <c r="C369" s="140" t="s">
        <v>2366</v>
      </c>
      <c r="D369" s="138" t="s">
        <v>2367</v>
      </c>
      <c r="E369" s="138" t="s">
        <v>487</v>
      </c>
      <c r="F369" s="139" t="s">
        <v>1463</v>
      </c>
      <c r="G369" s="138" t="s">
        <v>2368</v>
      </c>
      <c r="H369" s="128" t="s">
        <v>396</v>
      </c>
      <c r="I369" s="131" t="s">
        <v>2369</v>
      </c>
      <c r="J369" s="141"/>
      <c r="K369" s="141" t="s">
        <v>40</v>
      </c>
      <c r="L369" s="141"/>
      <c r="M369" s="127"/>
      <c r="N369" s="138" t="s">
        <v>2370</v>
      </c>
      <c r="O369" s="138" t="s">
        <v>2371</v>
      </c>
      <c r="P369" s="143"/>
    </row>
    <row r="370" spans="1:16" ht="249.6" x14ac:dyDescent="0.3">
      <c r="A370" s="166" t="s">
        <v>369</v>
      </c>
      <c r="B370" s="167">
        <v>45086</v>
      </c>
      <c r="C370" s="152" t="s">
        <v>2372</v>
      </c>
      <c r="D370" s="143" t="s">
        <v>2373</v>
      </c>
      <c r="E370" s="143" t="s">
        <v>1378</v>
      </c>
      <c r="F370" s="165" t="s">
        <v>1463</v>
      </c>
      <c r="G370" s="143" t="s">
        <v>564</v>
      </c>
      <c r="H370" s="162" t="s">
        <v>396</v>
      </c>
      <c r="I370" s="160" t="s">
        <v>537</v>
      </c>
      <c r="J370" s="159"/>
      <c r="K370" s="159" t="s">
        <v>6</v>
      </c>
      <c r="L370" s="159"/>
      <c r="M370" s="161"/>
      <c r="N370" s="143" t="s">
        <v>2374</v>
      </c>
      <c r="O370" s="143" t="s">
        <v>2375</v>
      </c>
      <c r="P370" s="143"/>
    </row>
    <row r="371" spans="1:16" ht="109.2" x14ac:dyDescent="0.3">
      <c r="A371" s="137" t="s">
        <v>390</v>
      </c>
      <c r="B371" s="142">
        <v>45086</v>
      </c>
      <c r="C371" s="140" t="s">
        <v>2376</v>
      </c>
      <c r="D371" s="138" t="s">
        <v>2377</v>
      </c>
      <c r="E371" s="138" t="s">
        <v>1378</v>
      </c>
      <c r="F371" s="139" t="s">
        <v>1463</v>
      </c>
      <c r="G371" s="138" t="s">
        <v>564</v>
      </c>
      <c r="H371" s="128" t="s">
        <v>396</v>
      </c>
      <c r="I371" s="131" t="s">
        <v>385</v>
      </c>
      <c r="J371" s="141"/>
      <c r="K371" s="141" t="s">
        <v>27</v>
      </c>
      <c r="L371" s="141"/>
      <c r="M371" s="127"/>
      <c r="N371" s="138" t="s">
        <v>2378</v>
      </c>
      <c r="O371" s="138" t="s">
        <v>2379</v>
      </c>
      <c r="P371" s="143"/>
    </row>
    <row r="372" spans="1:16" ht="62.4" x14ac:dyDescent="0.3">
      <c r="A372" s="166" t="s">
        <v>390</v>
      </c>
      <c r="B372" s="167">
        <v>45086</v>
      </c>
      <c r="C372" s="152" t="s">
        <v>2380</v>
      </c>
      <c r="D372" s="143" t="s">
        <v>2381</v>
      </c>
      <c r="E372" s="143" t="s">
        <v>2382</v>
      </c>
      <c r="F372" s="165" t="s">
        <v>1463</v>
      </c>
      <c r="G372" s="143" t="s">
        <v>374</v>
      </c>
      <c r="H372" s="162" t="s">
        <v>396</v>
      </c>
      <c r="I372" s="160" t="s">
        <v>2383</v>
      </c>
      <c r="J372" s="159" t="s">
        <v>452</v>
      </c>
      <c r="K372" s="159" t="s">
        <v>13</v>
      </c>
      <c r="L372" s="159" t="s">
        <v>2384</v>
      </c>
      <c r="M372" s="161" t="s">
        <v>649</v>
      </c>
      <c r="N372" s="143" t="s">
        <v>2385</v>
      </c>
      <c r="O372" s="143" t="s">
        <v>2386</v>
      </c>
      <c r="P372" s="143"/>
    </row>
    <row r="373" spans="1:16" ht="78" x14ac:dyDescent="0.3">
      <c r="A373" s="137" t="s">
        <v>390</v>
      </c>
      <c r="B373" s="142">
        <v>45086</v>
      </c>
      <c r="C373" s="140" t="s">
        <v>2387</v>
      </c>
      <c r="D373" s="138" t="s">
        <v>2388</v>
      </c>
      <c r="E373" s="138" t="s">
        <v>2389</v>
      </c>
      <c r="F373" s="139" t="s">
        <v>1463</v>
      </c>
      <c r="G373" s="138" t="s">
        <v>374</v>
      </c>
      <c r="H373" s="128" t="s">
        <v>396</v>
      </c>
      <c r="I373" s="131" t="s">
        <v>385</v>
      </c>
      <c r="J373" s="141"/>
      <c r="K373" s="141" t="s">
        <v>6</v>
      </c>
      <c r="L373" s="141"/>
      <c r="M373" s="127"/>
      <c r="N373" s="138" t="s">
        <v>2390</v>
      </c>
      <c r="O373" s="138" t="s">
        <v>2391</v>
      </c>
      <c r="P373" s="143"/>
    </row>
    <row r="374" spans="1:16" ht="124.8" x14ac:dyDescent="0.3">
      <c r="A374" s="137" t="s">
        <v>1033</v>
      </c>
      <c r="B374" s="142">
        <v>45086</v>
      </c>
      <c r="C374" s="140" t="s">
        <v>2392</v>
      </c>
      <c r="D374" s="138" t="s">
        <v>2393</v>
      </c>
      <c r="E374" s="138" t="s">
        <v>2176</v>
      </c>
      <c r="F374" s="139" t="s">
        <v>1606</v>
      </c>
      <c r="G374" s="138" t="s">
        <v>1088</v>
      </c>
      <c r="H374" s="128" t="s">
        <v>396</v>
      </c>
      <c r="I374" s="131" t="s">
        <v>461</v>
      </c>
      <c r="J374" s="114" t="s">
        <v>452</v>
      </c>
      <c r="K374" s="115" t="s">
        <v>225</v>
      </c>
      <c r="L374" s="115" t="s">
        <v>2394</v>
      </c>
      <c r="M374" s="127"/>
      <c r="N374" s="138" t="s">
        <v>2395</v>
      </c>
      <c r="O374" s="138" t="s">
        <v>2396</v>
      </c>
      <c r="P374" s="143"/>
    </row>
    <row r="375" spans="1:16" ht="140.4" x14ac:dyDescent="0.3">
      <c r="A375" s="137" t="s">
        <v>400</v>
      </c>
      <c r="B375" s="142">
        <v>45086</v>
      </c>
      <c r="C375" s="140" t="s">
        <v>2397</v>
      </c>
      <c r="D375" s="138" t="s">
        <v>2398</v>
      </c>
      <c r="E375" s="138" t="s">
        <v>2399</v>
      </c>
      <c r="F375" s="139" t="s">
        <v>1606</v>
      </c>
      <c r="G375" s="138" t="s">
        <v>374</v>
      </c>
      <c r="H375" s="128" t="s">
        <v>396</v>
      </c>
      <c r="I375" s="131" t="s">
        <v>424</v>
      </c>
      <c r="J375" s="141"/>
      <c r="K375" s="141" t="s">
        <v>40</v>
      </c>
      <c r="L375" s="141"/>
      <c r="M375" s="127"/>
      <c r="N375" s="138" t="s">
        <v>2400</v>
      </c>
      <c r="O375" s="138" t="s">
        <v>2401</v>
      </c>
      <c r="P375" s="143"/>
    </row>
    <row r="376" spans="1:16" ht="390" x14ac:dyDescent="0.3">
      <c r="A376" s="137" t="s">
        <v>400</v>
      </c>
      <c r="B376" s="142">
        <v>45086</v>
      </c>
      <c r="C376" s="140" t="s">
        <v>2402</v>
      </c>
      <c r="D376" s="138" t="s">
        <v>2403</v>
      </c>
      <c r="E376" s="138" t="s">
        <v>2222</v>
      </c>
      <c r="F376" s="139" t="s">
        <v>1525</v>
      </c>
      <c r="G376" s="138" t="s">
        <v>1114</v>
      </c>
      <c r="H376" s="128" t="s">
        <v>375</v>
      </c>
      <c r="I376" s="131" t="s">
        <v>1718</v>
      </c>
      <c r="J376" s="141"/>
      <c r="K376" s="141" t="s">
        <v>40</v>
      </c>
      <c r="L376" s="141"/>
      <c r="M376" s="127"/>
      <c r="N376" s="138" t="s">
        <v>2404</v>
      </c>
      <c r="O376" s="138" t="s">
        <v>2405</v>
      </c>
      <c r="P376" s="143"/>
    </row>
    <row r="377" spans="1:16" ht="93.6" x14ac:dyDescent="0.3">
      <c r="A377" s="137" t="s">
        <v>390</v>
      </c>
      <c r="B377" s="142">
        <v>45086</v>
      </c>
      <c r="C377" s="140" t="s">
        <v>2406</v>
      </c>
      <c r="D377" s="138" t="s">
        <v>2407</v>
      </c>
      <c r="E377" s="138" t="s">
        <v>445</v>
      </c>
      <c r="F377" s="139" t="s">
        <v>1525</v>
      </c>
      <c r="G377" s="138" t="s">
        <v>942</v>
      </c>
      <c r="H377" s="128" t="s">
        <v>375</v>
      </c>
      <c r="I377" s="131" t="s">
        <v>2408</v>
      </c>
      <c r="J377" s="141"/>
      <c r="K377" s="141" t="s">
        <v>64</v>
      </c>
      <c r="L377" s="141"/>
      <c r="M377" s="127"/>
      <c r="N377" s="138" t="s">
        <v>2409</v>
      </c>
      <c r="O377" s="138" t="s">
        <v>2410</v>
      </c>
      <c r="P377" s="143"/>
    </row>
    <row r="378" spans="1:16" ht="409.6" x14ac:dyDescent="0.3">
      <c r="A378" s="137" t="s">
        <v>400</v>
      </c>
      <c r="B378" s="142">
        <v>45086</v>
      </c>
      <c r="C378" s="140" t="s">
        <v>2411</v>
      </c>
      <c r="D378" s="138" t="s">
        <v>2412</v>
      </c>
      <c r="E378" s="138" t="s">
        <v>2413</v>
      </c>
      <c r="F378" s="139" t="s">
        <v>374</v>
      </c>
      <c r="G378" s="138" t="s">
        <v>2414</v>
      </c>
      <c r="H378" s="128" t="s">
        <v>375</v>
      </c>
      <c r="I378" s="131" t="s">
        <v>1718</v>
      </c>
      <c r="J378" s="141"/>
      <c r="K378" s="141" t="s">
        <v>13</v>
      </c>
      <c r="L378" s="141"/>
      <c r="M378" s="127"/>
      <c r="N378" s="138" t="s">
        <v>2415</v>
      </c>
      <c r="O378" s="138" t="s">
        <v>2416</v>
      </c>
      <c r="P378" s="143"/>
    </row>
    <row r="379" spans="1:16" ht="31.2" x14ac:dyDescent="0.3">
      <c r="A379" s="137" t="s">
        <v>495</v>
      </c>
      <c r="B379" s="142">
        <v>45086</v>
      </c>
      <c r="C379" s="140" t="s">
        <v>2417</v>
      </c>
      <c r="D379" s="138" t="s">
        <v>2418</v>
      </c>
      <c r="E379" s="138" t="s">
        <v>1850</v>
      </c>
      <c r="F379" s="139" t="s">
        <v>374</v>
      </c>
      <c r="G379" s="138" t="s">
        <v>2419</v>
      </c>
      <c r="H379" s="128" t="s">
        <v>396</v>
      </c>
      <c r="I379" s="131" t="s">
        <v>2420</v>
      </c>
      <c r="J379" s="141"/>
      <c r="K379" s="141" t="s">
        <v>8</v>
      </c>
      <c r="L379" s="141"/>
      <c r="M379" s="127"/>
      <c r="N379" s="138" t="s">
        <v>2421</v>
      </c>
      <c r="O379" s="138" t="s">
        <v>2422</v>
      </c>
      <c r="P379" s="143"/>
    </row>
    <row r="380" spans="1:16" ht="327.60000000000002" x14ac:dyDescent="0.3">
      <c r="A380" s="137" t="s">
        <v>1593</v>
      </c>
      <c r="B380" s="142">
        <v>45086</v>
      </c>
      <c r="C380" s="140" t="s">
        <v>2423</v>
      </c>
      <c r="D380" s="138" t="s">
        <v>2424</v>
      </c>
      <c r="E380" s="138" t="s">
        <v>2425</v>
      </c>
      <c r="F380" s="139" t="s">
        <v>374</v>
      </c>
      <c r="G380" s="138" t="s">
        <v>2426</v>
      </c>
      <c r="H380" s="128" t="s">
        <v>375</v>
      </c>
      <c r="I380" s="131" t="s">
        <v>2427</v>
      </c>
      <c r="J380" s="141"/>
      <c r="K380" s="141"/>
      <c r="L380" s="141"/>
      <c r="M380" s="127"/>
      <c r="N380" s="138" t="s">
        <v>2428</v>
      </c>
      <c r="O380" s="138" t="s">
        <v>2429</v>
      </c>
      <c r="P380" s="143"/>
    </row>
    <row r="381" spans="1:16" ht="93.6" x14ac:dyDescent="0.3">
      <c r="A381" s="166" t="s">
        <v>495</v>
      </c>
      <c r="B381" s="167">
        <v>45086</v>
      </c>
      <c r="C381" s="152" t="s">
        <v>2430</v>
      </c>
      <c r="D381" s="143" t="s">
        <v>877</v>
      </c>
      <c r="E381" s="143" t="s">
        <v>1964</v>
      </c>
      <c r="F381" s="165" t="s">
        <v>374</v>
      </c>
      <c r="G381" s="143" t="s">
        <v>374</v>
      </c>
      <c r="H381" s="162" t="s">
        <v>396</v>
      </c>
      <c r="I381" s="160" t="s">
        <v>1718</v>
      </c>
      <c r="J381" s="159" t="s">
        <v>386</v>
      </c>
      <c r="K381" s="159" t="s">
        <v>13</v>
      </c>
      <c r="L381" s="159" t="s">
        <v>2431</v>
      </c>
      <c r="M381" s="161" t="s">
        <v>439</v>
      </c>
      <c r="N381" s="143" t="s">
        <v>2432</v>
      </c>
      <c r="O381" s="143" t="s">
        <v>2433</v>
      </c>
      <c r="P381" s="143"/>
    </row>
    <row r="382" spans="1:16" ht="78" x14ac:dyDescent="0.3">
      <c r="A382" s="137" t="s">
        <v>379</v>
      </c>
      <c r="B382" s="142">
        <v>45086</v>
      </c>
      <c r="C382" s="140" t="s">
        <v>2434</v>
      </c>
      <c r="D382" s="138" t="s">
        <v>2435</v>
      </c>
      <c r="E382" s="138" t="s">
        <v>2260</v>
      </c>
      <c r="F382" s="139" t="s">
        <v>374</v>
      </c>
      <c r="G382" s="138" t="s">
        <v>374</v>
      </c>
      <c r="H382" s="128" t="s">
        <v>396</v>
      </c>
      <c r="I382" s="131" t="s">
        <v>424</v>
      </c>
      <c r="J382" s="141" t="s">
        <v>452</v>
      </c>
      <c r="K382" s="141" t="s">
        <v>11</v>
      </c>
      <c r="L382" s="141" t="s">
        <v>2436</v>
      </c>
      <c r="M382" s="127" t="s">
        <v>649</v>
      </c>
      <c r="N382" s="138" t="s">
        <v>2437</v>
      </c>
      <c r="O382" s="138" t="s">
        <v>2438</v>
      </c>
      <c r="P382" s="143"/>
    </row>
    <row r="383" spans="1:16" ht="171.6" x14ac:dyDescent="0.3">
      <c r="A383" s="137" t="s">
        <v>369</v>
      </c>
      <c r="B383" s="142">
        <v>45086</v>
      </c>
      <c r="C383" s="140" t="s">
        <v>2439</v>
      </c>
      <c r="D383" s="138" t="s">
        <v>2440</v>
      </c>
      <c r="E383" s="138" t="s">
        <v>2441</v>
      </c>
      <c r="F383" s="139" t="s">
        <v>374</v>
      </c>
      <c r="G383" s="138" t="s">
        <v>374</v>
      </c>
      <c r="H383" s="128" t="s">
        <v>375</v>
      </c>
      <c r="I383" s="131" t="s">
        <v>461</v>
      </c>
      <c r="J383" s="141"/>
      <c r="K383" s="141" t="s">
        <v>989</v>
      </c>
      <c r="L383" s="141"/>
      <c r="M383" s="127"/>
      <c r="N383" s="138" t="s">
        <v>2442</v>
      </c>
      <c r="O383" s="138" t="s">
        <v>2443</v>
      </c>
      <c r="P383" s="143"/>
    </row>
    <row r="384" spans="1:16" ht="124.8" x14ac:dyDescent="0.3">
      <c r="A384" s="166" t="s">
        <v>400</v>
      </c>
      <c r="B384" s="167">
        <v>45086</v>
      </c>
      <c r="C384" s="152" t="s">
        <v>2444</v>
      </c>
      <c r="D384" s="143" t="s">
        <v>2445</v>
      </c>
      <c r="E384" s="143" t="s">
        <v>1401</v>
      </c>
      <c r="F384" s="165" t="s">
        <v>374</v>
      </c>
      <c r="G384" s="143" t="s">
        <v>374</v>
      </c>
      <c r="H384" s="162" t="s">
        <v>375</v>
      </c>
      <c r="I384" s="160" t="s">
        <v>1718</v>
      </c>
      <c r="J384" s="159" t="s">
        <v>386</v>
      </c>
      <c r="K384" s="159" t="s">
        <v>18</v>
      </c>
      <c r="L384" s="159" t="s">
        <v>2446</v>
      </c>
      <c r="M384" s="161"/>
      <c r="N384" s="143" t="s">
        <v>2447</v>
      </c>
      <c r="O384" s="143" t="s">
        <v>2448</v>
      </c>
      <c r="P384" s="143"/>
    </row>
    <row r="385" spans="1:16" ht="109.2" x14ac:dyDescent="0.3">
      <c r="A385" s="166" t="s">
        <v>390</v>
      </c>
      <c r="B385" s="167">
        <v>45086</v>
      </c>
      <c r="C385" s="152" t="s">
        <v>2449</v>
      </c>
      <c r="D385" s="143" t="s">
        <v>2450</v>
      </c>
      <c r="E385" s="143" t="s">
        <v>487</v>
      </c>
      <c r="F385" s="165" t="s">
        <v>374</v>
      </c>
      <c r="G385" s="143" t="s">
        <v>374</v>
      </c>
      <c r="H385" s="162" t="s">
        <v>375</v>
      </c>
      <c r="I385" s="160" t="s">
        <v>385</v>
      </c>
      <c r="J385" s="159" t="s">
        <v>452</v>
      </c>
      <c r="K385" s="159" t="s">
        <v>80</v>
      </c>
      <c r="L385" s="159" t="s">
        <v>2451</v>
      </c>
      <c r="M385" s="161"/>
      <c r="N385" s="143" t="s">
        <v>2452</v>
      </c>
      <c r="O385" s="143" t="s">
        <v>2453</v>
      </c>
      <c r="P385" s="143"/>
    </row>
    <row r="386" spans="1:16" ht="140.4" x14ac:dyDescent="0.3">
      <c r="A386" s="137" t="s">
        <v>412</v>
      </c>
      <c r="B386" s="142">
        <v>45086</v>
      </c>
      <c r="C386" s="140" t="s">
        <v>2454</v>
      </c>
      <c r="D386" s="138" t="s">
        <v>2455</v>
      </c>
      <c r="E386" s="138" t="s">
        <v>2456</v>
      </c>
      <c r="F386" s="139" t="s">
        <v>374</v>
      </c>
      <c r="G386" s="138" t="s">
        <v>374</v>
      </c>
      <c r="H386" s="128" t="s">
        <v>375</v>
      </c>
      <c r="I386" s="131" t="s">
        <v>461</v>
      </c>
      <c r="J386" s="124"/>
      <c r="K386" s="124"/>
      <c r="L386" s="124" t="s">
        <v>850</v>
      </c>
      <c r="M386" s="127"/>
      <c r="N386" s="138" t="s">
        <v>2457</v>
      </c>
      <c r="O386" s="138" t="s">
        <v>2458</v>
      </c>
      <c r="P386" s="143"/>
    </row>
    <row r="387" spans="1:16" ht="93.6" x14ac:dyDescent="0.3">
      <c r="A387" s="137" t="s">
        <v>379</v>
      </c>
      <c r="B387" s="142">
        <v>45086</v>
      </c>
      <c r="C387" s="140" t="s">
        <v>2459</v>
      </c>
      <c r="D387" s="138" t="s">
        <v>2460</v>
      </c>
      <c r="E387" s="138" t="s">
        <v>445</v>
      </c>
      <c r="F387" s="139" t="s">
        <v>374</v>
      </c>
      <c r="G387" s="138" t="s">
        <v>374</v>
      </c>
      <c r="H387" s="128" t="s">
        <v>375</v>
      </c>
      <c r="I387" s="131" t="s">
        <v>385</v>
      </c>
      <c r="J387" s="141" t="s">
        <v>386</v>
      </c>
      <c r="K387" s="141" t="s">
        <v>11</v>
      </c>
      <c r="L387" s="141" t="s">
        <v>2461</v>
      </c>
      <c r="M387" s="127"/>
      <c r="N387" s="138" t="s">
        <v>2462</v>
      </c>
      <c r="O387" s="138" t="s">
        <v>2463</v>
      </c>
      <c r="P387" s="143"/>
    </row>
    <row r="388" spans="1:16" ht="187.2" x14ac:dyDescent="0.3">
      <c r="A388" s="137" t="s">
        <v>379</v>
      </c>
      <c r="B388" s="142">
        <v>45086</v>
      </c>
      <c r="C388" s="140" t="s">
        <v>2464</v>
      </c>
      <c r="D388" s="138" t="s">
        <v>2465</v>
      </c>
      <c r="E388" s="138" t="s">
        <v>2466</v>
      </c>
      <c r="F388" s="139" t="s">
        <v>374</v>
      </c>
      <c r="G388" s="138" t="s">
        <v>374</v>
      </c>
      <c r="H388" s="128" t="s">
        <v>375</v>
      </c>
      <c r="I388" s="131" t="s">
        <v>1718</v>
      </c>
      <c r="J388" s="141" t="s">
        <v>452</v>
      </c>
      <c r="K388" s="141" t="s">
        <v>11</v>
      </c>
      <c r="L388" s="141" t="s">
        <v>2467</v>
      </c>
      <c r="M388" s="127" t="s">
        <v>439</v>
      </c>
      <c r="N388" s="138" t="s">
        <v>2468</v>
      </c>
      <c r="O388" s="138" t="s">
        <v>2469</v>
      </c>
      <c r="P388" s="143"/>
    </row>
    <row r="389" spans="1:16" ht="265.2" x14ac:dyDescent="0.3">
      <c r="A389" s="137" t="s">
        <v>400</v>
      </c>
      <c r="B389" s="142">
        <v>45086</v>
      </c>
      <c r="C389" s="140" t="s">
        <v>2470</v>
      </c>
      <c r="D389" s="138" t="s">
        <v>2471</v>
      </c>
      <c r="E389" s="138" t="s">
        <v>1355</v>
      </c>
      <c r="F389" s="139" t="s">
        <v>374</v>
      </c>
      <c r="G389" s="138" t="s">
        <v>374</v>
      </c>
      <c r="H389" s="128" t="s">
        <v>375</v>
      </c>
      <c r="I389" s="131" t="s">
        <v>447</v>
      </c>
      <c r="J389" s="141"/>
      <c r="K389" s="141" t="s">
        <v>13</v>
      </c>
      <c r="L389" s="141"/>
      <c r="M389" s="127"/>
      <c r="N389" s="138" t="s">
        <v>2472</v>
      </c>
      <c r="O389" s="138" t="s">
        <v>2473</v>
      </c>
      <c r="P389" s="143"/>
    </row>
    <row r="390" spans="1:16" ht="46.8" x14ac:dyDescent="0.3">
      <c r="A390" s="166" t="s">
        <v>412</v>
      </c>
      <c r="B390" s="167">
        <v>45079</v>
      </c>
      <c r="C390" s="152" t="s">
        <v>2474</v>
      </c>
      <c r="D390" s="143" t="s">
        <v>2475</v>
      </c>
      <c r="E390" s="143" t="s">
        <v>1661</v>
      </c>
      <c r="F390" s="165" t="s">
        <v>1298</v>
      </c>
      <c r="G390" s="143" t="s">
        <v>460</v>
      </c>
      <c r="H390" s="162" t="s">
        <v>396</v>
      </c>
      <c r="I390" s="160" t="s">
        <v>717</v>
      </c>
      <c r="J390" s="159"/>
      <c r="K390" s="159" t="s">
        <v>6</v>
      </c>
      <c r="L390" s="159"/>
      <c r="M390" s="161"/>
      <c r="N390" s="143" t="s">
        <v>2476</v>
      </c>
      <c r="O390" s="143" t="s">
        <v>2477</v>
      </c>
      <c r="P390" s="143"/>
    </row>
    <row r="391" spans="1:16" ht="93.6" x14ac:dyDescent="0.3">
      <c r="A391" s="137" t="s">
        <v>369</v>
      </c>
      <c r="B391" s="142">
        <v>45079</v>
      </c>
      <c r="C391" s="140" t="s">
        <v>2478</v>
      </c>
      <c r="D391" s="138" t="s">
        <v>2479</v>
      </c>
      <c r="E391" s="138" t="s">
        <v>2260</v>
      </c>
      <c r="F391" s="139" t="s">
        <v>1298</v>
      </c>
      <c r="G391" s="138" t="s">
        <v>2480</v>
      </c>
      <c r="H391" s="128" t="s">
        <v>396</v>
      </c>
      <c r="I391" s="131" t="s">
        <v>424</v>
      </c>
      <c r="J391" s="141" t="s">
        <v>452</v>
      </c>
      <c r="K391" s="141" t="s">
        <v>2481</v>
      </c>
      <c r="L391" s="141" t="s">
        <v>2482</v>
      </c>
      <c r="M391" s="127" t="s">
        <v>649</v>
      </c>
      <c r="N391" s="138" t="s">
        <v>2483</v>
      </c>
      <c r="O391" s="138" t="s">
        <v>2484</v>
      </c>
      <c r="P391" s="143"/>
    </row>
    <row r="392" spans="1:16" ht="249.6" x14ac:dyDescent="0.3">
      <c r="A392" s="166" t="s">
        <v>400</v>
      </c>
      <c r="B392" s="167">
        <v>45079</v>
      </c>
      <c r="C392" s="152" t="s">
        <v>2485</v>
      </c>
      <c r="D392" s="143" t="s">
        <v>2486</v>
      </c>
      <c r="E392" s="143" t="s">
        <v>2487</v>
      </c>
      <c r="F392" s="165" t="s">
        <v>1544</v>
      </c>
      <c r="G392" s="143" t="s">
        <v>564</v>
      </c>
      <c r="H392" s="162" t="s">
        <v>396</v>
      </c>
      <c r="I392" s="160" t="s">
        <v>447</v>
      </c>
      <c r="J392" s="159" t="s">
        <v>452</v>
      </c>
      <c r="K392" s="159" t="s">
        <v>117</v>
      </c>
      <c r="L392" s="159" t="s">
        <v>2488</v>
      </c>
      <c r="M392" s="161" t="s">
        <v>649</v>
      </c>
      <c r="N392" s="143" t="s">
        <v>2489</v>
      </c>
      <c r="O392" s="143" t="s">
        <v>2490</v>
      </c>
      <c r="P392" s="143"/>
    </row>
    <row r="393" spans="1:16" ht="62.4" x14ac:dyDescent="0.3">
      <c r="A393" s="166" t="s">
        <v>495</v>
      </c>
      <c r="B393" s="167">
        <v>45079</v>
      </c>
      <c r="C393" s="152" t="s">
        <v>2491</v>
      </c>
      <c r="D393" s="143" t="s">
        <v>2492</v>
      </c>
      <c r="E393" s="143" t="s">
        <v>1421</v>
      </c>
      <c r="F393" s="165" t="s">
        <v>1544</v>
      </c>
      <c r="G393" s="143" t="s">
        <v>873</v>
      </c>
      <c r="H393" s="162" t="s">
        <v>396</v>
      </c>
      <c r="I393" s="160" t="s">
        <v>447</v>
      </c>
      <c r="J393" s="159" t="s">
        <v>452</v>
      </c>
      <c r="K393" s="159" t="s">
        <v>27</v>
      </c>
      <c r="L393" s="159" t="s">
        <v>2493</v>
      </c>
      <c r="M393" s="161"/>
      <c r="N393" s="143" t="s">
        <v>2494</v>
      </c>
      <c r="O393" s="143" t="s">
        <v>2495</v>
      </c>
      <c r="P393" s="143"/>
    </row>
    <row r="394" spans="1:16" ht="124.8" x14ac:dyDescent="0.3">
      <c r="A394" s="137" t="s">
        <v>379</v>
      </c>
      <c r="B394" s="142">
        <v>45079</v>
      </c>
      <c r="C394" s="140" t="s">
        <v>2496</v>
      </c>
      <c r="D394" s="138" t="s">
        <v>2497</v>
      </c>
      <c r="E394" s="138" t="s">
        <v>445</v>
      </c>
      <c r="F394" s="139" t="s">
        <v>2261</v>
      </c>
      <c r="G394" s="138" t="s">
        <v>564</v>
      </c>
      <c r="H394" s="128" t="s">
        <v>396</v>
      </c>
      <c r="I394" s="131" t="s">
        <v>431</v>
      </c>
      <c r="J394" s="114" t="s">
        <v>386</v>
      </c>
      <c r="K394" s="115" t="s">
        <v>11</v>
      </c>
      <c r="L394" s="115" t="s">
        <v>2498</v>
      </c>
      <c r="M394" s="127"/>
      <c r="N394" s="138" t="s">
        <v>2499</v>
      </c>
      <c r="O394" s="138" t="s">
        <v>2500</v>
      </c>
      <c r="P394" s="143"/>
    </row>
    <row r="395" spans="1:16" ht="156" x14ac:dyDescent="0.3">
      <c r="A395" s="137" t="s">
        <v>554</v>
      </c>
      <c r="B395" s="142">
        <v>45079</v>
      </c>
      <c r="C395" s="140" t="s">
        <v>2501</v>
      </c>
      <c r="D395" s="138" t="s">
        <v>2502</v>
      </c>
      <c r="E395" s="138" t="s">
        <v>1449</v>
      </c>
      <c r="F395" s="139" t="s">
        <v>1556</v>
      </c>
      <c r="G395" s="138" t="s">
        <v>2503</v>
      </c>
      <c r="H395" s="128" t="s">
        <v>396</v>
      </c>
      <c r="I395" s="131" t="s">
        <v>1147</v>
      </c>
      <c r="J395" s="141" t="s">
        <v>386</v>
      </c>
      <c r="K395" s="141"/>
      <c r="L395" s="141"/>
      <c r="M395" s="127"/>
      <c r="N395" s="138" t="s">
        <v>2504</v>
      </c>
      <c r="O395" s="138" t="s">
        <v>2505</v>
      </c>
      <c r="P395" s="143"/>
    </row>
    <row r="396" spans="1:16" ht="93.6" x14ac:dyDescent="0.3">
      <c r="A396" s="166" t="s">
        <v>400</v>
      </c>
      <c r="B396" s="167">
        <v>45079</v>
      </c>
      <c r="C396" s="152" t="s">
        <v>2506</v>
      </c>
      <c r="D396" s="143" t="s">
        <v>2507</v>
      </c>
      <c r="E396" s="143" t="s">
        <v>1355</v>
      </c>
      <c r="F396" s="165" t="s">
        <v>1556</v>
      </c>
      <c r="G396" s="143" t="s">
        <v>564</v>
      </c>
      <c r="H396" s="162" t="s">
        <v>396</v>
      </c>
      <c r="I396" s="160" t="s">
        <v>431</v>
      </c>
      <c r="J396" s="159" t="s">
        <v>452</v>
      </c>
      <c r="K396" s="159" t="s">
        <v>13</v>
      </c>
      <c r="L396" s="159" t="s">
        <v>2508</v>
      </c>
      <c r="M396" s="161"/>
      <c r="N396" s="143" t="s">
        <v>2509</v>
      </c>
      <c r="O396" s="143" t="s">
        <v>2510</v>
      </c>
      <c r="P396" s="143"/>
    </row>
    <row r="397" spans="1:16" ht="124.8" x14ac:dyDescent="0.3">
      <c r="A397" s="137" t="s">
        <v>379</v>
      </c>
      <c r="B397" s="142">
        <v>45079</v>
      </c>
      <c r="C397" s="140" t="s">
        <v>2511</v>
      </c>
      <c r="D397" s="138" t="s">
        <v>2512</v>
      </c>
      <c r="E397" s="138" t="s">
        <v>2513</v>
      </c>
      <c r="F397" s="139" t="s">
        <v>1833</v>
      </c>
      <c r="G397" s="138" t="s">
        <v>1088</v>
      </c>
      <c r="H397" s="128" t="s">
        <v>396</v>
      </c>
      <c r="I397" s="131" t="s">
        <v>385</v>
      </c>
      <c r="J397" s="123" t="s">
        <v>386</v>
      </c>
      <c r="K397" s="124" t="s">
        <v>113</v>
      </c>
      <c r="L397" s="124" t="s">
        <v>2514</v>
      </c>
      <c r="M397" s="127"/>
      <c r="N397" s="138" t="s">
        <v>2515</v>
      </c>
      <c r="O397" s="138" t="s">
        <v>2516</v>
      </c>
      <c r="P397" s="143"/>
    </row>
    <row r="398" spans="1:16" ht="171.6" x14ac:dyDescent="0.3">
      <c r="A398" s="137" t="s">
        <v>1214</v>
      </c>
      <c r="B398" s="142">
        <v>45079</v>
      </c>
      <c r="C398" s="140" t="s">
        <v>2517</v>
      </c>
      <c r="D398" s="138" t="s">
        <v>2518</v>
      </c>
      <c r="E398" s="138" t="s">
        <v>2519</v>
      </c>
      <c r="F398" s="139" t="s">
        <v>1463</v>
      </c>
      <c r="G398" s="138" t="s">
        <v>942</v>
      </c>
      <c r="H398" s="128" t="s">
        <v>396</v>
      </c>
      <c r="I398" s="131" t="s">
        <v>516</v>
      </c>
      <c r="J398" s="114" t="s">
        <v>386</v>
      </c>
      <c r="K398" s="115" t="s">
        <v>36</v>
      </c>
      <c r="L398" s="115" t="s">
        <v>2520</v>
      </c>
      <c r="M398" s="127"/>
      <c r="N398" s="138" t="s">
        <v>2521</v>
      </c>
      <c r="O398" s="138" t="s">
        <v>2522</v>
      </c>
      <c r="P398" s="143"/>
    </row>
    <row r="399" spans="1:16" ht="202.8" x14ac:dyDescent="0.3">
      <c r="A399" s="137" t="s">
        <v>379</v>
      </c>
      <c r="B399" s="142">
        <v>45079</v>
      </c>
      <c r="C399" s="140" t="s">
        <v>2523</v>
      </c>
      <c r="D399" s="138" t="s">
        <v>2524</v>
      </c>
      <c r="E399" s="138" t="s">
        <v>2525</v>
      </c>
      <c r="F399" s="139" t="s">
        <v>1463</v>
      </c>
      <c r="G399" s="138" t="s">
        <v>409</v>
      </c>
      <c r="H399" s="128" t="s">
        <v>396</v>
      </c>
      <c r="I399" s="131" t="s">
        <v>385</v>
      </c>
      <c r="J399" s="141" t="s">
        <v>386</v>
      </c>
      <c r="K399" s="141" t="s">
        <v>2526</v>
      </c>
      <c r="L399" s="141" t="s">
        <v>2527</v>
      </c>
      <c r="M399" s="127"/>
      <c r="N399" s="138" t="s">
        <v>2528</v>
      </c>
      <c r="O399" s="138" t="s">
        <v>2529</v>
      </c>
      <c r="P399" s="143"/>
    </row>
    <row r="400" spans="1:16" ht="109.2" x14ac:dyDescent="0.3">
      <c r="A400" s="137" t="s">
        <v>379</v>
      </c>
      <c r="B400" s="142">
        <v>45079</v>
      </c>
      <c r="C400" s="140" t="s">
        <v>2530</v>
      </c>
      <c r="D400" s="138" t="s">
        <v>2531</v>
      </c>
      <c r="E400" s="138" t="s">
        <v>2532</v>
      </c>
      <c r="F400" s="139" t="s">
        <v>1463</v>
      </c>
      <c r="G400" s="138" t="s">
        <v>374</v>
      </c>
      <c r="H400" s="128" t="s">
        <v>396</v>
      </c>
      <c r="I400" s="131" t="s">
        <v>447</v>
      </c>
      <c r="J400" s="141" t="s">
        <v>386</v>
      </c>
      <c r="K400" s="141" t="s">
        <v>11</v>
      </c>
      <c r="L400" s="141" t="s">
        <v>2533</v>
      </c>
      <c r="M400" s="127"/>
      <c r="N400" s="138" t="s">
        <v>2534</v>
      </c>
      <c r="O400" s="138" t="s">
        <v>2535</v>
      </c>
      <c r="P400" s="143"/>
    </row>
    <row r="401" spans="1:16" ht="124.8" x14ac:dyDescent="0.3">
      <c r="A401" s="137" t="s">
        <v>379</v>
      </c>
      <c r="B401" s="142">
        <v>45079</v>
      </c>
      <c r="C401" s="140" t="s">
        <v>2536</v>
      </c>
      <c r="D401" s="138" t="s">
        <v>429</v>
      </c>
      <c r="E401" s="138" t="s">
        <v>2537</v>
      </c>
      <c r="F401" s="139" t="s">
        <v>1525</v>
      </c>
      <c r="G401" s="138" t="s">
        <v>2115</v>
      </c>
      <c r="H401" s="128" t="s">
        <v>375</v>
      </c>
      <c r="I401" s="131" t="s">
        <v>1718</v>
      </c>
      <c r="J401" s="141" t="s">
        <v>452</v>
      </c>
      <c r="K401" s="141" t="s">
        <v>11</v>
      </c>
      <c r="L401" s="141" t="s">
        <v>2538</v>
      </c>
      <c r="M401" s="127" t="s">
        <v>649</v>
      </c>
      <c r="N401" s="138" t="s">
        <v>2539</v>
      </c>
      <c r="O401" s="138" t="s">
        <v>2540</v>
      </c>
      <c r="P401" s="143"/>
    </row>
    <row r="402" spans="1:16" ht="171.6" x14ac:dyDescent="0.3">
      <c r="A402" s="137" t="s">
        <v>400</v>
      </c>
      <c r="B402" s="142">
        <v>45079</v>
      </c>
      <c r="C402" s="140" t="s">
        <v>2541</v>
      </c>
      <c r="D402" s="138" t="s">
        <v>2542</v>
      </c>
      <c r="E402" s="138" t="s">
        <v>1316</v>
      </c>
      <c r="F402" s="139" t="s">
        <v>1525</v>
      </c>
      <c r="G402" s="138" t="s">
        <v>409</v>
      </c>
      <c r="H402" s="128" t="s">
        <v>375</v>
      </c>
      <c r="I402" s="131" t="s">
        <v>461</v>
      </c>
      <c r="J402" s="141" t="s">
        <v>386</v>
      </c>
      <c r="K402" s="141" t="s">
        <v>27</v>
      </c>
      <c r="L402" s="141" t="s">
        <v>2543</v>
      </c>
      <c r="M402" s="127" t="s">
        <v>386</v>
      </c>
      <c r="N402" s="138" t="s">
        <v>2544</v>
      </c>
      <c r="O402" s="138" t="s">
        <v>2545</v>
      </c>
      <c r="P402" s="143"/>
    </row>
    <row r="403" spans="1:16" ht="327.60000000000002" x14ac:dyDescent="0.3">
      <c r="A403" s="137" t="s">
        <v>379</v>
      </c>
      <c r="B403" s="142">
        <v>45079</v>
      </c>
      <c r="C403" s="140" t="s">
        <v>2546</v>
      </c>
      <c r="D403" s="138" t="s">
        <v>2547</v>
      </c>
      <c r="E403" s="138" t="s">
        <v>2548</v>
      </c>
      <c r="F403" s="139" t="s">
        <v>1525</v>
      </c>
      <c r="G403" s="138" t="s">
        <v>564</v>
      </c>
      <c r="H403" s="128" t="s">
        <v>375</v>
      </c>
      <c r="I403" s="131" t="s">
        <v>447</v>
      </c>
      <c r="J403" s="114" t="s">
        <v>386</v>
      </c>
      <c r="K403" s="115" t="s">
        <v>7</v>
      </c>
      <c r="L403" s="115" t="s">
        <v>2549</v>
      </c>
      <c r="M403" s="127"/>
      <c r="N403" s="138" t="s">
        <v>2550</v>
      </c>
      <c r="O403" s="138" t="s">
        <v>2551</v>
      </c>
      <c r="P403" s="143"/>
    </row>
    <row r="404" spans="1:16" ht="93.6" x14ac:dyDescent="0.3">
      <c r="A404" s="137" t="s">
        <v>379</v>
      </c>
      <c r="B404" s="142">
        <v>45079</v>
      </c>
      <c r="C404" s="140" t="s">
        <v>2552</v>
      </c>
      <c r="D404" s="138" t="s">
        <v>2250</v>
      </c>
      <c r="E404" s="138" t="s">
        <v>1850</v>
      </c>
      <c r="F404" s="139" t="s">
        <v>374</v>
      </c>
      <c r="G404" s="138" t="s">
        <v>2553</v>
      </c>
      <c r="H404" s="128" t="s">
        <v>396</v>
      </c>
      <c r="I404" s="131" t="s">
        <v>537</v>
      </c>
      <c r="J404" s="141" t="s">
        <v>452</v>
      </c>
      <c r="K404" s="141" t="s">
        <v>11</v>
      </c>
      <c r="L404" s="141" t="s">
        <v>2554</v>
      </c>
      <c r="M404" s="127" t="s">
        <v>439</v>
      </c>
      <c r="N404" s="138" t="s">
        <v>2555</v>
      </c>
      <c r="O404" s="138" t="s">
        <v>2556</v>
      </c>
      <c r="P404" s="143"/>
    </row>
    <row r="405" spans="1:16" ht="124.8" x14ac:dyDescent="0.3">
      <c r="A405" s="137" t="s">
        <v>369</v>
      </c>
      <c r="B405" s="142">
        <v>45079</v>
      </c>
      <c r="C405" s="140" t="s">
        <v>2557</v>
      </c>
      <c r="D405" s="138" t="s">
        <v>2558</v>
      </c>
      <c r="E405" s="138" t="s">
        <v>1297</v>
      </c>
      <c r="F405" s="139" t="s">
        <v>374</v>
      </c>
      <c r="G405" s="138" t="s">
        <v>2559</v>
      </c>
      <c r="H405" s="128" t="s">
        <v>375</v>
      </c>
      <c r="I405" s="131" t="s">
        <v>431</v>
      </c>
      <c r="J405" s="124" t="s">
        <v>452</v>
      </c>
      <c r="K405" s="124" t="s">
        <v>86</v>
      </c>
      <c r="L405" s="124" t="s">
        <v>2560</v>
      </c>
      <c r="M405" s="127" t="s">
        <v>649</v>
      </c>
      <c r="N405" s="138" t="s">
        <v>2561</v>
      </c>
      <c r="O405" s="138" t="s">
        <v>2562</v>
      </c>
      <c r="P405" s="143"/>
    </row>
    <row r="406" spans="1:16" ht="187.2" x14ac:dyDescent="0.3">
      <c r="A406" s="137" t="s">
        <v>495</v>
      </c>
      <c r="B406" s="142">
        <v>45079</v>
      </c>
      <c r="C406" s="140" t="s">
        <v>2563</v>
      </c>
      <c r="D406" s="138" t="s">
        <v>2564</v>
      </c>
      <c r="E406" s="138" t="s">
        <v>1385</v>
      </c>
      <c r="F406" s="139" t="s">
        <v>374</v>
      </c>
      <c r="G406" s="138" t="s">
        <v>2565</v>
      </c>
      <c r="H406" s="128" t="s">
        <v>396</v>
      </c>
      <c r="I406" s="131" t="s">
        <v>1718</v>
      </c>
      <c r="J406" s="141"/>
      <c r="K406" s="141" t="s">
        <v>8</v>
      </c>
      <c r="L406" s="141"/>
      <c r="M406" s="127"/>
      <c r="N406" s="138" t="s">
        <v>2566</v>
      </c>
      <c r="O406" s="138" t="s">
        <v>2567</v>
      </c>
      <c r="P406" s="143"/>
    </row>
    <row r="407" spans="1:16" ht="93.6" x14ac:dyDescent="0.3">
      <c r="A407" s="137" t="s">
        <v>390</v>
      </c>
      <c r="B407" s="142">
        <v>45079</v>
      </c>
      <c r="C407" s="140" t="s">
        <v>2568</v>
      </c>
      <c r="D407" s="138" t="s">
        <v>2569</v>
      </c>
      <c r="E407" s="138" t="s">
        <v>2487</v>
      </c>
      <c r="F407" s="139" t="s">
        <v>374</v>
      </c>
      <c r="G407" s="138" t="s">
        <v>409</v>
      </c>
      <c r="H407" s="128" t="s">
        <v>396</v>
      </c>
      <c r="I407" s="131" t="s">
        <v>2570</v>
      </c>
      <c r="J407" s="141"/>
      <c r="K407" s="141" t="s">
        <v>35</v>
      </c>
      <c r="L407" s="141"/>
      <c r="M407" s="127"/>
      <c r="N407" s="138" t="s">
        <v>2571</v>
      </c>
      <c r="O407" s="138" t="s">
        <v>2572</v>
      </c>
      <c r="P407" s="143"/>
    </row>
    <row r="408" spans="1:16" ht="31.2" x14ac:dyDescent="0.3">
      <c r="A408" s="137" t="s">
        <v>495</v>
      </c>
      <c r="B408" s="142">
        <v>45079</v>
      </c>
      <c r="C408" s="140" t="s">
        <v>2573</v>
      </c>
      <c r="D408" s="138" t="s">
        <v>2574</v>
      </c>
      <c r="E408" s="138" t="s">
        <v>1878</v>
      </c>
      <c r="F408" s="139" t="s">
        <v>374</v>
      </c>
      <c r="G408" s="138" t="s">
        <v>374</v>
      </c>
      <c r="H408" s="128" t="s">
        <v>396</v>
      </c>
      <c r="I408" s="131" t="s">
        <v>1450</v>
      </c>
      <c r="J408" s="141"/>
      <c r="K408" s="141" t="s">
        <v>28</v>
      </c>
      <c r="L408" s="141"/>
      <c r="M408" s="127"/>
      <c r="N408" s="138" t="s">
        <v>2575</v>
      </c>
      <c r="O408" s="138" t="s">
        <v>549</v>
      </c>
      <c r="P408" s="143"/>
    </row>
    <row r="409" spans="1:16" ht="62.4" x14ac:dyDescent="0.3">
      <c r="A409" s="137" t="s">
        <v>379</v>
      </c>
      <c r="B409" s="142">
        <v>45079</v>
      </c>
      <c r="C409" s="140" t="s">
        <v>2576</v>
      </c>
      <c r="D409" s="138" t="s">
        <v>838</v>
      </c>
      <c r="E409" s="138" t="s">
        <v>2577</v>
      </c>
      <c r="F409" s="139" t="s">
        <v>374</v>
      </c>
      <c r="G409" s="138" t="s">
        <v>374</v>
      </c>
      <c r="H409" s="128" t="s">
        <v>396</v>
      </c>
      <c r="I409" s="131" t="s">
        <v>806</v>
      </c>
      <c r="J409" s="141" t="s">
        <v>452</v>
      </c>
      <c r="K409" s="141" t="s">
        <v>11</v>
      </c>
      <c r="L409" s="141"/>
      <c r="M409" s="127"/>
      <c r="N409" s="138" t="s">
        <v>2578</v>
      </c>
      <c r="O409" s="138" t="s">
        <v>549</v>
      </c>
      <c r="P409" s="143"/>
    </row>
    <row r="410" spans="1:16" ht="78" x14ac:dyDescent="0.3">
      <c r="A410" s="137" t="s">
        <v>412</v>
      </c>
      <c r="B410" s="142">
        <v>45079</v>
      </c>
      <c r="C410" s="140" t="s">
        <v>2579</v>
      </c>
      <c r="D410" s="138" t="s">
        <v>2580</v>
      </c>
      <c r="E410" s="138" t="s">
        <v>2581</v>
      </c>
      <c r="F410" s="139" t="s">
        <v>374</v>
      </c>
      <c r="G410" s="138" t="s">
        <v>374</v>
      </c>
      <c r="H410" s="128" t="s">
        <v>396</v>
      </c>
      <c r="I410" s="131" t="s">
        <v>424</v>
      </c>
      <c r="J410" s="141"/>
      <c r="K410" s="141"/>
      <c r="L410" s="141"/>
      <c r="M410" s="127"/>
      <c r="N410" s="138" t="s">
        <v>2582</v>
      </c>
      <c r="O410" s="138" t="s">
        <v>2583</v>
      </c>
      <c r="P410" s="143"/>
    </row>
    <row r="411" spans="1:16" ht="62.4" x14ac:dyDescent="0.3">
      <c r="A411" s="137" t="s">
        <v>412</v>
      </c>
      <c r="B411" s="142">
        <v>45079</v>
      </c>
      <c r="C411" s="140" t="s">
        <v>2584</v>
      </c>
      <c r="D411" s="138" t="s">
        <v>2585</v>
      </c>
      <c r="E411" s="138" t="s">
        <v>1918</v>
      </c>
      <c r="F411" s="139" t="s">
        <v>374</v>
      </c>
      <c r="G411" s="138" t="s">
        <v>374</v>
      </c>
      <c r="H411" s="128" t="s">
        <v>396</v>
      </c>
      <c r="I411" s="131" t="s">
        <v>385</v>
      </c>
      <c r="J411" s="141"/>
      <c r="K411" s="141" t="s">
        <v>18</v>
      </c>
      <c r="L411" s="141"/>
      <c r="M411" s="127"/>
      <c r="N411" s="138" t="s">
        <v>2586</v>
      </c>
      <c r="O411" s="138" t="s">
        <v>549</v>
      </c>
      <c r="P411" s="143"/>
    </row>
    <row r="412" spans="1:16" ht="93.6" x14ac:dyDescent="0.3">
      <c r="A412" s="166" t="s">
        <v>1214</v>
      </c>
      <c r="B412" s="167">
        <v>45079</v>
      </c>
      <c r="C412" s="152" t="s">
        <v>2587</v>
      </c>
      <c r="D412" s="143" t="s">
        <v>2588</v>
      </c>
      <c r="E412" s="143" t="s">
        <v>2105</v>
      </c>
      <c r="F412" s="165" t="s">
        <v>374</v>
      </c>
      <c r="G412" s="143" t="s">
        <v>374</v>
      </c>
      <c r="H412" s="162" t="s">
        <v>396</v>
      </c>
      <c r="I412" s="160" t="s">
        <v>2383</v>
      </c>
      <c r="J412" s="159"/>
      <c r="K412" s="159" t="s">
        <v>8</v>
      </c>
      <c r="L412" s="159"/>
      <c r="M412" s="161"/>
      <c r="N412" s="143" t="s">
        <v>2589</v>
      </c>
      <c r="O412" s="143" t="s">
        <v>2590</v>
      </c>
      <c r="P412" s="143"/>
    </row>
    <row r="413" spans="1:16" ht="62.4" x14ac:dyDescent="0.3">
      <c r="A413" s="137" t="s">
        <v>400</v>
      </c>
      <c r="B413" s="142">
        <v>45079</v>
      </c>
      <c r="C413" s="140" t="s">
        <v>2591</v>
      </c>
      <c r="D413" s="138" t="s">
        <v>2592</v>
      </c>
      <c r="E413" s="138" t="s">
        <v>510</v>
      </c>
      <c r="F413" s="139" t="s">
        <v>374</v>
      </c>
      <c r="G413" s="138" t="s">
        <v>374</v>
      </c>
      <c r="H413" s="128" t="s">
        <v>396</v>
      </c>
      <c r="I413" s="131" t="s">
        <v>447</v>
      </c>
      <c r="J413" s="141"/>
      <c r="K413" s="141" t="s">
        <v>27</v>
      </c>
      <c r="L413" s="141"/>
      <c r="M413" s="127"/>
      <c r="N413" s="138" t="s">
        <v>2593</v>
      </c>
      <c r="O413" s="138" t="s">
        <v>2594</v>
      </c>
      <c r="P413" s="143"/>
    </row>
    <row r="414" spans="1:16" ht="31.2" x14ac:dyDescent="0.3">
      <c r="A414" s="166" t="s">
        <v>400</v>
      </c>
      <c r="B414" s="167">
        <v>45079</v>
      </c>
      <c r="C414" s="152" t="s">
        <v>2595</v>
      </c>
      <c r="D414" s="143" t="s">
        <v>2596</v>
      </c>
      <c r="E414" s="143" t="s">
        <v>1340</v>
      </c>
      <c r="F414" s="165" t="s">
        <v>374</v>
      </c>
      <c r="G414" s="143" t="s">
        <v>374</v>
      </c>
      <c r="H414" s="162" t="s">
        <v>396</v>
      </c>
      <c r="I414" s="160" t="s">
        <v>2597</v>
      </c>
      <c r="J414" s="159"/>
      <c r="K414" s="159" t="s">
        <v>44</v>
      </c>
      <c r="L414" s="159"/>
      <c r="M414" s="161"/>
      <c r="N414" s="143" t="s">
        <v>2598</v>
      </c>
      <c r="O414" s="143" t="s">
        <v>549</v>
      </c>
      <c r="P414" s="143"/>
    </row>
    <row r="415" spans="1:16" ht="46.8" x14ac:dyDescent="0.3">
      <c r="A415" s="137" t="s">
        <v>400</v>
      </c>
      <c r="B415" s="142">
        <v>45079</v>
      </c>
      <c r="C415" s="140" t="s">
        <v>2599</v>
      </c>
      <c r="D415" s="138" t="s">
        <v>2600</v>
      </c>
      <c r="E415" s="138" t="s">
        <v>1677</v>
      </c>
      <c r="F415" s="139" t="s">
        <v>374</v>
      </c>
      <c r="G415" s="138" t="s">
        <v>374</v>
      </c>
      <c r="H415" s="128" t="s">
        <v>396</v>
      </c>
      <c r="I415" s="131" t="s">
        <v>447</v>
      </c>
      <c r="J415" s="141"/>
      <c r="K415" s="141" t="s">
        <v>13</v>
      </c>
      <c r="L415" s="141"/>
      <c r="M415" s="127"/>
      <c r="N415" s="138" t="s">
        <v>2601</v>
      </c>
      <c r="O415" s="138" t="s">
        <v>2602</v>
      </c>
      <c r="P415" s="143"/>
    </row>
    <row r="416" spans="1:16" ht="78" x14ac:dyDescent="0.3">
      <c r="A416" s="137" t="s">
        <v>400</v>
      </c>
      <c r="B416" s="142">
        <v>45079</v>
      </c>
      <c r="C416" s="140" t="s">
        <v>2603</v>
      </c>
      <c r="D416" s="138" t="s">
        <v>2604</v>
      </c>
      <c r="E416" s="138" t="s">
        <v>1455</v>
      </c>
      <c r="F416" s="139" t="s">
        <v>374</v>
      </c>
      <c r="G416" s="138" t="s">
        <v>374</v>
      </c>
      <c r="H416" s="128" t="s">
        <v>396</v>
      </c>
      <c r="I416" s="131" t="s">
        <v>385</v>
      </c>
      <c r="J416" s="141"/>
      <c r="K416" s="141" t="s">
        <v>13</v>
      </c>
      <c r="L416" s="141"/>
      <c r="M416" s="127"/>
      <c r="N416" s="138" t="s">
        <v>2605</v>
      </c>
      <c r="O416" s="138" t="s">
        <v>2606</v>
      </c>
      <c r="P416" s="143"/>
    </row>
    <row r="417" spans="1:16" ht="78" x14ac:dyDescent="0.3">
      <c r="A417" s="137" t="s">
        <v>400</v>
      </c>
      <c r="B417" s="142">
        <v>45079</v>
      </c>
      <c r="C417" s="140" t="s">
        <v>2607</v>
      </c>
      <c r="D417" s="138" t="s">
        <v>2608</v>
      </c>
      <c r="E417" s="138" t="s">
        <v>2609</v>
      </c>
      <c r="F417" s="139" t="s">
        <v>374</v>
      </c>
      <c r="G417" s="138" t="s">
        <v>374</v>
      </c>
      <c r="H417" s="128" t="s">
        <v>396</v>
      </c>
      <c r="I417" s="131" t="s">
        <v>431</v>
      </c>
      <c r="J417" s="124" t="s">
        <v>452</v>
      </c>
      <c r="K417" s="124" t="s">
        <v>52</v>
      </c>
      <c r="L417" s="124"/>
      <c r="M417" s="127"/>
      <c r="N417" s="138" t="s">
        <v>2610</v>
      </c>
      <c r="O417" s="138" t="s">
        <v>2611</v>
      </c>
      <c r="P417" s="143"/>
    </row>
    <row r="418" spans="1:16" ht="78" x14ac:dyDescent="0.3">
      <c r="A418" s="137" t="s">
        <v>400</v>
      </c>
      <c r="B418" s="142">
        <v>45079</v>
      </c>
      <c r="C418" s="140" t="s">
        <v>2612</v>
      </c>
      <c r="D418" s="138" t="s">
        <v>2613</v>
      </c>
      <c r="E418" s="138" t="s">
        <v>2176</v>
      </c>
      <c r="F418" s="139" t="s">
        <v>374</v>
      </c>
      <c r="G418" s="138" t="s">
        <v>374</v>
      </c>
      <c r="H418" s="128" t="s">
        <v>396</v>
      </c>
      <c r="I418" s="131" t="s">
        <v>537</v>
      </c>
      <c r="J418" s="141"/>
      <c r="K418" s="141" t="s">
        <v>18</v>
      </c>
      <c r="L418" s="141"/>
      <c r="M418" s="127"/>
      <c r="N418" s="138" t="s">
        <v>2614</v>
      </c>
      <c r="O418" s="138" t="s">
        <v>549</v>
      </c>
      <c r="P418" s="143"/>
    </row>
    <row r="419" spans="1:16" ht="109.2" x14ac:dyDescent="0.3">
      <c r="A419" s="137" t="s">
        <v>400</v>
      </c>
      <c r="B419" s="142">
        <v>45079</v>
      </c>
      <c r="C419" s="140" t="s">
        <v>2615</v>
      </c>
      <c r="D419" s="138" t="s">
        <v>2616</v>
      </c>
      <c r="E419" s="138" t="s">
        <v>1421</v>
      </c>
      <c r="F419" s="139" t="s">
        <v>374</v>
      </c>
      <c r="G419" s="138" t="s">
        <v>374</v>
      </c>
      <c r="H419" s="128" t="s">
        <v>396</v>
      </c>
      <c r="I419" s="131" t="s">
        <v>447</v>
      </c>
      <c r="J419" s="141"/>
      <c r="K419" s="141" t="s">
        <v>28</v>
      </c>
      <c r="L419" s="141" t="s">
        <v>2617</v>
      </c>
      <c r="M419" s="127"/>
      <c r="N419" s="138" t="s">
        <v>2618</v>
      </c>
      <c r="O419" s="138" t="s">
        <v>2619</v>
      </c>
      <c r="P419" s="143"/>
    </row>
    <row r="420" spans="1:16" ht="171.6" x14ac:dyDescent="0.3">
      <c r="A420" s="137" t="s">
        <v>400</v>
      </c>
      <c r="B420" s="142">
        <v>45079</v>
      </c>
      <c r="C420" s="140" t="s">
        <v>2620</v>
      </c>
      <c r="D420" s="138" t="s">
        <v>2621</v>
      </c>
      <c r="E420" s="138" t="s">
        <v>2622</v>
      </c>
      <c r="F420" s="139" t="s">
        <v>374</v>
      </c>
      <c r="G420" s="138" t="s">
        <v>374</v>
      </c>
      <c r="H420" s="128" t="s">
        <v>375</v>
      </c>
      <c r="I420" s="131" t="s">
        <v>431</v>
      </c>
      <c r="J420" s="141" t="s">
        <v>386</v>
      </c>
      <c r="K420" s="141" t="s">
        <v>18</v>
      </c>
      <c r="L420" s="141" t="s">
        <v>2623</v>
      </c>
      <c r="M420" s="127"/>
      <c r="N420" s="138" t="s">
        <v>2624</v>
      </c>
      <c r="O420" s="138" t="s">
        <v>2625</v>
      </c>
      <c r="P420" s="143"/>
    </row>
    <row r="421" spans="1:16" ht="171.6" x14ac:dyDescent="0.3">
      <c r="A421" s="137" t="s">
        <v>400</v>
      </c>
      <c r="B421" s="142">
        <v>45079</v>
      </c>
      <c r="C421" s="140" t="s">
        <v>2626</v>
      </c>
      <c r="D421" s="138" t="s">
        <v>2627</v>
      </c>
      <c r="E421" s="138" t="s">
        <v>704</v>
      </c>
      <c r="F421" s="139" t="s">
        <v>374</v>
      </c>
      <c r="G421" s="138" t="s">
        <v>374</v>
      </c>
      <c r="H421" s="128" t="s">
        <v>375</v>
      </c>
      <c r="I421" s="131" t="s">
        <v>424</v>
      </c>
      <c r="J421" s="141"/>
      <c r="K421" s="141" t="s">
        <v>8</v>
      </c>
      <c r="L421" s="141"/>
      <c r="M421" s="127"/>
      <c r="N421" s="138" t="s">
        <v>2628</v>
      </c>
      <c r="O421" s="138" t="s">
        <v>2629</v>
      </c>
      <c r="P421" s="143"/>
    </row>
    <row r="422" spans="1:16" ht="171.6" x14ac:dyDescent="0.3">
      <c r="A422" s="137" t="s">
        <v>400</v>
      </c>
      <c r="B422" s="142">
        <v>45079</v>
      </c>
      <c r="C422" s="140" t="s">
        <v>2630</v>
      </c>
      <c r="D422" s="138" t="s">
        <v>2631</v>
      </c>
      <c r="E422" s="138" t="s">
        <v>2632</v>
      </c>
      <c r="F422" s="139" t="s">
        <v>374</v>
      </c>
      <c r="G422" s="138" t="s">
        <v>374</v>
      </c>
      <c r="H422" s="128" t="s">
        <v>375</v>
      </c>
      <c r="I422" s="131" t="s">
        <v>385</v>
      </c>
      <c r="J422" s="141"/>
      <c r="K422" s="141" t="s">
        <v>102</v>
      </c>
      <c r="L422" s="141"/>
      <c r="M422" s="127"/>
      <c r="N422" s="138" t="s">
        <v>2633</v>
      </c>
      <c r="O422" s="138" t="s">
        <v>2634</v>
      </c>
      <c r="P422" s="143"/>
    </row>
    <row r="423" spans="1:16" ht="218.4" x14ac:dyDescent="0.3">
      <c r="A423" s="137" t="s">
        <v>379</v>
      </c>
      <c r="B423" s="142">
        <v>45079</v>
      </c>
      <c r="C423" s="140" t="s">
        <v>2635</v>
      </c>
      <c r="D423" s="138" t="s">
        <v>2636</v>
      </c>
      <c r="E423" s="138" t="s">
        <v>1036</v>
      </c>
      <c r="F423" s="139" t="s">
        <v>374</v>
      </c>
      <c r="G423" s="138" t="s">
        <v>374</v>
      </c>
      <c r="H423" s="128" t="s">
        <v>375</v>
      </c>
      <c r="I423" s="131" t="s">
        <v>571</v>
      </c>
      <c r="J423" s="141" t="s">
        <v>386</v>
      </c>
      <c r="K423" s="141" t="s">
        <v>11</v>
      </c>
      <c r="L423" s="141" t="s">
        <v>2637</v>
      </c>
      <c r="M423" s="127"/>
      <c r="N423" s="138" t="s">
        <v>2638</v>
      </c>
      <c r="O423" s="138" t="s">
        <v>2639</v>
      </c>
      <c r="P423" s="143"/>
    </row>
    <row r="424" spans="1:16" ht="218.4" x14ac:dyDescent="0.3">
      <c r="A424" s="137" t="s">
        <v>400</v>
      </c>
      <c r="B424" s="142">
        <v>45079</v>
      </c>
      <c r="C424" s="140" t="s">
        <v>2640</v>
      </c>
      <c r="D424" s="138" t="s">
        <v>2641</v>
      </c>
      <c r="E424" s="138" t="s">
        <v>2642</v>
      </c>
      <c r="F424" s="139" t="s">
        <v>374</v>
      </c>
      <c r="G424" s="138" t="s">
        <v>374</v>
      </c>
      <c r="H424" s="128" t="s">
        <v>375</v>
      </c>
      <c r="I424" s="131" t="s">
        <v>2643</v>
      </c>
      <c r="J424" s="124" t="s">
        <v>452</v>
      </c>
      <c r="K424" s="124" t="s">
        <v>27</v>
      </c>
      <c r="L424" s="124"/>
      <c r="M424" s="127"/>
      <c r="N424" s="138" t="s">
        <v>2644</v>
      </c>
      <c r="O424" s="138" t="s">
        <v>2645</v>
      </c>
      <c r="P424" s="143"/>
    </row>
    <row r="425" spans="1:16" ht="249.6" x14ac:dyDescent="0.3">
      <c r="A425" s="137" t="s">
        <v>400</v>
      </c>
      <c r="B425" s="142">
        <v>45079</v>
      </c>
      <c r="C425" s="140" t="s">
        <v>2646</v>
      </c>
      <c r="D425" s="138" t="s">
        <v>2647</v>
      </c>
      <c r="E425" s="138" t="s">
        <v>2648</v>
      </c>
      <c r="F425" s="139" t="s">
        <v>374</v>
      </c>
      <c r="G425" s="138" t="s">
        <v>374</v>
      </c>
      <c r="H425" s="128" t="s">
        <v>375</v>
      </c>
      <c r="I425" s="131" t="s">
        <v>385</v>
      </c>
      <c r="J425" s="141"/>
      <c r="K425" s="141" t="s">
        <v>44</v>
      </c>
      <c r="L425" s="141"/>
      <c r="M425" s="127"/>
      <c r="N425" s="138" t="s">
        <v>2649</v>
      </c>
      <c r="O425" s="138" t="s">
        <v>2650</v>
      </c>
      <c r="P425" s="143"/>
    </row>
    <row r="426" spans="1:16" ht="265.2" x14ac:dyDescent="0.3">
      <c r="A426" s="137" t="s">
        <v>400</v>
      </c>
      <c r="B426" s="142">
        <v>45079</v>
      </c>
      <c r="C426" s="140" t="s">
        <v>2651</v>
      </c>
      <c r="D426" s="138" t="s">
        <v>2652</v>
      </c>
      <c r="E426" s="138" t="s">
        <v>1455</v>
      </c>
      <c r="F426" s="139" t="s">
        <v>374</v>
      </c>
      <c r="G426" s="138" t="s">
        <v>374</v>
      </c>
      <c r="H426" s="128" t="s">
        <v>375</v>
      </c>
      <c r="I426" s="131" t="s">
        <v>2383</v>
      </c>
      <c r="J426" s="141" t="s">
        <v>386</v>
      </c>
      <c r="K426" s="141" t="s">
        <v>18</v>
      </c>
      <c r="L426" s="141" t="s">
        <v>1477</v>
      </c>
      <c r="M426" s="127"/>
      <c r="N426" s="138" t="s">
        <v>2653</v>
      </c>
      <c r="O426" s="138" t="s">
        <v>2654</v>
      </c>
      <c r="P426" s="143"/>
    </row>
    <row r="427" spans="1:16" ht="312" x14ac:dyDescent="0.3">
      <c r="A427" s="137" t="s">
        <v>400</v>
      </c>
      <c r="B427" s="142">
        <v>45079</v>
      </c>
      <c r="C427" s="140" t="s">
        <v>2655</v>
      </c>
      <c r="D427" s="138" t="s">
        <v>2656</v>
      </c>
      <c r="E427" s="138" t="s">
        <v>1550</v>
      </c>
      <c r="F427" s="139" t="s">
        <v>374</v>
      </c>
      <c r="G427" s="138" t="s">
        <v>374</v>
      </c>
      <c r="H427" s="128" t="s">
        <v>375</v>
      </c>
      <c r="I427" s="131" t="s">
        <v>461</v>
      </c>
      <c r="J427" s="141" t="s">
        <v>452</v>
      </c>
      <c r="K427" s="141" t="s">
        <v>149</v>
      </c>
      <c r="L427" s="141"/>
      <c r="M427" s="127"/>
      <c r="N427" s="138" t="s">
        <v>2657</v>
      </c>
      <c r="O427" s="138" t="s">
        <v>2658</v>
      </c>
      <c r="P427" s="143"/>
    </row>
    <row r="428" spans="1:16" ht="46.8" x14ac:dyDescent="0.3">
      <c r="A428" s="137" t="s">
        <v>369</v>
      </c>
      <c r="B428" s="142">
        <v>45072</v>
      </c>
      <c r="C428" s="140" t="s">
        <v>2659</v>
      </c>
      <c r="D428" s="138" t="s">
        <v>2660</v>
      </c>
      <c r="E428" s="138" t="s">
        <v>1003</v>
      </c>
      <c r="F428" s="139" t="s">
        <v>2661</v>
      </c>
      <c r="G428" s="138" t="s">
        <v>374</v>
      </c>
      <c r="H428" s="128" t="s">
        <v>396</v>
      </c>
      <c r="I428" s="131" t="s">
        <v>461</v>
      </c>
      <c r="J428" s="141"/>
      <c r="K428" s="141"/>
      <c r="L428" s="141" t="s">
        <v>2662</v>
      </c>
      <c r="M428" s="127"/>
      <c r="N428" s="138" t="s">
        <v>2663</v>
      </c>
      <c r="O428" s="138" t="s">
        <v>2664</v>
      </c>
      <c r="P428" s="143"/>
    </row>
    <row r="429" spans="1:16" ht="62.4" x14ac:dyDescent="0.3">
      <c r="A429" s="137" t="s">
        <v>927</v>
      </c>
      <c r="B429" s="142">
        <v>45072</v>
      </c>
      <c r="C429" s="140" t="s">
        <v>2665</v>
      </c>
      <c r="D429" s="138" t="s">
        <v>2666</v>
      </c>
      <c r="E429" s="138" t="s">
        <v>2667</v>
      </c>
      <c r="F429" s="139" t="s">
        <v>1298</v>
      </c>
      <c r="G429" s="138" t="s">
        <v>416</v>
      </c>
      <c r="H429" s="128" t="s">
        <v>396</v>
      </c>
      <c r="I429" s="131" t="s">
        <v>447</v>
      </c>
      <c r="J429" s="141"/>
      <c r="K429" s="141" t="s">
        <v>28</v>
      </c>
      <c r="L429" s="141"/>
      <c r="M429" s="127"/>
      <c r="N429" s="138" t="s">
        <v>2668</v>
      </c>
      <c r="O429" s="138" t="s">
        <v>2669</v>
      </c>
      <c r="P429" s="143"/>
    </row>
    <row r="430" spans="1:16" ht="78" x14ac:dyDescent="0.3">
      <c r="A430" s="137" t="s">
        <v>495</v>
      </c>
      <c r="B430" s="142">
        <v>45072</v>
      </c>
      <c r="C430" s="140" t="s">
        <v>2670</v>
      </c>
      <c r="D430" s="138" t="s">
        <v>2671</v>
      </c>
      <c r="E430" s="138" t="s">
        <v>445</v>
      </c>
      <c r="F430" s="139" t="s">
        <v>1544</v>
      </c>
      <c r="G430" s="138" t="s">
        <v>374</v>
      </c>
      <c r="H430" s="128" t="s">
        <v>396</v>
      </c>
      <c r="I430" s="131" t="s">
        <v>447</v>
      </c>
      <c r="J430" s="124" t="s">
        <v>452</v>
      </c>
      <c r="K430" s="124" t="s">
        <v>189</v>
      </c>
      <c r="L430" s="124" t="s">
        <v>2672</v>
      </c>
      <c r="M430" s="127"/>
      <c r="N430" s="138" t="s">
        <v>2673</v>
      </c>
      <c r="O430" s="138" t="s">
        <v>2674</v>
      </c>
      <c r="P430" s="143"/>
    </row>
    <row r="431" spans="1:16" ht="109.2" x14ac:dyDescent="0.3">
      <c r="A431" s="137" t="s">
        <v>400</v>
      </c>
      <c r="B431" s="142">
        <v>45072</v>
      </c>
      <c r="C431" s="140" t="s">
        <v>2675</v>
      </c>
      <c r="D431" s="138" t="s">
        <v>2676</v>
      </c>
      <c r="E431" s="138" t="s">
        <v>2677</v>
      </c>
      <c r="F431" s="139" t="s">
        <v>1556</v>
      </c>
      <c r="G431" s="138" t="s">
        <v>564</v>
      </c>
      <c r="H431" s="128" t="s">
        <v>396</v>
      </c>
      <c r="I431" s="131" t="s">
        <v>385</v>
      </c>
      <c r="J431" s="141"/>
      <c r="K431" s="141" t="s">
        <v>2678</v>
      </c>
      <c r="L431" s="141"/>
      <c r="M431" s="127"/>
      <c r="N431" s="138" t="s">
        <v>2679</v>
      </c>
      <c r="O431" s="138" t="s">
        <v>2680</v>
      </c>
      <c r="P431" s="143"/>
    </row>
    <row r="432" spans="1:16" ht="202.8" x14ac:dyDescent="0.3">
      <c r="A432" s="137" t="s">
        <v>750</v>
      </c>
      <c r="B432" s="142">
        <v>45072</v>
      </c>
      <c r="C432" s="140" t="s">
        <v>2681</v>
      </c>
      <c r="D432" s="138" t="s">
        <v>2682</v>
      </c>
      <c r="E432" s="138" t="s">
        <v>2240</v>
      </c>
      <c r="F432" s="139" t="s">
        <v>1833</v>
      </c>
      <c r="G432" s="138" t="s">
        <v>374</v>
      </c>
      <c r="H432" s="128" t="s">
        <v>396</v>
      </c>
      <c r="I432" s="131" t="s">
        <v>424</v>
      </c>
      <c r="J432" s="141" t="s">
        <v>386</v>
      </c>
      <c r="K432" s="141" t="s">
        <v>54</v>
      </c>
      <c r="L432" s="141" t="s">
        <v>2549</v>
      </c>
      <c r="M432" s="127" t="s">
        <v>439</v>
      </c>
      <c r="N432" s="138" t="s">
        <v>2683</v>
      </c>
      <c r="O432" s="138" t="s">
        <v>2684</v>
      </c>
      <c r="P432" s="143"/>
    </row>
    <row r="433" spans="1:16" ht="187.2" x14ac:dyDescent="0.3">
      <c r="A433" s="137" t="s">
        <v>400</v>
      </c>
      <c r="B433" s="142">
        <v>45072</v>
      </c>
      <c r="C433" s="140" t="s">
        <v>2685</v>
      </c>
      <c r="D433" s="138" t="s">
        <v>2686</v>
      </c>
      <c r="E433" s="138" t="s">
        <v>919</v>
      </c>
      <c r="F433" s="139" t="s">
        <v>1606</v>
      </c>
      <c r="G433" s="138" t="s">
        <v>942</v>
      </c>
      <c r="H433" s="128" t="s">
        <v>396</v>
      </c>
      <c r="I433" s="131" t="s">
        <v>1718</v>
      </c>
      <c r="J433" s="114" t="s">
        <v>386</v>
      </c>
      <c r="K433" s="115" t="s">
        <v>2687</v>
      </c>
      <c r="L433" s="115"/>
      <c r="M433" s="127"/>
      <c r="N433" s="138" t="s">
        <v>2688</v>
      </c>
      <c r="O433" s="138" t="s">
        <v>2689</v>
      </c>
      <c r="P433" s="143"/>
    </row>
    <row r="434" spans="1:16" ht="187.2" x14ac:dyDescent="0.3">
      <c r="A434" s="137" t="s">
        <v>379</v>
      </c>
      <c r="B434" s="142">
        <v>45072</v>
      </c>
      <c r="C434" s="140" t="s">
        <v>2690</v>
      </c>
      <c r="D434" s="138" t="s">
        <v>2691</v>
      </c>
      <c r="E434" s="138" t="s">
        <v>1340</v>
      </c>
      <c r="F434" s="139" t="s">
        <v>1606</v>
      </c>
      <c r="G434" s="138" t="s">
        <v>564</v>
      </c>
      <c r="H434" s="128" t="s">
        <v>396</v>
      </c>
      <c r="I434" s="131" t="s">
        <v>1450</v>
      </c>
      <c r="J434" s="141" t="s">
        <v>452</v>
      </c>
      <c r="K434" s="195" t="s">
        <v>11</v>
      </c>
      <c r="L434" s="141" t="s">
        <v>2692</v>
      </c>
      <c r="M434" s="127" t="s">
        <v>439</v>
      </c>
      <c r="N434" s="138" t="s">
        <v>2693</v>
      </c>
      <c r="O434" s="138" t="s">
        <v>2694</v>
      </c>
      <c r="P434" s="143"/>
    </row>
    <row r="435" spans="1:16" ht="280.8" x14ac:dyDescent="0.3">
      <c r="A435" s="137" t="s">
        <v>379</v>
      </c>
      <c r="B435" s="142">
        <v>45072</v>
      </c>
      <c r="C435" s="140" t="s">
        <v>2695</v>
      </c>
      <c r="D435" s="138" t="s">
        <v>2696</v>
      </c>
      <c r="E435" s="138" t="s">
        <v>919</v>
      </c>
      <c r="F435" s="139" t="s">
        <v>1470</v>
      </c>
      <c r="G435" s="138" t="s">
        <v>942</v>
      </c>
      <c r="H435" s="128" t="s">
        <v>375</v>
      </c>
      <c r="I435" s="131" t="s">
        <v>461</v>
      </c>
      <c r="J435" s="141" t="s">
        <v>452</v>
      </c>
      <c r="K435" s="141" t="s">
        <v>11</v>
      </c>
      <c r="L435" s="141" t="s">
        <v>2697</v>
      </c>
      <c r="M435" s="127" t="s">
        <v>649</v>
      </c>
      <c r="N435" s="138" t="s">
        <v>2698</v>
      </c>
      <c r="O435" s="138" t="s">
        <v>2699</v>
      </c>
      <c r="P435" s="143"/>
    </row>
    <row r="436" spans="1:16" ht="218.4" x14ac:dyDescent="0.3">
      <c r="A436" s="137" t="s">
        <v>1214</v>
      </c>
      <c r="B436" s="142">
        <v>45072</v>
      </c>
      <c r="C436" s="140" t="s">
        <v>2700</v>
      </c>
      <c r="D436" s="138" t="s">
        <v>2701</v>
      </c>
      <c r="E436" s="138" t="s">
        <v>1982</v>
      </c>
      <c r="F436" s="139" t="s">
        <v>2702</v>
      </c>
      <c r="G436" s="138" t="s">
        <v>409</v>
      </c>
      <c r="H436" s="128" t="s">
        <v>375</v>
      </c>
      <c r="I436" s="131" t="s">
        <v>431</v>
      </c>
      <c r="J436" s="141"/>
      <c r="K436" s="141" t="s">
        <v>8</v>
      </c>
      <c r="L436" s="141"/>
      <c r="M436" s="127"/>
      <c r="N436" s="138" t="s">
        <v>2703</v>
      </c>
      <c r="O436" s="138" t="s">
        <v>2704</v>
      </c>
      <c r="P436" s="143"/>
    </row>
    <row r="437" spans="1:16" ht="46.8" x14ac:dyDescent="0.3">
      <c r="A437" s="166" t="s">
        <v>495</v>
      </c>
      <c r="B437" s="167">
        <v>45072</v>
      </c>
      <c r="C437" s="152" t="s">
        <v>2705</v>
      </c>
      <c r="D437" s="143" t="s">
        <v>2706</v>
      </c>
      <c r="E437" s="143" t="s">
        <v>2319</v>
      </c>
      <c r="F437" s="165" t="s">
        <v>374</v>
      </c>
      <c r="G437" s="143" t="s">
        <v>2707</v>
      </c>
      <c r="H437" s="162" t="s">
        <v>396</v>
      </c>
      <c r="I437" s="160" t="s">
        <v>1897</v>
      </c>
      <c r="J437" s="159"/>
      <c r="K437" s="159" t="s">
        <v>27</v>
      </c>
      <c r="L437" s="159" t="s">
        <v>2708</v>
      </c>
      <c r="M437" s="161"/>
      <c r="N437" s="143" t="s">
        <v>2709</v>
      </c>
      <c r="O437" s="143" t="s">
        <v>2710</v>
      </c>
      <c r="P437" s="143"/>
    </row>
    <row r="438" spans="1:16" ht="409.6" x14ac:dyDescent="0.3">
      <c r="A438" s="137" t="s">
        <v>1214</v>
      </c>
      <c r="B438" s="142">
        <v>45072</v>
      </c>
      <c r="C438" s="140" t="s">
        <v>2711</v>
      </c>
      <c r="D438" s="138" t="s">
        <v>2712</v>
      </c>
      <c r="E438" s="138" t="s">
        <v>2713</v>
      </c>
      <c r="F438" s="139" t="s">
        <v>374</v>
      </c>
      <c r="G438" s="138" t="s">
        <v>849</v>
      </c>
      <c r="H438" s="128" t="s">
        <v>375</v>
      </c>
      <c r="I438" s="131" t="s">
        <v>1147</v>
      </c>
      <c r="J438" s="114" t="s">
        <v>452</v>
      </c>
      <c r="K438" s="115" t="s">
        <v>37</v>
      </c>
      <c r="L438" s="115" t="s">
        <v>2714</v>
      </c>
      <c r="M438" s="127"/>
      <c r="N438" s="138" t="s">
        <v>2715</v>
      </c>
      <c r="O438" s="138" t="s">
        <v>2716</v>
      </c>
      <c r="P438" s="143"/>
    </row>
    <row r="439" spans="1:16" ht="124.8" x14ac:dyDescent="0.3">
      <c r="A439" s="137" t="s">
        <v>400</v>
      </c>
      <c r="B439" s="142">
        <v>45072</v>
      </c>
      <c r="C439" s="140" t="s">
        <v>2717</v>
      </c>
      <c r="D439" s="138" t="s">
        <v>824</v>
      </c>
      <c r="E439" s="138" t="s">
        <v>2176</v>
      </c>
      <c r="F439" s="139" t="s">
        <v>374</v>
      </c>
      <c r="G439" s="138" t="s">
        <v>374</v>
      </c>
      <c r="H439" s="128" t="s">
        <v>396</v>
      </c>
      <c r="I439" s="131" t="s">
        <v>385</v>
      </c>
      <c r="J439" s="141"/>
      <c r="K439" s="141" t="s">
        <v>35</v>
      </c>
      <c r="L439" s="115"/>
      <c r="M439" s="127"/>
      <c r="N439" s="138" t="s">
        <v>2718</v>
      </c>
      <c r="O439" s="138" t="s">
        <v>2719</v>
      </c>
      <c r="P439" s="143"/>
    </row>
    <row r="440" spans="1:16" ht="109.2" x14ac:dyDescent="0.3">
      <c r="A440" s="137" t="s">
        <v>400</v>
      </c>
      <c r="B440" s="142">
        <v>45072</v>
      </c>
      <c r="C440" s="140" t="s">
        <v>2720</v>
      </c>
      <c r="D440" s="138" t="s">
        <v>2721</v>
      </c>
      <c r="E440" s="138" t="s">
        <v>445</v>
      </c>
      <c r="F440" s="139" t="s">
        <v>1544</v>
      </c>
      <c r="G440" s="138" t="s">
        <v>564</v>
      </c>
      <c r="H440" s="128" t="s">
        <v>396</v>
      </c>
      <c r="I440" s="131" t="s">
        <v>385</v>
      </c>
      <c r="J440" s="141"/>
      <c r="K440" s="141" t="s">
        <v>18</v>
      </c>
      <c r="L440" s="115" t="s">
        <v>2722</v>
      </c>
      <c r="M440" s="127"/>
      <c r="N440" s="138" t="s">
        <v>2723</v>
      </c>
      <c r="O440" s="138" t="s">
        <v>2724</v>
      </c>
      <c r="P440" s="143"/>
    </row>
    <row r="441" spans="1:16" ht="62.4" x14ac:dyDescent="0.3">
      <c r="A441" s="137" t="s">
        <v>400</v>
      </c>
      <c r="B441" s="142">
        <v>45072</v>
      </c>
      <c r="C441" s="140" t="s">
        <v>2725</v>
      </c>
      <c r="D441" s="138" t="s">
        <v>2726</v>
      </c>
      <c r="E441" s="138" t="s">
        <v>1355</v>
      </c>
      <c r="F441" s="139" t="s">
        <v>374</v>
      </c>
      <c r="G441" s="138" t="s">
        <v>374</v>
      </c>
      <c r="H441" s="128" t="s">
        <v>396</v>
      </c>
      <c r="I441" s="131" t="s">
        <v>516</v>
      </c>
      <c r="J441" s="141"/>
      <c r="K441" s="141" t="s">
        <v>28</v>
      </c>
      <c r="L441" s="115"/>
      <c r="M441" s="127"/>
      <c r="N441" s="138" t="s">
        <v>2727</v>
      </c>
      <c r="O441" s="138" t="s">
        <v>2728</v>
      </c>
      <c r="P441" s="143"/>
    </row>
    <row r="442" spans="1:16" ht="93.6" x14ac:dyDescent="0.3">
      <c r="A442" s="166" t="s">
        <v>400</v>
      </c>
      <c r="B442" s="167">
        <v>45072</v>
      </c>
      <c r="C442" s="152" t="s">
        <v>2729</v>
      </c>
      <c r="D442" s="143" t="s">
        <v>2730</v>
      </c>
      <c r="E442" s="143" t="s">
        <v>2731</v>
      </c>
      <c r="F442" s="165" t="s">
        <v>374</v>
      </c>
      <c r="G442" s="143" t="s">
        <v>374</v>
      </c>
      <c r="H442" s="162" t="s">
        <v>396</v>
      </c>
      <c r="I442" s="160" t="s">
        <v>1450</v>
      </c>
      <c r="J442" s="159"/>
      <c r="K442" s="159" t="s">
        <v>18</v>
      </c>
      <c r="L442" s="159" t="s">
        <v>636</v>
      </c>
      <c r="M442" s="161"/>
      <c r="N442" s="143" t="s">
        <v>2732</v>
      </c>
      <c r="O442" s="143" t="s">
        <v>2733</v>
      </c>
      <c r="P442" s="143"/>
    </row>
    <row r="443" spans="1:16" ht="31.2" x14ac:dyDescent="0.3">
      <c r="A443" s="137" t="s">
        <v>1294</v>
      </c>
      <c r="B443" s="142">
        <v>45072</v>
      </c>
      <c r="C443" s="140" t="s">
        <v>2734</v>
      </c>
      <c r="D443" s="138" t="s">
        <v>2735</v>
      </c>
      <c r="E443" s="138" t="s">
        <v>2166</v>
      </c>
      <c r="F443" s="139" t="s">
        <v>374</v>
      </c>
      <c r="G443" s="138" t="s">
        <v>374</v>
      </c>
      <c r="H443" s="128" t="s">
        <v>396</v>
      </c>
      <c r="I443" s="131" t="s">
        <v>461</v>
      </c>
      <c r="J443" s="141" t="s">
        <v>386</v>
      </c>
      <c r="K443" s="141"/>
      <c r="L443" s="141"/>
      <c r="M443" s="127"/>
      <c r="N443" s="138" t="s">
        <v>2736</v>
      </c>
      <c r="O443" s="138" t="s">
        <v>2737</v>
      </c>
      <c r="P443" s="143"/>
    </row>
    <row r="444" spans="1:16" ht="46.8" x14ac:dyDescent="0.3">
      <c r="A444" s="137" t="s">
        <v>390</v>
      </c>
      <c r="B444" s="142">
        <v>45072</v>
      </c>
      <c r="C444" s="140" t="s">
        <v>2738</v>
      </c>
      <c r="D444" s="138" t="s">
        <v>2739</v>
      </c>
      <c r="E444" s="138" t="s">
        <v>2740</v>
      </c>
      <c r="F444" s="139" t="s">
        <v>374</v>
      </c>
      <c r="G444" s="138" t="s">
        <v>374</v>
      </c>
      <c r="H444" s="128" t="s">
        <v>396</v>
      </c>
      <c r="I444" s="131" t="s">
        <v>2741</v>
      </c>
      <c r="J444" s="141"/>
      <c r="K444" s="141" t="s">
        <v>27</v>
      </c>
      <c r="L444" s="141"/>
      <c r="M444" s="127"/>
      <c r="N444" s="138" t="s">
        <v>2742</v>
      </c>
      <c r="O444" s="138" t="s">
        <v>2743</v>
      </c>
      <c r="P444" s="143"/>
    </row>
    <row r="445" spans="1:16" ht="31.2" x14ac:dyDescent="0.3">
      <c r="A445" s="137" t="s">
        <v>495</v>
      </c>
      <c r="B445" s="142">
        <v>45072</v>
      </c>
      <c r="C445" s="140" t="s">
        <v>2744</v>
      </c>
      <c r="D445" s="138" t="s">
        <v>908</v>
      </c>
      <c r="E445" s="138" t="s">
        <v>2005</v>
      </c>
      <c r="F445" s="139" t="s">
        <v>374</v>
      </c>
      <c r="G445" s="138" t="s">
        <v>374</v>
      </c>
      <c r="H445" s="128" t="s">
        <v>396</v>
      </c>
      <c r="I445" s="131" t="s">
        <v>2745</v>
      </c>
      <c r="J445" s="141"/>
      <c r="K445" s="141" t="s">
        <v>13</v>
      </c>
      <c r="L445" s="141"/>
      <c r="M445" s="127"/>
      <c r="N445" s="138" t="s">
        <v>2746</v>
      </c>
      <c r="O445" s="138" t="s">
        <v>549</v>
      </c>
      <c r="P445" s="143"/>
    </row>
    <row r="446" spans="1:16" ht="62.4" x14ac:dyDescent="0.3">
      <c r="A446" s="137" t="s">
        <v>495</v>
      </c>
      <c r="B446" s="142">
        <v>45072</v>
      </c>
      <c r="C446" s="140" t="s">
        <v>2747</v>
      </c>
      <c r="D446" s="138" t="s">
        <v>2748</v>
      </c>
      <c r="E446" s="138" t="s">
        <v>2005</v>
      </c>
      <c r="F446" s="139" t="s">
        <v>374</v>
      </c>
      <c r="G446" s="138" t="s">
        <v>374</v>
      </c>
      <c r="H446" s="128" t="s">
        <v>396</v>
      </c>
      <c r="I446" s="131" t="s">
        <v>2749</v>
      </c>
      <c r="J446" s="141" t="s">
        <v>386</v>
      </c>
      <c r="K446" s="141" t="s">
        <v>28</v>
      </c>
      <c r="L446" s="141" t="s">
        <v>2750</v>
      </c>
      <c r="M446" s="127"/>
      <c r="N446" s="138" t="s">
        <v>2751</v>
      </c>
      <c r="O446" s="138" t="s">
        <v>2752</v>
      </c>
      <c r="P446" s="143"/>
    </row>
    <row r="447" spans="1:16" ht="78" x14ac:dyDescent="0.3">
      <c r="A447" s="150" t="s">
        <v>495</v>
      </c>
      <c r="B447" s="154">
        <v>45072</v>
      </c>
      <c r="C447" s="152" t="s">
        <v>2753</v>
      </c>
      <c r="D447" s="152" t="s">
        <v>2068</v>
      </c>
      <c r="E447" s="152" t="s">
        <v>2319</v>
      </c>
      <c r="F447" s="157" t="s">
        <v>374</v>
      </c>
      <c r="G447" s="152" t="s">
        <v>374</v>
      </c>
      <c r="H447" s="155" t="s">
        <v>396</v>
      </c>
      <c r="I447" s="151" t="s">
        <v>516</v>
      </c>
      <c r="J447" s="153"/>
      <c r="K447" s="153" t="s">
        <v>118</v>
      </c>
      <c r="L447" s="153" t="s">
        <v>2708</v>
      </c>
      <c r="M447" s="156"/>
      <c r="N447" s="152" t="s">
        <v>2754</v>
      </c>
      <c r="O447" s="152" t="s">
        <v>549</v>
      </c>
      <c r="P447" s="152"/>
    </row>
    <row r="448" spans="1:16" ht="109.2" x14ac:dyDescent="0.3">
      <c r="A448" s="166" t="s">
        <v>400</v>
      </c>
      <c r="B448" s="167">
        <v>45072</v>
      </c>
      <c r="C448" s="152" t="s">
        <v>2755</v>
      </c>
      <c r="D448" s="143" t="s">
        <v>2756</v>
      </c>
      <c r="E448" s="143" t="s">
        <v>2000</v>
      </c>
      <c r="F448" s="165" t="s">
        <v>374</v>
      </c>
      <c r="G448" s="143" t="s">
        <v>374</v>
      </c>
      <c r="H448" s="162" t="s">
        <v>396</v>
      </c>
      <c r="I448" s="160" t="s">
        <v>1718</v>
      </c>
      <c r="J448" s="159"/>
      <c r="K448" s="159" t="s">
        <v>13</v>
      </c>
      <c r="L448" s="159" t="s">
        <v>2757</v>
      </c>
      <c r="M448" s="161"/>
      <c r="N448" s="143" t="s">
        <v>2758</v>
      </c>
      <c r="O448" s="143" t="s">
        <v>2759</v>
      </c>
      <c r="P448" s="143"/>
    </row>
    <row r="449" spans="1:16" ht="124.8" x14ac:dyDescent="0.3">
      <c r="A449" s="137" t="s">
        <v>400</v>
      </c>
      <c r="B449" s="142">
        <v>45072</v>
      </c>
      <c r="C449" s="140" t="s">
        <v>2760</v>
      </c>
      <c r="D449" s="138" t="s">
        <v>2761</v>
      </c>
      <c r="E449" s="138" t="s">
        <v>2000</v>
      </c>
      <c r="F449" s="139" t="s">
        <v>374</v>
      </c>
      <c r="G449" s="138" t="s">
        <v>374</v>
      </c>
      <c r="H449" s="128" t="s">
        <v>396</v>
      </c>
      <c r="I449" s="131" t="s">
        <v>424</v>
      </c>
      <c r="J449" s="141" t="s">
        <v>386</v>
      </c>
      <c r="K449" s="141" t="s">
        <v>18</v>
      </c>
      <c r="L449" s="141" t="s">
        <v>2762</v>
      </c>
      <c r="M449" s="127"/>
      <c r="N449" s="138" t="s">
        <v>2763</v>
      </c>
      <c r="O449" s="138" t="s">
        <v>549</v>
      </c>
      <c r="P449" s="143"/>
    </row>
    <row r="450" spans="1:16" ht="62.4" x14ac:dyDescent="0.3">
      <c r="A450" s="137" t="s">
        <v>1214</v>
      </c>
      <c r="B450" s="142">
        <v>45072</v>
      </c>
      <c r="C450" s="140" t="s">
        <v>2764</v>
      </c>
      <c r="D450" s="138" t="s">
        <v>2765</v>
      </c>
      <c r="E450" s="138" t="s">
        <v>2166</v>
      </c>
      <c r="F450" s="139" t="s">
        <v>374</v>
      </c>
      <c r="G450" s="138" t="s">
        <v>374</v>
      </c>
      <c r="H450" s="128" t="s">
        <v>396</v>
      </c>
      <c r="I450" s="131" t="s">
        <v>447</v>
      </c>
      <c r="J450" s="141" t="s">
        <v>386</v>
      </c>
      <c r="K450" s="141" t="s">
        <v>13</v>
      </c>
      <c r="L450" s="141" t="s">
        <v>2766</v>
      </c>
      <c r="M450" s="127" t="s">
        <v>452</v>
      </c>
      <c r="N450" s="138" t="s">
        <v>2767</v>
      </c>
      <c r="O450" s="138" t="s">
        <v>2768</v>
      </c>
      <c r="P450" s="143"/>
    </row>
    <row r="451" spans="1:16" ht="171.6" x14ac:dyDescent="0.3">
      <c r="A451" s="137" t="s">
        <v>495</v>
      </c>
      <c r="B451" s="142">
        <v>45072</v>
      </c>
      <c r="C451" s="140" t="s">
        <v>2769</v>
      </c>
      <c r="D451" s="138" t="s">
        <v>2770</v>
      </c>
      <c r="E451" s="138" t="s">
        <v>2005</v>
      </c>
      <c r="F451" s="139" t="s">
        <v>374</v>
      </c>
      <c r="G451" s="138" t="s">
        <v>374</v>
      </c>
      <c r="H451" s="128" t="s">
        <v>375</v>
      </c>
      <c r="I451" s="131" t="s">
        <v>1578</v>
      </c>
      <c r="J451" s="141"/>
      <c r="K451" s="141" t="s">
        <v>28</v>
      </c>
      <c r="L451" s="141"/>
      <c r="M451" s="127"/>
      <c r="N451" s="138" t="s">
        <v>2771</v>
      </c>
      <c r="O451" s="138" t="s">
        <v>2772</v>
      </c>
      <c r="P451" s="143"/>
    </row>
    <row r="452" spans="1:16" ht="312" x14ac:dyDescent="0.3">
      <c r="A452" s="137" t="s">
        <v>379</v>
      </c>
      <c r="B452" s="142">
        <v>45072</v>
      </c>
      <c r="C452" s="140" t="s">
        <v>2773</v>
      </c>
      <c r="D452" s="138" t="s">
        <v>2774</v>
      </c>
      <c r="E452" s="138" t="s">
        <v>1355</v>
      </c>
      <c r="F452" s="139" t="s">
        <v>374</v>
      </c>
      <c r="G452" s="138" t="s">
        <v>374</v>
      </c>
      <c r="H452" s="128" t="s">
        <v>375</v>
      </c>
      <c r="I452" s="131" t="s">
        <v>1718</v>
      </c>
      <c r="J452" s="141" t="s">
        <v>452</v>
      </c>
      <c r="K452" s="141" t="s">
        <v>11</v>
      </c>
      <c r="L452" s="141" t="s">
        <v>2775</v>
      </c>
      <c r="M452" s="127" t="s">
        <v>439</v>
      </c>
      <c r="N452" s="138" t="s">
        <v>2776</v>
      </c>
      <c r="O452" s="138" t="s">
        <v>2777</v>
      </c>
      <c r="P452" s="143"/>
    </row>
    <row r="453" spans="1:16" ht="78" x14ac:dyDescent="0.3">
      <c r="A453" s="137" t="s">
        <v>750</v>
      </c>
      <c r="B453" s="142">
        <v>45065</v>
      </c>
      <c r="C453" s="140" t="s">
        <v>2778</v>
      </c>
      <c r="D453" s="138" t="s">
        <v>2779</v>
      </c>
      <c r="E453" s="138" t="s">
        <v>2780</v>
      </c>
      <c r="F453" s="139" t="s">
        <v>1544</v>
      </c>
      <c r="G453" s="138" t="s">
        <v>564</v>
      </c>
      <c r="H453" s="128" t="s">
        <v>396</v>
      </c>
      <c r="I453" s="131" t="s">
        <v>461</v>
      </c>
      <c r="J453" s="141" t="s">
        <v>386</v>
      </c>
      <c r="K453" s="141"/>
      <c r="L453" s="141"/>
      <c r="M453" s="127"/>
      <c r="N453" s="138" t="s">
        <v>2781</v>
      </c>
      <c r="O453" s="138" t="s">
        <v>2782</v>
      </c>
      <c r="P453" s="143"/>
    </row>
    <row r="454" spans="1:16" ht="124.8" x14ac:dyDescent="0.3">
      <c r="A454" s="137" t="s">
        <v>1214</v>
      </c>
      <c r="B454" s="142">
        <v>45065</v>
      </c>
      <c r="C454" s="140" t="s">
        <v>2783</v>
      </c>
      <c r="D454" s="138" t="s">
        <v>529</v>
      </c>
      <c r="E454" s="138" t="s">
        <v>1661</v>
      </c>
      <c r="F454" s="139" t="s">
        <v>2261</v>
      </c>
      <c r="G454" s="138" t="s">
        <v>374</v>
      </c>
      <c r="H454" s="128" t="s">
        <v>396</v>
      </c>
      <c r="I454" s="131" t="s">
        <v>447</v>
      </c>
      <c r="J454" s="141"/>
      <c r="K454" s="141" t="s">
        <v>14</v>
      </c>
      <c r="L454" s="141"/>
      <c r="M454" s="127"/>
      <c r="N454" s="138" t="s">
        <v>2784</v>
      </c>
      <c r="O454" s="138" t="s">
        <v>2785</v>
      </c>
      <c r="P454" s="138"/>
    </row>
    <row r="455" spans="1:16" ht="78" x14ac:dyDescent="0.3">
      <c r="A455" s="137" t="s">
        <v>1214</v>
      </c>
      <c r="B455" s="142">
        <v>45065</v>
      </c>
      <c r="C455" s="140" t="s">
        <v>2786</v>
      </c>
      <c r="D455" s="138" t="s">
        <v>2787</v>
      </c>
      <c r="E455" s="138" t="s">
        <v>1562</v>
      </c>
      <c r="F455" s="139" t="s">
        <v>1463</v>
      </c>
      <c r="G455" s="138" t="s">
        <v>564</v>
      </c>
      <c r="H455" s="128" t="s">
        <v>396</v>
      </c>
      <c r="I455" s="131" t="s">
        <v>1206</v>
      </c>
      <c r="J455" s="141" t="s">
        <v>452</v>
      </c>
      <c r="K455" s="141" t="s">
        <v>14</v>
      </c>
      <c r="L455" s="141" t="s">
        <v>2788</v>
      </c>
      <c r="M455" s="127" t="s">
        <v>452</v>
      </c>
      <c r="N455" s="138" t="s">
        <v>2789</v>
      </c>
      <c r="O455" s="138" t="s">
        <v>2790</v>
      </c>
      <c r="P455" s="138"/>
    </row>
    <row r="456" spans="1:16" ht="140.4" x14ac:dyDescent="0.3">
      <c r="A456" s="137" t="s">
        <v>495</v>
      </c>
      <c r="B456" s="142">
        <v>45065</v>
      </c>
      <c r="C456" s="140" t="s">
        <v>2791</v>
      </c>
      <c r="D456" s="138" t="s">
        <v>2792</v>
      </c>
      <c r="E456" s="138" t="s">
        <v>2740</v>
      </c>
      <c r="F456" s="139" t="s">
        <v>1606</v>
      </c>
      <c r="G456" s="138" t="s">
        <v>409</v>
      </c>
      <c r="H456" s="128" t="s">
        <v>396</v>
      </c>
      <c r="I456" s="131" t="s">
        <v>2793</v>
      </c>
      <c r="J456" s="141"/>
      <c r="K456" s="141" t="s">
        <v>27</v>
      </c>
      <c r="L456" s="141"/>
      <c r="M456" s="127"/>
      <c r="N456" s="138" t="s">
        <v>2794</v>
      </c>
      <c r="O456" s="138" t="s">
        <v>2795</v>
      </c>
      <c r="P456" s="143"/>
    </row>
    <row r="457" spans="1:16" ht="124.8" x14ac:dyDescent="0.3">
      <c r="A457" s="166" t="s">
        <v>400</v>
      </c>
      <c r="B457" s="167">
        <v>45065</v>
      </c>
      <c r="C457" s="152" t="s">
        <v>2796</v>
      </c>
      <c r="D457" s="143" t="s">
        <v>2797</v>
      </c>
      <c r="E457" s="143" t="s">
        <v>1058</v>
      </c>
      <c r="F457" s="165" t="s">
        <v>1606</v>
      </c>
      <c r="G457" s="143" t="s">
        <v>564</v>
      </c>
      <c r="H457" s="162" t="s">
        <v>396</v>
      </c>
      <c r="I457" s="160" t="s">
        <v>461</v>
      </c>
      <c r="J457" s="159" t="s">
        <v>452</v>
      </c>
      <c r="K457" s="159" t="s">
        <v>13</v>
      </c>
      <c r="L457" s="159" t="s">
        <v>2798</v>
      </c>
      <c r="M457" s="161" t="s">
        <v>452</v>
      </c>
      <c r="N457" s="143" t="s">
        <v>2799</v>
      </c>
      <c r="O457" s="143" t="s">
        <v>2800</v>
      </c>
      <c r="P457" s="143"/>
    </row>
    <row r="458" spans="1:16" ht="171.6" x14ac:dyDescent="0.3">
      <c r="A458" s="137" t="s">
        <v>400</v>
      </c>
      <c r="B458" s="142">
        <v>45065</v>
      </c>
      <c r="C458" s="140" t="s">
        <v>2801</v>
      </c>
      <c r="D458" s="138" t="s">
        <v>2802</v>
      </c>
      <c r="E458" s="138" t="s">
        <v>2803</v>
      </c>
      <c r="F458" s="139" t="s">
        <v>1606</v>
      </c>
      <c r="G458" s="138" t="s">
        <v>873</v>
      </c>
      <c r="H458" s="128" t="s">
        <v>396</v>
      </c>
      <c r="I458" s="131" t="s">
        <v>537</v>
      </c>
      <c r="J458" s="124" t="s">
        <v>386</v>
      </c>
      <c r="K458" s="124" t="s">
        <v>19</v>
      </c>
      <c r="L458" s="124"/>
      <c r="M458" s="127"/>
      <c r="N458" s="138" t="s">
        <v>2804</v>
      </c>
      <c r="O458" s="138" t="s">
        <v>2805</v>
      </c>
      <c r="P458" s="143"/>
    </row>
    <row r="459" spans="1:16" ht="171.6" x14ac:dyDescent="0.3">
      <c r="A459" s="166" t="s">
        <v>400</v>
      </c>
      <c r="B459" s="167">
        <v>45065</v>
      </c>
      <c r="C459" s="152" t="s">
        <v>2806</v>
      </c>
      <c r="D459" s="143" t="s">
        <v>2807</v>
      </c>
      <c r="E459" s="143" t="s">
        <v>2808</v>
      </c>
      <c r="F459" s="165" t="s">
        <v>1606</v>
      </c>
      <c r="G459" s="143" t="s">
        <v>374</v>
      </c>
      <c r="H459" s="162" t="s">
        <v>396</v>
      </c>
      <c r="I459" s="160" t="s">
        <v>461</v>
      </c>
      <c r="J459" s="174" t="s">
        <v>452</v>
      </c>
      <c r="K459" s="159" t="s">
        <v>6</v>
      </c>
      <c r="L459" s="159" t="s">
        <v>2809</v>
      </c>
      <c r="M459" s="161"/>
      <c r="N459" s="143" t="s">
        <v>2810</v>
      </c>
      <c r="O459" s="143" t="s">
        <v>2811</v>
      </c>
      <c r="P459" s="143"/>
    </row>
    <row r="460" spans="1:16" ht="202.8" x14ac:dyDescent="0.3">
      <c r="A460" s="137" t="s">
        <v>554</v>
      </c>
      <c r="B460" s="142">
        <v>45065</v>
      </c>
      <c r="C460" s="140" t="s">
        <v>2812</v>
      </c>
      <c r="D460" s="138" t="s">
        <v>2813</v>
      </c>
      <c r="E460" s="138" t="s">
        <v>1878</v>
      </c>
      <c r="F460" s="139" t="s">
        <v>1606</v>
      </c>
      <c r="G460" s="138" t="s">
        <v>374</v>
      </c>
      <c r="H460" s="128" t="s">
        <v>396</v>
      </c>
      <c r="I460" s="131" t="s">
        <v>559</v>
      </c>
      <c r="J460" s="141"/>
      <c r="K460" s="141"/>
      <c r="L460" s="141"/>
      <c r="M460" s="127"/>
      <c r="N460" s="138" t="s">
        <v>2814</v>
      </c>
      <c r="O460" s="138" t="s">
        <v>2815</v>
      </c>
      <c r="P460" s="143"/>
    </row>
    <row r="461" spans="1:16" ht="234" x14ac:dyDescent="0.3">
      <c r="A461" s="137" t="s">
        <v>390</v>
      </c>
      <c r="B461" s="142">
        <v>45065</v>
      </c>
      <c r="C461" s="140" t="s">
        <v>2816</v>
      </c>
      <c r="D461" s="138" t="s">
        <v>2817</v>
      </c>
      <c r="E461" s="138" t="s">
        <v>2818</v>
      </c>
      <c r="F461" s="139" t="s">
        <v>1525</v>
      </c>
      <c r="G461" s="138" t="s">
        <v>1341</v>
      </c>
      <c r="H461" s="128" t="s">
        <v>375</v>
      </c>
      <c r="I461" s="131" t="s">
        <v>783</v>
      </c>
      <c r="J461" s="141" t="s">
        <v>386</v>
      </c>
      <c r="K461" s="141" t="s">
        <v>41</v>
      </c>
      <c r="L461" s="141" t="s">
        <v>2819</v>
      </c>
      <c r="M461" s="127"/>
      <c r="N461" s="138" t="s">
        <v>2820</v>
      </c>
      <c r="O461" s="138" t="s">
        <v>2821</v>
      </c>
      <c r="P461" s="143"/>
    </row>
    <row r="462" spans="1:16" ht="234" x14ac:dyDescent="0.3">
      <c r="A462" s="137" t="s">
        <v>1214</v>
      </c>
      <c r="B462" s="142">
        <v>45065</v>
      </c>
      <c r="C462" s="140" t="s">
        <v>2822</v>
      </c>
      <c r="D462" s="138" t="s">
        <v>2823</v>
      </c>
      <c r="E462" s="138" t="s">
        <v>2824</v>
      </c>
      <c r="F462" s="139" t="s">
        <v>1525</v>
      </c>
      <c r="G462" s="138" t="s">
        <v>942</v>
      </c>
      <c r="H462" s="128" t="s">
        <v>375</v>
      </c>
      <c r="I462" s="131" t="s">
        <v>431</v>
      </c>
      <c r="J462" s="141"/>
      <c r="K462" s="141" t="s">
        <v>27</v>
      </c>
      <c r="L462" s="141"/>
      <c r="M462" s="127"/>
      <c r="N462" s="138" t="s">
        <v>2825</v>
      </c>
      <c r="O462" s="138" t="s">
        <v>2826</v>
      </c>
      <c r="P462" s="143"/>
    </row>
    <row r="463" spans="1:16" ht="156" x14ac:dyDescent="0.3">
      <c r="A463" s="137" t="s">
        <v>400</v>
      </c>
      <c r="B463" s="142">
        <v>45065</v>
      </c>
      <c r="C463" s="140" t="s">
        <v>2827</v>
      </c>
      <c r="D463" s="138" t="s">
        <v>2828</v>
      </c>
      <c r="E463" s="138" t="s">
        <v>2829</v>
      </c>
      <c r="F463" s="139" t="s">
        <v>1525</v>
      </c>
      <c r="G463" s="138" t="s">
        <v>409</v>
      </c>
      <c r="H463" s="128" t="s">
        <v>375</v>
      </c>
      <c r="I463" s="131" t="s">
        <v>1718</v>
      </c>
      <c r="J463" s="114" t="s">
        <v>452</v>
      </c>
      <c r="K463" s="115" t="s">
        <v>62</v>
      </c>
      <c r="L463" s="115" t="s">
        <v>2830</v>
      </c>
      <c r="M463" s="117" t="s">
        <v>649</v>
      </c>
      <c r="N463" s="138" t="s">
        <v>2831</v>
      </c>
      <c r="O463" s="138" t="s">
        <v>2832</v>
      </c>
      <c r="P463" s="143"/>
    </row>
    <row r="464" spans="1:16" ht="218.4" x14ac:dyDescent="0.3">
      <c r="A464" s="137" t="s">
        <v>379</v>
      </c>
      <c r="B464" s="142">
        <v>45065</v>
      </c>
      <c r="C464" s="140" t="s">
        <v>2833</v>
      </c>
      <c r="D464" s="138" t="s">
        <v>2834</v>
      </c>
      <c r="E464" s="138" t="s">
        <v>2537</v>
      </c>
      <c r="F464" s="139" t="s">
        <v>1518</v>
      </c>
      <c r="G464" s="138" t="s">
        <v>409</v>
      </c>
      <c r="H464" s="128" t="s">
        <v>375</v>
      </c>
      <c r="I464" s="131" t="s">
        <v>537</v>
      </c>
      <c r="J464" s="141" t="s">
        <v>386</v>
      </c>
      <c r="K464" s="141" t="s">
        <v>11</v>
      </c>
      <c r="L464" s="141" t="s">
        <v>2835</v>
      </c>
      <c r="M464" s="127"/>
      <c r="N464" s="138" t="s">
        <v>2836</v>
      </c>
      <c r="O464" s="138" t="s">
        <v>2837</v>
      </c>
      <c r="P464" s="143"/>
    </row>
    <row r="465" spans="1:16" ht="409.6" x14ac:dyDescent="0.3">
      <c r="A465" s="137" t="s">
        <v>400</v>
      </c>
      <c r="B465" s="142">
        <v>45065</v>
      </c>
      <c r="C465" s="140" t="s">
        <v>2838</v>
      </c>
      <c r="D465" s="138" t="s">
        <v>2839</v>
      </c>
      <c r="E465" s="138" t="s">
        <v>2840</v>
      </c>
      <c r="F465" s="139" t="s">
        <v>1470</v>
      </c>
      <c r="G465" s="138" t="s">
        <v>942</v>
      </c>
      <c r="H465" s="128" t="s">
        <v>375</v>
      </c>
      <c r="I465" s="131" t="s">
        <v>431</v>
      </c>
      <c r="J465" s="141"/>
      <c r="K465" s="141" t="s">
        <v>44</v>
      </c>
      <c r="L465" s="141"/>
      <c r="M465" s="127"/>
      <c r="N465" s="138" t="s">
        <v>2841</v>
      </c>
      <c r="O465" s="138" t="s">
        <v>2842</v>
      </c>
      <c r="P465" s="143"/>
    </row>
    <row r="466" spans="1:16" ht="409.6" x14ac:dyDescent="0.3">
      <c r="A466" s="137" t="s">
        <v>750</v>
      </c>
      <c r="B466" s="142">
        <v>45065</v>
      </c>
      <c r="C466" s="140" t="s">
        <v>2843</v>
      </c>
      <c r="D466" s="138" t="s">
        <v>2844</v>
      </c>
      <c r="E466" s="138" t="s">
        <v>2143</v>
      </c>
      <c r="F466" s="139" t="s">
        <v>1623</v>
      </c>
      <c r="G466" s="138" t="s">
        <v>2845</v>
      </c>
      <c r="H466" s="128" t="s">
        <v>375</v>
      </c>
      <c r="I466" s="131" t="s">
        <v>397</v>
      </c>
      <c r="J466" s="124" t="s">
        <v>386</v>
      </c>
      <c r="K466" s="124" t="s">
        <v>215</v>
      </c>
      <c r="L466" s="124" t="s">
        <v>2846</v>
      </c>
      <c r="M466" s="127"/>
      <c r="N466" s="138" t="s">
        <v>2847</v>
      </c>
      <c r="O466" s="138" t="s">
        <v>2848</v>
      </c>
      <c r="P466" s="143"/>
    </row>
    <row r="467" spans="1:16" ht="156" customHeight="1" x14ac:dyDescent="0.3">
      <c r="A467" s="137" t="s">
        <v>1214</v>
      </c>
      <c r="B467" s="142">
        <v>45065</v>
      </c>
      <c r="C467" s="140" t="s">
        <v>2849</v>
      </c>
      <c r="D467" s="138" t="s">
        <v>2850</v>
      </c>
      <c r="E467" s="138" t="s">
        <v>1850</v>
      </c>
      <c r="F467" s="139" t="s">
        <v>374</v>
      </c>
      <c r="G467" s="138" t="s">
        <v>374</v>
      </c>
      <c r="H467" s="128" t="s">
        <v>375</v>
      </c>
      <c r="I467" s="131" t="s">
        <v>537</v>
      </c>
      <c r="J467" s="141"/>
      <c r="K467" s="141" t="s">
        <v>94</v>
      </c>
      <c r="L467" s="141"/>
      <c r="M467" s="127"/>
      <c r="N467" s="138" t="s">
        <v>2851</v>
      </c>
      <c r="O467" s="138" t="s">
        <v>2852</v>
      </c>
      <c r="P467" s="143"/>
    </row>
    <row r="468" spans="1:16" ht="62.4" x14ac:dyDescent="0.3">
      <c r="A468" s="137" t="s">
        <v>750</v>
      </c>
      <c r="B468" s="142">
        <v>45065</v>
      </c>
      <c r="C468" s="140" t="s">
        <v>2853</v>
      </c>
      <c r="D468" s="138" t="s">
        <v>2854</v>
      </c>
      <c r="E468" s="138" t="s">
        <v>2855</v>
      </c>
      <c r="F468" s="139" t="s">
        <v>374</v>
      </c>
      <c r="G468" s="138" t="s">
        <v>1088</v>
      </c>
      <c r="H468" s="128" t="s">
        <v>396</v>
      </c>
      <c r="I468" s="131" t="s">
        <v>1147</v>
      </c>
      <c r="J468" s="141"/>
      <c r="K468" s="141"/>
      <c r="L468" s="141" t="s">
        <v>2856</v>
      </c>
      <c r="M468" s="127"/>
      <c r="N468" s="138" t="s">
        <v>2857</v>
      </c>
      <c r="O468" s="138" t="s">
        <v>2858</v>
      </c>
      <c r="P468" s="143"/>
    </row>
    <row r="469" spans="1:16" ht="93.6" x14ac:dyDescent="0.3">
      <c r="A469" s="137" t="s">
        <v>379</v>
      </c>
      <c r="B469" s="142">
        <v>45065</v>
      </c>
      <c r="C469" s="140" t="s">
        <v>2859</v>
      </c>
      <c r="D469" s="138" t="s">
        <v>2860</v>
      </c>
      <c r="E469" s="138" t="s">
        <v>1340</v>
      </c>
      <c r="F469" s="139" t="s">
        <v>1544</v>
      </c>
      <c r="G469" s="138" t="s">
        <v>564</v>
      </c>
      <c r="H469" s="128" t="s">
        <v>396</v>
      </c>
      <c r="I469" s="131" t="s">
        <v>461</v>
      </c>
      <c r="J469" s="141" t="s">
        <v>452</v>
      </c>
      <c r="K469" s="141" t="s">
        <v>11</v>
      </c>
      <c r="L469" s="141" t="s">
        <v>2861</v>
      </c>
      <c r="M469" s="127" t="s">
        <v>649</v>
      </c>
      <c r="N469" s="138" t="s">
        <v>2862</v>
      </c>
      <c r="O469" s="138" t="s">
        <v>2863</v>
      </c>
      <c r="P469" s="143"/>
    </row>
    <row r="470" spans="1:16" ht="62.4" x14ac:dyDescent="0.3">
      <c r="A470" s="137" t="s">
        <v>390</v>
      </c>
      <c r="B470" s="142">
        <v>45065</v>
      </c>
      <c r="C470" s="140" t="s">
        <v>2864</v>
      </c>
      <c r="D470" s="138" t="s">
        <v>2865</v>
      </c>
      <c r="E470" s="138" t="s">
        <v>1355</v>
      </c>
      <c r="F470" s="139" t="s">
        <v>374</v>
      </c>
      <c r="G470" s="138" t="s">
        <v>374</v>
      </c>
      <c r="H470" s="128" t="s">
        <v>396</v>
      </c>
      <c r="I470" s="131" t="s">
        <v>1718</v>
      </c>
      <c r="J470" s="141"/>
      <c r="K470" s="141" t="s">
        <v>28</v>
      </c>
      <c r="L470" s="141"/>
      <c r="M470" s="127"/>
      <c r="N470" s="138" t="s">
        <v>2866</v>
      </c>
      <c r="O470" s="138" t="s">
        <v>2867</v>
      </c>
      <c r="P470" s="143"/>
    </row>
    <row r="471" spans="1:16" ht="140.4" x14ac:dyDescent="0.3">
      <c r="A471" s="166" t="s">
        <v>495</v>
      </c>
      <c r="B471" s="167">
        <v>45065</v>
      </c>
      <c r="C471" s="152" t="s">
        <v>2868</v>
      </c>
      <c r="D471" s="143" t="s">
        <v>2068</v>
      </c>
      <c r="E471" s="143" t="s">
        <v>2869</v>
      </c>
      <c r="F471" s="165" t="s">
        <v>374</v>
      </c>
      <c r="G471" s="143" t="s">
        <v>374</v>
      </c>
      <c r="H471" s="162" t="s">
        <v>396</v>
      </c>
      <c r="I471" s="160" t="s">
        <v>385</v>
      </c>
      <c r="J471" s="159" t="s">
        <v>452</v>
      </c>
      <c r="K471" s="159" t="s">
        <v>27</v>
      </c>
      <c r="L471" s="159" t="s">
        <v>2870</v>
      </c>
      <c r="M471" s="161"/>
      <c r="N471" s="143" t="s">
        <v>2871</v>
      </c>
      <c r="O471" s="143" t="s">
        <v>2872</v>
      </c>
      <c r="P471" s="143"/>
    </row>
    <row r="472" spans="1:16" ht="93.6" x14ac:dyDescent="0.3">
      <c r="A472" s="137" t="s">
        <v>400</v>
      </c>
      <c r="B472" s="142">
        <v>45065</v>
      </c>
      <c r="C472" s="140" t="s">
        <v>2873</v>
      </c>
      <c r="D472" s="138" t="s">
        <v>2874</v>
      </c>
      <c r="E472" s="138" t="s">
        <v>1572</v>
      </c>
      <c r="F472" s="139" t="s">
        <v>374</v>
      </c>
      <c r="G472" s="138" t="s">
        <v>374</v>
      </c>
      <c r="H472" s="128" t="s">
        <v>396</v>
      </c>
      <c r="I472" s="131" t="s">
        <v>2875</v>
      </c>
      <c r="J472" s="141"/>
      <c r="K472" s="141" t="s">
        <v>27</v>
      </c>
      <c r="L472" s="141"/>
      <c r="M472" s="127"/>
      <c r="N472" s="138" t="s">
        <v>2876</v>
      </c>
      <c r="O472" s="138" t="s">
        <v>2877</v>
      </c>
      <c r="P472" s="143"/>
    </row>
    <row r="473" spans="1:16" ht="93.6" x14ac:dyDescent="0.3">
      <c r="A473" s="137" t="s">
        <v>400</v>
      </c>
      <c r="B473" s="142">
        <v>45065</v>
      </c>
      <c r="C473" s="140" t="s">
        <v>2878</v>
      </c>
      <c r="D473" s="138" t="s">
        <v>2879</v>
      </c>
      <c r="E473" s="138" t="s">
        <v>2880</v>
      </c>
      <c r="F473" s="139" t="s">
        <v>374</v>
      </c>
      <c r="G473" s="138" t="s">
        <v>374</v>
      </c>
      <c r="H473" s="128" t="s">
        <v>396</v>
      </c>
      <c r="I473" s="131" t="s">
        <v>424</v>
      </c>
      <c r="J473" s="141"/>
      <c r="K473" s="141" t="s">
        <v>27</v>
      </c>
      <c r="L473" s="141"/>
      <c r="M473" s="127"/>
      <c r="N473" s="138" t="s">
        <v>2881</v>
      </c>
      <c r="O473" s="138" t="s">
        <v>549</v>
      </c>
      <c r="P473" s="143"/>
    </row>
    <row r="474" spans="1:16" ht="78" x14ac:dyDescent="0.3">
      <c r="A474" s="137" t="s">
        <v>390</v>
      </c>
      <c r="B474" s="142">
        <v>45065</v>
      </c>
      <c r="C474" s="140" t="s">
        <v>2882</v>
      </c>
      <c r="D474" s="138" t="s">
        <v>2883</v>
      </c>
      <c r="E474" s="138" t="s">
        <v>1865</v>
      </c>
      <c r="F474" s="139" t="s">
        <v>374</v>
      </c>
      <c r="G474" s="138" t="s">
        <v>374</v>
      </c>
      <c r="H474" s="128" t="s">
        <v>396</v>
      </c>
      <c r="I474" s="131" t="s">
        <v>431</v>
      </c>
      <c r="J474" s="141"/>
      <c r="K474" s="141" t="s">
        <v>53</v>
      </c>
      <c r="L474" s="141"/>
      <c r="M474" s="127"/>
      <c r="N474" s="138" t="s">
        <v>2884</v>
      </c>
      <c r="O474" s="138" t="s">
        <v>2885</v>
      </c>
      <c r="P474" s="143"/>
    </row>
    <row r="475" spans="1:16" ht="78" x14ac:dyDescent="0.3">
      <c r="A475" s="137" t="s">
        <v>822</v>
      </c>
      <c r="B475" s="142">
        <v>45065</v>
      </c>
      <c r="C475" s="140" t="s">
        <v>2886</v>
      </c>
      <c r="D475" s="138" t="s">
        <v>2887</v>
      </c>
      <c r="E475" s="138" t="s">
        <v>2000</v>
      </c>
      <c r="F475" s="139" t="s">
        <v>374</v>
      </c>
      <c r="G475" s="138" t="s">
        <v>374</v>
      </c>
      <c r="H475" s="128" t="s">
        <v>396</v>
      </c>
      <c r="I475" s="131" t="s">
        <v>1718</v>
      </c>
      <c r="J475" s="141"/>
      <c r="K475" s="141" t="s">
        <v>18</v>
      </c>
      <c r="L475" s="141"/>
      <c r="M475" s="127"/>
      <c r="N475" s="138" t="s">
        <v>2888</v>
      </c>
      <c r="O475" s="138" t="s">
        <v>2889</v>
      </c>
      <c r="P475" s="143"/>
    </row>
    <row r="476" spans="1:16" ht="124.8" x14ac:dyDescent="0.3">
      <c r="A476" s="137" t="s">
        <v>379</v>
      </c>
      <c r="B476" s="142">
        <v>45065</v>
      </c>
      <c r="C476" s="140" t="s">
        <v>2890</v>
      </c>
      <c r="D476" s="138" t="s">
        <v>2891</v>
      </c>
      <c r="E476" s="138" t="s">
        <v>2740</v>
      </c>
      <c r="F476" s="139" t="s">
        <v>374</v>
      </c>
      <c r="G476" s="138" t="s">
        <v>374</v>
      </c>
      <c r="H476" s="128" t="s">
        <v>396</v>
      </c>
      <c r="I476" s="131" t="s">
        <v>397</v>
      </c>
      <c r="J476" s="141" t="s">
        <v>386</v>
      </c>
      <c r="K476" s="141" t="s">
        <v>11</v>
      </c>
      <c r="L476" s="141" t="s">
        <v>2892</v>
      </c>
      <c r="M476" s="127"/>
      <c r="N476" s="138" t="s">
        <v>2893</v>
      </c>
      <c r="O476" s="138" t="s">
        <v>2894</v>
      </c>
      <c r="P476" s="143"/>
    </row>
    <row r="477" spans="1:16" ht="109.2" x14ac:dyDescent="0.3">
      <c r="A477" s="137" t="s">
        <v>927</v>
      </c>
      <c r="B477" s="142">
        <v>45065</v>
      </c>
      <c r="C477" s="140" t="s">
        <v>2895</v>
      </c>
      <c r="D477" s="138" t="s">
        <v>2896</v>
      </c>
      <c r="E477" s="138" t="s">
        <v>2185</v>
      </c>
      <c r="F477" s="139" t="s">
        <v>374</v>
      </c>
      <c r="G477" s="138" t="s">
        <v>374</v>
      </c>
      <c r="H477" s="128" t="s">
        <v>375</v>
      </c>
      <c r="I477" s="131" t="s">
        <v>385</v>
      </c>
      <c r="J477" s="114" t="s">
        <v>386</v>
      </c>
      <c r="K477" s="115" t="s">
        <v>1</v>
      </c>
      <c r="L477" s="115" t="s">
        <v>2897</v>
      </c>
      <c r="M477" s="127"/>
      <c r="N477" s="138" t="s">
        <v>2898</v>
      </c>
      <c r="O477" s="138" t="s">
        <v>2899</v>
      </c>
      <c r="P477" s="143"/>
    </row>
    <row r="478" spans="1:16" ht="171.6" x14ac:dyDescent="0.3">
      <c r="A478" s="137" t="s">
        <v>400</v>
      </c>
      <c r="B478" s="142">
        <v>45065</v>
      </c>
      <c r="C478" s="140" t="s">
        <v>2900</v>
      </c>
      <c r="D478" s="138" t="s">
        <v>2901</v>
      </c>
      <c r="E478" s="138" t="s">
        <v>1355</v>
      </c>
      <c r="F478" s="139" t="s">
        <v>374</v>
      </c>
      <c r="G478" s="138" t="s">
        <v>374</v>
      </c>
      <c r="H478" s="128" t="s">
        <v>375</v>
      </c>
      <c r="I478" s="131" t="s">
        <v>1897</v>
      </c>
      <c r="J478" s="114" t="s">
        <v>386</v>
      </c>
      <c r="K478" s="115" t="s">
        <v>3</v>
      </c>
      <c r="L478" s="115" t="s">
        <v>2902</v>
      </c>
      <c r="M478" s="117" t="s">
        <v>439</v>
      </c>
      <c r="N478" s="138" t="s">
        <v>2903</v>
      </c>
      <c r="O478" s="138" t="s">
        <v>2904</v>
      </c>
      <c r="P478" s="143"/>
    </row>
    <row r="479" spans="1:16" ht="234" x14ac:dyDescent="0.3">
      <c r="A479" s="137" t="s">
        <v>1214</v>
      </c>
      <c r="B479" s="142">
        <v>45065</v>
      </c>
      <c r="C479" s="140" t="s">
        <v>2905</v>
      </c>
      <c r="D479" s="138" t="s">
        <v>2906</v>
      </c>
      <c r="E479" s="138" t="s">
        <v>1562</v>
      </c>
      <c r="F479" s="139" t="s">
        <v>374</v>
      </c>
      <c r="G479" s="138" t="s">
        <v>374</v>
      </c>
      <c r="H479" s="128" t="s">
        <v>375</v>
      </c>
      <c r="I479" s="131" t="s">
        <v>461</v>
      </c>
      <c r="J479" s="141"/>
      <c r="K479" s="141" t="s">
        <v>14</v>
      </c>
      <c r="L479" s="141"/>
      <c r="M479" s="127"/>
      <c r="N479" s="138" t="s">
        <v>2907</v>
      </c>
      <c r="O479" s="138" t="s">
        <v>2908</v>
      </c>
      <c r="P479" s="143"/>
    </row>
    <row r="480" spans="1:16" ht="171.6" x14ac:dyDescent="0.3">
      <c r="A480" s="137" t="s">
        <v>400</v>
      </c>
      <c r="B480" s="142">
        <v>45065</v>
      </c>
      <c r="C480" s="140" t="s">
        <v>2909</v>
      </c>
      <c r="D480" s="138" t="s">
        <v>2910</v>
      </c>
      <c r="E480" s="138" t="s">
        <v>794</v>
      </c>
      <c r="F480" s="139" t="s">
        <v>374</v>
      </c>
      <c r="G480" s="138" t="s">
        <v>374</v>
      </c>
      <c r="H480" s="128" t="s">
        <v>375</v>
      </c>
      <c r="I480" s="131" t="s">
        <v>447</v>
      </c>
      <c r="J480" s="141"/>
      <c r="K480" s="141" t="s">
        <v>14</v>
      </c>
      <c r="L480" s="141"/>
      <c r="M480" s="127"/>
      <c r="N480" s="138" t="s">
        <v>2911</v>
      </c>
      <c r="O480" s="138" t="s">
        <v>2912</v>
      </c>
      <c r="P480" s="143"/>
    </row>
    <row r="481" spans="1:16" ht="93.6" x14ac:dyDescent="0.3">
      <c r="A481" s="137" t="s">
        <v>412</v>
      </c>
      <c r="B481" s="142">
        <v>45058</v>
      </c>
      <c r="C481" s="140" t="s">
        <v>2913</v>
      </c>
      <c r="D481" s="138" t="s">
        <v>2914</v>
      </c>
      <c r="E481" s="138" t="s">
        <v>1328</v>
      </c>
      <c r="F481" s="139" t="s">
        <v>1544</v>
      </c>
      <c r="G481" s="138" t="s">
        <v>374</v>
      </c>
      <c r="H481" s="128" t="s">
        <v>396</v>
      </c>
      <c r="I481" s="131" t="s">
        <v>424</v>
      </c>
      <c r="J481" s="141" t="s">
        <v>452</v>
      </c>
      <c r="K481" s="141" t="s">
        <v>68</v>
      </c>
      <c r="L481" s="141"/>
      <c r="M481" s="127"/>
      <c r="N481" s="138" t="s">
        <v>2915</v>
      </c>
      <c r="O481" s="138" t="s">
        <v>2916</v>
      </c>
      <c r="P481" s="143"/>
    </row>
    <row r="482" spans="1:16" ht="46.8" x14ac:dyDescent="0.3">
      <c r="A482" s="137" t="s">
        <v>390</v>
      </c>
      <c r="B482" s="142">
        <v>45058</v>
      </c>
      <c r="C482" s="140" t="s">
        <v>2917</v>
      </c>
      <c r="D482" s="138" t="s">
        <v>2918</v>
      </c>
      <c r="E482" s="138" t="s">
        <v>2143</v>
      </c>
      <c r="F482" s="139" t="s">
        <v>1544</v>
      </c>
      <c r="G482" s="138" t="s">
        <v>564</v>
      </c>
      <c r="H482" s="128" t="s">
        <v>396</v>
      </c>
      <c r="I482" s="131" t="s">
        <v>461</v>
      </c>
      <c r="J482" s="141"/>
      <c r="K482" s="141" t="s">
        <v>12</v>
      </c>
      <c r="L482" s="141" t="s">
        <v>2919</v>
      </c>
      <c r="M482" s="127"/>
      <c r="N482" s="138" t="s">
        <v>2920</v>
      </c>
      <c r="O482" s="138" t="s">
        <v>2921</v>
      </c>
      <c r="P482" s="143"/>
    </row>
    <row r="483" spans="1:16" ht="218.4" x14ac:dyDescent="0.3">
      <c r="A483" s="137" t="s">
        <v>495</v>
      </c>
      <c r="B483" s="142">
        <v>45058</v>
      </c>
      <c r="C483" s="140" t="s">
        <v>2922</v>
      </c>
      <c r="D483" s="138" t="s">
        <v>2923</v>
      </c>
      <c r="E483" s="138" t="s">
        <v>2924</v>
      </c>
      <c r="F483" s="139" t="s">
        <v>2261</v>
      </c>
      <c r="G483" s="138" t="s">
        <v>374</v>
      </c>
      <c r="H483" s="128" t="s">
        <v>396</v>
      </c>
      <c r="I483" s="131" t="s">
        <v>1718</v>
      </c>
      <c r="J483" s="141" t="s">
        <v>386</v>
      </c>
      <c r="K483" s="141" t="s">
        <v>27</v>
      </c>
      <c r="L483" s="141" t="s">
        <v>2925</v>
      </c>
      <c r="M483" s="127" t="s">
        <v>386</v>
      </c>
      <c r="N483" s="138" t="s">
        <v>2926</v>
      </c>
      <c r="O483" s="138" t="s">
        <v>2927</v>
      </c>
      <c r="P483" s="138"/>
    </row>
    <row r="484" spans="1:16" ht="187.2" x14ac:dyDescent="0.3">
      <c r="A484" s="137" t="s">
        <v>400</v>
      </c>
      <c r="B484" s="142">
        <v>45058</v>
      </c>
      <c r="C484" s="140" t="s">
        <v>2928</v>
      </c>
      <c r="D484" s="138" t="s">
        <v>2929</v>
      </c>
      <c r="E484" s="138" t="s">
        <v>2930</v>
      </c>
      <c r="F484" s="139" t="s">
        <v>1556</v>
      </c>
      <c r="G484" s="138" t="s">
        <v>942</v>
      </c>
      <c r="H484" s="128" t="s">
        <v>396</v>
      </c>
      <c r="I484" s="131" t="s">
        <v>424</v>
      </c>
      <c r="J484" s="141" t="s">
        <v>386</v>
      </c>
      <c r="K484" s="141" t="s">
        <v>18</v>
      </c>
      <c r="L484" s="141" t="s">
        <v>2931</v>
      </c>
      <c r="M484" s="127"/>
      <c r="N484" s="138" t="s">
        <v>2932</v>
      </c>
      <c r="O484" s="138" t="s">
        <v>2933</v>
      </c>
      <c r="P484" s="143"/>
    </row>
    <row r="485" spans="1:16" ht="78" x14ac:dyDescent="0.3">
      <c r="A485" s="137" t="s">
        <v>379</v>
      </c>
      <c r="B485" s="142">
        <v>45058</v>
      </c>
      <c r="C485" s="140" t="s">
        <v>2934</v>
      </c>
      <c r="D485" s="138" t="s">
        <v>2935</v>
      </c>
      <c r="E485" s="138" t="s">
        <v>1878</v>
      </c>
      <c r="F485" s="139" t="s">
        <v>1556</v>
      </c>
      <c r="G485" s="138" t="s">
        <v>564</v>
      </c>
      <c r="H485" s="128" t="s">
        <v>396</v>
      </c>
      <c r="I485" s="131" t="s">
        <v>461</v>
      </c>
      <c r="J485" s="141" t="s">
        <v>386</v>
      </c>
      <c r="K485" s="141" t="s">
        <v>11</v>
      </c>
      <c r="L485" s="141" t="s">
        <v>2936</v>
      </c>
      <c r="M485" s="127"/>
      <c r="N485" s="138" t="s">
        <v>2937</v>
      </c>
      <c r="O485" s="138" t="s">
        <v>2938</v>
      </c>
      <c r="P485" s="143"/>
    </row>
    <row r="486" spans="1:16" ht="93.6" x14ac:dyDescent="0.3">
      <c r="A486" s="166" t="s">
        <v>400</v>
      </c>
      <c r="B486" s="167">
        <v>45058</v>
      </c>
      <c r="C486" s="152" t="s">
        <v>2939</v>
      </c>
      <c r="D486" s="143" t="s">
        <v>2940</v>
      </c>
      <c r="E486" s="143" t="s">
        <v>1421</v>
      </c>
      <c r="F486" s="165" t="s">
        <v>1556</v>
      </c>
      <c r="G486" s="143" t="s">
        <v>564</v>
      </c>
      <c r="H486" s="162" t="s">
        <v>396</v>
      </c>
      <c r="I486" s="160" t="s">
        <v>447</v>
      </c>
      <c r="J486" s="159" t="s">
        <v>386</v>
      </c>
      <c r="K486" s="159" t="s">
        <v>18</v>
      </c>
      <c r="L486" s="159" t="s">
        <v>2941</v>
      </c>
      <c r="M486" s="161"/>
      <c r="N486" s="143" t="s">
        <v>2942</v>
      </c>
      <c r="O486" s="143" t="s">
        <v>2943</v>
      </c>
      <c r="P486" s="143"/>
    </row>
    <row r="487" spans="1:16" ht="202.8" x14ac:dyDescent="0.3">
      <c r="A487" s="137" t="s">
        <v>554</v>
      </c>
      <c r="B487" s="142">
        <v>45058</v>
      </c>
      <c r="C487" s="140" t="s">
        <v>2944</v>
      </c>
      <c r="D487" s="138" t="s">
        <v>2945</v>
      </c>
      <c r="E487" s="138" t="s">
        <v>1860</v>
      </c>
      <c r="F487" s="139" t="s">
        <v>1833</v>
      </c>
      <c r="G487" s="138" t="s">
        <v>2946</v>
      </c>
      <c r="H487" s="128" t="s">
        <v>396</v>
      </c>
      <c r="I487" s="131" t="s">
        <v>559</v>
      </c>
      <c r="J487" s="141"/>
      <c r="K487" s="141"/>
      <c r="L487" s="141"/>
      <c r="M487" s="127"/>
      <c r="N487" s="138" t="s">
        <v>2947</v>
      </c>
      <c r="O487" s="138" t="s">
        <v>2948</v>
      </c>
      <c r="P487" s="143"/>
    </row>
    <row r="488" spans="1:16" ht="280.8" x14ac:dyDescent="0.3">
      <c r="A488" s="137" t="s">
        <v>379</v>
      </c>
      <c r="B488" s="142">
        <v>45058</v>
      </c>
      <c r="C488" s="140" t="s">
        <v>2949</v>
      </c>
      <c r="D488" s="138" t="s">
        <v>2950</v>
      </c>
      <c r="E488" s="138" t="s">
        <v>1878</v>
      </c>
      <c r="F488" s="139" t="s">
        <v>1463</v>
      </c>
      <c r="G488" s="138" t="s">
        <v>2951</v>
      </c>
      <c r="H488" s="128" t="s">
        <v>396</v>
      </c>
      <c r="I488" s="131" t="s">
        <v>431</v>
      </c>
      <c r="J488" s="141" t="s">
        <v>452</v>
      </c>
      <c r="K488" s="141" t="s">
        <v>11</v>
      </c>
      <c r="L488" s="141" t="s">
        <v>2952</v>
      </c>
      <c r="M488" s="127" t="s">
        <v>439</v>
      </c>
      <c r="N488" s="138" t="s">
        <v>2953</v>
      </c>
      <c r="O488" s="138" t="s">
        <v>2954</v>
      </c>
      <c r="P488" s="143"/>
    </row>
    <row r="489" spans="1:16" ht="140.4" x14ac:dyDescent="0.3">
      <c r="A489" s="137" t="s">
        <v>379</v>
      </c>
      <c r="B489" s="142">
        <v>45058</v>
      </c>
      <c r="C489" s="140" t="s">
        <v>2955</v>
      </c>
      <c r="D489" s="138" t="s">
        <v>2956</v>
      </c>
      <c r="E489" s="138" t="s">
        <v>1878</v>
      </c>
      <c r="F489" s="139" t="s">
        <v>1463</v>
      </c>
      <c r="G489" s="138" t="s">
        <v>409</v>
      </c>
      <c r="H489" s="128" t="s">
        <v>396</v>
      </c>
      <c r="I489" s="131" t="s">
        <v>461</v>
      </c>
      <c r="J489" s="141" t="s">
        <v>452</v>
      </c>
      <c r="K489" s="141" t="s">
        <v>11</v>
      </c>
      <c r="L489" s="141" t="s">
        <v>2957</v>
      </c>
      <c r="M489" s="127" t="s">
        <v>649</v>
      </c>
      <c r="N489" s="138" t="s">
        <v>2958</v>
      </c>
      <c r="O489" s="138" t="s">
        <v>2959</v>
      </c>
      <c r="P489" s="143"/>
    </row>
    <row r="490" spans="1:16" ht="124.8" x14ac:dyDescent="0.3">
      <c r="A490" s="137" t="s">
        <v>379</v>
      </c>
      <c r="B490" s="142">
        <v>45058</v>
      </c>
      <c r="C490" s="140" t="s">
        <v>2960</v>
      </c>
      <c r="D490" s="138" t="s">
        <v>2961</v>
      </c>
      <c r="E490" s="138" t="s">
        <v>2143</v>
      </c>
      <c r="F490" s="139" t="s">
        <v>1463</v>
      </c>
      <c r="G490" s="138" t="s">
        <v>409</v>
      </c>
      <c r="H490" s="128" t="s">
        <v>396</v>
      </c>
      <c r="I490" s="131" t="s">
        <v>424</v>
      </c>
      <c r="J490" s="123" t="s">
        <v>452</v>
      </c>
      <c r="K490" s="124" t="s">
        <v>32</v>
      </c>
      <c r="L490" s="124" t="s">
        <v>2962</v>
      </c>
      <c r="M490" s="127" t="s">
        <v>439</v>
      </c>
      <c r="N490" s="138" t="s">
        <v>2963</v>
      </c>
      <c r="O490" s="138" t="s">
        <v>2964</v>
      </c>
      <c r="P490" s="143"/>
    </row>
    <row r="491" spans="1:16" ht="93.6" x14ac:dyDescent="0.3">
      <c r="A491" s="137" t="s">
        <v>400</v>
      </c>
      <c r="B491" s="142">
        <v>45058</v>
      </c>
      <c r="C491" s="140" t="s">
        <v>2965</v>
      </c>
      <c r="D491" s="138" t="s">
        <v>2966</v>
      </c>
      <c r="E491" s="138" t="s">
        <v>1355</v>
      </c>
      <c r="F491" s="139" t="s">
        <v>1463</v>
      </c>
      <c r="G491" s="138" t="s">
        <v>564</v>
      </c>
      <c r="H491" s="128" t="s">
        <v>396</v>
      </c>
      <c r="I491" s="131" t="s">
        <v>516</v>
      </c>
      <c r="J491" s="141"/>
      <c r="K491" s="141" t="s">
        <v>35</v>
      </c>
      <c r="L491" s="141"/>
      <c r="M491" s="127"/>
      <c r="N491" s="138" t="s">
        <v>2967</v>
      </c>
      <c r="O491" s="138" t="s">
        <v>2968</v>
      </c>
      <c r="P491" s="143"/>
    </row>
    <row r="492" spans="1:16" ht="156" x14ac:dyDescent="0.3">
      <c r="A492" s="137" t="s">
        <v>400</v>
      </c>
      <c r="B492" s="142">
        <v>45058</v>
      </c>
      <c r="C492" s="140" t="s">
        <v>2969</v>
      </c>
      <c r="D492" s="138" t="s">
        <v>2970</v>
      </c>
      <c r="E492" s="138" t="s">
        <v>504</v>
      </c>
      <c r="F492" s="139" t="s">
        <v>1463</v>
      </c>
      <c r="G492" s="138" t="s">
        <v>2971</v>
      </c>
      <c r="H492" s="128" t="s">
        <v>396</v>
      </c>
      <c r="I492" s="131" t="s">
        <v>385</v>
      </c>
      <c r="J492" s="141"/>
      <c r="K492" s="141" t="s">
        <v>52</v>
      </c>
      <c r="L492" s="141"/>
      <c r="M492" s="127"/>
      <c r="N492" s="138" t="s">
        <v>2972</v>
      </c>
      <c r="O492" s="138" t="s">
        <v>2973</v>
      </c>
      <c r="P492" s="143"/>
    </row>
    <row r="493" spans="1:16" ht="62.4" x14ac:dyDescent="0.3">
      <c r="A493" s="137" t="s">
        <v>369</v>
      </c>
      <c r="B493" s="142">
        <v>45058</v>
      </c>
      <c r="C493" s="140" t="s">
        <v>2974</v>
      </c>
      <c r="D493" s="138" t="s">
        <v>2975</v>
      </c>
      <c r="E493" s="138" t="s">
        <v>1401</v>
      </c>
      <c r="F493" s="139" t="s">
        <v>1463</v>
      </c>
      <c r="G493" s="138" t="s">
        <v>564</v>
      </c>
      <c r="H493" s="128" t="s">
        <v>396</v>
      </c>
      <c r="I493" s="131" t="s">
        <v>447</v>
      </c>
      <c r="J493" s="141"/>
      <c r="K493" s="141" t="s">
        <v>13</v>
      </c>
      <c r="L493" s="141"/>
      <c r="M493" s="127"/>
      <c r="N493" s="138" t="s">
        <v>2976</v>
      </c>
      <c r="O493" s="138" t="s">
        <v>2977</v>
      </c>
      <c r="P493" s="143"/>
    </row>
    <row r="494" spans="1:16" ht="62.4" x14ac:dyDescent="0.3">
      <c r="A494" s="166" t="s">
        <v>495</v>
      </c>
      <c r="B494" s="167">
        <v>45058</v>
      </c>
      <c r="C494" s="152" t="s">
        <v>2978</v>
      </c>
      <c r="D494" s="143" t="s">
        <v>2979</v>
      </c>
      <c r="E494" s="143" t="s">
        <v>1355</v>
      </c>
      <c r="F494" s="165" t="s">
        <v>1463</v>
      </c>
      <c r="G494" s="143" t="s">
        <v>564</v>
      </c>
      <c r="H494" s="162" t="s">
        <v>396</v>
      </c>
      <c r="I494" s="160" t="s">
        <v>447</v>
      </c>
      <c r="J494" s="159"/>
      <c r="K494" s="159" t="s">
        <v>28</v>
      </c>
      <c r="L494" s="159"/>
      <c r="M494" s="161"/>
      <c r="N494" s="143" t="s">
        <v>2980</v>
      </c>
      <c r="O494" s="143" t="s">
        <v>2981</v>
      </c>
      <c r="P494" s="143"/>
    </row>
    <row r="495" spans="1:16" ht="78" x14ac:dyDescent="0.3">
      <c r="A495" s="137" t="s">
        <v>495</v>
      </c>
      <c r="B495" s="142">
        <v>45058</v>
      </c>
      <c r="C495" s="140" t="s">
        <v>2982</v>
      </c>
      <c r="D495" s="138" t="s">
        <v>2983</v>
      </c>
      <c r="E495" s="138" t="s">
        <v>2984</v>
      </c>
      <c r="F495" s="139" t="s">
        <v>1606</v>
      </c>
      <c r="G495" s="138" t="s">
        <v>830</v>
      </c>
      <c r="H495" s="128" t="s">
        <v>396</v>
      </c>
      <c r="I495" s="131" t="s">
        <v>1243</v>
      </c>
      <c r="J495" s="141" t="s">
        <v>386</v>
      </c>
      <c r="K495" s="141" t="s">
        <v>192</v>
      </c>
      <c r="L495" s="141" t="s">
        <v>2985</v>
      </c>
      <c r="M495" s="127" t="s">
        <v>386</v>
      </c>
      <c r="N495" s="138" t="s">
        <v>2986</v>
      </c>
      <c r="O495" s="138" t="s">
        <v>2987</v>
      </c>
      <c r="P495" s="143"/>
    </row>
    <row r="496" spans="1:16" ht="124.8" x14ac:dyDescent="0.3">
      <c r="A496" s="137" t="s">
        <v>369</v>
      </c>
      <c r="B496" s="142">
        <v>45058</v>
      </c>
      <c r="C496" s="140" t="s">
        <v>2988</v>
      </c>
      <c r="D496" s="138" t="s">
        <v>2989</v>
      </c>
      <c r="E496" s="138" t="s">
        <v>1328</v>
      </c>
      <c r="F496" s="139" t="s">
        <v>1606</v>
      </c>
      <c r="G496" s="138" t="s">
        <v>460</v>
      </c>
      <c r="H496" s="128" t="s">
        <v>396</v>
      </c>
      <c r="I496" s="131" t="s">
        <v>431</v>
      </c>
      <c r="J496" s="115" t="s">
        <v>386</v>
      </c>
      <c r="K496" s="115" t="s">
        <v>25</v>
      </c>
      <c r="L496" s="115" t="s">
        <v>2990</v>
      </c>
      <c r="M496" s="117" t="s">
        <v>386</v>
      </c>
      <c r="N496" s="138" t="s">
        <v>2991</v>
      </c>
      <c r="O496" s="138" t="s">
        <v>2992</v>
      </c>
      <c r="P496" s="143"/>
    </row>
    <row r="497" spans="1:16" ht="187.2" x14ac:dyDescent="0.3">
      <c r="A497" s="137" t="s">
        <v>495</v>
      </c>
      <c r="B497" s="142">
        <v>45058</v>
      </c>
      <c r="C497" s="140" t="s">
        <v>2993</v>
      </c>
      <c r="D497" s="138" t="s">
        <v>2994</v>
      </c>
      <c r="E497" s="138" t="s">
        <v>2880</v>
      </c>
      <c r="F497" s="139" t="s">
        <v>1525</v>
      </c>
      <c r="G497" s="138" t="s">
        <v>849</v>
      </c>
      <c r="H497" s="128" t="s">
        <v>375</v>
      </c>
      <c r="I497" s="131" t="s">
        <v>1718</v>
      </c>
      <c r="J497" s="141"/>
      <c r="K497" s="141" t="s">
        <v>8</v>
      </c>
      <c r="L497" s="141" t="s">
        <v>2995</v>
      </c>
      <c r="M497" s="127"/>
      <c r="N497" s="138" t="s">
        <v>2996</v>
      </c>
      <c r="O497" s="138" t="s">
        <v>2997</v>
      </c>
      <c r="P497" s="143"/>
    </row>
    <row r="498" spans="1:16" ht="265.2" x14ac:dyDescent="0.3">
      <c r="A498" s="137" t="s">
        <v>379</v>
      </c>
      <c r="B498" s="142">
        <v>45058</v>
      </c>
      <c r="C498" s="140" t="s">
        <v>2998</v>
      </c>
      <c r="D498" s="138" t="s">
        <v>2999</v>
      </c>
      <c r="E498" s="138" t="s">
        <v>1455</v>
      </c>
      <c r="F498" s="139" t="s">
        <v>3000</v>
      </c>
      <c r="G498" s="138" t="s">
        <v>409</v>
      </c>
      <c r="H498" s="128" t="s">
        <v>375</v>
      </c>
      <c r="I498" s="131" t="s">
        <v>531</v>
      </c>
      <c r="J498" s="141" t="s">
        <v>386</v>
      </c>
      <c r="K498" s="141" t="s">
        <v>11</v>
      </c>
      <c r="L498" s="141" t="s">
        <v>3001</v>
      </c>
      <c r="M498" s="127"/>
      <c r="N498" s="138" t="s">
        <v>3002</v>
      </c>
      <c r="O498" s="138" t="s">
        <v>3003</v>
      </c>
      <c r="P498" s="143"/>
    </row>
    <row r="499" spans="1:16" ht="327.60000000000002" x14ac:dyDescent="0.3">
      <c r="A499" s="137" t="s">
        <v>412</v>
      </c>
      <c r="B499" s="142">
        <v>45058</v>
      </c>
      <c r="C499" s="140" t="s">
        <v>3004</v>
      </c>
      <c r="D499" s="138" t="s">
        <v>3005</v>
      </c>
      <c r="E499" s="138" t="s">
        <v>1449</v>
      </c>
      <c r="F499" s="139" t="s">
        <v>1470</v>
      </c>
      <c r="G499" s="138" t="s">
        <v>1387</v>
      </c>
      <c r="H499" s="128" t="s">
        <v>375</v>
      </c>
      <c r="I499" s="131" t="s">
        <v>431</v>
      </c>
      <c r="J499" s="114" t="s">
        <v>386</v>
      </c>
      <c r="K499" s="115" t="s">
        <v>10</v>
      </c>
      <c r="L499" s="115" t="s">
        <v>3006</v>
      </c>
      <c r="M499" s="127"/>
      <c r="N499" s="138" t="s">
        <v>3007</v>
      </c>
      <c r="O499" s="138" t="s">
        <v>3008</v>
      </c>
      <c r="P499" s="143"/>
    </row>
    <row r="500" spans="1:16" ht="327.60000000000002" x14ac:dyDescent="0.3">
      <c r="A500" s="137" t="s">
        <v>412</v>
      </c>
      <c r="B500" s="142">
        <v>45058</v>
      </c>
      <c r="C500" s="140" t="s">
        <v>3009</v>
      </c>
      <c r="D500" s="138" t="s">
        <v>3010</v>
      </c>
      <c r="E500" s="138" t="s">
        <v>2105</v>
      </c>
      <c r="F500" s="139" t="s">
        <v>1470</v>
      </c>
      <c r="G500" s="138" t="s">
        <v>849</v>
      </c>
      <c r="H500" s="128" t="s">
        <v>375</v>
      </c>
      <c r="I500" s="131" t="s">
        <v>424</v>
      </c>
      <c r="J500" s="141"/>
      <c r="K500" s="141"/>
      <c r="L500" s="141"/>
      <c r="M500" s="127"/>
      <c r="N500" s="138" t="s">
        <v>3011</v>
      </c>
      <c r="O500" s="138" t="s">
        <v>3012</v>
      </c>
      <c r="P500" s="143"/>
    </row>
    <row r="501" spans="1:16" ht="109.2" x14ac:dyDescent="0.3">
      <c r="A501" s="137" t="s">
        <v>400</v>
      </c>
      <c r="B501" s="142">
        <v>45058</v>
      </c>
      <c r="C501" s="140" t="s">
        <v>3013</v>
      </c>
      <c r="D501" s="138" t="s">
        <v>3014</v>
      </c>
      <c r="E501" s="138" t="s">
        <v>1355</v>
      </c>
      <c r="F501" s="139" t="s">
        <v>374</v>
      </c>
      <c r="G501" s="138" t="s">
        <v>564</v>
      </c>
      <c r="H501" s="128" t="s">
        <v>396</v>
      </c>
      <c r="I501" s="131" t="s">
        <v>447</v>
      </c>
      <c r="J501" s="141"/>
      <c r="K501" s="141" t="s">
        <v>6</v>
      </c>
      <c r="L501" s="141"/>
      <c r="M501" s="127"/>
      <c r="N501" s="138" t="s">
        <v>3015</v>
      </c>
      <c r="O501" s="138" t="s">
        <v>3016</v>
      </c>
      <c r="P501" s="143"/>
    </row>
    <row r="502" spans="1:16" ht="93.6" x14ac:dyDescent="0.3">
      <c r="A502" s="137" t="s">
        <v>400</v>
      </c>
      <c r="B502" s="142">
        <v>45058</v>
      </c>
      <c r="C502" s="140" t="s">
        <v>3017</v>
      </c>
      <c r="D502" s="138" t="s">
        <v>3018</v>
      </c>
      <c r="E502" s="138" t="s">
        <v>1003</v>
      </c>
      <c r="F502" s="139" t="s">
        <v>374</v>
      </c>
      <c r="G502" s="138" t="s">
        <v>374</v>
      </c>
      <c r="H502" s="128" t="s">
        <v>396</v>
      </c>
      <c r="I502" s="131" t="s">
        <v>424</v>
      </c>
      <c r="J502" s="141"/>
      <c r="K502" s="141" t="s">
        <v>35</v>
      </c>
      <c r="L502" s="141"/>
      <c r="M502" s="127"/>
      <c r="N502" s="138" t="s">
        <v>3019</v>
      </c>
      <c r="O502" s="138" t="s">
        <v>3020</v>
      </c>
      <c r="P502" s="143"/>
    </row>
    <row r="503" spans="1:16" ht="62.4" x14ac:dyDescent="0.3">
      <c r="A503" s="137" t="s">
        <v>400</v>
      </c>
      <c r="B503" s="142">
        <v>45058</v>
      </c>
      <c r="C503" s="140" t="s">
        <v>3021</v>
      </c>
      <c r="D503" s="138" t="s">
        <v>3022</v>
      </c>
      <c r="E503" s="138" t="s">
        <v>919</v>
      </c>
      <c r="F503" s="139" t="s">
        <v>374</v>
      </c>
      <c r="G503" s="138" t="s">
        <v>374</v>
      </c>
      <c r="H503" s="128" t="s">
        <v>396</v>
      </c>
      <c r="I503" s="131" t="s">
        <v>385</v>
      </c>
      <c r="J503" s="141"/>
      <c r="K503" s="141" t="s">
        <v>13</v>
      </c>
      <c r="L503" s="141"/>
      <c r="M503" s="127"/>
      <c r="N503" s="138" t="s">
        <v>3023</v>
      </c>
      <c r="O503" s="138" t="s">
        <v>3024</v>
      </c>
      <c r="P503" s="143"/>
    </row>
    <row r="504" spans="1:16" ht="93.6" x14ac:dyDescent="0.3">
      <c r="A504" s="137" t="s">
        <v>400</v>
      </c>
      <c r="B504" s="142">
        <v>45058</v>
      </c>
      <c r="C504" s="140" t="s">
        <v>3025</v>
      </c>
      <c r="D504" s="138" t="s">
        <v>3026</v>
      </c>
      <c r="E504" s="138" t="s">
        <v>704</v>
      </c>
      <c r="F504" s="139" t="s">
        <v>374</v>
      </c>
      <c r="G504" s="138" t="s">
        <v>374</v>
      </c>
      <c r="H504" s="128" t="s">
        <v>396</v>
      </c>
      <c r="I504" s="131" t="s">
        <v>3027</v>
      </c>
      <c r="J504" s="141"/>
      <c r="K504" s="141" t="s">
        <v>18</v>
      </c>
      <c r="L504" s="141"/>
      <c r="M504" s="127"/>
      <c r="N504" s="138" t="s">
        <v>3028</v>
      </c>
      <c r="O504" s="138" t="s">
        <v>3029</v>
      </c>
      <c r="P504" s="143"/>
    </row>
    <row r="505" spans="1:16" ht="31.2" x14ac:dyDescent="0.3">
      <c r="A505" s="166" t="s">
        <v>400</v>
      </c>
      <c r="B505" s="167">
        <v>45058</v>
      </c>
      <c r="C505" s="152" t="s">
        <v>3030</v>
      </c>
      <c r="D505" s="143" t="s">
        <v>3031</v>
      </c>
      <c r="E505" s="143" t="s">
        <v>510</v>
      </c>
      <c r="F505" s="165" t="s">
        <v>374</v>
      </c>
      <c r="G505" s="143" t="s">
        <v>374</v>
      </c>
      <c r="H505" s="162" t="s">
        <v>396</v>
      </c>
      <c r="I505" s="160" t="s">
        <v>3032</v>
      </c>
      <c r="J505" s="159"/>
      <c r="K505" s="159" t="s">
        <v>35</v>
      </c>
      <c r="L505" s="159"/>
      <c r="M505" s="161"/>
      <c r="N505" s="143" t="s">
        <v>3033</v>
      </c>
      <c r="O505" s="143" t="s">
        <v>549</v>
      </c>
      <c r="P505" s="143"/>
    </row>
    <row r="506" spans="1:16" ht="78" x14ac:dyDescent="0.3">
      <c r="A506" s="137" t="s">
        <v>400</v>
      </c>
      <c r="B506" s="142">
        <v>45058</v>
      </c>
      <c r="C506" s="140" t="s">
        <v>3034</v>
      </c>
      <c r="D506" s="138" t="s">
        <v>3035</v>
      </c>
      <c r="E506" s="138" t="s">
        <v>1455</v>
      </c>
      <c r="F506" s="139" t="s">
        <v>374</v>
      </c>
      <c r="G506" s="138" t="s">
        <v>374</v>
      </c>
      <c r="H506" s="128" t="s">
        <v>396</v>
      </c>
      <c r="I506" s="131" t="s">
        <v>431</v>
      </c>
      <c r="J506" s="141" t="s">
        <v>386</v>
      </c>
      <c r="K506" s="141" t="s">
        <v>18</v>
      </c>
      <c r="L506" s="141" t="s">
        <v>3036</v>
      </c>
      <c r="M506" s="127"/>
      <c r="N506" s="138" t="s">
        <v>3037</v>
      </c>
      <c r="O506" s="138" t="s">
        <v>3038</v>
      </c>
      <c r="P506" s="143"/>
    </row>
    <row r="507" spans="1:16" ht="78" x14ac:dyDescent="0.3">
      <c r="A507" s="137" t="s">
        <v>412</v>
      </c>
      <c r="B507" s="142">
        <v>45058</v>
      </c>
      <c r="C507" s="140" t="s">
        <v>3039</v>
      </c>
      <c r="D507" s="138" t="s">
        <v>3040</v>
      </c>
      <c r="E507" s="138" t="s">
        <v>510</v>
      </c>
      <c r="F507" s="139" t="s">
        <v>374</v>
      </c>
      <c r="G507" s="138" t="s">
        <v>374</v>
      </c>
      <c r="H507" s="128" t="s">
        <v>396</v>
      </c>
      <c r="I507" s="131" t="s">
        <v>3041</v>
      </c>
      <c r="J507" s="141"/>
      <c r="K507" s="141"/>
      <c r="L507" s="141"/>
      <c r="M507" s="127"/>
      <c r="N507" s="138" t="s">
        <v>3042</v>
      </c>
      <c r="O507" s="138" t="s">
        <v>3043</v>
      </c>
      <c r="P507" s="143"/>
    </row>
    <row r="508" spans="1:16" ht="62.4" x14ac:dyDescent="0.3">
      <c r="A508" s="137" t="s">
        <v>379</v>
      </c>
      <c r="B508" s="142">
        <v>45058</v>
      </c>
      <c r="C508" s="140" t="s">
        <v>3044</v>
      </c>
      <c r="D508" s="138" t="s">
        <v>3045</v>
      </c>
      <c r="E508" s="138" t="s">
        <v>3046</v>
      </c>
      <c r="F508" s="139" t="s">
        <v>374</v>
      </c>
      <c r="G508" s="138" t="s">
        <v>374</v>
      </c>
      <c r="H508" s="128" t="s">
        <v>396</v>
      </c>
      <c r="I508" s="131" t="s">
        <v>461</v>
      </c>
      <c r="J508" s="141" t="s">
        <v>452</v>
      </c>
      <c r="K508" s="141" t="s">
        <v>11</v>
      </c>
      <c r="L508" s="141" t="s">
        <v>3047</v>
      </c>
      <c r="M508" s="127" t="s">
        <v>649</v>
      </c>
      <c r="N508" s="138" t="s">
        <v>3048</v>
      </c>
      <c r="O508" s="138" t="s">
        <v>549</v>
      </c>
      <c r="P508" s="143"/>
    </row>
    <row r="509" spans="1:16" ht="46.8" x14ac:dyDescent="0.3">
      <c r="A509" s="137" t="s">
        <v>495</v>
      </c>
      <c r="B509" s="142">
        <v>45058</v>
      </c>
      <c r="C509" s="140" t="s">
        <v>3049</v>
      </c>
      <c r="D509" s="138" t="s">
        <v>3050</v>
      </c>
      <c r="E509" s="138" t="s">
        <v>2869</v>
      </c>
      <c r="F509" s="139" t="s">
        <v>374</v>
      </c>
      <c r="G509" s="138" t="s">
        <v>374</v>
      </c>
      <c r="H509" s="128" t="s">
        <v>396</v>
      </c>
      <c r="I509" s="131" t="s">
        <v>1189</v>
      </c>
      <c r="J509" s="141"/>
      <c r="K509" s="141" t="s">
        <v>13</v>
      </c>
      <c r="L509" s="141"/>
      <c r="M509" s="127"/>
      <c r="N509" s="138" t="s">
        <v>3051</v>
      </c>
      <c r="O509" s="138" t="s">
        <v>3052</v>
      </c>
      <c r="P509" s="143"/>
    </row>
    <row r="510" spans="1:16" ht="78" x14ac:dyDescent="0.3">
      <c r="A510" s="137" t="s">
        <v>3053</v>
      </c>
      <c r="B510" s="142">
        <v>45058</v>
      </c>
      <c r="C510" s="140" t="s">
        <v>3054</v>
      </c>
      <c r="D510" s="138" t="s">
        <v>3055</v>
      </c>
      <c r="E510" s="138" t="s">
        <v>1449</v>
      </c>
      <c r="F510" s="139" t="s">
        <v>374</v>
      </c>
      <c r="G510" s="138" t="s">
        <v>374</v>
      </c>
      <c r="H510" s="128" t="s">
        <v>396</v>
      </c>
      <c r="I510" s="131" t="s">
        <v>461</v>
      </c>
      <c r="J510" s="141"/>
      <c r="K510" s="141"/>
      <c r="L510" s="141"/>
      <c r="M510" s="127"/>
      <c r="N510" s="138" t="s">
        <v>3056</v>
      </c>
      <c r="O510" s="138" t="s">
        <v>3057</v>
      </c>
      <c r="P510" s="143"/>
    </row>
    <row r="511" spans="1:16" ht="93.6" x14ac:dyDescent="0.3">
      <c r="A511" s="137" t="s">
        <v>390</v>
      </c>
      <c r="B511" s="142">
        <v>45058</v>
      </c>
      <c r="C511" s="140" t="s">
        <v>3058</v>
      </c>
      <c r="D511" s="138" t="s">
        <v>3059</v>
      </c>
      <c r="E511" s="138" t="s">
        <v>3060</v>
      </c>
      <c r="F511" s="139" t="s">
        <v>374</v>
      </c>
      <c r="G511" s="138" t="s">
        <v>374</v>
      </c>
      <c r="H511" s="128" t="s">
        <v>396</v>
      </c>
      <c r="I511" s="131" t="s">
        <v>431</v>
      </c>
      <c r="J511" s="141"/>
      <c r="K511" s="141" t="s">
        <v>18</v>
      </c>
      <c r="L511" s="141"/>
      <c r="M511" s="127"/>
      <c r="N511" s="138" t="s">
        <v>3061</v>
      </c>
      <c r="O511" s="138" t="s">
        <v>3062</v>
      </c>
      <c r="P511" s="143"/>
    </row>
    <row r="512" spans="1:16" ht="109.2" x14ac:dyDescent="0.3">
      <c r="A512" s="137" t="s">
        <v>379</v>
      </c>
      <c r="B512" s="142">
        <v>45058</v>
      </c>
      <c r="C512" s="140" t="s">
        <v>3063</v>
      </c>
      <c r="D512" s="138" t="s">
        <v>3064</v>
      </c>
      <c r="E512" s="138" t="s">
        <v>1355</v>
      </c>
      <c r="F512" s="139" t="s">
        <v>374</v>
      </c>
      <c r="G512" s="138" t="s">
        <v>374</v>
      </c>
      <c r="H512" s="128" t="s">
        <v>396</v>
      </c>
      <c r="I512" s="131" t="s">
        <v>431</v>
      </c>
      <c r="J512" s="141" t="s">
        <v>452</v>
      </c>
      <c r="K512" s="141" t="s">
        <v>11</v>
      </c>
      <c r="L512" s="141" t="s">
        <v>3065</v>
      </c>
      <c r="M512" s="127" t="s">
        <v>649</v>
      </c>
      <c r="N512" s="138" t="s">
        <v>3066</v>
      </c>
      <c r="O512" s="138" t="s">
        <v>3067</v>
      </c>
      <c r="P512" s="143"/>
    </row>
    <row r="513" spans="1:16" ht="62.4" x14ac:dyDescent="0.3">
      <c r="A513" s="137" t="s">
        <v>1654</v>
      </c>
      <c r="B513" s="142">
        <v>45058</v>
      </c>
      <c r="C513" s="140" t="s">
        <v>3068</v>
      </c>
      <c r="D513" s="138" t="s">
        <v>3069</v>
      </c>
      <c r="E513" s="138" t="s">
        <v>1316</v>
      </c>
      <c r="F513" s="139" t="s">
        <v>374</v>
      </c>
      <c r="G513" s="138" t="s">
        <v>374</v>
      </c>
      <c r="H513" s="128" t="s">
        <v>396</v>
      </c>
      <c r="I513" s="131" t="s">
        <v>385</v>
      </c>
      <c r="J513" s="141"/>
      <c r="K513" s="141" t="s">
        <v>27</v>
      </c>
      <c r="L513" s="141"/>
      <c r="M513" s="127"/>
      <c r="N513" s="138" t="s">
        <v>3070</v>
      </c>
      <c r="O513" s="138" t="s">
        <v>3071</v>
      </c>
      <c r="P513" s="143"/>
    </row>
    <row r="514" spans="1:16" ht="93.6" x14ac:dyDescent="0.3">
      <c r="A514" s="137" t="s">
        <v>390</v>
      </c>
      <c r="B514" s="142">
        <v>45058</v>
      </c>
      <c r="C514" s="140" t="s">
        <v>3072</v>
      </c>
      <c r="D514" s="138" t="s">
        <v>3073</v>
      </c>
      <c r="E514" s="138" t="s">
        <v>2166</v>
      </c>
      <c r="F514" s="139" t="s">
        <v>374</v>
      </c>
      <c r="G514" s="138" t="s">
        <v>374</v>
      </c>
      <c r="H514" s="128" t="s">
        <v>396</v>
      </c>
      <c r="I514" s="131" t="s">
        <v>447</v>
      </c>
      <c r="J514" s="141"/>
      <c r="K514" s="141" t="s">
        <v>27</v>
      </c>
      <c r="L514" s="141"/>
      <c r="M514" s="127"/>
      <c r="N514" s="138" t="s">
        <v>3074</v>
      </c>
      <c r="O514" s="138" t="s">
        <v>3075</v>
      </c>
      <c r="P514" s="143"/>
    </row>
    <row r="515" spans="1:16" ht="218.4" x14ac:dyDescent="0.3">
      <c r="A515" s="137" t="s">
        <v>400</v>
      </c>
      <c r="B515" s="142">
        <v>45058</v>
      </c>
      <c r="C515" s="140" t="s">
        <v>3076</v>
      </c>
      <c r="D515" s="138" t="s">
        <v>3077</v>
      </c>
      <c r="E515" s="138" t="s">
        <v>445</v>
      </c>
      <c r="F515" s="139" t="s">
        <v>374</v>
      </c>
      <c r="G515" s="138" t="s">
        <v>374</v>
      </c>
      <c r="H515" s="128" t="s">
        <v>396</v>
      </c>
      <c r="I515" s="131" t="s">
        <v>461</v>
      </c>
      <c r="J515" s="141" t="s">
        <v>386</v>
      </c>
      <c r="K515" s="141" t="s">
        <v>18</v>
      </c>
      <c r="L515" s="141" t="s">
        <v>3078</v>
      </c>
      <c r="M515" s="127"/>
      <c r="N515" s="138" t="s">
        <v>3079</v>
      </c>
      <c r="O515" s="138" t="s">
        <v>3080</v>
      </c>
      <c r="P515" s="143"/>
    </row>
    <row r="516" spans="1:16" ht="124.8" x14ac:dyDescent="0.3">
      <c r="A516" s="137" t="s">
        <v>400</v>
      </c>
      <c r="B516" s="142">
        <v>45058</v>
      </c>
      <c r="C516" s="140" t="s">
        <v>3081</v>
      </c>
      <c r="D516" s="138" t="s">
        <v>3082</v>
      </c>
      <c r="E516" s="138" t="s">
        <v>1355</v>
      </c>
      <c r="F516" s="139" t="s">
        <v>374</v>
      </c>
      <c r="G516" s="138" t="s">
        <v>374</v>
      </c>
      <c r="H516" s="128" t="s">
        <v>375</v>
      </c>
      <c r="I516" s="131" t="s">
        <v>516</v>
      </c>
      <c r="J516" s="141"/>
      <c r="K516" s="141" t="s">
        <v>8</v>
      </c>
      <c r="L516" s="141" t="s">
        <v>3083</v>
      </c>
      <c r="M516" s="127"/>
      <c r="N516" s="138" t="s">
        <v>3084</v>
      </c>
      <c r="O516" s="138" t="s">
        <v>3085</v>
      </c>
      <c r="P516" s="143"/>
    </row>
    <row r="517" spans="1:16" ht="274.05" customHeight="1" x14ac:dyDescent="0.3">
      <c r="A517" s="166" t="s">
        <v>400</v>
      </c>
      <c r="B517" s="167">
        <v>45058</v>
      </c>
      <c r="C517" s="152" t="s">
        <v>3086</v>
      </c>
      <c r="D517" s="143" t="s">
        <v>3087</v>
      </c>
      <c r="E517" s="143" t="s">
        <v>3088</v>
      </c>
      <c r="F517" s="165" t="s">
        <v>374</v>
      </c>
      <c r="G517" s="143" t="s">
        <v>374</v>
      </c>
      <c r="H517" s="162" t="s">
        <v>375</v>
      </c>
      <c r="I517" s="160" t="s">
        <v>461</v>
      </c>
      <c r="J517" s="159" t="s">
        <v>452</v>
      </c>
      <c r="K517" s="159" t="s">
        <v>18</v>
      </c>
      <c r="L517" s="159" t="s">
        <v>3089</v>
      </c>
      <c r="M517" s="161"/>
      <c r="N517" s="143" t="s">
        <v>3090</v>
      </c>
      <c r="O517" s="143" t="s">
        <v>3091</v>
      </c>
      <c r="P517" s="143"/>
    </row>
    <row r="518" spans="1:16" ht="124.8" x14ac:dyDescent="0.3">
      <c r="A518" s="137" t="s">
        <v>379</v>
      </c>
      <c r="B518" s="142">
        <v>45058</v>
      </c>
      <c r="C518" s="140" t="s">
        <v>3092</v>
      </c>
      <c r="D518" s="138" t="s">
        <v>3093</v>
      </c>
      <c r="E518" s="138" t="s">
        <v>1355</v>
      </c>
      <c r="F518" s="139" t="s">
        <v>374</v>
      </c>
      <c r="G518" s="138" t="s">
        <v>374</v>
      </c>
      <c r="H518" s="128" t="s">
        <v>375</v>
      </c>
      <c r="I518" s="131" t="s">
        <v>431</v>
      </c>
      <c r="J518" s="141" t="s">
        <v>452</v>
      </c>
      <c r="K518" s="141" t="s">
        <v>11</v>
      </c>
      <c r="L518" s="141" t="s">
        <v>3094</v>
      </c>
      <c r="M518" s="127" t="s">
        <v>439</v>
      </c>
      <c r="N518" s="138" t="s">
        <v>3095</v>
      </c>
      <c r="O518" s="138" t="s">
        <v>3096</v>
      </c>
      <c r="P518" s="143"/>
    </row>
    <row r="519" spans="1:16" ht="249.6" x14ac:dyDescent="0.3">
      <c r="A519" s="137" t="s">
        <v>369</v>
      </c>
      <c r="B519" s="142">
        <v>45058</v>
      </c>
      <c r="C519" s="140" t="s">
        <v>3097</v>
      </c>
      <c r="D519" s="138" t="s">
        <v>3098</v>
      </c>
      <c r="E519" s="138" t="s">
        <v>2000</v>
      </c>
      <c r="F519" s="139" t="s">
        <v>374</v>
      </c>
      <c r="G519" s="138" t="s">
        <v>374</v>
      </c>
      <c r="H519" s="128" t="s">
        <v>375</v>
      </c>
      <c r="I519" s="131" t="s">
        <v>461</v>
      </c>
      <c r="J519" s="141" t="s">
        <v>452</v>
      </c>
      <c r="K519" s="141" t="s">
        <v>233</v>
      </c>
      <c r="L519" s="141" t="s">
        <v>3099</v>
      </c>
      <c r="M519" s="127"/>
      <c r="N519" s="138" t="s">
        <v>3100</v>
      </c>
      <c r="O519" s="138" t="s">
        <v>3101</v>
      </c>
      <c r="P519" s="143"/>
    </row>
    <row r="520" spans="1:16" ht="78" x14ac:dyDescent="0.3">
      <c r="A520" s="166" t="s">
        <v>369</v>
      </c>
      <c r="B520" s="167">
        <v>45043</v>
      </c>
      <c r="C520" s="152" t="s">
        <v>3102</v>
      </c>
      <c r="D520" s="143" t="s">
        <v>3103</v>
      </c>
      <c r="E520" s="143" t="s">
        <v>510</v>
      </c>
      <c r="F520" s="165" t="s">
        <v>1544</v>
      </c>
      <c r="G520" s="143" t="s">
        <v>564</v>
      </c>
      <c r="H520" s="162" t="s">
        <v>396</v>
      </c>
      <c r="I520" s="160" t="s">
        <v>424</v>
      </c>
      <c r="J520" s="159"/>
      <c r="K520" s="159" t="s">
        <v>35</v>
      </c>
      <c r="L520" s="159"/>
      <c r="M520" s="161"/>
      <c r="N520" s="143" t="s">
        <v>3104</v>
      </c>
      <c r="O520" s="143" t="s">
        <v>3105</v>
      </c>
      <c r="P520" s="143"/>
    </row>
    <row r="521" spans="1:16" ht="78" x14ac:dyDescent="0.3">
      <c r="A521" s="116" t="s">
        <v>495</v>
      </c>
      <c r="B521" s="111">
        <v>45043</v>
      </c>
      <c r="C521" s="120" t="s">
        <v>3106</v>
      </c>
      <c r="D521" s="112" t="s">
        <v>3107</v>
      </c>
      <c r="E521" s="112" t="s">
        <v>510</v>
      </c>
      <c r="F521" s="113" t="s">
        <v>1544</v>
      </c>
      <c r="G521" s="112" t="s">
        <v>564</v>
      </c>
      <c r="H521" s="118" t="s">
        <v>396</v>
      </c>
      <c r="I521" s="136" t="s">
        <v>1243</v>
      </c>
      <c r="J521" s="124"/>
      <c r="K521" s="124" t="s">
        <v>13</v>
      </c>
      <c r="L521" s="124"/>
      <c r="M521" s="117"/>
      <c r="N521" s="112" t="s">
        <v>3108</v>
      </c>
      <c r="O521" s="112" t="s">
        <v>3109</v>
      </c>
      <c r="P521" s="112"/>
    </row>
    <row r="522" spans="1:16" ht="78" x14ac:dyDescent="0.3">
      <c r="A522" s="116" t="s">
        <v>400</v>
      </c>
      <c r="B522" s="111">
        <v>45043</v>
      </c>
      <c r="C522" s="120" t="s">
        <v>3110</v>
      </c>
      <c r="D522" s="112" t="s">
        <v>3111</v>
      </c>
      <c r="E522" s="112" t="s">
        <v>1702</v>
      </c>
      <c r="F522" s="113" t="s">
        <v>1544</v>
      </c>
      <c r="G522" s="112" t="s">
        <v>374</v>
      </c>
      <c r="H522" s="118" t="s">
        <v>396</v>
      </c>
      <c r="I522" s="136" t="s">
        <v>1718</v>
      </c>
      <c r="J522" s="124"/>
      <c r="K522" s="124" t="s">
        <v>22</v>
      </c>
      <c r="L522" s="124"/>
      <c r="M522" s="117"/>
      <c r="N522" s="112" t="s">
        <v>3112</v>
      </c>
      <c r="O522" s="112" t="s">
        <v>3113</v>
      </c>
      <c r="P522" s="112"/>
    </row>
    <row r="523" spans="1:16" ht="109.2" x14ac:dyDescent="0.3">
      <c r="A523" s="116" t="s">
        <v>379</v>
      </c>
      <c r="B523" s="111">
        <v>45043</v>
      </c>
      <c r="C523" s="120" t="s">
        <v>3114</v>
      </c>
      <c r="D523" s="112" t="s">
        <v>3115</v>
      </c>
      <c r="E523" s="112" t="s">
        <v>3116</v>
      </c>
      <c r="F523" s="113" t="s">
        <v>1556</v>
      </c>
      <c r="G523" s="112" t="s">
        <v>564</v>
      </c>
      <c r="H523" s="118" t="s">
        <v>396</v>
      </c>
      <c r="I523" s="136" t="s">
        <v>431</v>
      </c>
      <c r="J523" s="124" t="s">
        <v>386</v>
      </c>
      <c r="K523" s="124" t="s">
        <v>8</v>
      </c>
      <c r="L523" s="124" t="s">
        <v>3117</v>
      </c>
      <c r="M523" s="117"/>
      <c r="N523" s="112" t="s">
        <v>3118</v>
      </c>
      <c r="O523" s="112" t="s">
        <v>3119</v>
      </c>
      <c r="P523" s="112"/>
    </row>
    <row r="524" spans="1:16" ht="93.6" x14ac:dyDescent="0.3">
      <c r="A524" s="116" t="s">
        <v>1214</v>
      </c>
      <c r="B524" s="111">
        <v>45043</v>
      </c>
      <c r="C524" s="120" t="s">
        <v>3120</v>
      </c>
      <c r="D524" s="112" t="s">
        <v>3121</v>
      </c>
      <c r="E524" s="112" t="s">
        <v>3122</v>
      </c>
      <c r="F524" s="113" t="s">
        <v>1463</v>
      </c>
      <c r="G524" s="112" t="s">
        <v>849</v>
      </c>
      <c r="H524" s="118" t="s">
        <v>396</v>
      </c>
      <c r="I524" s="136" t="s">
        <v>1578</v>
      </c>
      <c r="J524" s="124" t="s">
        <v>386</v>
      </c>
      <c r="K524" s="124" t="s">
        <v>22</v>
      </c>
      <c r="L524" s="124" t="s">
        <v>3123</v>
      </c>
      <c r="M524" s="117"/>
      <c r="N524" s="112" t="s">
        <v>3124</v>
      </c>
      <c r="O524" s="112" t="s">
        <v>3125</v>
      </c>
      <c r="P524" s="112"/>
    </row>
    <row r="525" spans="1:16" ht="140.4" x14ac:dyDescent="0.3">
      <c r="A525" s="116" t="s">
        <v>400</v>
      </c>
      <c r="B525" s="111">
        <v>45043</v>
      </c>
      <c r="C525" s="120" t="s">
        <v>3126</v>
      </c>
      <c r="D525" s="112" t="s">
        <v>3127</v>
      </c>
      <c r="E525" s="112" t="s">
        <v>3128</v>
      </c>
      <c r="F525" s="113" t="s">
        <v>1463</v>
      </c>
      <c r="G525" s="112" t="s">
        <v>409</v>
      </c>
      <c r="H525" s="118" t="s">
        <v>396</v>
      </c>
      <c r="I525" s="136" t="s">
        <v>385</v>
      </c>
      <c r="J525" s="124" t="s">
        <v>386</v>
      </c>
      <c r="K525" s="124" t="s">
        <v>19</v>
      </c>
      <c r="L525" s="124"/>
      <c r="M525" s="117"/>
      <c r="N525" s="112" t="s">
        <v>3129</v>
      </c>
      <c r="O525" s="112" t="s">
        <v>3130</v>
      </c>
      <c r="P525" s="112"/>
    </row>
    <row r="526" spans="1:16" ht="202.8" x14ac:dyDescent="0.3">
      <c r="A526" s="150" t="s">
        <v>369</v>
      </c>
      <c r="B526" s="154">
        <v>45043</v>
      </c>
      <c r="C526" s="152" t="s">
        <v>3131</v>
      </c>
      <c r="D526" s="152" t="s">
        <v>3132</v>
      </c>
      <c r="E526" s="152" t="s">
        <v>2880</v>
      </c>
      <c r="F526" s="157" t="s">
        <v>1463</v>
      </c>
      <c r="G526" s="152" t="s">
        <v>564</v>
      </c>
      <c r="H526" s="155" t="s">
        <v>396</v>
      </c>
      <c r="I526" s="151" t="s">
        <v>1718</v>
      </c>
      <c r="J526" s="153" t="s">
        <v>452</v>
      </c>
      <c r="K526" s="153" t="s">
        <v>83</v>
      </c>
      <c r="L526" s="153"/>
      <c r="M526" s="156"/>
      <c r="N526" s="152" t="s">
        <v>3133</v>
      </c>
      <c r="O526" s="152" t="s">
        <v>3134</v>
      </c>
      <c r="P526" s="152"/>
    </row>
    <row r="527" spans="1:16" ht="31.2" x14ac:dyDescent="0.3">
      <c r="A527" s="166" t="s">
        <v>822</v>
      </c>
      <c r="B527" s="167">
        <v>45043</v>
      </c>
      <c r="C527" s="152" t="s">
        <v>3135</v>
      </c>
      <c r="D527" s="143" t="s">
        <v>3136</v>
      </c>
      <c r="E527" s="143" t="s">
        <v>504</v>
      </c>
      <c r="F527" s="165" t="s">
        <v>1463</v>
      </c>
      <c r="G527" s="143" t="s">
        <v>374</v>
      </c>
      <c r="H527" s="162" t="s">
        <v>396</v>
      </c>
      <c r="I527" s="160" t="s">
        <v>424</v>
      </c>
      <c r="J527" s="159"/>
      <c r="K527" s="159" t="s">
        <v>6</v>
      </c>
      <c r="L527" s="159"/>
      <c r="M527" s="161"/>
      <c r="N527" s="143" t="s">
        <v>3137</v>
      </c>
      <c r="O527" s="143" t="s">
        <v>3138</v>
      </c>
      <c r="P527" s="143"/>
    </row>
    <row r="528" spans="1:16" ht="296.39999999999998" x14ac:dyDescent="0.3">
      <c r="A528" s="116" t="s">
        <v>400</v>
      </c>
      <c r="B528" s="111">
        <v>45043</v>
      </c>
      <c r="C528" s="120" t="s">
        <v>3139</v>
      </c>
      <c r="D528" s="112" t="s">
        <v>3140</v>
      </c>
      <c r="E528" s="112" t="s">
        <v>3141</v>
      </c>
      <c r="F528" s="113" t="s">
        <v>3142</v>
      </c>
      <c r="G528" s="112" t="s">
        <v>1387</v>
      </c>
      <c r="H528" s="118" t="s">
        <v>396</v>
      </c>
      <c r="I528" s="136" t="s">
        <v>537</v>
      </c>
      <c r="J528" s="124"/>
      <c r="K528" s="124" t="s">
        <v>130</v>
      </c>
      <c r="L528" s="124" t="s">
        <v>3143</v>
      </c>
      <c r="M528" s="117"/>
      <c r="N528" s="112" t="s">
        <v>3144</v>
      </c>
      <c r="O528" s="112" t="s">
        <v>3145</v>
      </c>
      <c r="P528" s="112"/>
    </row>
    <row r="529" spans="1:16" ht="124.8" x14ac:dyDescent="0.3">
      <c r="A529" s="116" t="s">
        <v>400</v>
      </c>
      <c r="B529" s="111">
        <v>45043</v>
      </c>
      <c r="C529" s="120" t="s">
        <v>3146</v>
      </c>
      <c r="D529" s="112" t="s">
        <v>3147</v>
      </c>
      <c r="E529" s="112" t="s">
        <v>3148</v>
      </c>
      <c r="F529" s="113" t="s">
        <v>1606</v>
      </c>
      <c r="G529" s="112" t="s">
        <v>942</v>
      </c>
      <c r="H529" s="118" t="s">
        <v>396</v>
      </c>
      <c r="I529" s="136" t="s">
        <v>1206</v>
      </c>
      <c r="J529" s="124"/>
      <c r="K529" s="124" t="s">
        <v>22</v>
      </c>
      <c r="L529" s="124"/>
      <c r="M529" s="117"/>
      <c r="N529" s="112" t="s">
        <v>3149</v>
      </c>
      <c r="O529" s="112" t="s">
        <v>3150</v>
      </c>
      <c r="P529" s="112"/>
    </row>
    <row r="530" spans="1:16" ht="156" x14ac:dyDescent="0.3">
      <c r="A530" s="166" t="s">
        <v>412</v>
      </c>
      <c r="B530" s="167">
        <v>45043</v>
      </c>
      <c r="C530" s="152" t="s">
        <v>3151</v>
      </c>
      <c r="D530" s="143" t="s">
        <v>3152</v>
      </c>
      <c r="E530" s="143" t="s">
        <v>3153</v>
      </c>
      <c r="F530" s="165" t="s">
        <v>1606</v>
      </c>
      <c r="G530" s="143" t="s">
        <v>409</v>
      </c>
      <c r="H530" s="162" t="s">
        <v>396</v>
      </c>
      <c r="I530" s="160" t="s">
        <v>516</v>
      </c>
      <c r="J530" s="174" t="s">
        <v>386</v>
      </c>
      <c r="K530" s="159" t="s">
        <v>180</v>
      </c>
      <c r="L530" s="159" t="s">
        <v>3154</v>
      </c>
      <c r="M530" s="161" t="s">
        <v>3155</v>
      </c>
      <c r="N530" s="143" t="s">
        <v>3156</v>
      </c>
      <c r="O530" s="143" t="s">
        <v>3157</v>
      </c>
      <c r="P530" s="143"/>
    </row>
    <row r="531" spans="1:16" ht="140.4" x14ac:dyDescent="0.3">
      <c r="A531" s="116" t="s">
        <v>750</v>
      </c>
      <c r="B531" s="111">
        <v>45043</v>
      </c>
      <c r="C531" s="120" t="s">
        <v>3158</v>
      </c>
      <c r="D531" s="112" t="s">
        <v>3159</v>
      </c>
      <c r="E531" s="112" t="s">
        <v>1860</v>
      </c>
      <c r="F531" s="113" t="s">
        <v>1606</v>
      </c>
      <c r="G531" s="112" t="s">
        <v>564</v>
      </c>
      <c r="H531" s="118" t="s">
        <v>396</v>
      </c>
      <c r="I531" s="136" t="s">
        <v>537</v>
      </c>
      <c r="J531" s="124" t="s">
        <v>452</v>
      </c>
      <c r="K531" s="124" t="s">
        <v>4</v>
      </c>
      <c r="L531" s="124" t="s">
        <v>3160</v>
      </c>
      <c r="M531" s="117"/>
      <c r="N531" s="112" t="s">
        <v>3161</v>
      </c>
      <c r="O531" s="112" t="s">
        <v>3162</v>
      </c>
      <c r="P531" s="112"/>
    </row>
    <row r="532" spans="1:16" ht="234" x14ac:dyDescent="0.3">
      <c r="A532" s="116" t="s">
        <v>379</v>
      </c>
      <c r="B532" s="111">
        <v>45043</v>
      </c>
      <c r="C532" s="120" t="s">
        <v>3163</v>
      </c>
      <c r="D532" s="112" t="s">
        <v>3164</v>
      </c>
      <c r="E532" s="112" t="s">
        <v>1572</v>
      </c>
      <c r="F532" s="113" t="s">
        <v>1470</v>
      </c>
      <c r="G532" s="112" t="s">
        <v>942</v>
      </c>
      <c r="H532" s="118" t="s">
        <v>375</v>
      </c>
      <c r="I532" s="136" t="s">
        <v>1718</v>
      </c>
      <c r="J532" s="124" t="s">
        <v>452</v>
      </c>
      <c r="K532" s="124" t="s">
        <v>11</v>
      </c>
      <c r="L532" s="124" t="s">
        <v>3165</v>
      </c>
      <c r="M532" s="117" t="s">
        <v>439</v>
      </c>
      <c r="N532" s="112" t="s">
        <v>3166</v>
      </c>
      <c r="O532" s="112" t="s">
        <v>3167</v>
      </c>
      <c r="P532" s="112"/>
    </row>
    <row r="533" spans="1:16" ht="405.6" x14ac:dyDescent="0.3">
      <c r="A533" s="116" t="s">
        <v>400</v>
      </c>
      <c r="B533" s="111">
        <v>45043</v>
      </c>
      <c r="C533" s="120" t="s">
        <v>3168</v>
      </c>
      <c r="D533" s="112" t="s">
        <v>3169</v>
      </c>
      <c r="E533" s="112" t="s">
        <v>3170</v>
      </c>
      <c r="F533" s="113" t="s">
        <v>1470</v>
      </c>
      <c r="G533" s="112" t="s">
        <v>3171</v>
      </c>
      <c r="H533" s="118" t="s">
        <v>375</v>
      </c>
      <c r="I533" s="136" t="s">
        <v>1147</v>
      </c>
      <c r="J533" s="124"/>
      <c r="K533" s="124" t="s">
        <v>27</v>
      </c>
      <c r="L533" s="124"/>
      <c r="M533" s="117"/>
      <c r="N533" s="112" t="s">
        <v>3172</v>
      </c>
      <c r="O533" s="112" t="s">
        <v>3173</v>
      </c>
      <c r="P533" s="112"/>
    </row>
    <row r="534" spans="1:16" ht="390" x14ac:dyDescent="0.3">
      <c r="A534" s="116" t="s">
        <v>3174</v>
      </c>
      <c r="B534" s="111">
        <v>45043</v>
      </c>
      <c r="C534" s="120" t="s">
        <v>3175</v>
      </c>
      <c r="D534" s="112" t="s">
        <v>3176</v>
      </c>
      <c r="E534" s="112" t="s">
        <v>2143</v>
      </c>
      <c r="F534" s="113" t="s">
        <v>374</v>
      </c>
      <c r="G534" s="112" t="s">
        <v>3177</v>
      </c>
      <c r="H534" s="118" t="s">
        <v>375</v>
      </c>
      <c r="I534" s="136" t="s">
        <v>3178</v>
      </c>
      <c r="J534" s="124"/>
      <c r="K534" s="124"/>
      <c r="L534" s="124"/>
      <c r="M534" s="117"/>
      <c r="N534" s="112" t="s">
        <v>3179</v>
      </c>
      <c r="O534" s="112" t="s">
        <v>3180</v>
      </c>
      <c r="P534" s="112"/>
    </row>
    <row r="535" spans="1:16" ht="78" x14ac:dyDescent="0.3">
      <c r="A535" s="116" t="s">
        <v>495</v>
      </c>
      <c r="B535" s="111">
        <v>45043</v>
      </c>
      <c r="C535" s="120" t="s">
        <v>3181</v>
      </c>
      <c r="D535" s="112" t="s">
        <v>3182</v>
      </c>
      <c r="E535" s="112" t="s">
        <v>1355</v>
      </c>
      <c r="F535" s="113" t="s">
        <v>374</v>
      </c>
      <c r="G535" s="112" t="s">
        <v>374</v>
      </c>
      <c r="H535" s="118" t="s">
        <v>396</v>
      </c>
      <c r="I535" s="136" t="s">
        <v>385</v>
      </c>
      <c r="J535" s="124"/>
      <c r="K535" s="124" t="s">
        <v>39</v>
      </c>
      <c r="L535" s="124"/>
      <c r="M535" s="117"/>
      <c r="N535" s="112" t="s">
        <v>3183</v>
      </c>
      <c r="O535" s="112" t="s">
        <v>3184</v>
      </c>
      <c r="P535" s="112"/>
    </row>
    <row r="536" spans="1:16" ht="156" x14ac:dyDescent="0.3">
      <c r="A536" s="116" t="s">
        <v>822</v>
      </c>
      <c r="B536" s="111">
        <v>45043</v>
      </c>
      <c r="C536" s="120" t="s">
        <v>3185</v>
      </c>
      <c r="D536" s="112" t="s">
        <v>3186</v>
      </c>
      <c r="E536" s="112" t="s">
        <v>2143</v>
      </c>
      <c r="F536" s="113" t="s">
        <v>374</v>
      </c>
      <c r="G536" s="112" t="s">
        <v>374</v>
      </c>
      <c r="H536" s="118" t="s">
        <v>375</v>
      </c>
      <c r="I536" s="136" t="s">
        <v>537</v>
      </c>
      <c r="J536" s="124" t="s">
        <v>452</v>
      </c>
      <c r="K536" s="124" t="s">
        <v>126</v>
      </c>
      <c r="L536" s="124" t="s">
        <v>3187</v>
      </c>
      <c r="M536" s="117"/>
      <c r="N536" s="112" t="s">
        <v>3188</v>
      </c>
      <c r="O536" s="112" t="s">
        <v>3189</v>
      </c>
      <c r="P536" s="112" t="s">
        <v>3190</v>
      </c>
    </row>
    <row r="537" spans="1:16" ht="156" x14ac:dyDescent="0.3">
      <c r="A537" s="116" t="s">
        <v>400</v>
      </c>
      <c r="B537" s="111">
        <v>45043</v>
      </c>
      <c r="C537" s="120" t="s">
        <v>3191</v>
      </c>
      <c r="D537" s="112" t="s">
        <v>3192</v>
      </c>
      <c r="E537" s="112" t="s">
        <v>1737</v>
      </c>
      <c r="F537" s="113" t="s">
        <v>374</v>
      </c>
      <c r="G537" s="112" t="s">
        <v>374</v>
      </c>
      <c r="H537" s="118" t="s">
        <v>375</v>
      </c>
      <c r="I537" s="136" t="s">
        <v>431</v>
      </c>
      <c r="J537" s="124"/>
      <c r="K537" s="124" t="s">
        <v>13</v>
      </c>
      <c r="L537" s="124"/>
      <c r="M537" s="117"/>
      <c r="N537" s="112" t="s">
        <v>3193</v>
      </c>
      <c r="O537" s="112" t="s">
        <v>3194</v>
      </c>
      <c r="P537" s="112"/>
    </row>
    <row r="538" spans="1:16" ht="218.4" x14ac:dyDescent="0.3">
      <c r="A538" s="166" t="s">
        <v>400</v>
      </c>
      <c r="B538" s="167">
        <v>45043</v>
      </c>
      <c r="C538" s="152" t="s">
        <v>3195</v>
      </c>
      <c r="D538" s="143" t="s">
        <v>3196</v>
      </c>
      <c r="E538" s="143" t="s">
        <v>3197</v>
      </c>
      <c r="F538" s="165" t="s">
        <v>374</v>
      </c>
      <c r="G538" s="143" t="s">
        <v>374</v>
      </c>
      <c r="H538" s="162" t="s">
        <v>375</v>
      </c>
      <c r="I538" s="160" t="s">
        <v>424</v>
      </c>
      <c r="J538" s="159"/>
      <c r="K538" s="159" t="s">
        <v>220</v>
      </c>
      <c r="L538" s="159" t="s">
        <v>3198</v>
      </c>
      <c r="M538" s="161"/>
      <c r="N538" s="143" t="s">
        <v>3199</v>
      </c>
      <c r="O538" s="143" t="s">
        <v>3200</v>
      </c>
      <c r="P538" s="143"/>
    </row>
    <row r="539" spans="1:16" ht="202.8" x14ac:dyDescent="0.3">
      <c r="A539" s="116" t="s">
        <v>400</v>
      </c>
      <c r="B539" s="111">
        <v>45043</v>
      </c>
      <c r="C539" s="120" t="s">
        <v>3201</v>
      </c>
      <c r="D539" s="112" t="s">
        <v>3202</v>
      </c>
      <c r="E539" s="112" t="s">
        <v>2240</v>
      </c>
      <c r="F539" s="113" t="s">
        <v>374</v>
      </c>
      <c r="G539" s="112" t="s">
        <v>374</v>
      </c>
      <c r="H539" s="118" t="s">
        <v>375</v>
      </c>
      <c r="I539" s="136" t="s">
        <v>783</v>
      </c>
      <c r="J539" s="114"/>
      <c r="K539" s="115" t="s">
        <v>8</v>
      </c>
      <c r="L539" s="115"/>
      <c r="M539" s="117"/>
      <c r="N539" s="112" t="s">
        <v>3203</v>
      </c>
      <c r="O539" s="112" t="s">
        <v>3204</v>
      </c>
      <c r="P539" s="112"/>
    </row>
    <row r="540" spans="1:16" ht="202.8" x14ac:dyDescent="0.3">
      <c r="A540" s="116" t="s">
        <v>400</v>
      </c>
      <c r="B540" s="111">
        <v>45043</v>
      </c>
      <c r="C540" s="120" t="s">
        <v>3205</v>
      </c>
      <c r="D540" s="112" t="s">
        <v>3206</v>
      </c>
      <c r="E540" s="112" t="s">
        <v>3207</v>
      </c>
      <c r="F540" s="113" t="s">
        <v>374</v>
      </c>
      <c r="G540" s="112" t="s">
        <v>374</v>
      </c>
      <c r="H540" s="118" t="s">
        <v>375</v>
      </c>
      <c r="I540" s="136" t="s">
        <v>3208</v>
      </c>
      <c r="J540" s="124" t="s">
        <v>386</v>
      </c>
      <c r="K540" s="124" t="s">
        <v>39</v>
      </c>
      <c r="L540" s="124" t="s">
        <v>3209</v>
      </c>
      <c r="M540" s="117"/>
      <c r="N540" s="112" t="s">
        <v>3210</v>
      </c>
      <c r="O540" s="112" t="s">
        <v>3211</v>
      </c>
      <c r="P540" s="112"/>
    </row>
    <row r="541" spans="1:16" ht="78" x14ac:dyDescent="0.3">
      <c r="A541" s="116" t="s">
        <v>554</v>
      </c>
      <c r="B541" s="111">
        <v>45037</v>
      </c>
      <c r="C541" s="120" t="s">
        <v>3212</v>
      </c>
      <c r="D541" s="112" t="s">
        <v>3213</v>
      </c>
      <c r="E541" s="112" t="s">
        <v>2548</v>
      </c>
      <c r="F541" s="113" t="s">
        <v>1298</v>
      </c>
      <c r="G541" s="112" t="s">
        <v>3214</v>
      </c>
      <c r="H541" s="118" t="s">
        <v>396</v>
      </c>
      <c r="I541" s="136" t="s">
        <v>1305</v>
      </c>
      <c r="J541" s="124"/>
      <c r="K541" s="124"/>
      <c r="L541" s="124"/>
      <c r="M541" s="117"/>
      <c r="N541" s="112" t="s">
        <v>3215</v>
      </c>
      <c r="O541" s="112" t="s">
        <v>3216</v>
      </c>
      <c r="P541" s="112"/>
    </row>
    <row r="542" spans="1:16" ht="409.6" x14ac:dyDescent="0.3">
      <c r="A542" s="116" t="s">
        <v>400</v>
      </c>
      <c r="B542" s="111">
        <v>45037</v>
      </c>
      <c r="C542" s="120" t="s">
        <v>3217</v>
      </c>
      <c r="D542" s="112" t="s">
        <v>3218</v>
      </c>
      <c r="E542" s="112" t="s">
        <v>1360</v>
      </c>
      <c r="F542" s="113" t="s">
        <v>1544</v>
      </c>
      <c r="G542" s="112" t="s">
        <v>564</v>
      </c>
      <c r="H542" s="118" t="s">
        <v>396</v>
      </c>
      <c r="I542" s="136" t="s">
        <v>1243</v>
      </c>
      <c r="J542" s="124" t="s">
        <v>452</v>
      </c>
      <c r="K542" s="124" t="s">
        <v>27</v>
      </c>
      <c r="L542" s="124" t="s">
        <v>3219</v>
      </c>
      <c r="M542" s="117" t="s">
        <v>452</v>
      </c>
      <c r="N542" s="112" t="s">
        <v>3220</v>
      </c>
      <c r="O542" s="112" t="s">
        <v>3221</v>
      </c>
      <c r="P542" s="112"/>
    </row>
    <row r="543" spans="1:16" ht="93.6" x14ac:dyDescent="0.3">
      <c r="A543" s="116" t="s">
        <v>412</v>
      </c>
      <c r="B543" s="111">
        <v>45037</v>
      </c>
      <c r="C543" s="120" t="s">
        <v>3222</v>
      </c>
      <c r="D543" s="112" t="s">
        <v>3223</v>
      </c>
      <c r="E543" s="112" t="s">
        <v>2176</v>
      </c>
      <c r="F543" s="113" t="s">
        <v>1556</v>
      </c>
      <c r="G543" s="112" t="s">
        <v>409</v>
      </c>
      <c r="H543" s="118" t="s">
        <v>396</v>
      </c>
      <c r="I543" s="136" t="s">
        <v>461</v>
      </c>
      <c r="J543" s="124"/>
      <c r="K543" s="124"/>
      <c r="L543" s="124"/>
      <c r="M543" s="117"/>
      <c r="N543" s="112" t="s">
        <v>3224</v>
      </c>
      <c r="O543" s="112" t="s">
        <v>3225</v>
      </c>
      <c r="P543" s="112"/>
    </row>
    <row r="544" spans="1:16" ht="140.4" x14ac:dyDescent="0.3">
      <c r="A544" s="116" t="s">
        <v>627</v>
      </c>
      <c r="B544" s="111">
        <v>45037</v>
      </c>
      <c r="C544" s="120" t="s">
        <v>3226</v>
      </c>
      <c r="D544" s="112" t="s">
        <v>3227</v>
      </c>
      <c r="E544" s="112" t="s">
        <v>3228</v>
      </c>
      <c r="F544" s="113" t="s">
        <v>1556</v>
      </c>
      <c r="G544" s="112" t="s">
        <v>3229</v>
      </c>
      <c r="H544" s="118" t="s">
        <v>396</v>
      </c>
      <c r="I544" s="136" t="s">
        <v>447</v>
      </c>
      <c r="J544" s="124" t="s">
        <v>452</v>
      </c>
      <c r="K544" s="124" t="s">
        <v>2526</v>
      </c>
      <c r="L544" s="124" t="s">
        <v>3230</v>
      </c>
      <c r="M544" s="117" t="s">
        <v>649</v>
      </c>
      <c r="N544" s="112" t="s">
        <v>3231</v>
      </c>
      <c r="O544" s="112" t="s">
        <v>3232</v>
      </c>
      <c r="P544" s="112"/>
    </row>
    <row r="545" spans="1:16" ht="78" x14ac:dyDescent="0.3">
      <c r="A545" s="116" t="s">
        <v>379</v>
      </c>
      <c r="B545" s="111">
        <v>45037</v>
      </c>
      <c r="C545" s="120" t="s">
        <v>3233</v>
      </c>
      <c r="D545" s="112" t="s">
        <v>3234</v>
      </c>
      <c r="E545" s="112" t="s">
        <v>3235</v>
      </c>
      <c r="F545" s="113" t="s">
        <v>1556</v>
      </c>
      <c r="G545" s="112" t="s">
        <v>1088</v>
      </c>
      <c r="H545" s="118" t="s">
        <v>396</v>
      </c>
      <c r="I545" s="136" t="s">
        <v>447</v>
      </c>
      <c r="J545" s="124" t="s">
        <v>452</v>
      </c>
      <c r="K545" s="124" t="s">
        <v>11</v>
      </c>
      <c r="L545" s="124" t="s">
        <v>3236</v>
      </c>
      <c r="M545" s="117" t="s">
        <v>439</v>
      </c>
      <c r="N545" s="112" t="s">
        <v>3237</v>
      </c>
      <c r="O545" s="112" t="s">
        <v>3238</v>
      </c>
      <c r="P545" s="112"/>
    </row>
    <row r="546" spans="1:16" ht="109.2" x14ac:dyDescent="0.3">
      <c r="A546" s="116" t="s">
        <v>554</v>
      </c>
      <c r="B546" s="111">
        <v>45037</v>
      </c>
      <c r="C546" s="120" t="s">
        <v>3239</v>
      </c>
      <c r="D546" s="112" t="s">
        <v>3240</v>
      </c>
      <c r="E546" s="112" t="s">
        <v>3241</v>
      </c>
      <c r="F546" s="113" t="s">
        <v>1556</v>
      </c>
      <c r="G546" s="112" t="s">
        <v>1088</v>
      </c>
      <c r="H546" s="118" t="s">
        <v>396</v>
      </c>
      <c r="I546" s="136" t="s">
        <v>3242</v>
      </c>
      <c r="J546" s="124"/>
      <c r="K546" s="124"/>
      <c r="L546" s="124"/>
      <c r="M546" s="117"/>
      <c r="N546" s="112" t="s">
        <v>3243</v>
      </c>
      <c r="O546" s="112" t="s">
        <v>3244</v>
      </c>
      <c r="P546" s="112"/>
    </row>
    <row r="547" spans="1:16" ht="109.2" x14ac:dyDescent="0.3">
      <c r="A547" s="116" t="s">
        <v>750</v>
      </c>
      <c r="B547" s="111">
        <v>45037</v>
      </c>
      <c r="C547" s="120" t="s">
        <v>3245</v>
      </c>
      <c r="D547" s="112" t="s">
        <v>3246</v>
      </c>
      <c r="E547" s="112" t="s">
        <v>3247</v>
      </c>
      <c r="F547" s="113" t="s">
        <v>1463</v>
      </c>
      <c r="G547" s="112" t="s">
        <v>942</v>
      </c>
      <c r="H547" s="118" t="s">
        <v>396</v>
      </c>
      <c r="I547" s="136" t="s">
        <v>385</v>
      </c>
      <c r="J547" s="124" t="s">
        <v>452</v>
      </c>
      <c r="K547" s="124" t="s">
        <v>52</v>
      </c>
      <c r="L547" s="124"/>
      <c r="M547" s="117"/>
      <c r="N547" s="112" t="s">
        <v>3248</v>
      </c>
      <c r="O547" s="112" t="s">
        <v>3249</v>
      </c>
      <c r="P547" s="112"/>
    </row>
    <row r="548" spans="1:16" ht="124.8" x14ac:dyDescent="0.3">
      <c r="A548" s="116" t="s">
        <v>400</v>
      </c>
      <c r="B548" s="111">
        <v>45037</v>
      </c>
      <c r="C548" s="120" t="s">
        <v>3250</v>
      </c>
      <c r="D548" s="112" t="s">
        <v>3251</v>
      </c>
      <c r="E548" s="112" t="s">
        <v>2105</v>
      </c>
      <c r="F548" s="113" t="s">
        <v>1463</v>
      </c>
      <c r="G548" s="112" t="s">
        <v>564</v>
      </c>
      <c r="H548" s="118" t="s">
        <v>396</v>
      </c>
      <c r="I548" s="136" t="s">
        <v>431</v>
      </c>
      <c r="J548" s="124"/>
      <c r="K548" s="124" t="s">
        <v>35</v>
      </c>
      <c r="L548" s="124"/>
      <c r="M548" s="117"/>
      <c r="N548" s="112" t="s">
        <v>3252</v>
      </c>
      <c r="O548" s="112" t="s">
        <v>3253</v>
      </c>
      <c r="P548" s="112"/>
    </row>
    <row r="549" spans="1:16" ht="156" x14ac:dyDescent="0.3">
      <c r="A549" s="116" t="s">
        <v>1214</v>
      </c>
      <c r="B549" s="111">
        <v>45037</v>
      </c>
      <c r="C549" s="120" t="s">
        <v>3254</v>
      </c>
      <c r="D549" s="112" t="s">
        <v>3255</v>
      </c>
      <c r="E549" s="112" t="s">
        <v>2319</v>
      </c>
      <c r="F549" s="113" t="s">
        <v>1463</v>
      </c>
      <c r="G549" s="112" t="s">
        <v>873</v>
      </c>
      <c r="H549" s="118" t="s">
        <v>396</v>
      </c>
      <c r="I549" s="136" t="s">
        <v>447</v>
      </c>
      <c r="J549" s="114" t="s">
        <v>386</v>
      </c>
      <c r="K549" s="115" t="s">
        <v>44</v>
      </c>
      <c r="L549" s="115"/>
      <c r="M549" s="117"/>
      <c r="N549" s="112" t="s">
        <v>3256</v>
      </c>
      <c r="O549" s="112" t="s">
        <v>3257</v>
      </c>
      <c r="P549" s="112"/>
    </row>
    <row r="550" spans="1:16" ht="249.6" x14ac:dyDescent="0.3">
      <c r="A550" s="116" t="s">
        <v>400</v>
      </c>
      <c r="B550" s="111">
        <v>45037</v>
      </c>
      <c r="C550" s="120" t="s">
        <v>3258</v>
      </c>
      <c r="D550" s="112" t="s">
        <v>3259</v>
      </c>
      <c r="E550" s="112" t="s">
        <v>3260</v>
      </c>
      <c r="F550" s="113" t="s">
        <v>1463</v>
      </c>
      <c r="G550" s="112" t="s">
        <v>374</v>
      </c>
      <c r="H550" s="118" t="s">
        <v>396</v>
      </c>
      <c r="I550" s="136" t="s">
        <v>1206</v>
      </c>
      <c r="J550" s="114" t="s">
        <v>386</v>
      </c>
      <c r="K550" s="115" t="s">
        <v>0</v>
      </c>
      <c r="L550" s="115" t="s">
        <v>3261</v>
      </c>
      <c r="M550" s="117"/>
      <c r="N550" s="112" t="s">
        <v>3262</v>
      </c>
      <c r="O550" s="112" t="s">
        <v>3263</v>
      </c>
      <c r="P550" s="112"/>
    </row>
    <row r="551" spans="1:16" ht="93.6" x14ac:dyDescent="0.3">
      <c r="A551" s="116" t="s">
        <v>750</v>
      </c>
      <c r="B551" s="111">
        <v>45037</v>
      </c>
      <c r="C551" s="120" t="s">
        <v>3264</v>
      </c>
      <c r="D551" s="112" t="s">
        <v>3265</v>
      </c>
      <c r="E551" s="112" t="s">
        <v>1340</v>
      </c>
      <c r="F551" s="113" t="s">
        <v>1606</v>
      </c>
      <c r="G551" s="112" t="s">
        <v>409</v>
      </c>
      <c r="H551" s="118" t="s">
        <v>396</v>
      </c>
      <c r="I551" s="136" t="s">
        <v>431</v>
      </c>
      <c r="J551" s="114" t="s">
        <v>452</v>
      </c>
      <c r="K551" s="115" t="s">
        <v>4</v>
      </c>
      <c r="L551" s="115"/>
      <c r="M551" s="117"/>
      <c r="N551" s="112" t="s">
        <v>3266</v>
      </c>
      <c r="O551" s="112" t="s">
        <v>3267</v>
      </c>
      <c r="P551" s="112"/>
    </row>
    <row r="552" spans="1:16" ht="171.6" x14ac:dyDescent="0.3">
      <c r="A552" s="116" t="s">
        <v>412</v>
      </c>
      <c r="B552" s="111">
        <v>45037</v>
      </c>
      <c r="C552" s="120" t="s">
        <v>3268</v>
      </c>
      <c r="D552" s="112" t="s">
        <v>3269</v>
      </c>
      <c r="E552" s="112" t="s">
        <v>1412</v>
      </c>
      <c r="F552" s="113" t="s">
        <v>1606</v>
      </c>
      <c r="G552" s="112" t="s">
        <v>564</v>
      </c>
      <c r="H552" s="118" t="s">
        <v>396</v>
      </c>
      <c r="I552" s="136" t="s">
        <v>461</v>
      </c>
      <c r="J552" s="124"/>
      <c r="K552" s="124"/>
      <c r="L552" s="124"/>
      <c r="M552" s="117"/>
      <c r="N552" s="112" t="s">
        <v>3270</v>
      </c>
      <c r="O552" s="112" t="s">
        <v>3271</v>
      </c>
      <c r="P552" s="112"/>
    </row>
    <row r="553" spans="1:16" ht="140.4" x14ac:dyDescent="0.3">
      <c r="A553" s="116" t="s">
        <v>1033</v>
      </c>
      <c r="B553" s="111">
        <v>45037</v>
      </c>
      <c r="C553" s="120" t="s">
        <v>3272</v>
      </c>
      <c r="D553" s="112" t="s">
        <v>3273</v>
      </c>
      <c r="E553" s="112" t="s">
        <v>1316</v>
      </c>
      <c r="F553" s="113" t="s">
        <v>1606</v>
      </c>
      <c r="G553" s="112" t="s">
        <v>564</v>
      </c>
      <c r="H553" s="118" t="s">
        <v>396</v>
      </c>
      <c r="I553" s="136" t="s">
        <v>431</v>
      </c>
      <c r="J553" s="124" t="s">
        <v>386</v>
      </c>
      <c r="K553" s="124" t="s">
        <v>21</v>
      </c>
      <c r="L553" s="124" t="s">
        <v>3274</v>
      </c>
      <c r="M553" s="117" t="s">
        <v>439</v>
      </c>
      <c r="N553" s="112" t="s">
        <v>3275</v>
      </c>
      <c r="O553" s="112" t="s">
        <v>3276</v>
      </c>
      <c r="P553" s="112"/>
    </row>
    <row r="554" spans="1:16" ht="78" x14ac:dyDescent="0.3">
      <c r="A554" s="116" t="s">
        <v>379</v>
      </c>
      <c r="B554" s="111">
        <v>45037</v>
      </c>
      <c r="C554" s="120" t="s">
        <v>3277</v>
      </c>
      <c r="D554" s="112" t="s">
        <v>3278</v>
      </c>
      <c r="E554" s="112" t="s">
        <v>3279</v>
      </c>
      <c r="F554" s="113" t="s">
        <v>1525</v>
      </c>
      <c r="G554" s="112" t="s">
        <v>3280</v>
      </c>
      <c r="H554" s="118" t="s">
        <v>375</v>
      </c>
      <c r="I554" s="136" t="s">
        <v>1147</v>
      </c>
      <c r="J554" s="124" t="s">
        <v>452</v>
      </c>
      <c r="K554" s="124" t="s">
        <v>4</v>
      </c>
      <c r="L554" s="124"/>
      <c r="M554" s="117" t="s">
        <v>649</v>
      </c>
      <c r="N554" s="112" t="s">
        <v>3281</v>
      </c>
      <c r="O554" s="112" t="s">
        <v>3282</v>
      </c>
      <c r="P554" s="112"/>
    </row>
    <row r="555" spans="1:16" ht="218.4" x14ac:dyDescent="0.3">
      <c r="A555" s="116" t="s">
        <v>1593</v>
      </c>
      <c r="B555" s="111">
        <v>45037</v>
      </c>
      <c r="C555" s="120" t="s">
        <v>3283</v>
      </c>
      <c r="D555" s="112" t="s">
        <v>3284</v>
      </c>
      <c r="E555" s="112" t="s">
        <v>2105</v>
      </c>
      <c r="F555" s="113" t="s">
        <v>1525</v>
      </c>
      <c r="G555" s="112" t="s">
        <v>409</v>
      </c>
      <c r="H555" s="118" t="s">
        <v>375</v>
      </c>
      <c r="I555" s="136" t="s">
        <v>385</v>
      </c>
      <c r="J555" s="124"/>
      <c r="K555" s="124" t="s">
        <v>8</v>
      </c>
      <c r="L555" s="124"/>
      <c r="M555" s="117"/>
      <c r="N555" s="112" t="s">
        <v>3285</v>
      </c>
      <c r="O555" s="112" t="s">
        <v>3286</v>
      </c>
      <c r="P555" s="112"/>
    </row>
    <row r="556" spans="1:16" ht="234" x14ac:dyDescent="0.3">
      <c r="A556" s="116" t="s">
        <v>495</v>
      </c>
      <c r="B556" s="111">
        <v>45037</v>
      </c>
      <c r="C556" s="120" t="s">
        <v>3287</v>
      </c>
      <c r="D556" s="112" t="s">
        <v>3288</v>
      </c>
      <c r="E556" s="112" t="s">
        <v>1572</v>
      </c>
      <c r="F556" s="113" t="s">
        <v>1518</v>
      </c>
      <c r="G556" s="112" t="s">
        <v>1114</v>
      </c>
      <c r="H556" s="118" t="s">
        <v>375</v>
      </c>
      <c r="I556" s="136" t="s">
        <v>2875</v>
      </c>
      <c r="J556" s="124" t="s">
        <v>386</v>
      </c>
      <c r="K556" s="124" t="s">
        <v>27</v>
      </c>
      <c r="L556" s="124" t="s">
        <v>3289</v>
      </c>
      <c r="M556" s="117" t="s">
        <v>386</v>
      </c>
      <c r="N556" s="112" t="s">
        <v>3290</v>
      </c>
      <c r="O556" s="112" t="s">
        <v>3291</v>
      </c>
      <c r="P556" s="112"/>
    </row>
    <row r="557" spans="1:16" ht="187.2" x14ac:dyDescent="0.3">
      <c r="A557" s="116" t="s">
        <v>412</v>
      </c>
      <c r="B557" s="111">
        <v>45037</v>
      </c>
      <c r="C557" s="120" t="s">
        <v>3292</v>
      </c>
      <c r="D557" s="112" t="s">
        <v>3293</v>
      </c>
      <c r="E557" s="112" t="s">
        <v>2166</v>
      </c>
      <c r="F557" s="113" t="s">
        <v>1518</v>
      </c>
      <c r="G557" s="112" t="s">
        <v>564</v>
      </c>
      <c r="H557" s="118" t="s">
        <v>375</v>
      </c>
      <c r="I557" s="136" t="s">
        <v>385</v>
      </c>
      <c r="J557" s="124"/>
      <c r="K557" s="124" t="s">
        <v>8</v>
      </c>
      <c r="L557" s="124"/>
      <c r="M557" s="117"/>
      <c r="N557" s="112" t="s">
        <v>3294</v>
      </c>
      <c r="O557" s="112" t="s">
        <v>3295</v>
      </c>
      <c r="P557" s="112"/>
    </row>
    <row r="558" spans="1:16" ht="409.6" x14ac:dyDescent="0.3">
      <c r="A558" s="116" t="s">
        <v>412</v>
      </c>
      <c r="B558" s="111">
        <v>45037</v>
      </c>
      <c r="C558" s="120" t="s">
        <v>3296</v>
      </c>
      <c r="D558" s="112" t="s">
        <v>3297</v>
      </c>
      <c r="E558" s="112" t="s">
        <v>2240</v>
      </c>
      <c r="F558" s="113" t="s">
        <v>3298</v>
      </c>
      <c r="G558" s="112" t="s">
        <v>3299</v>
      </c>
      <c r="H558" s="118" t="s">
        <v>375</v>
      </c>
      <c r="I558" s="136" t="s">
        <v>1147</v>
      </c>
      <c r="J558" s="124" t="s">
        <v>386</v>
      </c>
      <c r="K558" s="124" t="s">
        <v>8</v>
      </c>
      <c r="L558" s="124" t="s">
        <v>3300</v>
      </c>
      <c r="M558" s="117"/>
      <c r="N558" s="112" t="s">
        <v>3301</v>
      </c>
      <c r="O558" s="112" t="s">
        <v>3302</v>
      </c>
      <c r="P558" s="112"/>
    </row>
    <row r="559" spans="1:16" ht="124.8" x14ac:dyDescent="0.3">
      <c r="A559" s="116" t="s">
        <v>369</v>
      </c>
      <c r="B559" s="111">
        <v>45037</v>
      </c>
      <c r="C559" s="120" t="s">
        <v>3303</v>
      </c>
      <c r="D559" s="112" t="s">
        <v>3304</v>
      </c>
      <c r="E559" s="112" t="s">
        <v>1661</v>
      </c>
      <c r="F559" s="113" t="s">
        <v>374</v>
      </c>
      <c r="G559" s="112" t="s">
        <v>374</v>
      </c>
      <c r="H559" s="118" t="s">
        <v>375</v>
      </c>
      <c r="I559" s="136" t="s">
        <v>424</v>
      </c>
      <c r="J559" s="124" t="s">
        <v>386</v>
      </c>
      <c r="K559" s="124" t="s">
        <v>107</v>
      </c>
      <c r="L559" s="124" t="s">
        <v>3305</v>
      </c>
      <c r="M559" s="117" t="s">
        <v>649</v>
      </c>
      <c r="N559" s="112" t="s">
        <v>3306</v>
      </c>
      <c r="O559" s="112" t="s">
        <v>3307</v>
      </c>
      <c r="P559" s="112"/>
    </row>
    <row r="560" spans="1:16" ht="78" x14ac:dyDescent="0.3">
      <c r="A560" s="116" t="s">
        <v>495</v>
      </c>
      <c r="B560" s="111">
        <v>45037</v>
      </c>
      <c r="C560" s="120" t="s">
        <v>3308</v>
      </c>
      <c r="D560" s="112" t="s">
        <v>3309</v>
      </c>
      <c r="E560" s="112" t="s">
        <v>3310</v>
      </c>
      <c r="F560" s="113" t="s">
        <v>1463</v>
      </c>
      <c r="G560" s="112" t="s">
        <v>409</v>
      </c>
      <c r="H560" s="118" t="s">
        <v>396</v>
      </c>
      <c r="I560" s="136" t="s">
        <v>1578</v>
      </c>
      <c r="J560" s="124"/>
      <c r="K560" s="124" t="s">
        <v>35</v>
      </c>
      <c r="L560" s="124"/>
      <c r="M560" s="117"/>
      <c r="N560" s="112" t="s">
        <v>3311</v>
      </c>
      <c r="O560" s="112" t="s">
        <v>3312</v>
      </c>
      <c r="P560" s="112"/>
    </row>
    <row r="561" spans="1:16" ht="62.4" x14ac:dyDescent="0.3">
      <c r="A561" s="116" t="s">
        <v>379</v>
      </c>
      <c r="B561" s="111">
        <v>45037</v>
      </c>
      <c r="C561" s="120" t="s">
        <v>3313</v>
      </c>
      <c r="D561" s="112" t="s">
        <v>1943</v>
      </c>
      <c r="E561" s="112" t="s">
        <v>2537</v>
      </c>
      <c r="F561" s="113" t="s">
        <v>374</v>
      </c>
      <c r="G561" s="112" t="s">
        <v>374</v>
      </c>
      <c r="H561" s="118" t="s">
        <v>396</v>
      </c>
      <c r="I561" s="136" t="s">
        <v>447</v>
      </c>
      <c r="J561" s="124" t="s">
        <v>452</v>
      </c>
      <c r="K561" s="124" t="s">
        <v>11</v>
      </c>
      <c r="L561" s="124" t="s">
        <v>2538</v>
      </c>
      <c r="M561" s="117" t="s">
        <v>649</v>
      </c>
      <c r="N561" s="112" t="s">
        <v>3314</v>
      </c>
      <c r="O561" s="112" t="s">
        <v>3315</v>
      </c>
      <c r="P561" s="112"/>
    </row>
    <row r="562" spans="1:16" ht="31.2" x14ac:dyDescent="0.3">
      <c r="A562" s="116" t="s">
        <v>369</v>
      </c>
      <c r="B562" s="111">
        <v>45037</v>
      </c>
      <c r="C562" s="120" t="s">
        <v>3316</v>
      </c>
      <c r="D562" s="112" t="s">
        <v>3317</v>
      </c>
      <c r="E562" s="112" t="s">
        <v>510</v>
      </c>
      <c r="F562" s="113" t="s">
        <v>374</v>
      </c>
      <c r="G562" s="112" t="s">
        <v>374</v>
      </c>
      <c r="H562" s="118" t="s">
        <v>396</v>
      </c>
      <c r="I562" s="136" t="s">
        <v>424</v>
      </c>
      <c r="J562" s="124"/>
      <c r="K562" s="124" t="s">
        <v>18</v>
      </c>
      <c r="L562" s="124"/>
      <c r="M562" s="117"/>
      <c r="N562" s="112" t="s">
        <v>3318</v>
      </c>
      <c r="O562" s="112" t="s">
        <v>549</v>
      </c>
      <c r="P562" s="112"/>
    </row>
    <row r="563" spans="1:16" ht="93.6" x14ac:dyDescent="0.3">
      <c r="A563" s="116" t="s">
        <v>400</v>
      </c>
      <c r="B563" s="111">
        <v>45037</v>
      </c>
      <c r="C563" s="120" t="s">
        <v>3319</v>
      </c>
      <c r="D563" s="112" t="s">
        <v>3320</v>
      </c>
      <c r="E563" s="112" t="s">
        <v>2532</v>
      </c>
      <c r="F563" s="113" t="s">
        <v>374</v>
      </c>
      <c r="G563" s="112" t="s">
        <v>374</v>
      </c>
      <c r="H563" s="118" t="s">
        <v>396</v>
      </c>
      <c r="I563" s="136" t="s">
        <v>1578</v>
      </c>
      <c r="J563" s="124"/>
      <c r="K563" s="124" t="s">
        <v>18</v>
      </c>
      <c r="L563" s="124"/>
      <c r="M563" s="117"/>
      <c r="N563" s="112" t="s">
        <v>3321</v>
      </c>
      <c r="O563" s="112" t="s">
        <v>3322</v>
      </c>
      <c r="P563" s="112"/>
    </row>
    <row r="564" spans="1:16" ht="46.8" x14ac:dyDescent="0.3">
      <c r="A564" s="116" t="s">
        <v>400</v>
      </c>
      <c r="B564" s="111">
        <v>45037</v>
      </c>
      <c r="C564" s="120" t="s">
        <v>3323</v>
      </c>
      <c r="D564" s="112" t="s">
        <v>703</v>
      </c>
      <c r="E564" s="112" t="s">
        <v>1865</v>
      </c>
      <c r="F564" s="113" t="s">
        <v>374</v>
      </c>
      <c r="G564" s="112" t="s">
        <v>374</v>
      </c>
      <c r="H564" s="118" t="s">
        <v>396</v>
      </c>
      <c r="I564" s="136" t="s">
        <v>385</v>
      </c>
      <c r="J564" s="124"/>
      <c r="K564" s="124" t="s">
        <v>18</v>
      </c>
      <c r="L564" s="124"/>
      <c r="M564" s="117"/>
      <c r="N564" s="112" t="s">
        <v>3324</v>
      </c>
      <c r="O564" s="112" t="s">
        <v>549</v>
      </c>
      <c r="P564" s="112"/>
    </row>
    <row r="565" spans="1:16" ht="62.4" x14ac:dyDescent="0.3">
      <c r="A565" s="166" t="s">
        <v>400</v>
      </c>
      <c r="B565" s="167">
        <v>45037</v>
      </c>
      <c r="C565" s="152" t="s">
        <v>3325</v>
      </c>
      <c r="D565" s="143" t="s">
        <v>1080</v>
      </c>
      <c r="E565" s="143" t="s">
        <v>2240</v>
      </c>
      <c r="F565" s="165" t="s">
        <v>374</v>
      </c>
      <c r="G565" s="143" t="s">
        <v>374</v>
      </c>
      <c r="H565" s="162" t="s">
        <v>396</v>
      </c>
      <c r="I565" s="160" t="s">
        <v>1206</v>
      </c>
      <c r="J565" s="159" t="s">
        <v>452</v>
      </c>
      <c r="K565" s="159" t="s">
        <v>14</v>
      </c>
      <c r="L565" s="159" t="s">
        <v>3326</v>
      </c>
      <c r="M565" s="161" t="s">
        <v>649</v>
      </c>
      <c r="N565" s="143" t="s">
        <v>3327</v>
      </c>
      <c r="O565" s="143" t="s">
        <v>3328</v>
      </c>
      <c r="P565" s="143"/>
    </row>
    <row r="566" spans="1:16" ht="409.6" x14ac:dyDescent="0.3">
      <c r="A566" s="116" t="s">
        <v>684</v>
      </c>
      <c r="B566" s="111">
        <v>45037</v>
      </c>
      <c r="C566" s="120" t="s">
        <v>3329</v>
      </c>
      <c r="D566" s="112" t="s">
        <v>3330</v>
      </c>
      <c r="E566" s="112" t="s">
        <v>1913</v>
      </c>
      <c r="F566" s="113" t="s">
        <v>374</v>
      </c>
      <c r="G566" s="112" t="s">
        <v>374</v>
      </c>
      <c r="H566" s="118" t="s">
        <v>375</v>
      </c>
      <c r="I566" s="136" t="s">
        <v>431</v>
      </c>
      <c r="J566" s="124" t="s">
        <v>386</v>
      </c>
      <c r="K566" s="124" t="s">
        <v>8</v>
      </c>
      <c r="L566" s="124" t="s">
        <v>3331</v>
      </c>
      <c r="M566" s="117"/>
      <c r="N566" s="112" t="s">
        <v>3332</v>
      </c>
      <c r="O566" s="112" t="s">
        <v>3333</v>
      </c>
      <c r="P566" s="112"/>
    </row>
    <row r="567" spans="1:16" ht="62.4" x14ac:dyDescent="0.3">
      <c r="A567" s="116" t="s">
        <v>400</v>
      </c>
      <c r="B567" s="111">
        <v>45030</v>
      </c>
      <c r="C567" s="120" t="s">
        <v>3334</v>
      </c>
      <c r="D567" s="112" t="s">
        <v>3335</v>
      </c>
      <c r="E567" s="112" t="s">
        <v>1634</v>
      </c>
      <c r="F567" s="113" t="s">
        <v>1544</v>
      </c>
      <c r="G567" s="112" t="s">
        <v>3336</v>
      </c>
      <c r="H567" s="118" t="s">
        <v>396</v>
      </c>
      <c r="I567" s="136" t="s">
        <v>461</v>
      </c>
      <c r="J567" s="124"/>
      <c r="K567" s="124" t="s">
        <v>6</v>
      </c>
      <c r="L567" s="124"/>
      <c r="M567" s="117"/>
      <c r="N567" s="112" t="s">
        <v>3337</v>
      </c>
      <c r="O567" s="112" t="s">
        <v>3338</v>
      </c>
      <c r="P567" s="112"/>
    </row>
    <row r="568" spans="1:16" ht="62.4" x14ac:dyDescent="0.3">
      <c r="A568" s="116" t="s">
        <v>390</v>
      </c>
      <c r="B568" s="111">
        <v>45030</v>
      </c>
      <c r="C568" s="120" t="s">
        <v>3339</v>
      </c>
      <c r="D568" s="112" t="s">
        <v>3340</v>
      </c>
      <c r="E568" s="112" t="s">
        <v>3341</v>
      </c>
      <c r="F568" s="113" t="s">
        <v>1544</v>
      </c>
      <c r="G568" s="112" t="s">
        <v>374</v>
      </c>
      <c r="H568" s="118" t="s">
        <v>396</v>
      </c>
      <c r="I568" s="136" t="s">
        <v>1189</v>
      </c>
      <c r="J568" s="124"/>
      <c r="K568" s="124" t="s">
        <v>28</v>
      </c>
      <c r="L568" s="124"/>
      <c r="M568" s="117"/>
      <c r="N568" s="112" t="s">
        <v>3342</v>
      </c>
      <c r="O568" s="112" t="s">
        <v>3343</v>
      </c>
      <c r="P568" s="112"/>
    </row>
    <row r="569" spans="1:16" ht="156" x14ac:dyDescent="0.3">
      <c r="A569" s="116" t="s">
        <v>379</v>
      </c>
      <c r="B569" s="111">
        <v>45030</v>
      </c>
      <c r="C569" s="120" t="s">
        <v>3344</v>
      </c>
      <c r="D569" s="112" t="s">
        <v>3345</v>
      </c>
      <c r="E569" s="112" t="s">
        <v>1340</v>
      </c>
      <c r="F569" s="113" t="s">
        <v>1556</v>
      </c>
      <c r="G569" s="112" t="s">
        <v>374</v>
      </c>
      <c r="H569" s="118" t="s">
        <v>396</v>
      </c>
      <c r="I569" s="136" t="s">
        <v>431</v>
      </c>
      <c r="J569" s="123" t="s">
        <v>386</v>
      </c>
      <c r="K569" s="124" t="s">
        <v>82</v>
      </c>
      <c r="L569" s="124" t="s">
        <v>3346</v>
      </c>
      <c r="M569" s="117" t="s">
        <v>439</v>
      </c>
      <c r="N569" s="112" t="s">
        <v>3347</v>
      </c>
      <c r="O569" s="112" t="s">
        <v>3348</v>
      </c>
      <c r="P569" s="112"/>
    </row>
    <row r="570" spans="1:16" ht="93.6" x14ac:dyDescent="0.3">
      <c r="A570" s="166" t="s">
        <v>400</v>
      </c>
      <c r="B570" s="167">
        <v>45030</v>
      </c>
      <c r="C570" s="152" t="s">
        <v>3349</v>
      </c>
      <c r="D570" s="143" t="s">
        <v>3350</v>
      </c>
      <c r="E570" s="143" t="s">
        <v>3351</v>
      </c>
      <c r="F570" s="165" t="s">
        <v>1463</v>
      </c>
      <c r="G570" s="143" t="s">
        <v>942</v>
      </c>
      <c r="H570" s="162" t="s">
        <v>396</v>
      </c>
      <c r="I570" s="160" t="s">
        <v>431</v>
      </c>
      <c r="J570" s="159"/>
      <c r="K570" s="159" t="s">
        <v>18</v>
      </c>
      <c r="L570" s="159" t="s">
        <v>636</v>
      </c>
      <c r="M570" s="161"/>
      <c r="N570" s="143" t="s">
        <v>3352</v>
      </c>
      <c r="O570" s="143" t="s">
        <v>3353</v>
      </c>
      <c r="P570" s="143"/>
    </row>
    <row r="571" spans="1:16" ht="234" x14ac:dyDescent="0.3">
      <c r="A571" s="116" t="s">
        <v>1214</v>
      </c>
      <c r="B571" s="111">
        <v>45030</v>
      </c>
      <c r="C571" s="120" t="s">
        <v>3354</v>
      </c>
      <c r="D571" s="112" t="s">
        <v>3355</v>
      </c>
      <c r="E571" s="112" t="s">
        <v>3356</v>
      </c>
      <c r="F571" s="113" t="s">
        <v>1463</v>
      </c>
      <c r="G571" s="112" t="s">
        <v>849</v>
      </c>
      <c r="H571" s="118" t="s">
        <v>396</v>
      </c>
      <c r="I571" s="136" t="s">
        <v>431</v>
      </c>
      <c r="J571" s="114" t="s">
        <v>386</v>
      </c>
      <c r="K571" s="115" t="s">
        <v>236</v>
      </c>
      <c r="L571" s="115" t="s">
        <v>3357</v>
      </c>
      <c r="M571" s="117" t="s">
        <v>649</v>
      </c>
      <c r="N571" s="112" t="s">
        <v>3358</v>
      </c>
      <c r="O571" s="112" t="s">
        <v>3359</v>
      </c>
      <c r="P571" s="112"/>
    </row>
    <row r="572" spans="1:16" ht="46.8" x14ac:dyDescent="0.3">
      <c r="A572" s="116" t="s">
        <v>379</v>
      </c>
      <c r="B572" s="111">
        <v>45030</v>
      </c>
      <c r="C572" s="120" t="s">
        <v>3360</v>
      </c>
      <c r="D572" s="112" t="s">
        <v>3361</v>
      </c>
      <c r="E572" s="112" t="s">
        <v>3170</v>
      </c>
      <c r="F572" s="113" t="s">
        <v>1463</v>
      </c>
      <c r="G572" s="112" t="s">
        <v>3362</v>
      </c>
      <c r="H572" s="118" t="s">
        <v>396</v>
      </c>
      <c r="I572" s="136" t="s">
        <v>1147</v>
      </c>
      <c r="J572" s="124" t="s">
        <v>452</v>
      </c>
      <c r="K572" s="124" t="s">
        <v>11</v>
      </c>
      <c r="L572" s="124"/>
      <c r="M572" s="117"/>
      <c r="N572" s="112" t="s">
        <v>3363</v>
      </c>
      <c r="O572" s="112" t="s">
        <v>3364</v>
      </c>
      <c r="P572" s="112"/>
    </row>
    <row r="573" spans="1:16" ht="78" x14ac:dyDescent="0.3">
      <c r="A573" s="116" t="s">
        <v>390</v>
      </c>
      <c r="B573" s="111">
        <v>45030</v>
      </c>
      <c r="C573" s="120" t="s">
        <v>3365</v>
      </c>
      <c r="D573" s="112" t="s">
        <v>3366</v>
      </c>
      <c r="E573" s="112" t="s">
        <v>704</v>
      </c>
      <c r="F573" s="113" t="s">
        <v>1463</v>
      </c>
      <c r="G573" s="112" t="s">
        <v>1896</v>
      </c>
      <c r="H573" s="118" t="s">
        <v>396</v>
      </c>
      <c r="I573" s="136" t="s">
        <v>424</v>
      </c>
      <c r="J573" s="124"/>
      <c r="K573" s="124" t="s">
        <v>18</v>
      </c>
      <c r="L573" s="124"/>
      <c r="M573" s="117"/>
      <c r="N573" s="112" t="s">
        <v>3367</v>
      </c>
      <c r="O573" s="112" t="s">
        <v>3368</v>
      </c>
      <c r="P573" s="112"/>
    </row>
    <row r="574" spans="1:16" ht="62.4" x14ac:dyDescent="0.3">
      <c r="A574" s="116" t="s">
        <v>684</v>
      </c>
      <c r="B574" s="111">
        <v>45030</v>
      </c>
      <c r="C574" s="120" t="s">
        <v>3369</v>
      </c>
      <c r="D574" s="112" t="s">
        <v>3370</v>
      </c>
      <c r="E574" s="112" t="s">
        <v>2105</v>
      </c>
      <c r="F574" s="113" t="s">
        <v>1463</v>
      </c>
      <c r="G574" s="112" t="s">
        <v>665</v>
      </c>
      <c r="H574" s="118" t="s">
        <v>396</v>
      </c>
      <c r="I574" s="136" t="s">
        <v>516</v>
      </c>
      <c r="J574" s="124"/>
      <c r="K574" s="124"/>
      <c r="L574" s="124"/>
      <c r="M574" s="117"/>
      <c r="N574" s="112" t="s">
        <v>3371</v>
      </c>
      <c r="O574" s="112" t="s">
        <v>3372</v>
      </c>
      <c r="P574" s="112"/>
    </row>
    <row r="575" spans="1:16" ht="46.8" x14ac:dyDescent="0.3">
      <c r="A575" s="116" t="s">
        <v>750</v>
      </c>
      <c r="B575" s="111">
        <v>45030</v>
      </c>
      <c r="C575" s="120" t="s">
        <v>3373</v>
      </c>
      <c r="D575" s="112" t="s">
        <v>3374</v>
      </c>
      <c r="E575" s="112" t="s">
        <v>1677</v>
      </c>
      <c r="F575" s="113" t="s">
        <v>1463</v>
      </c>
      <c r="G575" s="112" t="s">
        <v>374</v>
      </c>
      <c r="H575" s="118" t="s">
        <v>396</v>
      </c>
      <c r="I575" s="136" t="s">
        <v>516</v>
      </c>
      <c r="J575" s="124" t="s">
        <v>386</v>
      </c>
      <c r="K575" s="124" t="s">
        <v>52</v>
      </c>
      <c r="L575" s="124"/>
      <c r="M575" s="117"/>
      <c r="N575" s="112" t="s">
        <v>3375</v>
      </c>
      <c r="O575" s="112" t="s">
        <v>3376</v>
      </c>
      <c r="P575" s="112"/>
    </row>
    <row r="576" spans="1:16" ht="140.4" x14ac:dyDescent="0.3">
      <c r="A576" s="116" t="s">
        <v>442</v>
      </c>
      <c r="B576" s="111">
        <v>45030</v>
      </c>
      <c r="C576" s="120" t="s">
        <v>3377</v>
      </c>
      <c r="D576" s="112" t="s">
        <v>3378</v>
      </c>
      <c r="E576" s="112" t="s">
        <v>1860</v>
      </c>
      <c r="F576" s="113" t="s">
        <v>1463</v>
      </c>
      <c r="G576" s="112" t="s">
        <v>374</v>
      </c>
      <c r="H576" s="118" t="s">
        <v>396</v>
      </c>
      <c r="I576" s="136" t="s">
        <v>461</v>
      </c>
      <c r="J576" s="124"/>
      <c r="K576" s="124"/>
      <c r="L576" s="124"/>
      <c r="M576" s="117"/>
      <c r="N576" s="112" t="s">
        <v>3379</v>
      </c>
      <c r="O576" s="112" t="s">
        <v>3380</v>
      </c>
      <c r="P576" s="112"/>
    </row>
    <row r="577" spans="1:16" ht="280.8" x14ac:dyDescent="0.3">
      <c r="A577" s="116" t="s">
        <v>379</v>
      </c>
      <c r="B577" s="111">
        <v>45030</v>
      </c>
      <c r="C577" s="120" t="s">
        <v>3381</v>
      </c>
      <c r="D577" s="112" t="s">
        <v>3382</v>
      </c>
      <c r="E577" s="112" t="s">
        <v>919</v>
      </c>
      <c r="F577" s="113" t="s">
        <v>3383</v>
      </c>
      <c r="G577" s="112" t="s">
        <v>409</v>
      </c>
      <c r="H577" s="118" t="s">
        <v>396</v>
      </c>
      <c r="I577" s="136" t="s">
        <v>461</v>
      </c>
      <c r="J577" s="123" t="s">
        <v>386</v>
      </c>
      <c r="K577" s="124" t="s">
        <v>2</v>
      </c>
      <c r="L577" s="124" t="s">
        <v>3384</v>
      </c>
      <c r="M577" s="117"/>
      <c r="N577" s="112" t="s">
        <v>3385</v>
      </c>
      <c r="O577" s="112" t="s">
        <v>3386</v>
      </c>
      <c r="P577" s="112"/>
    </row>
    <row r="578" spans="1:16" ht="202.8" x14ac:dyDescent="0.3">
      <c r="A578" s="116" t="s">
        <v>390</v>
      </c>
      <c r="B578" s="111">
        <v>45030</v>
      </c>
      <c r="C578" s="120" t="s">
        <v>3387</v>
      </c>
      <c r="D578" s="112" t="s">
        <v>3388</v>
      </c>
      <c r="E578" s="112" t="s">
        <v>1385</v>
      </c>
      <c r="F578" s="113" t="s">
        <v>1525</v>
      </c>
      <c r="G578" s="112" t="s">
        <v>3389</v>
      </c>
      <c r="H578" s="118" t="s">
        <v>375</v>
      </c>
      <c r="I578" s="136" t="s">
        <v>2073</v>
      </c>
      <c r="J578" s="124"/>
      <c r="K578" s="124" t="s">
        <v>67</v>
      </c>
      <c r="L578" s="124"/>
      <c r="M578" s="117"/>
      <c r="N578" s="112" t="s">
        <v>3390</v>
      </c>
      <c r="O578" s="112" t="s">
        <v>3391</v>
      </c>
      <c r="P578" s="112"/>
    </row>
    <row r="579" spans="1:16" ht="249.6" x14ac:dyDescent="0.3">
      <c r="A579" s="116" t="s">
        <v>412</v>
      </c>
      <c r="B579" s="111">
        <v>45030</v>
      </c>
      <c r="C579" s="120" t="s">
        <v>3392</v>
      </c>
      <c r="D579" s="112" t="s">
        <v>3393</v>
      </c>
      <c r="E579" s="112" t="s">
        <v>2548</v>
      </c>
      <c r="F579" s="113" t="s">
        <v>1525</v>
      </c>
      <c r="G579" s="112" t="s">
        <v>3394</v>
      </c>
      <c r="H579" s="118" t="s">
        <v>375</v>
      </c>
      <c r="I579" s="136" t="s">
        <v>3395</v>
      </c>
      <c r="J579" s="124"/>
      <c r="K579" s="124"/>
      <c r="L579" s="124"/>
      <c r="M579" s="117"/>
      <c r="N579" s="112" t="s">
        <v>3396</v>
      </c>
      <c r="O579" s="112" t="s">
        <v>3397</v>
      </c>
      <c r="P579" s="112"/>
    </row>
    <row r="580" spans="1:16" ht="343.2" x14ac:dyDescent="0.3">
      <c r="A580" s="166" t="s">
        <v>400</v>
      </c>
      <c r="B580" s="167">
        <v>45030</v>
      </c>
      <c r="C580" s="152" t="s">
        <v>3398</v>
      </c>
      <c r="D580" s="143" t="s">
        <v>3399</v>
      </c>
      <c r="E580" s="143" t="s">
        <v>3400</v>
      </c>
      <c r="F580" s="165" t="s">
        <v>1525</v>
      </c>
      <c r="G580" s="143" t="s">
        <v>942</v>
      </c>
      <c r="H580" s="162" t="s">
        <v>375</v>
      </c>
      <c r="I580" s="160" t="s">
        <v>516</v>
      </c>
      <c r="J580" s="159" t="s">
        <v>452</v>
      </c>
      <c r="K580" s="159" t="s">
        <v>104</v>
      </c>
      <c r="L580" s="159" t="s">
        <v>3401</v>
      </c>
      <c r="M580" s="161" t="s">
        <v>649</v>
      </c>
      <c r="N580" s="143" t="s">
        <v>3402</v>
      </c>
      <c r="O580" s="143" t="s">
        <v>3403</v>
      </c>
      <c r="P580" s="143"/>
    </row>
    <row r="581" spans="1:16" ht="140.4" x14ac:dyDescent="0.3">
      <c r="A581" s="116" t="s">
        <v>390</v>
      </c>
      <c r="B581" s="111">
        <v>45030</v>
      </c>
      <c r="C581" s="120" t="s">
        <v>3404</v>
      </c>
      <c r="D581" s="112" t="s">
        <v>3405</v>
      </c>
      <c r="E581" s="112" t="s">
        <v>1385</v>
      </c>
      <c r="F581" s="113" t="s">
        <v>1525</v>
      </c>
      <c r="G581" s="112" t="s">
        <v>374</v>
      </c>
      <c r="H581" s="118" t="s">
        <v>375</v>
      </c>
      <c r="I581" s="136" t="s">
        <v>3406</v>
      </c>
      <c r="J581" s="124" t="s">
        <v>386</v>
      </c>
      <c r="K581" s="124" t="s">
        <v>13</v>
      </c>
      <c r="L581" s="124" t="s">
        <v>3407</v>
      </c>
      <c r="M581" s="117" t="s">
        <v>439</v>
      </c>
      <c r="N581" s="112" t="s">
        <v>3408</v>
      </c>
      <c r="O581" s="112" t="s">
        <v>3409</v>
      </c>
      <c r="P581" s="112"/>
    </row>
    <row r="582" spans="1:16" ht="265.2" x14ac:dyDescent="0.3">
      <c r="A582" s="116" t="s">
        <v>400</v>
      </c>
      <c r="B582" s="111">
        <v>45030</v>
      </c>
      <c r="C582" s="120" t="s">
        <v>3410</v>
      </c>
      <c r="D582" s="112" t="s">
        <v>3411</v>
      </c>
      <c r="E582" s="112" t="s">
        <v>1850</v>
      </c>
      <c r="F582" s="113" t="s">
        <v>1470</v>
      </c>
      <c r="G582" s="112" t="s">
        <v>942</v>
      </c>
      <c r="H582" s="118" t="s">
        <v>375</v>
      </c>
      <c r="I582" s="136" t="s">
        <v>385</v>
      </c>
      <c r="J582" s="124"/>
      <c r="K582" s="124" t="s">
        <v>3412</v>
      </c>
      <c r="L582" s="124"/>
      <c r="M582" s="117"/>
      <c r="N582" s="112" t="s">
        <v>3413</v>
      </c>
      <c r="O582" s="112" t="s">
        <v>3414</v>
      </c>
      <c r="P582" s="112"/>
    </row>
    <row r="583" spans="1:16" ht="390" x14ac:dyDescent="0.3">
      <c r="A583" s="116" t="s">
        <v>412</v>
      </c>
      <c r="B583" s="111">
        <v>45030</v>
      </c>
      <c r="C583" s="120" t="s">
        <v>3415</v>
      </c>
      <c r="D583" s="112" t="s">
        <v>3416</v>
      </c>
      <c r="E583" s="112" t="s">
        <v>1572</v>
      </c>
      <c r="F583" s="113" t="s">
        <v>1470</v>
      </c>
      <c r="G583" s="112" t="s">
        <v>942</v>
      </c>
      <c r="H583" s="118" t="s">
        <v>375</v>
      </c>
      <c r="I583" s="136" t="s">
        <v>431</v>
      </c>
      <c r="J583" s="124"/>
      <c r="K583" s="124" t="s">
        <v>6</v>
      </c>
      <c r="L583" s="124"/>
      <c r="M583" s="117"/>
      <c r="N583" s="112" t="s">
        <v>3417</v>
      </c>
      <c r="O583" s="112" t="s">
        <v>3418</v>
      </c>
      <c r="P583" s="112"/>
    </row>
    <row r="584" spans="1:16" ht="405.6" x14ac:dyDescent="0.3">
      <c r="A584" s="116" t="s">
        <v>412</v>
      </c>
      <c r="B584" s="111">
        <v>45030</v>
      </c>
      <c r="C584" s="120" t="s">
        <v>3419</v>
      </c>
      <c r="D584" s="112" t="s">
        <v>3420</v>
      </c>
      <c r="E584" s="112" t="s">
        <v>3421</v>
      </c>
      <c r="F584" s="113" t="s">
        <v>3422</v>
      </c>
      <c r="G584" s="112" t="s">
        <v>409</v>
      </c>
      <c r="H584" s="118" t="s">
        <v>375</v>
      </c>
      <c r="I584" s="136" t="s">
        <v>424</v>
      </c>
      <c r="J584" s="124" t="s">
        <v>386</v>
      </c>
      <c r="K584" s="124" t="s">
        <v>2526</v>
      </c>
      <c r="L584" s="124" t="s">
        <v>3423</v>
      </c>
      <c r="M584" s="117"/>
      <c r="N584" s="112" t="s">
        <v>3424</v>
      </c>
      <c r="O584" s="112" t="s">
        <v>3425</v>
      </c>
      <c r="P584" s="112"/>
    </row>
    <row r="585" spans="1:16" ht="249.6" x14ac:dyDescent="0.3">
      <c r="A585" s="116" t="s">
        <v>379</v>
      </c>
      <c r="B585" s="111">
        <v>45030</v>
      </c>
      <c r="C585" s="120" t="s">
        <v>3426</v>
      </c>
      <c r="D585" s="112" t="s">
        <v>3427</v>
      </c>
      <c r="E585" s="112" t="s">
        <v>1860</v>
      </c>
      <c r="F585" s="113" t="s">
        <v>3298</v>
      </c>
      <c r="G585" s="112" t="s">
        <v>374</v>
      </c>
      <c r="H585" s="118" t="s">
        <v>375</v>
      </c>
      <c r="I585" s="136" t="s">
        <v>447</v>
      </c>
      <c r="J585" s="124" t="s">
        <v>452</v>
      </c>
      <c r="K585" s="124" t="s">
        <v>11</v>
      </c>
      <c r="L585" s="124" t="s">
        <v>3428</v>
      </c>
      <c r="M585" s="117" t="s">
        <v>649</v>
      </c>
      <c r="N585" s="112" t="s">
        <v>3429</v>
      </c>
      <c r="O585" s="112" t="s">
        <v>3430</v>
      </c>
      <c r="P585" s="112"/>
    </row>
    <row r="586" spans="1:16" ht="171.6" x14ac:dyDescent="0.3">
      <c r="A586" s="116" t="s">
        <v>400</v>
      </c>
      <c r="B586" s="111">
        <v>45030</v>
      </c>
      <c r="C586" s="120" t="s">
        <v>3431</v>
      </c>
      <c r="D586" s="112" t="s">
        <v>3432</v>
      </c>
      <c r="E586" s="112" t="s">
        <v>445</v>
      </c>
      <c r="F586" s="113" t="s">
        <v>374</v>
      </c>
      <c r="G586" s="112" t="s">
        <v>409</v>
      </c>
      <c r="H586" s="118" t="s">
        <v>396</v>
      </c>
      <c r="I586" s="136" t="s">
        <v>385</v>
      </c>
      <c r="J586" s="124"/>
      <c r="K586" s="124" t="s">
        <v>18</v>
      </c>
      <c r="L586" s="124" t="s">
        <v>3433</v>
      </c>
      <c r="M586" s="117"/>
      <c r="N586" s="112" t="s">
        <v>3434</v>
      </c>
      <c r="O586" s="112" t="s">
        <v>3435</v>
      </c>
      <c r="P586" s="112"/>
    </row>
    <row r="587" spans="1:16" ht="46.8" x14ac:dyDescent="0.3">
      <c r="A587" s="116" t="s">
        <v>369</v>
      </c>
      <c r="B587" s="111">
        <v>45030</v>
      </c>
      <c r="C587" s="120" t="s">
        <v>3436</v>
      </c>
      <c r="D587" s="112" t="s">
        <v>3437</v>
      </c>
      <c r="E587" s="112" t="s">
        <v>2251</v>
      </c>
      <c r="F587" s="113" t="s">
        <v>374</v>
      </c>
      <c r="G587" s="112" t="s">
        <v>374</v>
      </c>
      <c r="H587" s="118" t="s">
        <v>396</v>
      </c>
      <c r="I587" s="136" t="s">
        <v>461</v>
      </c>
      <c r="J587" s="124"/>
      <c r="K587" s="124"/>
      <c r="L587" s="124"/>
      <c r="M587" s="117"/>
      <c r="N587" s="112" t="s">
        <v>3438</v>
      </c>
      <c r="O587" s="112" t="s">
        <v>549</v>
      </c>
      <c r="P587" s="112"/>
    </row>
    <row r="588" spans="1:16" ht="46.8" x14ac:dyDescent="0.3">
      <c r="A588" s="116" t="s">
        <v>369</v>
      </c>
      <c r="B588" s="111">
        <v>45030</v>
      </c>
      <c r="C588" s="120" t="s">
        <v>3439</v>
      </c>
      <c r="D588" s="112" t="s">
        <v>3440</v>
      </c>
      <c r="E588" s="112" t="s">
        <v>510</v>
      </c>
      <c r="F588" s="113" t="s">
        <v>374</v>
      </c>
      <c r="G588" s="112" t="s">
        <v>374</v>
      </c>
      <c r="H588" s="118" t="s">
        <v>396</v>
      </c>
      <c r="I588" s="136" t="s">
        <v>385</v>
      </c>
      <c r="J588" s="124"/>
      <c r="K588" s="124" t="s">
        <v>42</v>
      </c>
      <c r="L588" s="124"/>
      <c r="M588" s="117"/>
      <c r="N588" s="112" t="s">
        <v>3441</v>
      </c>
      <c r="O588" s="112" t="s">
        <v>549</v>
      </c>
      <c r="P588" s="112"/>
    </row>
    <row r="589" spans="1:16" ht="31.2" x14ac:dyDescent="0.3">
      <c r="A589" s="116" t="s">
        <v>1294</v>
      </c>
      <c r="B589" s="111">
        <v>45030</v>
      </c>
      <c r="C589" s="120" t="s">
        <v>3442</v>
      </c>
      <c r="D589" s="112" t="s">
        <v>3443</v>
      </c>
      <c r="E589" s="112" t="s">
        <v>1297</v>
      </c>
      <c r="F589" s="113" t="s">
        <v>374</v>
      </c>
      <c r="G589" s="112" t="s">
        <v>374</v>
      </c>
      <c r="H589" s="118" t="s">
        <v>396</v>
      </c>
      <c r="I589" s="136" t="s">
        <v>694</v>
      </c>
      <c r="J589" s="124"/>
      <c r="K589" s="124"/>
      <c r="L589" s="124"/>
      <c r="M589" s="117"/>
      <c r="N589" s="112" t="s">
        <v>3444</v>
      </c>
      <c r="O589" s="112" t="s">
        <v>549</v>
      </c>
      <c r="P589" s="112"/>
    </row>
    <row r="590" spans="1:16" ht="46.8" x14ac:dyDescent="0.3">
      <c r="A590" s="116" t="s">
        <v>400</v>
      </c>
      <c r="B590" s="111">
        <v>45030</v>
      </c>
      <c r="C590" s="120" t="s">
        <v>3445</v>
      </c>
      <c r="D590" s="112" t="s">
        <v>3446</v>
      </c>
      <c r="E590" s="112" t="s">
        <v>3447</v>
      </c>
      <c r="F590" s="113" t="s">
        <v>374</v>
      </c>
      <c r="G590" s="112" t="s">
        <v>374</v>
      </c>
      <c r="H590" s="118" t="s">
        <v>396</v>
      </c>
      <c r="I590" s="136" t="s">
        <v>431</v>
      </c>
      <c r="J590" s="124"/>
      <c r="K590" s="124" t="s">
        <v>18</v>
      </c>
      <c r="L590" s="124"/>
      <c r="M590" s="117"/>
      <c r="N590" s="112" t="s">
        <v>3448</v>
      </c>
      <c r="O590" s="112" t="s">
        <v>549</v>
      </c>
      <c r="P590" s="112"/>
    </row>
    <row r="591" spans="1:16" ht="78" x14ac:dyDescent="0.3">
      <c r="A591" s="166" t="s">
        <v>400</v>
      </c>
      <c r="B591" s="167">
        <v>45030</v>
      </c>
      <c r="C591" s="152" t="s">
        <v>3449</v>
      </c>
      <c r="D591" s="143" t="s">
        <v>3450</v>
      </c>
      <c r="E591" s="143" t="s">
        <v>2740</v>
      </c>
      <c r="F591" s="165" t="s">
        <v>374</v>
      </c>
      <c r="G591" s="143" t="s">
        <v>374</v>
      </c>
      <c r="H591" s="162" t="s">
        <v>396</v>
      </c>
      <c r="I591" s="160" t="s">
        <v>694</v>
      </c>
      <c r="J591" s="159" t="s">
        <v>452</v>
      </c>
      <c r="K591" s="159" t="s">
        <v>27</v>
      </c>
      <c r="L591" s="159" t="s">
        <v>3451</v>
      </c>
      <c r="M591" s="161"/>
      <c r="N591" s="143" t="s">
        <v>3452</v>
      </c>
      <c r="O591" s="143" t="s">
        <v>3453</v>
      </c>
      <c r="P591" s="143"/>
    </row>
    <row r="592" spans="1:16" ht="62.4" x14ac:dyDescent="0.3">
      <c r="A592" s="116" t="s">
        <v>400</v>
      </c>
      <c r="B592" s="111">
        <v>45030</v>
      </c>
      <c r="C592" s="120" t="s">
        <v>3454</v>
      </c>
      <c r="D592" s="112" t="s">
        <v>3455</v>
      </c>
      <c r="E592" s="112" t="s">
        <v>1913</v>
      </c>
      <c r="F592" s="113" t="s">
        <v>374</v>
      </c>
      <c r="G592" s="112" t="s">
        <v>374</v>
      </c>
      <c r="H592" s="118" t="s">
        <v>396</v>
      </c>
      <c r="I592" s="136" t="s">
        <v>385</v>
      </c>
      <c r="J592" s="124"/>
      <c r="K592" s="124" t="s">
        <v>18</v>
      </c>
      <c r="L592" s="124" t="s">
        <v>3456</v>
      </c>
      <c r="M592" s="117"/>
      <c r="N592" s="112" t="s">
        <v>3457</v>
      </c>
      <c r="O592" s="112" t="s">
        <v>3458</v>
      </c>
      <c r="P592" s="112"/>
    </row>
    <row r="593" spans="1:16" ht="187.2" x14ac:dyDescent="0.3">
      <c r="A593" s="166" t="s">
        <v>400</v>
      </c>
      <c r="B593" s="167">
        <v>45030</v>
      </c>
      <c r="C593" s="152" t="s">
        <v>3459</v>
      </c>
      <c r="D593" s="143" t="s">
        <v>3460</v>
      </c>
      <c r="E593" s="143" t="s">
        <v>1355</v>
      </c>
      <c r="F593" s="165" t="s">
        <v>374</v>
      </c>
      <c r="G593" s="143" t="s">
        <v>374</v>
      </c>
      <c r="H593" s="162" t="s">
        <v>375</v>
      </c>
      <c r="I593" s="160" t="s">
        <v>1718</v>
      </c>
      <c r="J593" s="159" t="s">
        <v>452</v>
      </c>
      <c r="K593" s="159" t="s">
        <v>18</v>
      </c>
      <c r="L593" s="159" t="s">
        <v>3461</v>
      </c>
      <c r="M593" s="161"/>
      <c r="N593" s="143" t="s">
        <v>3462</v>
      </c>
      <c r="O593" s="143" t="s">
        <v>3463</v>
      </c>
      <c r="P593" s="143"/>
    </row>
    <row r="594" spans="1:16" ht="234" x14ac:dyDescent="0.3">
      <c r="A594" s="116" t="s">
        <v>369</v>
      </c>
      <c r="B594" s="111">
        <v>45030</v>
      </c>
      <c r="C594" s="120" t="s">
        <v>3464</v>
      </c>
      <c r="D594" s="112" t="s">
        <v>3465</v>
      </c>
      <c r="E594" s="112" t="s">
        <v>1562</v>
      </c>
      <c r="F594" s="113" t="s">
        <v>374</v>
      </c>
      <c r="G594" s="112" t="s">
        <v>374</v>
      </c>
      <c r="H594" s="118" t="s">
        <v>375</v>
      </c>
      <c r="I594" s="136" t="s">
        <v>537</v>
      </c>
      <c r="J594" s="124"/>
      <c r="K594" s="124" t="s">
        <v>35</v>
      </c>
      <c r="L594" s="124"/>
      <c r="M594" s="117"/>
      <c r="N594" s="112" t="s">
        <v>3466</v>
      </c>
      <c r="O594" s="112" t="s">
        <v>3467</v>
      </c>
      <c r="P594" s="112"/>
    </row>
    <row r="595" spans="1:16" ht="234" x14ac:dyDescent="0.3">
      <c r="A595" s="116" t="s">
        <v>412</v>
      </c>
      <c r="B595" s="111">
        <v>45030</v>
      </c>
      <c r="C595" s="120" t="s">
        <v>3468</v>
      </c>
      <c r="D595" s="112" t="s">
        <v>3469</v>
      </c>
      <c r="E595" s="112" t="s">
        <v>1455</v>
      </c>
      <c r="F595" s="113" t="s">
        <v>374</v>
      </c>
      <c r="G595" s="112" t="s">
        <v>374</v>
      </c>
      <c r="H595" s="118" t="s">
        <v>375</v>
      </c>
      <c r="I595" s="136" t="s">
        <v>461</v>
      </c>
      <c r="J595" s="124" t="s">
        <v>386</v>
      </c>
      <c r="K595" s="124" t="s">
        <v>6</v>
      </c>
      <c r="L595" s="124"/>
      <c r="M595" s="117"/>
      <c r="N595" s="112" t="s">
        <v>3470</v>
      </c>
      <c r="O595" s="112" t="s">
        <v>3471</v>
      </c>
      <c r="P595" s="112"/>
    </row>
    <row r="596" spans="1:16" ht="187.2" x14ac:dyDescent="0.3">
      <c r="A596" s="116" t="s">
        <v>400</v>
      </c>
      <c r="B596" s="111">
        <v>45030</v>
      </c>
      <c r="C596" s="120" t="s">
        <v>3472</v>
      </c>
      <c r="D596" s="112" t="s">
        <v>3473</v>
      </c>
      <c r="E596" s="112" t="s">
        <v>2532</v>
      </c>
      <c r="F596" s="113" t="s">
        <v>374</v>
      </c>
      <c r="G596" s="112" t="s">
        <v>374</v>
      </c>
      <c r="H596" s="118" t="s">
        <v>375</v>
      </c>
      <c r="I596" s="136" t="s">
        <v>431</v>
      </c>
      <c r="J596" s="124" t="s">
        <v>452</v>
      </c>
      <c r="K596" s="124" t="s">
        <v>13</v>
      </c>
      <c r="L596" s="124" t="s">
        <v>769</v>
      </c>
      <c r="M596" s="117"/>
      <c r="N596" s="112" t="s">
        <v>3474</v>
      </c>
      <c r="O596" s="112" t="s">
        <v>3475</v>
      </c>
      <c r="P596" s="112"/>
    </row>
    <row r="597" spans="1:16" ht="140.4" x14ac:dyDescent="0.3">
      <c r="A597" s="116" t="s">
        <v>400</v>
      </c>
      <c r="B597" s="111">
        <v>45023</v>
      </c>
      <c r="C597" s="120" t="s">
        <v>3476</v>
      </c>
      <c r="D597" s="112" t="s">
        <v>1481</v>
      </c>
      <c r="E597" s="112" t="s">
        <v>2176</v>
      </c>
      <c r="F597" s="113" t="s">
        <v>1544</v>
      </c>
      <c r="G597" s="112" t="s">
        <v>564</v>
      </c>
      <c r="H597" s="118" t="s">
        <v>396</v>
      </c>
      <c r="I597" s="136" t="s">
        <v>424</v>
      </c>
      <c r="J597" s="124" t="s">
        <v>452</v>
      </c>
      <c r="K597" s="124" t="s">
        <v>18</v>
      </c>
      <c r="L597" s="124" t="s">
        <v>3477</v>
      </c>
      <c r="M597" s="117"/>
      <c r="N597" s="112" t="s">
        <v>3478</v>
      </c>
      <c r="O597" s="112" t="s">
        <v>3479</v>
      </c>
      <c r="P597" s="112"/>
    </row>
    <row r="598" spans="1:16" ht="140.4" x14ac:dyDescent="0.3">
      <c r="A598" s="116" t="s">
        <v>390</v>
      </c>
      <c r="B598" s="111">
        <v>45023</v>
      </c>
      <c r="C598" s="120" t="s">
        <v>3480</v>
      </c>
      <c r="D598" s="112" t="s">
        <v>3481</v>
      </c>
      <c r="E598" s="112" t="s">
        <v>3482</v>
      </c>
      <c r="F598" s="113" t="s">
        <v>1833</v>
      </c>
      <c r="G598" s="112" t="s">
        <v>374</v>
      </c>
      <c r="H598" s="118" t="s">
        <v>396</v>
      </c>
      <c r="I598" s="136" t="s">
        <v>1450</v>
      </c>
      <c r="J598" s="115" t="s">
        <v>386</v>
      </c>
      <c r="K598" s="115" t="s">
        <v>35</v>
      </c>
      <c r="L598" s="115" t="s">
        <v>3483</v>
      </c>
      <c r="M598" s="117" t="s">
        <v>439</v>
      </c>
      <c r="N598" s="112" t="s">
        <v>3484</v>
      </c>
      <c r="O598" s="112" t="s">
        <v>3485</v>
      </c>
      <c r="P598" s="112"/>
    </row>
    <row r="599" spans="1:16" ht="265.2" x14ac:dyDescent="0.3">
      <c r="A599" s="116" t="s">
        <v>412</v>
      </c>
      <c r="B599" s="111">
        <v>45023</v>
      </c>
      <c r="C599" s="120" t="s">
        <v>3486</v>
      </c>
      <c r="D599" s="112" t="s">
        <v>3487</v>
      </c>
      <c r="E599" s="112" t="s">
        <v>1297</v>
      </c>
      <c r="F599" s="113" t="s">
        <v>1463</v>
      </c>
      <c r="G599" s="112" t="s">
        <v>3488</v>
      </c>
      <c r="H599" s="118" t="s">
        <v>396</v>
      </c>
      <c r="I599" s="136" t="s">
        <v>1305</v>
      </c>
      <c r="J599" s="124"/>
      <c r="K599" s="124"/>
      <c r="L599" s="124"/>
      <c r="M599" s="117"/>
      <c r="N599" s="112" t="s">
        <v>3489</v>
      </c>
      <c r="O599" s="112" t="s">
        <v>3490</v>
      </c>
      <c r="P599" s="112"/>
    </row>
    <row r="600" spans="1:16" ht="202.8" x14ac:dyDescent="0.3">
      <c r="A600" s="166" t="s">
        <v>400</v>
      </c>
      <c r="B600" s="167">
        <v>45023</v>
      </c>
      <c r="C600" s="152" t="s">
        <v>3491</v>
      </c>
      <c r="D600" s="143" t="s">
        <v>3492</v>
      </c>
      <c r="E600" s="143" t="s">
        <v>3493</v>
      </c>
      <c r="F600" s="165" t="s">
        <v>1463</v>
      </c>
      <c r="G600" s="143" t="s">
        <v>3494</v>
      </c>
      <c r="H600" s="162" t="s">
        <v>396</v>
      </c>
      <c r="I600" s="160" t="s">
        <v>385</v>
      </c>
      <c r="J600" s="159" t="s">
        <v>452</v>
      </c>
      <c r="K600" s="159" t="s">
        <v>18</v>
      </c>
      <c r="L600" s="159" t="s">
        <v>3495</v>
      </c>
      <c r="M600" s="161"/>
      <c r="N600" s="143" t="s">
        <v>3496</v>
      </c>
      <c r="O600" s="143" t="s">
        <v>3497</v>
      </c>
      <c r="P600" s="112"/>
    </row>
    <row r="601" spans="1:16" ht="187.2" x14ac:dyDescent="0.3">
      <c r="A601" s="116" t="s">
        <v>369</v>
      </c>
      <c r="B601" s="111">
        <v>45023</v>
      </c>
      <c r="C601" s="120" t="s">
        <v>3498</v>
      </c>
      <c r="D601" s="112" t="s">
        <v>3499</v>
      </c>
      <c r="E601" s="112" t="s">
        <v>3500</v>
      </c>
      <c r="F601" s="113" t="s">
        <v>1606</v>
      </c>
      <c r="G601" s="112" t="s">
        <v>849</v>
      </c>
      <c r="H601" s="118" t="s">
        <v>396</v>
      </c>
      <c r="I601" s="136" t="s">
        <v>431</v>
      </c>
      <c r="J601" s="124" t="s">
        <v>386</v>
      </c>
      <c r="K601" s="124" t="s">
        <v>12</v>
      </c>
      <c r="L601" s="124" t="s">
        <v>3501</v>
      </c>
      <c r="M601" s="117" t="s">
        <v>439</v>
      </c>
      <c r="N601" s="112" t="s">
        <v>3502</v>
      </c>
      <c r="O601" s="112" t="s">
        <v>3503</v>
      </c>
      <c r="P601" s="112"/>
    </row>
    <row r="602" spans="1:16" ht="156" x14ac:dyDescent="0.3">
      <c r="A602" s="116" t="s">
        <v>369</v>
      </c>
      <c r="B602" s="111">
        <v>45023</v>
      </c>
      <c r="C602" s="120" t="s">
        <v>3504</v>
      </c>
      <c r="D602" s="112" t="s">
        <v>3505</v>
      </c>
      <c r="E602" s="112" t="s">
        <v>2240</v>
      </c>
      <c r="F602" s="113" t="s">
        <v>1606</v>
      </c>
      <c r="G602" s="112" t="s">
        <v>1088</v>
      </c>
      <c r="H602" s="118" t="s">
        <v>396</v>
      </c>
      <c r="I602" s="136" t="s">
        <v>461</v>
      </c>
      <c r="J602" s="124" t="s">
        <v>386</v>
      </c>
      <c r="K602" s="124" t="s">
        <v>146</v>
      </c>
      <c r="L602" s="124"/>
      <c r="M602" s="117"/>
      <c r="N602" s="112" t="s">
        <v>3506</v>
      </c>
      <c r="O602" s="112" t="s">
        <v>3507</v>
      </c>
      <c r="P602" s="112"/>
    </row>
    <row r="603" spans="1:16" ht="140.4" x14ac:dyDescent="0.3">
      <c r="A603" s="166" t="s">
        <v>400</v>
      </c>
      <c r="B603" s="167">
        <v>45023</v>
      </c>
      <c r="C603" s="152" t="s">
        <v>3508</v>
      </c>
      <c r="D603" s="143" t="s">
        <v>3509</v>
      </c>
      <c r="E603" s="143" t="s">
        <v>2740</v>
      </c>
      <c r="F603" s="165" t="s">
        <v>1506</v>
      </c>
      <c r="G603" s="143" t="s">
        <v>409</v>
      </c>
      <c r="H603" s="162" t="s">
        <v>375</v>
      </c>
      <c r="I603" s="160" t="s">
        <v>1718</v>
      </c>
      <c r="J603" s="159"/>
      <c r="K603" s="159" t="s">
        <v>8</v>
      </c>
      <c r="L603" s="159"/>
      <c r="M603" s="161"/>
      <c r="N603" s="143" t="s">
        <v>3510</v>
      </c>
      <c r="O603" s="143" t="s">
        <v>3511</v>
      </c>
      <c r="P603" s="112"/>
    </row>
    <row r="604" spans="1:16" ht="234" x14ac:dyDescent="0.3">
      <c r="A604" s="116" t="s">
        <v>1214</v>
      </c>
      <c r="B604" s="111">
        <v>45023</v>
      </c>
      <c r="C604" s="120" t="s">
        <v>3512</v>
      </c>
      <c r="D604" s="112" t="s">
        <v>3513</v>
      </c>
      <c r="E604" s="112" t="s">
        <v>3514</v>
      </c>
      <c r="F604" s="113" t="s">
        <v>1525</v>
      </c>
      <c r="G604" s="112" t="s">
        <v>2951</v>
      </c>
      <c r="H604" s="118" t="s">
        <v>375</v>
      </c>
      <c r="I604" s="136" t="s">
        <v>397</v>
      </c>
      <c r="J604" s="124" t="s">
        <v>452</v>
      </c>
      <c r="K604" s="124" t="s">
        <v>14</v>
      </c>
      <c r="L604" s="124" t="s">
        <v>3515</v>
      </c>
      <c r="M604" s="117"/>
      <c r="N604" s="112" t="s">
        <v>3516</v>
      </c>
      <c r="O604" s="112" t="s">
        <v>3517</v>
      </c>
      <c r="P604" s="112"/>
    </row>
    <row r="605" spans="1:16" ht="312" x14ac:dyDescent="0.3">
      <c r="A605" s="116" t="s">
        <v>379</v>
      </c>
      <c r="B605" s="111">
        <v>45023</v>
      </c>
      <c r="C605" s="120" t="s">
        <v>3518</v>
      </c>
      <c r="D605" s="112" t="s">
        <v>3519</v>
      </c>
      <c r="E605" s="112" t="s">
        <v>1650</v>
      </c>
      <c r="F605" s="113" t="s">
        <v>1525</v>
      </c>
      <c r="G605" s="112" t="s">
        <v>942</v>
      </c>
      <c r="H605" s="118" t="s">
        <v>375</v>
      </c>
      <c r="I605" s="136" t="s">
        <v>461</v>
      </c>
      <c r="J605" s="124" t="s">
        <v>386</v>
      </c>
      <c r="K605" s="124" t="s">
        <v>12</v>
      </c>
      <c r="L605" s="124" t="s">
        <v>3520</v>
      </c>
      <c r="M605" s="117" t="s">
        <v>439</v>
      </c>
      <c r="N605" s="112" t="s">
        <v>3521</v>
      </c>
      <c r="O605" s="112" t="s">
        <v>3522</v>
      </c>
      <c r="P605" s="112"/>
    </row>
    <row r="606" spans="1:16" ht="343.2" x14ac:dyDescent="0.3">
      <c r="A606" s="116" t="s">
        <v>400</v>
      </c>
      <c r="B606" s="111">
        <v>45023</v>
      </c>
      <c r="C606" s="120" t="s">
        <v>3523</v>
      </c>
      <c r="D606" s="112" t="s">
        <v>3524</v>
      </c>
      <c r="E606" s="112" t="s">
        <v>3525</v>
      </c>
      <c r="F606" s="113" t="s">
        <v>2702</v>
      </c>
      <c r="G606" s="112" t="s">
        <v>3526</v>
      </c>
      <c r="H606" s="118" t="s">
        <v>375</v>
      </c>
      <c r="I606" s="136" t="s">
        <v>1718</v>
      </c>
      <c r="J606" s="124" t="s">
        <v>452</v>
      </c>
      <c r="K606" s="124" t="s">
        <v>13</v>
      </c>
      <c r="L606" s="124" t="s">
        <v>3527</v>
      </c>
      <c r="M606" s="117"/>
      <c r="N606" s="112" t="s">
        <v>3528</v>
      </c>
      <c r="O606" s="112" t="s">
        <v>3529</v>
      </c>
      <c r="P606" s="112"/>
    </row>
    <row r="607" spans="1:16" ht="93.6" x14ac:dyDescent="0.3">
      <c r="A607" s="116" t="s">
        <v>379</v>
      </c>
      <c r="B607" s="111">
        <v>45023</v>
      </c>
      <c r="C607" s="120" t="s">
        <v>3530</v>
      </c>
      <c r="D607" s="112" t="s">
        <v>3531</v>
      </c>
      <c r="E607" s="112" t="s">
        <v>1850</v>
      </c>
      <c r="F607" s="113" t="s">
        <v>374</v>
      </c>
      <c r="G607" s="112" t="s">
        <v>3532</v>
      </c>
      <c r="H607" s="118" t="s">
        <v>396</v>
      </c>
      <c r="I607" s="136" t="s">
        <v>1206</v>
      </c>
      <c r="J607" s="124" t="s">
        <v>386</v>
      </c>
      <c r="K607" s="124" t="s">
        <v>12</v>
      </c>
      <c r="L607" s="124" t="s">
        <v>3533</v>
      </c>
      <c r="M607" s="117" t="s">
        <v>439</v>
      </c>
      <c r="N607" s="112" t="s">
        <v>3534</v>
      </c>
      <c r="O607" s="112" t="s">
        <v>3535</v>
      </c>
      <c r="P607" s="112"/>
    </row>
    <row r="608" spans="1:16" ht="31.2" x14ac:dyDescent="0.3">
      <c r="A608" s="116" t="s">
        <v>1294</v>
      </c>
      <c r="B608" s="111">
        <v>45023</v>
      </c>
      <c r="C608" s="120" t="s">
        <v>3536</v>
      </c>
      <c r="D608" s="112" t="s">
        <v>3537</v>
      </c>
      <c r="E608" s="112" t="s">
        <v>1297</v>
      </c>
      <c r="F608" s="113" t="s">
        <v>374</v>
      </c>
      <c r="G608" s="112" t="s">
        <v>374</v>
      </c>
      <c r="H608" s="118" t="s">
        <v>396</v>
      </c>
      <c r="I608" s="136" t="s">
        <v>424</v>
      </c>
      <c r="J608" s="124" t="s">
        <v>386</v>
      </c>
      <c r="K608" s="124" t="s">
        <v>688</v>
      </c>
      <c r="L608" s="124" t="s">
        <v>850</v>
      </c>
      <c r="M608" s="117"/>
      <c r="N608" s="112" t="s">
        <v>3538</v>
      </c>
      <c r="O608" s="112" t="s">
        <v>3539</v>
      </c>
      <c r="P608" s="112"/>
    </row>
    <row r="609" spans="1:16" ht="265.2" x14ac:dyDescent="0.3">
      <c r="A609" s="116" t="s">
        <v>400</v>
      </c>
      <c r="B609" s="111">
        <v>45023</v>
      </c>
      <c r="C609" s="120" t="s">
        <v>3540</v>
      </c>
      <c r="D609" s="112" t="s">
        <v>2313</v>
      </c>
      <c r="E609" s="112" t="s">
        <v>3400</v>
      </c>
      <c r="F609" s="113" t="s">
        <v>374</v>
      </c>
      <c r="G609" s="112" t="s">
        <v>1387</v>
      </c>
      <c r="H609" s="118" t="s">
        <v>375</v>
      </c>
      <c r="I609" s="136" t="s">
        <v>447</v>
      </c>
      <c r="J609" s="124" t="s">
        <v>452</v>
      </c>
      <c r="K609" s="124" t="s">
        <v>13</v>
      </c>
      <c r="L609" s="124" t="s">
        <v>3541</v>
      </c>
      <c r="M609" s="117"/>
      <c r="N609" s="112" t="s">
        <v>3542</v>
      </c>
      <c r="O609" s="112" t="s">
        <v>3543</v>
      </c>
      <c r="P609" s="112"/>
    </row>
    <row r="610" spans="1:16" ht="31.2" x14ac:dyDescent="0.3">
      <c r="A610" s="116" t="s">
        <v>412</v>
      </c>
      <c r="B610" s="111">
        <v>45023</v>
      </c>
      <c r="C610" s="120" t="s">
        <v>3544</v>
      </c>
      <c r="D610" s="112" t="s">
        <v>3545</v>
      </c>
      <c r="E610" s="112" t="s">
        <v>2094</v>
      </c>
      <c r="F610" s="113" t="s">
        <v>374</v>
      </c>
      <c r="G610" s="112" t="s">
        <v>374</v>
      </c>
      <c r="H610" s="118" t="s">
        <v>396</v>
      </c>
      <c r="I610" s="136" t="s">
        <v>1959</v>
      </c>
      <c r="J610" s="124"/>
      <c r="K610" s="124"/>
      <c r="L610" s="124"/>
      <c r="M610" s="117"/>
      <c r="N610" s="112" t="s">
        <v>3546</v>
      </c>
      <c r="O610" s="112" t="s">
        <v>549</v>
      </c>
      <c r="P610" s="112"/>
    </row>
    <row r="611" spans="1:16" ht="46.8" x14ac:dyDescent="0.3">
      <c r="A611" s="116" t="s">
        <v>1214</v>
      </c>
      <c r="B611" s="111">
        <v>45023</v>
      </c>
      <c r="C611" s="120" t="s">
        <v>3547</v>
      </c>
      <c r="D611" s="112" t="s">
        <v>3548</v>
      </c>
      <c r="E611" s="112" t="s">
        <v>1850</v>
      </c>
      <c r="F611" s="113" t="s">
        <v>374</v>
      </c>
      <c r="G611" s="112" t="s">
        <v>374</v>
      </c>
      <c r="H611" s="118" t="s">
        <v>396</v>
      </c>
      <c r="I611" s="136" t="s">
        <v>431</v>
      </c>
      <c r="J611" s="124" t="s">
        <v>452</v>
      </c>
      <c r="K611" s="124" t="s">
        <v>27</v>
      </c>
      <c r="L611" s="124" t="s">
        <v>3549</v>
      </c>
      <c r="M611" s="117"/>
      <c r="N611" s="112" t="s">
        <v>3550</v>
      </c>
      <c r="O611" s="112" t="s">
        <v>549</v>
      </c>
      <c r="P611" s="112"/>
    </row>
    <row r="612" spans="1:16" ht="46.8" x14ac:dyDescent="0.3">
      <c r="A612" s="166" t="s">
        <v>400</v>
      </c>
      <c r="B612" s="167">
        <v>45023</v>
      </c>
      <c r="C612" s="152" t="s">
        <v>3551</v>
      </c>
      <c r="D612" s="197" t="s">
        <v>3552</v>
      </c>
      <c r="E612" s="143" t="s">
        <v>1058</v>
      </c>
      <c r="F612" s="165" t="s">
        <v>374</v>
      </c>
      <c r="G612" s="143" t="s">
        <v>374</v>
      </c>
      <c r="H612" s="162" t="s">
        <v>396</v>
      </c>
      <c r="I612" s="160" t="s">
        <v>516</v>
      </c>
      <c r="J612" s="159"/>
      <c r="K612" s="159" t="s">
        <v>18</v>
      </c>
      <c r="L612" s="159" t="s">
        <v>769</v>
      </c>
      <c r="M612" s="161"/>
      <c r="N612" s="143" t="s">
        <v>3553</v>
      </c>
      <c r="O612" s="143" t="s">
        <v>3554</v>
      </c>
      <c r="P612" s="112"/>
    </row>
    <row r="613" spans="1:16" ht="109.2" x14ac:dyDescent="0.3">
      <c r="A613" s="116" t="s">
        <v>400</v>
      </c>
      <c r="B613" s="111">
        <v>45023</v>
      </c>
      <c r="C613" s="120" t="s">
        <v>3555</v>
      </c>
      <c r="D613" s="112" t="s">
        <v>3556</v>
      </c>
      <c r="E613" s="112" t="s">
        <v>2143</v>
      </c>
      <c r="F613" s="113" t="s">
        <v>1298</v>
      </c>
      <c r="G613" s="112" t="s">
        <v>3557</v>
      </c>
      <c r="H613" s="118" t="s">
        <v>396</v>
      </c>
      <c r="I613" s="136" t="s">
        <v>461</v>
      </c>
      <c r="J613" s="124" t="s">
        <v>452</v>
      </c>
      <c r="K613" s="124" t="s">
        <v>28</v>
      </c>
      <c r="L613" s="124" t="s">
        <v>3558</v>
      </c>
      <c r="M613" s="117"/>
      <c r="N613" s="112" t="s">
        <v>3559</v>
      </c>
      <c r="O613" s="112" t="s">
        <v>3560</v>
      </c>
      <c r="P613" s="112"/>
    </row>
    <row r="614" spans="1:16" ht="62.4" x14ac:dyDescent="0.3">
      <c r="A614" s="116" t="s">
        <v>1654</v>
      </c>
      <c r="B614" s="111">
        <v>45023</v>
      </c>
      <c r="C614" s="120" t="s">
        <v>3561</v>
      </c>
      <c r="D614" s="112" t="s">
        <v>3562</v>
      </c>
      <c r="E614" s="112" t="s">
        <v>2869</v>
      </c>
      <c r="F614" s="113" t="s">
        <v>374</v>
      </c>
      <c r="G614" s="112" t="s">
        <v>374</v>
      </c>
      <c r="H614" s="118" t="s">
        <v>396</v>
      </c>
      <c r="I614" s="136" t="s">
        <v>385</v>
      </c>
      <c r="J614" s="124" t="s">
        <v>386</v>
      </c>
      <c r="K614" s="124"/>
      <c r="L614" s="124"/>
      <c r="M614" s="117"/>
      <c r="N614" s="112" t="s">
        <v>3563</v>
      </c>
      <c r="O614" s="112" t="s">
        <v>3564</v>
      </c>
      <c r="P614" s="112"/>
    </row>
    <row r="615" spans="1:16" ht="124.8" x14ac:dyDescent="0.3">
      <c r="A615" s="116" t="s">
        <v>390</v>
      </c>
      <c r="B615" s="111">
        <v>45023</v>
      </c>
      <c r="C615" s="120" t="s">
        <v>3565</v>
      </c>
      <c r="D615" s="112" t="s">
        <v>3566</v>
      </c>
      <c r="E615" s="112" t="s">
        <v>3247</v>
      </c>
      <c r="F615" s="113" t="s">
        <v>374</v>
      </c>
      <c r="G615" s="112" t="s">
        <v>374</v>
      </c>
      <c r="H615" s="118" t="s">
        <v>396</v>
      </c>
      <c r="I615" s="136" t="s">
        <v>1897</v>
      </c>
      <c r="J615" s="124"/>
      <c r="K615" s="124" t="s">
        <v>35</v>
      </c>
      <c r="L615" s="124"/>
      <c r="M615" s="117"/>
      <c r="N615" s="112" t="s">
        <v>3567</v>
      </c>
      <c r="O615" s="112" t="s">
        <v>3568</v>
      </c>
      <c r="P615" s="112"/>
    </row>
    <row r="616" spans="1:16" ht="124.8" x14ac:dyDescent="0.3">
      <c r="A616" s="116" t="s">
        <v>379</v>
      </c>
      <c r="B616" s="111">
        <v>45023</v>
      </c>
      <c r="C616" s="120" t="s">
        <v>3569</v>
      </c>
      <c r="D616" s="112" t="s">
        <v>3570</v>
      </c>
      <c r="E616" s="112" t="s">
        <v>1316</v>
      </c>
      <c r="F616" s="113" t="s">
        <v>374</v>
      </c>
      <c r="G616" s="112" t="s">
        <v>374</v>
      </c>
      <c r="H616" s="118" t="s">
        <v>396</v>
      </c>
      <c r="I616" s="136" t="s">
        <v>447</v>
      </c>
      <c r="J616" s="114" t="s">
        <v>452</v>
      </c>
      <c r="K616" s="115" t="s">
        <v>4</v>
      </c>
      <c r="L616" s="115" t="s">
        <v>3571</v>
      </c>
      <c r="M616" s="117" t="s">
        <v>649</v>
      </c>
      <c r="N616" s="112" t="s">
        <v>3572</v>
      </c>
      <c r="O616" s="112" t="s">
        <v>3573</v>
      </c>
      <c r="P616" s="112"/>
    </row>
    <row r="617" spans="1:16" ht="156" x14ac:dyDescent="0.3">
      <c r="A617" s="116" t="s">
        <v>822</v>
      </c>
      <c r="B617" s="111">
        <v>45023</v>
      </c>
      <c r="C617" s="120" t="s">
        <v>3574</v>
      </c>
      <c r="D617" s="112" t="s">
        <v>3575</v>
      </c>
      <c r="E617" s="112" t="s">
        <v>1297</v>
      </c>
      <c r="F617" s="113" t="s">
        <v>374</v>
      </c>
      <c r="G617" s="112" t="s">
        <v>374</v>
      </c>
      <c r="H617" s="118" t="s">
        <v>375</v>
      </c>
      <c r="I617" s="136" t="s">
        <v>385</v>
      </c>
      <c r="J617" s="124"/>
      <c r="K617" s="124" t="s">
        <v>8</v>
      </c>
      <c r="L617" s="124"/>
      <c r="M617" s="117"/>
      <c r="N617" s="112" t="s">
        <v>3576</v>
      </c>
      <c r="O617" s="112" t="s">
        <v>3577</v>
      </c>
      <c r="P617" s="112"/>
    </row>
    <row r="618" spans="1:16" ht="265.2" x14ac:dyDescent="0.3">
      <c r="A618" s="116" t="s">
        <v>379</v>
      </c>
      <c r="B618" s="111">
        <v>45023</v>
      </c>
      <c r="C618" s="120" t="s">
        <v>3578</v>
      </c>
      <c r="D618" s="112" t="s">
        <v>3579</v>
      </c>
      <c r="E618" s="112" t="s">
        <v>3060</v>
      </c>
      <c r="F618" s="113" t="s">
        <v>374</v>
      </c>
      <c r="G618" s="112" t="s">
        <v>374</v>
      </c>
      <c r="H618" s="118" t="s">
        <v>375</v>
      </c>
      <c r="I618" s="136" t="s">
        <v>385</v>
      </c>
      <c r="J618" s="124" t="s">
        <v>386</v>
      </c>
      <c r="K618" s="124" t="s">
        <v>12</v>
      </c>
      <c r="L618" s="124" t="s">
        <v>3580</v>
      </c>
      <c r="M618" s="117" t="s">
        <v>439</v>
      </c>
      <c r="N618" s="112" t="s">
        <v>3581</v>
      </c>
      <c r="O618" s="112" t="s">
        <v>3582</v>
      </c>
      <c r="P618" s="112"/>
    </row>
    <row r="619" spans="1:16" ht="234" x14ac:dyDescent="0.3">
      <c r="A619" s="166" t="s">
        <v>390</v>
      </c>
      <c r="B619" s="167">
        <v>45023</v>
      </c>
      <c r="C619" s="152" t="s">
        <v>3583</v>
      </c>
      <c r="D619" s="143" t="s">
        <v>3584</v>
      </c>
      <c r="E619" s="143" t="s">
        <v>2240</v>
      </c>
      <c r="F619" s="165" t="s">
        <v>374</v>
      </c>
      <c r="G619" s="143" t="s">
        <v>374</v>
      </c>
      <c r="H619" s="162" t="s">
        <v>375</v>
      </c>
      <c r="I619" s="160" t="s">
        <v>461</v>
      </c>
      <c r="J619" s="159" t="s">
        <v>452</v>
      </c>
      <c r="K619" s="159" t="s">
        <v>13</v>
      </c>
      <c r="L619" s="159" t="s">
        <v>3585</v>
      </c>
      <c r="M619" s="161"/>
      <c r="N619" s="143" t="s">
        <v>3586</v>
      </c>
      <c r="O619" s="143" t="s">
        <v>3587</v>
      </c>
      <c r="P619" s="112"/>
    </row>
    <row r="620" spans="1:16" ht="187.2" x14ac:dyDescent="0.3">
      <c r="A620" s="116" t="s">
        <v>554</v>
      </c>
      <c r="B620" s="111">
        <v>45016</v>
      </c>
      <c r="C620" s="120" t="s">
        <v>3588</v>
      </c>
      <c r="D620" s="112" t="s">
        <v>3589</v>
      </c>
      <c r="E620" s="112" t="s">
        <v>2548</v>
      </c>
      <c r="F620" s="113" t="s">
        <v>1298</v>
      </c>
      <c r="G620" s="112" t="s">
        <v>819</v>
      </c>
      <c r="H620" s="118" t="s">
        <v>396</v>
      </c>
      <c r="I620" s="136" t="s">
        <v>559</v>
      </c>
      <c r="J620" s="124" t="s">
        <v>386</v>
      </c>
      <c r="K620" s="124" t="s">
        <v>69</v>
      </c>
      <c r="L620" s="124"/>
      <c r="M620" s="117"/>
      <c r="N620" s="112" t="s">
        <v>3590</v>
      </c>
      <c r="O620" s="112" t="s">
        <v>3591</v>
      </c>
      <c r="P620" s="112"/>
    </row>
    <row r="621" spans="1:16" ht="78" x14ac:dyDescent="0.3">
      <c r="A621" s="116" t="s">
        <v>369</v>
      </c>
      <c r="B621" s="111">
        <v>45016</v>
      </c>
      <c r="C621" s="120" t="s">
        <v>3592</v>
      </c>
      <c r="D621" s="112" t="s">
        <v>3593</v>
      </c>
      <c r="E621" s="112" t="s">
        <v>2176</v>
      </c>
      <c r="F621" s="113" t="s">
        <v>1544</v>
      </c>
      <c r="G621" s="112" t="s">
        <v>564</v>
      </c>
      <c r="H621" s="118" t="s">
        <v>396</v>
      </c>
      <c r="I621" s="136" t="s">
        <v>431</v>
      </c>
      <c r="J621" s="114" t="s">
        <v>452</v>
      </c>
      <c r="K621" s="124" t="s">
        <v>12</v>
      </c>
      <c r="L621" s="124" t="s">
        <v>3594</v>
      </c>
      <c r="M621" s="117" t="s">
        <v>439</v>
      </c>
      <c r="N621" s="112" t="s">
        <v>3595</v>
      </c>
      <c r="O621" s="112" t="s">
        <v>3596</v>
      </c>
      <c r="P621" s="112"/>
    </row>
    <row r="622" spans="1:16" ht="46.8" x14ac:dyDescent="0.3">
      <c r="A622" s="116" t="s">
        <v>412</v>
      </c>
      <c r="B622" s="111">
        <v>45016</v>
      </c>
      <c r="C622" s="120" t="s">
        <v>3597</v>
      </c>
      <c r="D622" s="112" t="s">
        <v>3598</v>
      </c>
      <c r="E622" s="112" t="s">
        <v>1878</v>
      </c>
      <c r="F622" s="113" t="s">
        <v>1544</v>
      </c>
      <c r="G622" s="112" t="s">
        <v>460</v>
      </c>
      <c r="H622" s="118" t="s">
        <v>396</v>
      </c>
      <c r="I622" s="136" t="s">
        <v>461</v>
      </c>
      <c r="J622" s="124"/>
      <c r="K622" s="124"/>
      <c r="L622" s="124"/>
      <c r="M622" s="117"/>
      <c r="N622" s="112" t="s">
        <v>3599</v>
      </c>
      <c r="O622" s="112" t="s">
        <v>3600</v>
      </c>
      <c r="P622" s="112"/>
    </row>
    <row r="623" spans="1:16" ht="124.8" x14ac:dyDescent="0.3">
      <c r="A623" s="116" t="s">
        <v>400</v>
      </c>
      <c r="B623" s="111">
        <v>45016</v>
      </c>
      <c r="C623" s="120" t="s">
        <v>3601</v>
      </c>
      <c r="D623" s="112" t="s">
        <v>3602</v>
      </c>
      <c r="E623" s="112" t="s">
        <v>1328</v>
      </c>
      <c r="F623" s="113" t="s">
        <v>1544</v>
      </c>
      <c r="G623" s="112" t="s">
        <v>873</v>
      </c>
      <c r="H623" s="118" t="s">
        <v>396</v>
      </c>
      <c r="I623" s="136" t="s">
        <v>424</v>
      </c>
      <c r="J623" s="114" t="s">
        <v>452</v>
      </c>
      <c r="K623" s="115" t="s">
        <v>11</v>
      </c>
      <c r="L623" s="115" t="s">
        <v>3603</v>
      </c>
      <c r="M623" s="117" t="s">
        <v>439</v>
      </c>
      <c r="N623" s="112" t="s">
        <v>3604</v>
      </c>
      <c r="O623" s="112" t="s">
        <v>3605</v>
      </c>
      <c r="P623" s="112"/>
    </row>
    <row r="624" spans="1:16" ht="171.6" x14ac:dyDescent="0.3">
      <c r="A624" s="116" t="s">
        <v>412</v>
      </c>
      <c r="B624" s="111">
        <v>45016</v>
      </c>
      <c r="C624" s="120" t="s">
        <v>3606</v>
      </c>
      <c r="D624" s="112" t="s">
        <v>3607</v>
      </c>
      <c r="E624" s="112" t="s">
        <v>3608</v>
      </c>
      <c r="F624" s="113" t="s">
        <v>3609</v>
      </c>
      <c r="G624" s="112" t="s">
        <v>374</v>
      </c>
      <c r="H624" s="118" t="s">
        <v>396</v>
      </c>
      <c r="I624" s="136" t="s">
        <v>431</v>
      </c>
      <c r="J624" s="124"/>
      <c r="K624" s="124" t="s">
        <v>227</v>
      </c>
      <c r="L624" s="124"/>
      <c r="M624" s="117"/>
      <c r="N624" s="112" t="s">
        <v>3610</v>
      </c>
      <c r="O624" s="112" t="s">
        <v>3611</v>
      </c>
      <c r="P624" s="112"/>
    </row>
    <row r="625" spans="1:16" ht="62.4" x14ac:dyDescent="0.3">
      <c r="A625" s="116" t="s">
        <v>3174</v>
      </c>
      <c r="B625" s="111">
        <v>45016</v>
      </c>
      <c r="C625" s="120" t="s">
        <v>3612</v>
      </c>
      <c r="D625" s="112" t="s">
        <v>3613</v>
      </c>
      <c r="E625" s="112" t="s">
        <v>2648</v>
      </c>
      <c r="F625" s="113" t="s">
        <v>1463</v>
      </c>
      <c r="G625" s="112" t="s">
        <v>564</v>
      </c>
      <c r="H625" s="118" t="s">
        <v>396</v>
      </c>
      <c r="I625" s="136" t="s">
        <v>397</v>
      </c>
      <c r="J625" s="124"/>
      <c r="K625" s="124"/>
      <c r="L625" s="124"/>
      <c r="M625" s="117"/>
      <c r="N625" s="112" t="s">
        <v>3614</v>
      </c>
      <c r="O625" s="112" t="s">
        <v>3615</v>
      </c>
      <c r="P625" s="112"/>
    </row>
    <row r="626" spans="1:16" ht="156" x14ac:dyDescent="0.3">
      <c r="A626" s="116" t="s">
        <v>1214</v>
      </c>
      <c r="B626" s="111">
        <v>45016</v>
      </c>
      <c r="C626" s="120" t="s">
        <v>3616</v>
      </c>
      <c r="D626" s="112" t="s">
        <v>3617</v>
      </c>
      <c r="E626" s="112" t="s">
        <v>1860</v>
      </c>
      <c r="F626" s="113" t="s">
        <v>1606</v>
      </c>
      <c r="G626" s="112" t="s">
        <v>3618</v>
      </c>
      <c r="H626" s="118" t="s">
        <v>396</v>
      </c>
      <c r="I626" s="136" t="s">
        <v>461</v>
      </c>
      <c r="J626" s="114" t="s">
        <v>386</v>
      </c>
      <c r="K626" s="115" t="s">
        <v>141</v>
      </c>
      <c r="L626" s="115" t="s">
        <v>3619</v>
      </c>
      <c r="M626" s="117" t="s">
        <v>439</v>
      </c>
      <c r="N626" s="112" t="s">
        <v>3620</v>
      </c>
      <c r="O626" s="112" t="s">
        <v>3621</v>
      </c>
      <c r="P626" s="112"/>
    </row>
    <row r="627" spans="1:16" ht="234" x14ac:dyDescent="0.3">
      <c r="A627" s="116" t="s">
        <v>379</v>
      </c>
      <c r="B627" s="111">
        <v>45016</v>
      </c>
      <c r="C627" s="120" t="s">
        <v>3622</v>
      </c>
      <c r="D627" s="112" t="s">
        <v>3623</v>
      </c>
      <c r="E627" s="112" t="s">
        <v>2143</v>
      </c>
      <c r="F627" s="113" t="s">
        <v>1525</v>
      </c>
      <c r="G627" s="112" t="s">
        <v>3624</v>
      </c>
      <c r="H627" s="118" t="s">
        <v>375</v>
      </c>
      <c r="I627" s="136" t="s">
        <v>559</v>
      </c>
      <c r="J627" s="124" t="s">
        <v>452</v>
      </c>
      <c r="K627" s="124" t="s">
        <v>11</v>
      </c>
      <c r="L627" s="124" t="s">
        <v>3625</v>
      </c>
      <c r="M627" s="117" t="s">
        <v>439</v>
      </c>
      <c r="N627" s="112" t="s">
        <v>3626</v>
      </c>
      <c r="O627" s="112" t="s">
        <v>3627</v>
      </c>
      <c r="P627" s="112"/>
    </row>
    <row r="628" spans="1:16" ht="156" x14ac:dyDescent="0.3">
      <c r="A628" s="116" t="s">
        <v>379</v>
      </c>
      <c r="B628" s="111">
        <v>45016</v>
      </c>
      <c r="C628" s="120" t="s">
        <v>3628</v>
      </c>
      <c r="D628" s="112" t="s">
        <v>3629</v>
      </c>
      <c r="E628" s="112" t="s">
        <v>3630</v>
      </c>
      <c r="F628" s="113" t="s">
        <v>1525</v>
      </c>
      <c r="G628" s="112" t="s">
        <v>409</v>
      </c>
      <c r="H628" s="118" t="s">
        <v>375</v>
      </c>
      <c r="I628" s="136" t="s">
        <v>447</v>
      </c>
      <c r="J628" s="124" t="s">
        <v>386</v>
      </c>
      <c r="K628" s="124" t="s">
        <v>11</v>
      </c>
      <c r="L628" s="124" t="s">
        <v>3631</v>
      </c>
      <c r="M628" s="117" t="s">
        <v>439</v>
      </c>
      <c r="N628" s="112" t="s">
        <v>3632</v>
      </c>
      <c r="O628" s="112" t="s">
        <v>3633</v>
      </c>
      <c r="P628" s="112"/>
    </row>
    <row r="629" spans="1:16" ht="124.8" x14ac:dyDescent="0.3">
      <c r="A629" s="116" t="s">
        <v>400</v>
      </c>
      <c r="B629" s="111">
        <v>45016</v>
      </c>
      <c r="C629" s="120" t="s">
        <v>3634</v>
      </c>
      <c r="D629" s="112" t="s">
        <v>3635</v>
      </c>
      <c r="E629" s="112" t="s">
        <v>3636</v>
      </c>
      <c r="F629" s="113" t="s">
        <v>3637</v>
      </c>
      <c r="G629" s="112" t="s">
        <v>409</v>
      </c>
      <c r="H629" s="118" t="s">
        <v>375</v>
      </c>
      <c r="I629" s="136" t="s">
        <v>447</v>
      </c>
      <c r="J629" s="124" t="s">
        <v>452</v>
      </c>
      <c r="K629" s="124" t="s">
        <v>30</v>
      </c>
      <c r="L629" s="124" t="s">
        <v>3638</v>
      </c>
      <c r="M629" s="117"/>
      <c r="N629" s="112" t="s">
        <v>3639</v>
      </c>
      <c r="O629" s="112" t="s">
        <v>3640</v>
      </c>
      <c r="P629" s="112"/>
    </row>
    <row r="630" spans="1:16" ht="156" x14ac:dyDescent="0.3">
      <c r="A630" s="116" t="s">
        <v>750</v>
      </c>
      <c r="B630" s="111">
        <v>45016</v>
      </c>
      <c r="C630" s="120" t="s">
        <v>3641</v>
      </c>
      <c r="D630" s="112" t="s">
        <v>3642</v>
      </c>
      <c r="E630" s="112" t="s">
        <v>1860</v>
      </c>
      <c r="F630" s="113" t="s">
        <v>1470</v>
      </c>
      <c r="G630" s="112" t="s">
        <v>942</v>
      </c>
      <c r="H630" s="118" t="s">
        <v>375</v>
      </c>
      <c r="I630" s="136" t="s">
        <v>424</v>
      </c>
      <c r="J630" s="124" t="s">
        <v>386</v>
      </c>
      <c r="K630" s="124" t="s">
        <v>8</v>
      </c>
      <c r="L630" s="124" t="s">
        <v>3643</v>
      </c>
      <c r="M630" s="117"/>
      <c r="N630" s="112" t="s">
        <v>3644</v>
      </c>
      <c r="O630" s="112" t="s">
        <v>3645</v>
      </c>
      <c r="P630" s="112"/>
    </row>
    <row r="631" spans="1:16" ht="140.4" x14ac:dyDescent="0.3">
      <c r="A631" s="116" t="s">
        <v>400</v>
      </c>
      <c r="B631" s="111">
        <v>45016</v>
      </c>
      <c r="C631" s="120" t="s">
        <v>3646</v>
      </c>
      <c r="D631" s="112" t="s">
        <v>3647</v>
      </c>
      <c r="E631" s="112" t="s">
        <v>3648</v>
      </c>
      <c r="F631" s="113" t="s">
        <v>374</v>
      </c>
      <c r="G631" s="112" t="s">
        <v>3649</v>
      </c>
      <c r="H631" s="118" t="s">
        <v>375</v>
      </c>
      <c r="I631" s="136" t="s">
        <v>431</v>
      </c>
      <c r="J631" s="124" t="s">
        <v>452</v>
      </c>
      <c r="K631" s="124" t="s">
        <v>214</v>
      </c>
      <c r="L631" s="124" t="s">
        <v>3650</v>
      </c>
      <c r="M631" s="117"/>
      <c r="N631" s="112" t="s">
        <v>3651</v>
      </c>
      <c r="O631" s="112" t="s">
        <v>3652</v>
      </c>
      <c r="P631" s="112"/>
    </row>
    <row r="632" spans="1:16" ht="187.2" x14ac:dyDescent="0.3">
      <c r="A632" s="116" t="s">
        <v>400</v>
      </c>
      <c r="B632" s="111">
        <v>45016</v>
      </c>
      <c r="C632" s="120" t="s">
        <v>3653</v>
      </c>
      <c r="D632" s="112" t="s">
        <v>3654</v>
      </c>
      <c r="E632" s="112" t="s">
        <v>1661</v>
      </c>
      <c r="F632" s="113" t="s">
        <v>374</v>
      </c>
      <c r="G632" s="112" t="s">
        <v>374</v>
      </c>
      <c r="H632" s="118" t="s">
        <v>375</v>
      </c>
      <c r="I632" s="136" t="s">
        <v>431</v>
      </c>
      <c r="J632" s="124" t="s">
        <v>452</v>
      </c>
      <c r="K632" s="124" t="s">
        <v>175</v>
      </c>
      <c r="L632" s="124" t="s">
        <v>769</v>
      </c>
      <c r="M632" s="117"/>
      <c r="N632" s="112" t="s">
        <v>3655</v>
      </c>
      <c r="O632" s="112" t="s">
        <v>3656</v>
      </c>
      <c r="P632" s="112"/>
    </row>
    <row r="633" spans="1:16" ht="109.2" x14ac:dyDescent="0.3">
      <c r="A633" s="116" t="s">
        <v>412</v>
      </c>
      <c r="B633" s="111">
        <v>45016</v>
      </c>
      <c r="C633" s="120" t="s">
        <v>3657</v>
      </c>
      <c r="D633" s="112" t="s">
        <v>3658</v>
      </c>
      <c r="E633" s="112" t="s">
        <v>3659</v>
      </c>
      <c r="F633" s="113" t="s">
        <v>374</v>
      </c>
      <c r="G633" s="112" t="s">
        <v>409</v>
      </c>
      <c r="H633" s="118" t="s">
        <v>396</v>
      </c>
      <c r="I633" s="136" t="s">
        <v>385</v>
      </c>
      <c r="J633" s="124" t="s">
        <v>386</v>
      </c>
      <c r="K633" s="124" t="s">
        <v>18</v>
      </c>
      <c r="L633" s="124" t="s">
        <v>3660</v>
      </c>
      <c r="M633" s="117"/>
      <c r="N633" s="112" t="s">
        <v>3661</v>
      </c>
      <c r="O633" s="112" t="s">
        <v>3662</v>
      </c>
      <c r="P633" s="112"/>
    </row>
    <row r="634" spans="1:16" ht="46.8" x14ac:dyDescent="0.3">
      <c r="A634" s="116" t="s">
        <v>1654</v>
      </c>
      <c r="B634" s="111">
        <v>45016</v>
      </c>
      <c r="C634" s="120" t="s">
        <v>3663</v>
      </c>
      <c r="D634" s="112" t="s">
        <v>3664</v>
      </c>
      <c r="E634" s="112" t="s">
        <v>1562</v>
      </c>
      <c r="F634" s="113" t="s">
        <v>374</v>
      </c>
      <c r="G634" s="112" t="s">
        <v>374</v>
      </c>
      <c r="H634" s="118" t="s">
        <v>396</v>
      </c>
      <c r="I634" s="136" t="s">
        <v>481</v>
      </c>
      <c r="J634" s="124"/>
      <c r="K634" s="124"/>
      <c r="L634" s="124"/>
      <c r="M634" s="117"/>
      <c r="N634" s="112" t="s">
        <v>3665</v>
      </c>
      <c r="O634" s="112" t="s">
        <v>3666</v>
      </c>
      <c r="P634" s="112"/>
    </row>
    <row r="635" spans="1:16" ht="31.2" x14ac:dyDescent="0.3">
      <c r="A635" s="116" t="s">
        <v>1294</v>
      </c>
      <c r="B635" s="111">
        <v>45016</v>
      </c>
      <c r="C635" s="120" t="s">
        <v>3667</v>
      </c>
      <c r="D635" s="112" t="s">
        <v>3668</v>
      </c>
      <c r="E635" s="112" t="s">
        <v>1297</v>
      </c>
      <c r="F635" s="113" t="s">
        <v>374</v>
      </c>
      <c r="G635" s="112" t="s">
        <v>374</v>
      </c>
      <c r="H635" s="118" t="s">
        <v>396</v>
      </c>
      <c r="I635" s="136" t="s">
        <v>1456</v>
      </c>
      <c r="J635" s="124"/>
      <c r="K635" s="124"/>
      <c r="L635" s="124"/>
      <c r="M635" s="117"/>
      <c r="N635" s="112" t="s">
        <v>3669</v>
      </c>
      <c r="O635" s="112" t="s">
        <v>549</v>
      </c>
      <c r="P635" s="112"/>
    </row>
    <row r="636" spans="1:16" ht="31.2" x14ac:dyDescent="0.3">
      <c r="A636" s="116" t="s">
        <v>412</v>
      </c>
      <c r="B636" s="111">
        <v>45016</v>
      </c>
      <c r="C636" s="120" t="s">
        <v>3670</v>
      </c>
      <c r="D636" s="112" t="s">
        <v>3671</v>
      </c>
      <c r="E636" s="112" t="s">
        <v>2548</v>
      </c>
      <c r="F636" s="113" t="s">
        <v>374</v>
      </c>
      <c r="G636" s="112" t="s">
        <v>374</v>
      </c>
      <c r="H636" s="118" t="s">
        <v>396</v>
      </c>
      <c r="I636" s="136" t="s">
        <v>424</v>
      </c>
      <c r="J636" s="124" t="s">
        <v>386</v>
      </c>
      <c r="K636" s="124" t="s">
        <v>12</v>
      </c>
      <c r="L636" s="124" t="s">
        <v>3672</v>
      </c>
      <c r="M636" s="117" t="s">
        <v>439</v>
      </c>
      <c r="N636" s="112" t="s">
        <v>3673</v>
      </c>
      <c r="O636" s="112" t="s">
        <v>549</v>
      </c>
      <c r="P636" s="112"/>
    </row>
    <row r="637" spans="1:16" ht="62.4" x14ac:dyDescent="0.3">
      <c r="A637" s="116" t="s">
        <v>412</v>
      </c>
      <c r="B637" s="111">
        <v>45016</v>
      </c>
      <c r="C637" s="120" t="s">
        <v>3674</v>
      </c>
      <c r="D637" s="112" t="s">
        <v>3675</v>
      </c>
      <c r="E637" s="112" t="s">
        <v>2648</v>
      </c>
      <c r="F637" s="113" t="s">
        <v>374</v>
      </c>
      <c r="G637" s="112" t="s">
        <v>374</v>
      </c>
      <c r="H637" s="118" t="s">
        <v>396</v>
      </c>
      <c r="I637" s="136" t="s">
        <v>424</v>
      </c>
      <c r="J637" s="124" t="s">
        <v>452</v>
      </c>
      <c r="K637" s="124" t="s">
        <v>12</v>
      </c>
      <c r="L637" s="124" t="s">
        <v>3676</v>
      </c>
      <c r="M637" s="117"/>
      <c r="N637" s="112" t="s">
        <v>3677</v>
      </c>
      <c r="O637" s="112" t="s">
        <v>3678</v>
      </c>
      <c r="P637" s="112"/>
    </row>
    <row r="638" spans="1:16" ht="31.2" x14ac:dyDescent="0.3">
      <c r="A638" s="116" t="s">
        <v>400</v>
      </c>
      <c r="B638" s="111">
        <v>45016</v>
      </c>
      <c r="C638" s="120" t="s">
        <v>3679</v>
      </c>
      <c r="D638" s="112" t="s">
        <v>732</v>
      </c>
      <c r="E638" s="112" t="s">
        <v>2143</v>
      </c>
      <c r="F638" s="113" t="s">
        <v>374</v>
      </c>
      <c r="G638" s="112" t="s">
        <v>374</v>
      </c>
      <c r="H638" s="118" t="s">
        <v>396</v>
      </c>
      <c r="I638" s="136" t="s">
        <v>481</v>
      </c>
      <c r="J638" s="124"/>
      <c r="K638" s="124" t="s">
        <v>50</v>
      </c>
      <c r="L638" s="124"/>
      <c r="M638" s="117"/>
      <c r="N638" s="112" t="s">
        <v>3680</v>
      </c>
      <c r="O638" s="112" t="s">
        <v>549</v>
      </c>
      <c r="P638" s="112"/>
    </row>
    <row r="639" spans="1:16" ht="156" x14ac:dyDescent="0.3">
      <c r="A639" s="166" t="s">
        <v>400</v>
      </c>
      <c r="B639" s="167">
        <v>45016</v>
      </c>
      <c r="C639" s="152" t="s">
        <v>3681</v>
      </c>
      <c r="D639" s="143" t="s">
        <v>3682</v>
      </c>
      <c r="E639" s="143" t="s">
        <v>1455</v>
      </c>
      <c r="F639" s="165" t="s">
        <v>374</v>
      </c>
      <c r="G639" s="143" t="s">
        <v>374</v>
      </c>
      <c r="H639" s="162" t="s">
        <v>396</v>
      </c>
      <c r="I639" s="160" t="s">
        <v>447</v>
      </c>
      <c r="J639" s="159" t="s">
        <v>452</v>
      </c>
      <c r="K639" s="159" t="s">
        <v>3</v>
      </c>
      <c r="L639" s="159" t="s">
        <v>3683</v>
      </c>
      <c r="M639" s="161" t="s">
        <v>649</v>
      </c>
      <c r="N639" s="143" t="s">
        <v>3684</v>
      </c>
      <c r="O639" s="143" t="s">
        <v>3685</v>
      </c>
      <c r="P639" s="143"/>
    </row>
    <row r="640" spans="1:16" ht="93.6" x14ac:dyDescent="0.3">
      <c r="A640" s="116" t="s">
        <v>400</v>
      </c>
      <c r="B640" s="111">
        <v>45016</v>
      </c>
      <c r="C640" s="120" t="s">
        <v>3686</v>
      </c>
      <c r="D640" s="112" t="s">
        <v>3687</v>
      </c>
      <c r="E640" s="112" t="s">
        <v>1355</v>
      </c>
      <c r="F640" s="113" t="s">
        <v>374</v>
      </c>
      <c r="G640" s="112" t="s">
        <v>374</v>
      </c>
      <c r="H640" s="118" t="s">
        <v>396</v>
      </c>
      <c r="I640" s="136" t="s">
        <v>424</v>
      </c>
      <c r="J640" s="114" t="s">
        <v>452</v>
      </c>
      <c r="K640" s="115" t="s">
        <v>13</v>
      </c>
      <c r="L640" s="115" t="s">
        <v>3688</v>
      </c>
      <c r="M640" s="117"/>
      <c r="N640" s="112" t="s">
        <v>3689</v>
      </c>
      <c r="O640" s="112" t="s">
        <v>3690</v>
      </c>
      <c r="P640" s="112"/>
    </row>
    <row r="641" spans="1:16" ht="93.6" x14ac:dyDescent="0.3">
      <c r="A641" s="116" t="s">
        <v>400</v>
      </c>
      <c r="B641" s="111">
        <v>45016</v>
      </c>
      <c r="C641" s="120" t="s">
        <v>3691</v>
      </c>
      <c r="D641" s="112" t="s">
        <v>3692</v>
      </c>
      <c r="E641" s="112" t="s">
        <v>1385</v>
      </c>
      <c r="F641" s="113" t="s">
        <v>1556</v>
      </c>
      <c r="G641" s="112" t="s">
        <v>374</v>
      </c>
      <c r="H641" s="118" t="s">
        <v>396</v>
      </c>
      <c r="I641" s="136" t="s">
        <v>447</v>
      </c>
      <c r="J641" s="124"/>
      <c r="K641" s="124"/>
      <c r="L641" s="124"/>
      <c r="M641" s="117"/>
      <c r="N641" s="112" t="s">
        <v>3693</v>
      </c>
      <c r="O641" s="112" t="s">
        <v>3694</v>
      </c>
      <c r="P641" s="112"/>
    </row>
    <row r="642" spans="1:16" ht="109.2" x14ac:dyDescent="0.3">
      <c r="A642" s="166" t="s">
        <v>390</v>
      </c>
      <c r="B642" s="167">
        <v>45016</v>
      </c>
      <c r="C642" s="152" t="s">
        <v>3695</v>
      </c>
      <c r="D642" s="143" t="s">
        <v>3696</v>
      </c>
      <c r="E642" s="143" t="s">
        <v>3697</v>
      </c>
      <c r="F642" s="165" t="s">
        <v>374</v>
      </c>
      <c r="G642" s="143" t="s">
        <v>374</v>
      </c>
      <c r="H642" s="162" t="s">
        <v>396</v>
      </c>
      <c r="I642" s="160" t="s">
        <v>385</v>
      </c>
      <c r="J642" s="159" t="s">
        <v>452</v>
      </c>
      <c r="K642" s="159" t="s">
        <v>75</v>
      </c>
      <c r="L642" s="159"/>
      <c r="M642" s="161"/>
      <c r="N642" s="143" t="s">
        <v>3698</v>
      </c>
      <c r="O642" s="143" t="s">
        <v>3699</v>
      </c>
      <c r="P642" s="143"/>
    </row>
    <row r="643" spans="1:16" ht="140.4" x14ac:dyDescent="0.3">
      <c r="A643" s="116" t="s">
        <v>390</v>
      </c>
      <c r="B643" s="111">
        <v>45016</v>
      </c>
      <c r="C643" s="120" t="s">
        <v>3700</v>
      </c>
      <c r="D643" s="112" t="s">
        <v>3701</v>
      </c>
      <c r="E643" s="112" t="s">
        <v>1913</v>
      </c>
      <c r="F643" s="113" t="s">
        <v>374</v>
      </c>
      <c r="G643" s="112" t="s">
        <v>374</v>
      </c>
      <c r="H643" s="118" t="s">
        <v>396</v>
      </c>
      <c r="I643" s="136" t="s">
        <v>1718</v>
      </c>
      <c r="J643" s="124" t="s">
        <v>386</v>
      </c>
      <c r="K643" s="124" t="s">
        <v>46</v>
      </c>
      <c r="L643" s="124" t="s">
        <v>3702</v>
      </c>
      <c r="M643" s="117" t="s">
        <v>439</v>
      </c>
      <c r="N643" s="112" t="s">
        <v>3703</v>
      </c>
      <c r="O643" s="112" t="s">
        <v>3704</v>
      </c>
      <c r="P643" s="112"/>
    </row>
    <row r="644" spans="1:16" ht="109.2" x14ac:dyDescent="0.3">
      <c r="A644" s="116" t="s">
        <v>390</v>
      </c>
      <c r="B644" s="111">
        <v>45016</v>
      </c>
      <c r="C644" s="120" t="s">
        <v>3705</v>
      </c>
      <c r="D644" s="112" t="s">
        <v>3706</v>
      </c>
      <c r="E644" s="112" t="s">
        <v>3707</v>
      </c>
      <c r="F644" s="113" t="s">
        <v>374</v>
      </c>
      <c r="G644" s="112" t="s">
        <v>374</v>
      </c>
      <c r="H644" s="118" t="s">
        <v>375</v>
      </c>
      <c r="I644" s="136" t="s">
        <v>431</v>
      </c>
      <c r="J644" s="124"/>
      <c r="K644" s="124" t="s">
        <v>14</v>
      </c>
      <c r="L644" s="124"/>
      <c r="M644" s="117"/>
      <c r="N644" s="112" t="s">
        <v>3708</v>
      </c>
      <c r="O644" s="112" t="s">
        <v>3709</v>
      </c>
      <c r="P644" s="112"/>
    </row>
    <row r="645" spans="1:16" ht="202.8" x14ac:dyDescent="0.3">
      <c r="A645" s="116" t="s">
        <v>822</v>
      </c>
      <c r="B645" s="111">
        <v>45016</v>
      </c>
      <c r="C645" s="120" t="s">
        <v>3710</v>
      </c>
      <c r="D645" s="112" t="s">
        <v>3711</v>
      </c>
      <c r="E645" s="112" t="s">
        <v>3712</v>
      </c>
      <c r="F645" s="113" t="s">
        <v>374</v>
      </c>
      <c r="G645" s="112" t="s">
        <v>374</v>
      </c>
      <c r="H645" s="118" t="s">
        <v>375</v>
      </c>
      <c r="I645" s="136" t="s">
        <v>943</v>
      </c>
      <c r="J645" s="124"/>
      <c r="K645" s="124"/>
      <c r="L645" s="124"/>
      <c r="M645" s="117"/>
      <c r="N645" s="112" t="s">
        <v>3713</v>
      </c>
      <c r="O645" s="112" t="s">
        <v>3714</v>
      </c>
      <c r="P645" s="112"/>
    </row>
    <row r="646" spans="1:16" ht="202.8" x14ac:dyDescent="0.3">
      <c r="A646" s="116" t="s">
        <v>379</v>
      </c>
      <c r="B646" s="111">
        <v>45016</v>
      </c>
      <c r="C646" s="120" t="s">
        <v>3715</v>
      </c>
      <c r="D646" s="112" t="s">
        <v>3716</v>
      </c>
      <c r="E646" s="112" t="s">
        <v>1355</v>
      </c>
      <c r="F646" s="113" t="s">
        <v>374</v>
      </c>
      <c r="G646" s="112" t="s">
        <v>374</v>
      </c>
      <c r="H646" s="118" t="s">
        <v>375</v>
      </c>
      <c r="I646" s="136" t="s">
        <v>537</v>
      </c>
      <c r="J646" s="124" t="s">
        <v>386</v>
      </c>
      <c r="K646" s="124" t="s">
        <v>11</v>
      </c>
      <c r="L646" s="124" t="s">
        <v>3717</v>
      </c>
      <c r="M646" s="117" t="s">
        <v>439</v>
      </c>
      <c r="N646" s="112" t="s">
        <v>3718</v>
      </c>
      <c r="O646" s="112" t="s">
        <v>3719</v>
      </c>
      <c r="P646" s="112"/>
    </row>
    <row r="647" spans="1:16" ht="202.8" x14ac:dyDescent="0.3">
      <c r="A647" s="116" t="s">
        <v>400</v>
      </c>
      <c r="B647" s="111">
        <v>45016</v>
      </c>
      <c r="C647" s="120" t="s">
        <v>3720</v>
      </c>
      <c r="D647" s="112" t="s">
        <v>3721</v>
      </c>
      <c r="E647" s="112" t="s">
        <v>1355</v>
      </c>
      <c r="F647" s="113" t="s">
        <v>374</v>
      </c>
      <c r="G647" s="112" t="s">
        <v>374</v>
      </c>
      <c r="H647" s="118" t="s">
        <v>375</v>
      </c>
      <c r="I647" s="136" t="s">
        <v>516</v>
      </c>
      <c r="J647" s="124" t="s">
        <v>386</v>
      </c>
      <c r="K647" s="124" t="s">
        <v>18</v>
      </c>
      <c r="L647" s="124" t="s">
        <v>3722</v>
      </c>
      <c r="M647" s="117"/>
      <c r="N647" s="112" t="s">
        <v>3723</v>
      </c>
      <c r="O647" s="112" t="s">
        <v>3724</v>
      </c>
      <c r="P647" s="112"/>
    </row>
    <row r="648" spans="1:16" ht="187.2" x14ac:dyDescent="0.3">
      <c r="A648" s="166" t="s">
        <v>400</v>
      </c>
      <c r="B648" s="167">
        <v>45016</v>
      </c>
      <c r="C648" s="152" t="s">
        <v>3725</v>
      </c>
      <c r="D648" s="143" t="s">
        <v>3726</v>
      </c>
      <c r="E648" s="143" t="s">
        <v>1385</v>
      </c>
      <c r="F648" s="165" t="s">
        <v>374</v>
      </c>
      <c r="G648" s="143" t="s">
        <v>374</v>
      </c>
      <c r="H648" s="162" t="s">
        <v>375</v>
      </c>
      <c r="I648" s="160" t="s">
        <v>3406</v>
      </c>
      <c r="J648" s="159" t="s">
        <v>452</v>
      </c>
      <c r="K648" s="159" t="s">
        <v>28</v>
      </c>
      <c r="L648" s="159" t="s">
        <v>3727</v>
      </c>
      <c r="M648" s="161"/>
      <c r="N648" s="143" t="s">
        <v>3728</v>
      </c>
      <c r="O648" s="143" t="s">
        <v>3729</v>
      </c>
      <c r="P648" s="143"/>
    </row>
    <row r="649" spans="1:16" ht="124.95" customHeight="1" x14ac:dyDescent="0.3">
      <c r="A649" s="116" t="s">
        <v>369</v>
      </c>
      <c r="B649" s="111">
        <v>45016</v>
      </c>
      <c r="C649" s="120" t="s">
        <v>3730</v>
      </c>
      <c r="D649" s="112" t="s">
        <v>3731</v>
      </c>
      <c r="E649" s="112" t="s">
        <v>2740</v>
      </c>
      <c r="F649" s="113" t="s">
        <v>374</v>
      </c>
      <c r="G649" s="112" t="s">
        <v>374</v>
      </c>
      <c r="H649" s="118" t="s">
        <v>375</v>
      </c>
      <c r="I649" s="136" t="s">
        <v>424</v>
      </c>
      <c r="J649" s="124" t="s">
        <v>452</v>
      </c>
      <c r="K649" s="124" t="s">
        <v>10</v>
      </c>
      <c r="L649" s="124" t="s">
        <v>3732</v>
      </c>
      <c r="M649" s="117"/>
      <c r="N649" s="112" t="s">
        <v>3733</v>
      </c>
      <c r="O649" s="112" t="s">
        <v>3734</v>
      </c>
      <c r="P649" s="112"/>
    </row>
    <row r="650" spans="1:16" ht="31.2" x14ac:dyDescent="0.3">
      <c r="A650" s="116" t="s">
        <v>412</v>
      </c>
      <c r="B650" s="111">
        <v>45009</v>
      </c>
      <c r="C650" s="120" t="s">
        <v>3735</v>
      </c>
      <c r="D650" s="112" t="s">
        <v>3736</v>
      </c>
      <c r="E650" s="112" t="s">
        <v>3737</v>
      </c>
      <c r="F650" s="113" t="s">
        <v>2661</v>
      </c>
      <c r="G650" s="112" t="s">
        <v>374</v>
      </c>
      <c r="H650" s="118" t="s">
        <v>396</v>
      </c>
      <c r="I650" s="136" t="s">
        <v>424</v>
      </c>
      <c r="J650" s="124"/>
      <c r="K650" s="124" t="s">
        <v>18</v>
      </c>
      <c r="L650" s="124" t="s">
        <v>636</v>
      </c>
      <c r="M650" s="117"/>
      <c r="N650" s="112" t="s">
        <v>3738</v>
      </c>
      <c r="O650" s="112" t="s">
        <v>549</v>
      </c>
      <c r="P650" s="112"/>
    </row>
    <row r="651" spans="1:16" ht="62.4" x14ac:dyDescent="0.3">
      <c r="A651" s="116" t="s">
        <v>369</v>
      </c>
      <c r="B651" s="111">
        <v>45009</v>
      </c>
      <c r="C651" s="120" t="s">
        <v>3739</v>
      </c>
      <c r="D651" s="112" t="s">
        <v>3740</v>
      </c>
      <c r="E651" s="112" t="s">
        <v>3741</v>
      </c>
      <c r="F651" s="113" t="s">
        <v>1544</v>
      </c>
      <c r="G651" s="112" t="s">
        <v>830</v>
      </c>
      <c r="H651" s="118" t="s">
        <v>396</v>
      </c>
      <c r="I651" s="136" t="s">
        <v>3242</v>
      </c>
      <c r="J651" s="124"/>
      <c r="K651" s="124" t="s">
        <v>35</v>
      </c>
      <c r="L651" s="124"/>
      <c r="M651" s="117"/>
      <c r="N651" s="112" t="s">
        <v>3742</v>
      </c>
      <c r="O651" s="112" t="s">
        <v>3743</v>
      </c>
      <c r="P651" s="112"/>
    </row>
    <row r="652" spans="1:16" ht="62.4" x14ac:dyDescent="0.3">
      <c r="A652" s="166" t="s">
        <v>400</v>
      </c>
      <c r="B652" s="167">
        <v>45009</v>
      </c>
      <c r="C652" s="152" t="s">
        <v>3744</v>
      </c>
      <c r="D652" s="143" t="s">
        <v>3745</v>
      </c>
      <c r="E652" s="143" t="s">
        <v>510</v>
      </c>
      <c r="F652" s="165" t="s">
        <v>1544</v>
      </c>
      <c r="G652" s="143" t="s">
        <v>564</v>
      </c>
      <c r="H652" s="162" t="s">
        <v>396</v>
      </c>
      <c r="I652" s="160" t="s">
        <v>1578</v>
      </c>
      <c r="J652" s="159"/>
      <c r="K652" s="159" t="s">
        <v>27</v>
      </c>
      <c r="L652" s="159"/>
      <c r="M652" s="161"/>
      <c r="N652" s="143" t="s">
        <v>3746</v>
      </c>
      <c r="O652" s="143" t="s">
        <v>3747</v>
      </c>
      <c r="P652" s="143"/>
    </row>
    <row r="653" spans="1:16" ht="46.8" x14ac:dyDescent="0.3">
      <c r="A653" s="116" t="s">
        <v>1294</v>
      </c>
      <c r="B653" s="111">
        <v>45009</v>
      </c>
      <c r="C653" s="120" t="s">
        <v>3748</v>
      </c>
      <c r="D653" s="112" t="s">
        <v>3749</v>
      </c>
      <c r="E653" s="112" t="s">
        <v>3750</v>
      </c>
      <c r="F653" s="113" t="s">
        <v>1544</v>
      </c>
      <c r="G653" s="112" t="s">
        <v>564</v>
      </c>
      <c r="H653" s="118" t="s">
        <v>396</v>
      </c>
      <c r="I653" s="136" t="s">
        <v>571</v>
      </c>
      <c r="J653" s="124" t="s">
        <v>386</v>
      </c>
      <c r="K653" s="124" t="s">
        <v>21</v>
      </c>
      <c r="L653" s="124" t="s">
        <v>3751</v>
      </c>
      <c r="M653" s="117" t="s">
        <v>386</v>
      </c>
      <c r="N653" s="112" t="s">
        <v>3752</v>
      </c>
      <c r="O653" s="112"/>
      <c r="P653" s="112"/>
    </row>
    <row r="654" spans="1:16" ht="109.2" x14ac:dyDescent="0.3">
      <c r="A654" s="116" t="s">
        <v>1294</v>
      </c>
      <c r="B654" s="111">
        <v>45009</v>
      </c>
      <c r="C654" s="120" t="s">
        <v>3753</v>
      </c>
      <c r="D654" s="112" t="s">
        <v>3754</v>
      </c>
      <c r="E654" s="112" t="s">
        <v>1449</v>
      </c>
      <c r="F654" s="113" t="s">
        <v>1544</v>
      </c>
      <c r="G654" s="112" t="s">
        <v>374</v>
      </c>
      <c r="H654" s="118" t="s">
        <v>396</v>
      </c>
      <c r="I654" s="136" t="s">
        <v>571</v>
      </c>
      <c r="J654" s="124" t="s">
        <v>452</v>
      </c>
      <c r="K654" s="124" t="s">
        <v>21</v>
      </c>
      <c r="L654" s="124" t="s">
        <v>3755</v>
      </c>
      <c r="M654" s="117" t="s">
        <v>452</v>
      </c>
      <c r="N654" s="112" t="s">
        <v>3756</v>
      </c>
      <c r="O654" s="112" t="s">
        <v>3757</v>
      </c>
      <c r="P654" s="112"/>
    </row>
    <row r="655" spans="1:16" ht="46.8" x14ac:dyDescent="0.3">
      <c r="A655" s="116" t="s">
        <v>400</v>
      </c>
      <c r="B655" s="111">
        <v>45009</v>
      </c>
      <c r="C655" s="120" t="s">
        <v>3758</v>
      </c>
      <c r="D655" s="112" t="s">
        <v>2802</v>
      </c>
      <c r="E655" s="112" t="s">
        <v>2176</v>
      </c>
      <c r="F655" s="113" t="s">
        <v>1544</v>
      </c>
      <c r="G655" s="112" t="s">
        <v>374</v>
      </c>
      <c r="H655" s="118" t="s">
        <v>396</v>
      </c>
      <c r="I655" s="136" t="s">
        <v>537</v>
      </c>
      <c r="J655" s="124"/>
      <c r="K655" s="124" t="s">
        <v>35</v>
      </c>
      <c r="L655" s="124"/>
      <c r="M655" s="117"/>
      <c r="N655" s="112" t="s">
        <v>3759</v>
      </c>
      <c r="O655" s="112" t="s">
        <v>3760</v>
      </c>
      <c r="P655" s="112"/>
    </row>
    <row r="656" spans="1:16" ht="140.4" x14ac:dyDescent="0.3">
      <c r="A656" s="166" t="s">
        <v>400</v>
      </c>
      <c r="B656" s="167">
        <v>45009</v>
      </c>
      <c r="C656" s="152" t="s">
        <v>3761</v>
      </c>
      <c r="D656" s="143" t="s">
        <v>3762</v>
      </c>
      <c r="E656" s="143" t="s">
        <v>2143</v>
      </c>
      <c r="F656" s="165" t="s">
        <v>2261</v>
      </c>
      <c r="G656" s="143" t="s">
        <v>564</v>
      </c>
      <c r="H656" s="162" t="s">
        <v>396</v>
      </c>
      <c r="I656" s="160" t="s">
        <v>397</v>
      </c>
      <c r="J656" s="159" t="s">
        <v>452</v>
      </c>
      <c r="K656" s="159" t="s">
        <v>157</v>
      </c>
      <c r="L656" s="159" t="s">
        <v>3763</v>
      </c>
      <c r="M656" s="161"/>
      <c r="N656" s="143" t="s">
        <v>3764</v>
      </c>
      <c r="O656" s="143" t="s">
        <v>3765</v>
      </c>
      <c r="P656" s="143"/>
    </row>
    <row r="657" spans="1:16" ht="62.4" x14ac:dyDescent="0.3">
      <c r="A657" s="116" t="s">
        <v>1033</v>
      </c>
      <c r="B657" s="111">
        <v>45009</v>
      </c>
      <c r="C657" s="120" t="s">
        <v>3766</v>
      </c>
      <c r="D657" s="112" t="s">
        <v>3767</v>
      </c>
      <c r="E657" s="112" t="s">
        <v>2176</v>
      </c>
      <c r="F657" s="113" t="s">
        <v>1556</v>
      </c>
      <c r="G657" s="112" t="s">
        <v>564</v>
      </c>
      <c r="H657" s="118" t="s">
        <v>396</v>
      </c>
      <c r="I657" s="136" t="s">
        <v>431</v>
      </c>
      <c r="J657" s="124"/>
      <c r="K657" s="124" t="s">
        <v>52</v>
      </c>
      <c r="L657" s="124" t="s">
        <v>3688</v>
      </c>
      <c r="M657" s="117"/>
      <c r="N657" s="112" t="s">
        <v>3768</v>
      </c>
      <c r="O657" s="112" t="s">
        <v>3769</v>
      </c>
      <c r="P657" s="112"/>
    </row>
    <row r="658" spans="1:16" ht="109.2" x14ac:dyDescent="0.3">
      <c r="A658" s="116" t="s">
        <v>390</v>
      </c>
      <c r="B658" s="111">
        <v>45009</v>
      </c>
      <c r="C658" s="120" t="s">
        <v>3770</v>
      </c>
      <c r="D658" s="112" t="s">
        <v>3771</v>
      </c>
      <c r="E658" s="112" t="s">
        <v>2094</v>
      </c>
      <c r="F658" s="113" t="s">
        <v>1556</v>
      </c>
      <c r="G658" s="112" t="s">
        <v>564</v>
      </c>
      <c r="H658" s="118" t="s">
        <v>396</v>
      </c>
      <c r="I658" s="136" t="s">
        <v>376</v>
      </c>
      <c r="J658" s="124" t="s">
        <v>386</v>
      </c>
      <c r="K658" s="124" t="s">
        <v>18</v>
      </c>
      <c r="L658" s="124" t="s">
        <v>3772</v>
      </c>
      <c r="M658" s="117"/>
      <c r="N658" s="112" t="s">
        <v>3773</v>
      </c>
      <c r="O658" s="112" t="s">
        <v>3774</v>
      </c>
      <c r="P658" s="112"/>
    </row>
    <row r="659" spans="1:16" ht="93.6" x14ac:dyDescent="0.3">
      <c r="A659" s="116" t="s">
        <v>379</v>
      </c>
      <c r="B659" s="111">
        <v>45009</v>
      </c>
      <c r="C659" s="120" t="s">
        <v>3775</v>
      </c>
      <c r="D659" s="112" t="s">
        <v>3776</v>
      </c>
      <c r="E659" s="112" t="s">
        <v>2740</v>
      </c>
      <c r="F659" s="113" t="s">
        <v>1463</v>
      </c>
      <c r="G659" s="112" t="s">
        <v>409</v>
      </c>
      <c r="H659" s="118" t="s">
        <v>396</v>
      </c>
      <c r="I659" s="136" t="s">
        <v>461</v>
      </c>
      <c r="J659" s="124" t="s">
        <v>452</v>
      </c>
      <c r="K659" s="124" t="s">
        <v>12</v>
      </c>
      <c r="L659" s="124" t="s">
        <v>3777</v>
      </c>
      <c r="M659" s="117"/>
      <c r="N659" s="112" t="s">
        <v>3778</v>
      </c>
      <c r="O659" s="112" t="s">
        <v>3779</v>
      </c>
      <c r="P659" s="112"/>
    </row>
    <row r="660" spans="1:16" ht="78" x14ac:dyDescent="0.3">
      <c r="A660" s="116" t="s">
        <v>369</v>
      </c>
      <c r="B660" s="111">
        <v>45009</v>
      </c>
      <c r="C660" s="120" t="s">
        <v>3780</v>
      </c>
      <c r="D660" s="112" t="s">
        <v>3781</v>
      </c>
      <c r="E660" s="112" t="s">
        <v>445</v>
      </c>
      <c r="F660" s="113" t="s">
        <v>1463</v>
      </c>
      <c r="G660" s="112" t="s">
        <v>564</v>
      </c>
      <c r="H660" s="118" t="s">
        <v>396</v>
      </c>
      <c r="I660" s="136" t="s">
        <v>618</v>
      </c>
      <c r="J660" s="124" t="s">
        <v>386</v>
      </c>
      <c r="K660" s="124" t="s">
        <v>18</v>
      </c>
      <c r="L660" s="124" t="s">
        <v>3782</v>
      </c>
      <c r="M660" s="117"/>
      <c r="N660" s="112" t="s">
        <v>3783</v>
      </c>
      <c r="O660" s="112" t="s">
        <v>3784</v>
      </c>
      <c r="P660" s="112"/>
    </row>
    <row r="661" spans="1:16" ht="280.8" x14ac:dyDescent="0.3">
      <c r="A661" s="116" t="s">
        <v>379</v>
      </c>
      <c r="B661" s="111">
        <v>45009</v>
      </c>
      <c r="C661" s="120" t="s">
        <v>3785</v>
      </c>
      <c r="D661" s="112" t="s">
        <v>3786</v>
      </c>
      <c r="E661" s="112" t="s">
        <v>1860</v>
      </c>
      <c r="F661" s="113" t="s">
        <v>1463</v>
      </c>
      <c r="G661" s="112" t="s">
        <v>374</v>
      </c>
      <c r="H661" s="118" t="s">
        <v>396</v>
      </c>
      <c r="I661" s="136" t="s">
        <v>431</v>
      </c>
      <c r="J661" s="124" t="s">
        <v>452</v>
      </c>
      <c r="K661" s="124" t="s">
        <v>12</v>
      </c>
      <c r="L661" s="177" t="s">
        <v>3787</v>
      </c>
      <c r="M661" s="117" t="s">
        <v>649</v>
      </c>
      <c r="N661" s="112" t="s">
        <v>3788</v>
      </c>
      <c r="O661" s="112" t="s">
        <v>3789</v>
      </c>
      <c r="P661" s="112"/>
    </row>
    <row r="662" spans="1:16" ht="249.6" x14ac:dyDescent="0.3">
      <c r="A662" s="116" t="s">
        <v>379</v>
      </c>
      <c r="B662" s="111">
        <v>45009</v>
      </c>
      <c r="C662" s="120" t="s">
        <v>3790</v>
      </c>
      <c r="D662" s="112" t="s">
        <v>3791</v>
      </c>
      <c r="E662" s="112" t="s">
        <v>1340</v>
      </c>
      <c r="F662" s="113" t="s">
        <v>1463</v>
      </c>
      <c r="G662" s="112" t="s">
        <v>374</v>
      </c>
      <c r="H662" s="118" t="s">
        <v>396</v>
      </c>
      <c r="I662" s="136" t="s">
        <v>694</v>
      </c>
      <c r="J662" s="124" t="s">
        <v>452</v>
      </c>
      <c r="K662" s="124" t="s">
        <v>12</v>
      </c>
      <c r="L662" s="124" t="s">
        <v>3792</v>
      </c>
      <c r="M662" s="117" t="s">
        <v>649</v>
      </c>
      <c r="N662" s="112" t="s">
        <v>3793</v>
      </c>
      <c r="O662" s="112" t="s">
        <v>3794</v>
      </c>
      <c r="P662" s="112"/>
    </row>
    <row r="663" spans="1:16" ht="124.8" x14ac:dyDescent="0.3">
      <c r="A663" s="116" t="s">
        <v>1033</v>
      </c>
      <c r="B663" s="111">
        <v>45009</v>
      </c>
      <c r="C663" s="120" t="s">
        <v>3795</v>
      </c>
      <c r="D663" s="112" t="s">
        <v>3796</v>
      </c>
      <c r="E663" s="112" t="s">
        <v>2869</v>
      </c>
      <c r="F663" s="113" t="s">
        <v>1463</v>
      </c>
      <c r="G663" s="112" t="s">
        <v>374</v>
      </c>
      <c r="H663" s="118" t="s">
        <v>396</v>
      </c>
      <c r="I663" s="136" t="s">
        <v>431</v>
      </c>
      <c r="J663" s="124" t="s">
        <v>452</v>
      </c>
      <c r="K663" s="124" t="s">
        <v>21</v>
      </c>
      <c r="L663" s="124" t="s">
        <v>3797</v>
      </c>
      <c r="M663" s="117" t="s">
        <v>649</v>
      </c>
      <c r="N663" s="112" t="s">
        <v>3798</v>
      </c>
      <c r="O663" s="112" t="s">
        <v>3799</v>
      </c>
      <c r="P663" s="112"/>
    </row>
    <row r="664" spans="1:16" ht="46.8" x14ac:dyDescent="0.3">
      <c r="A664" s="116" t="s">
        <v>554</v>
      </c>
      <c r="B664" s="111">
        <v>45009</v>
      </c>
      <c r="C664" s="120" t="s">
        <v>3800</v>
      </c>
      <c r="D664" s="112" t="s">
        <v>3801</v>
      </c>
      <c r="E664" s="112" t="s">
        <v>1878</v>
      </c>
      <c r="F664" s="113" t="s">
        <v>1606</v>
      </c>
      <c r="G664" s="112" t="s">
        <v>1088</v>
      </c>
      <c r="H664" s="118" t="s">
        <v>396</v>
      </c>
      <c r="I664" s="136" t="s">
        <v>559</v>
      </c>
      <c r="J664" s="124" t="s">
        <v>452</v>
      </c>
      <c r="K664" s="124" t="s">
        <v>69</v>
      </c>
      <c r="L664" s="124" t="s">
        <v>3802</v>
      </c>
      <c r="M664" s="117" t="s">
        <v>649</v>
      </c>
      <c r="N664" s="112" t="s">
        <v>3803</v>
      </c>
      <c r="O664" s="112" t="s">
        <v>3804</v>
      </c>
      <c r="P664" s="112"/>
    </row>
    <row r="665" spans="1:16" ht="187.2" x14ac:dyDescent="0.3">
      <c r="A665" s="166" t="s">
        <v>400</v>
      </c>
      <c r="B665" s="167">
        <v>45009</v>
      </c>
      <c r="C665" s="152" t="s">
        <v>3805</v>
      </c>
      <c r="D665" s="143" t="s">
        <v>3806</v>
      </c>
      <c r="E665" s="143" t="s">
        <v>1003</v>
      </c>
      <c r="F665" s="165" t="s">
        <v>1606</v>
      </c>
      <c r="G665" s="143" t="s">
        <v>564</v>
      </c>
      <c r="H665" s="162" t="s">
        <v>396</v>
      </c>
      <c r="I665" s="160" t="s">
        <v>397</v>
      </c>
      <c r="J665" s="159" t="s">
        <v>452</v>
      </c>
      <c r="K665" s="159" t="s">
        <v>18</v>
      </c>
      <c r="L665" s="159" t="s">
        <v>3807</v>
      </c>
      <c r="M665" s="161"/>
      <c r="N665" s="143" t="s">
        <v>3808</v>
      </c>
      <c r="O665" s="143" t="s">
        <v>3809</v>
      </c>
      <c r="P665" s="143"/>
    </row>
    <row r="666" spans="1:16" ht="124.8" x14ac:dyDescent="0.3">
      <c r="A666" s="116" t="s">
        <v>602</v>
      </c>
      <c r="B666" s="111">
        <v>45009</v>
      </c>
      <c r="C666" s="120" t="s">
        <v>3810</v>
      </c>
      <c r="D666" s="112" t="s">
        <v>3811</v>
      </c>
      <c r="E666" s="112" t="s">
        <v>2143</v>
      </c>
      <c r="F666" s="113" t="s">
        <v>1525</v>
      </c>
      <c r="G666" s="112" t="s">
        <v>3812</v>
      </c>
      <c r="H666" s="118" t="s">
        <v>375</v>
      </c>
      <c r="I666" s="136" t="s">
        <v>461</v>
      </c>
      <c r="J666" s="124" t="s">
        <v>452</v>
      </c>
      <c r="K666" s="124" t="s">
        <v>8</v>
      </c>
      <c r="L666" s="124" t="s">
        <v>3813</v>
      </c>
      <c r="M666" s="117" t="s">
        <v>439</v>
      </c>
      <c r="N666" s="112" t="s">
        <v>3814</v>
      </c>
      <c r="O666" s="112" t="s">
        <v>3815</v>
      </c>
      <c r="P666" s="112"/>
    </row>
    <row r="667" spans="1:16" ht="124.8" x14ac:dyDescent="0.3">
      <c r="A667" s="116" t="s">
        <v>400</v>
      </c>
      <c r="B667" s="111">
        <v>45009</v>
      </c>
      <c r="C667" s="120" t="s">
        <v>3816</v>
      </c>
      <c r="D667" s="112" t="s">
        <v>3817</v>
      </c>
      <c r="E667" s="112" t="s">
        <v>2548</v>
      </c>
      <c r="F667" s="113" t="s">
        <v>1525</v>
      </c>
      <c r="G667" s="112" t="s">
        <v>3818</v>
      </c>
      <c r="H667" s="118" t="s">
        <v>375</v>
      </c>
      <c r="I667" s="136" t="s">
        <v>1147</v>
      </c>
      <c r="J667" s="124" t="s">
        <v>452</v>
      </c>
      <c r="K667" s="124" t="s">
        <v>8</v>
      </c>
      <c r="L667" s="124" t="s">
        <v>3819</v>
      </c>
      <c r="M667" s="117"/>
      <c r="N667" s="112" t="s">
        <v>3820</v>
      </c>
      <c r="O667" s="112" t="s">
        <v>3821</v>
      </c>
      <c r="P667" s="112"/>
    </row>
    <row r="668" spans="1:16" ht="140.4" x14ac:dyDescent="0.3">
      <c r="A668" s="116" t="s">
        <v>412</v>
      </c>
      <c r="B668" s="111">
        <v>45009</v>
      </c>
      <c r="C668" s="120" t="s">
        <v>3822</v>
      </c>
      <c r="D668" s="112" t="s">
        <v>3823</v>
      </c>
      <c r="E668" s="112" t="s">
        <v>3824</v>
      </c>
      <c r="F668" s="113" t="s">
        <v>1525</v>
      </c>
      <c r="G668" s="112" t="s">
        <v>849</v>
      </c>
      <c r="H668" s="118" t="s">
        <v>375</v>
      </c>
      <c r="I668" s="136" t="s">
        <v>431</v>
      </c>
      <c r="J668" s="124" t="s">
        <v>386</v>
      </c>
      <c r="K668" s="124" t="s">
        <v>6</v>
      </c>
      <c r="L668" s="124" t="s">
        <v>3825</v>
      </c>
      <c r="M668" s="117"/>
      <c r="N668" s="112" t="s">
        <v>3826</v>
      </c>
      <c r="O668" s="112" t="s">
        <v>3827</v>
      </c>
      <c r="P668" s="112"/>
    </row>
    <row r="669" spans="1:16" ht="374.4" x14ac:dyDescent="0.3">
      <c r="A669" s="116" t="s">
        <v>379</v>
      </c>
      <c r="B669" s="111">
        <v>45009</v>
      </c>
      <c r="C669" s="120" t="s">
        <v>3828</v>
      </c>
      <c r="D669" s="112" t="s">
        <v>3829</v>
      </c>
      <c r="E669" s="112" t="s">
        <v>1677</v>
      </c>
      <c r="F669" s="113" t="s">
        <v>3830</v>
      </c>
      <c r="G669" s="112" t="s">
        <v>942</v>
      </c>
      <c r="H669" s="118" t="s">
        <v>375</v>
      </c>
      <c r="I669" s="136" t="s">
        <v>461</v>
      </c>
      <c r="J669" s="124" t="s">
        <v>452</v>
      </c>
      <c r="K669" s="124" t="s">
        <v>11</v>
      </c>
      <c r="L669" s="124" t="s">
        <v>3831</v>
      </c>
      <c r="M669" s="117" t="s">
        <v>649</v>
      </c>
      <c r="N669" s="112" t="s">
        <v>3832</v>
      </c>
      <c r="O669" s="112" t="s">
        <v>3833</v>
      </c>
      <c r="P669" s="112"/>
    </row>
    <row r="670" spans="1:16" ht="156" x14ac:dyDescent="0.3">
      <c r="A670" s="166" t="s">
        <v>400</v>
      </c>
      <c r="B670" s="167">
        <v>45009</v>
      </c>
      <c r="C670" s="152" t="s">
        <v>3834</v>
      </c>
      <c r="D670" s="143" t="s">
        <v>3835</v>
      </c>
      <c r="E670" s="143" t="s">
        <v>1385</v>
      </c>
      <c r="F670" s="165" t="s">
        <v>374</v>
      </c>
      <c r="G670" s="143" t="s">
        <v>3836</v>
      </c>
      <c r="H670" s="162" t="s">
        <v>375</v>
      </c>
      <c r="I670" s="160" t="s">
        <v>424</v>
      </c>
      <c r="J670" s="159" t="s">
        <v>452</v>
      </c>
      <c r="K670" s="159" t="s">
        <v>8</v>
      </c>
      <c r="L670" s="159" t="s">
        <v>3837</v>
      </c>
      <c r="M670" s="161" t="s">
        <v>649</v>
      </c>
      <c r="N670" s="143" t="s">
        <v>3838</v>
      </c>
      <c r="O670" s="143" t="s">
        <v>3839</v>
      </c>
      <c r="P670" s="143"/>
    </row>
    <row r="671" spans="1:16" ht="218.4" x14ac:dyDescent="0.3">
      <c r="A671" s="116" t="s">
        <v>390</v>
      </c>
      <c r="B671" s="111">
        <v>45009</v>
      </c>
      <c r="C671" s="120" t="s">
        <v>3840</v>
      </c>
      <c r="D671" s="112" t="s">
        <v>3841</v>
      </c>
      <c r="E671" s="112" t="s">
        <v>3842</v>
      </c>
      <c r="F671" s="113" t="s">
        <v>374</v>
      </c>
      <c r="G671" s="112" t="s">
        <v>374</v>
      </c>
      <c r="H671" s="118" t="s">
        <v>396</v>
      </c>
      <c r="I671" s="136" t="s">
        <v>447</v>
      </c>
      <c r="J671" s="124" t="s">
        <v>452</v>
      </c>
      <c r="K671" s="124" t="s">
        <v>28</v>
      </c>
      <c r="L671" s="124" t="s">
        <v>3843</v>
      </c>
      <c r="M671" s="117" t="s">
        <v>3844</v>
      </c>
      <c r="N671" s="112" t="s">
        <v>3845</v>
      </c>
      <c r="O671" s="112" t="s">
        <v>3846</v>
      </c>
      <c r="P671" s="112"/>
    </row>
    <row r="672" spans="1:16" ht="31.2" x14ac:dyDescent="0.3">
      <c r="A672" s="166" t="s">
        <v>390</v>
      </c>
      <c r="B672" s="167">
        <v>45009</v>
      </c>
      <c r="C672" s="152" t="s">
        <v>3847</v>
      </c>
      <c r="D672" s="143" t="s">
        <v>3848</v>
      </c>
      <c r="E672" s="143" t="s">
        <v>2176</v>
      </c>
      <c r="F672" s="165" t="s">
        <v>374</v>
      </c>
      <c r="G672" s="143" t="s">
        <v>374</v>
      </c>
      <c r="H672" s="162" t="s">
        <v>396</v>
      </c>
      <c r="I672" s="160" t="s">
        <v>461</v>
      </c>
      <c r="J672" s="159"/>
      <c r="K672" s="159" t="s">
        <v>52</v>
      </c>
      <c r="L672" s="159"/>
      <c r="M672" s="161"/>
      <c r="N672" s="143" t="s">
        <v>3849</v>
      </c>
      <c r="O672" s="143" t="s">
        <v>549</v>
      </c>
      <c r="P672" s="143"/>
    </row>
    <row r="673" spans="1:16" ht="62.4" x14ac:dyDescent="0.3">
      <c r="A673" s="116" t="s">
        <v>400</v>
      </c>
      <c r="B673" s="111">
        <v>45009</v>
      </c>
      <c r="C673" s="120" t="s">
        <v>3850</v>
      </c>
      <c r="D673" s="112" t="s">
        <v>703</v>
      </c>
      <c r="E673" s="112" t="s">
        <v>3851</v>
      </c>
      <c r="F673" s="113" t="s">
        <v>374</v>
      </c>
      <c r="G673" s="112" t="s">
        <v>374</v>
      </c>
      <c r="H673" s="118" t="s">
        <v>396</v>
      </c>
      <c r="I673" s="136" t="s">
        <v>385</v>
      </c>
      <c r="J673" s="124" t="s">
        <v>452</v>
      </c>
      <c r="K673" s="124" t="s">
        <v>18</v>
      </c>
      <c r="L673" s="124" t="s">
        <v>3852</v>
      </c>
      <c r="M673" s="117" t="s">
        <v>649</v>
      </c>
      <c r="N673" s="112" t="s">
        <v>3853</v>
      </c>
      <c r="O673" s="112" t="s">
        <v>549</v>
      </c>
      <c r="P673" s="112"/>
    </row>
    <row r="674" spans="1:16" ht="140.4" x14ac:dyDescent="0.3">
      <c r="A674" s="116" t="s">
        <v>379</v>
      </c>
      <c r="B674" s="111">
        <v>45009</v>
      </c>
      <c r="C674" s="120" t="s">
        <v>3854</v>
      </c>
      <c r="D674" s="112" t="s">
        <v>3855</v>
      </c>
      <c r="E674" s="112" t="s">
        <v>1572</v>
      </c>
      <c r="F674" s="113" t="s">
        <v>374</v>
      </c>
      <c r="G674" s="112" t="s">
        <v>374</v>
      </c>
      <c r="H674" s="118" t="s">
        <v>375</v>
      </c>
      <c r="I674" s="136" t="s">
        <v>516</v>
      </c>
      <c r="J674" s="124" t="s">
        <v>452</v>
      </c>
      <c r="K674" s="124" t="s">
        <v>11</v>
      </c>
      <c r="L674" s="124" t="s">
        <v>1573</v>
      </c>
      <c r="M674" s="117" t="s">
        <v>649</v>
      </c>
      <c r="N674" s="112" t="s">
        <v>3856</v>
      </c>
      <c r="O674" s="112" t="s">
        <v>3857</v>
      </c>
      <c r="P674" s="112"/>
    </row>
    <row r="675" spans="1:16" ht="140.4" x14ac:dyDescent="0.3">
      <c r="A675" s="116" t="s">
        <v>400</v>
      </c>
      <c r="B675" s="111">
        <v>45009</v>
      </c>
      <c r="C675" s="120" t="s">
        <v>3858</v>
      </c>
      <c r="D675" s="112" t="s">
        <v>3859</v>
      </c>
      <c r="E675" s="112" t="s">
        <v>1355</v>
      </c>
      <c r="F675" s="113" t="s">
        <v>374</v>
      </c>
      <c r="G675" s="112" t="s">
        <v>374</v>
      </c>
      <c r="H675" s="118" t="s">
        <v>375</v>
      </c>
      <c r="I675" s="136" t="s">
        <v>1718</v>
      </c>
      <c r="J675" s="124"/>
      <c r="K675" s="124" t="s">
        <v>27</v>
      </c>
      <c r="L675" s="124"/>
      <c r="M675" s="117"/>
      <c r="N675" s="112" t="s">
        <v>3860</v>
      </c>
      <c r="O675" s="112" t="s">
        <v>3861</v>
      </c>
      <c r="P675" s="112"/>
    </row>
    <row r="676" spans="1:16" ht="78" x14ac:dyDescent="0.3">
      <c r="A676" s="116" t="s">
        <v>369</v>
      </c>
      <c r="B676" s="111">
        <v>45002</v>
      </c>
      <c r="C676" s="120" t="s">
        <v>3862</v>
      </c>
      <c r="D676" s="112" t="s">
        <v>3863</v>
      </c>
      <c r="E676" s="112" t="s">
        <v>3864</v>
      </c>
      <c r="F676" s="113" t="s">
        <v>1298</v>
      </c>
      <c r="G676" s="112" t="s">
        <v>564</v>
      </c>
      <c r="H676" s="118" t="s">
        <v>396</v>
      </c>
      <c r="I676" s="136" t="s">
        <v>431</v>
      </c>
      <c r="J676" s="124" t="s">
        <v>452</v>
      </c>
      <c r="K676" s="124" t="s">
        <v>6</v>
      </c>
      <c r="L676" s="124" t="s">
        <v>3865</v>
      </c>
      <c r="M676" s="117"/>
      <c r="N676" s="112" t="s">
        <v>3866</v>
      </c>
      <c r="O676" s="112" t="s">
        <v>3867</v>
      </c>
      <c r="P676" s="112"/>
    </row>
    <row r="677" spans="1:16" ht="93.6" x14ac:dyDescent="0.3">
      <c r="A677" s="116" t="s">
        <v>3174</v>
      </c>
      <c r="B677" s="111">
        <v>45002</v>
      </c>
      <c r="C677" s="120" t="s">
        <v>3868</v>
      </c>
      <c r="D677" s="112" t="s">
        <v>3869</v>
      </c>
      <c r="E677" s="112" t="s">
        <v>1303</v>
      </c>
      <c r="F677" s="113" t="s">
        <v>1298</v>
      </c>
      <c r="G677" s="112" t="s">
        <v>2946</v>
      </c>
      <c r="H677" s="118" t="s">
        <v>396</v>
      </c>
      <c r="I677" s="136" t="s">
        <v>1147</v>
      </c>
      <c r="J677" s="124"/>
      <c r="K677" s="124" t="s">
        <v>69</v>
      </c>
      <c r="L677" s="124"/>
      <c r="M677" s="117"/>
      <c r="N677" s="112" t="s">
        <v>3870</v>
      </c>
      <c r="O677" s="112" t="s">
        <v>3871</v>
      </c>
      <c r="P677" s="112"/>
    </row>
    <row r="678" spans="1:16" ht="109.2" x14ac:dyDescent="0.3">
      <c r="A678" s="116" t="s">
        <v>750</v>
      </c>
      <c r="B678" s="111">
        <v>45002</v>
      </c>
      <c r="C678" s="120" t="s">
        <v>3872</v>
      </c>
      <c r="D678" s="112" t="s">
        <v>3873</v>
      </c>
      <c r="E678" s="112" t="s">
        <v>3874</v>
      </c>
      <c r="F678" s="113" t="s">
        <v>1544</v>
      </c>
      <c r="G678" s="112" t="s">
        <v>1137</v>
      </c>
      <c r="H678" s="118" t="s">
        <v>396</v>
      </c>
      <c r="I678" s="136" t="s">
        <v>2369</v>
      </c>
      <c r="J678" s="124" t="s">
        <v>386</v>
      </c>
      <c r="K678" s="124" t="s">
        <v>52</v>
      </c>
      <c r="L678" s="124"/>
      <c r="M678" s="117"/>
      <c r="N678" s="112" t="s">
        <v>3875</v>
      </c>
      <c r="O678" s="112" t="s">
        <v>3876</v>
      </c>
      <c r="P678" s="112"/>
    </row>
    <row r="679" spans="1:16" ht="62.4" x14ac:dyDescent="0.3">
      <c r="A679" s="116" t="s">
        <v>412</v>
      </c>
      <c r="B679" s="111">
        <v>45002</v>
      </c>
      <c r="C679" s="120" t="s">
        <v>3877</v>
      </c>
      <c r="D679" s="112" t="s">
        <v>3736</v>
      </c>
      <c r="E679" s="112" t="s">
        <v>3878</v>
      </c>
      <c r="F679" s="113" t="s">
        <v>1544</v>
      </c>
      <c r="G679" s="112" t="s">
        <v>374</v>
      </c>
      <c r="H679" s="118" t="s">
        <v>396</v>
      </c>
      <c r="I679" s="136" t="s">
        <v>424</v>
      </c>
      <c r="J679" s="124" t="s">
        <v>452</v>
      </c>
      <c r="K679" s="124" t="s">
        <v>6</v>
      </c>
      <c r="L679" s="124"/>
      <c r="M679" s="117"/>
      <c r="N679" s="112" t="s">
        <v>3879</v>
      </c>
      <c r="O679" s="112" t="s">
        <v>549</v>
      </c>
      <c r="P679" s="112"/>
    </row>
    <row r="680" spans="1:16" ht="109.2" x14ac:dyDescent="0.3">
      <c r="A680" s="116" t="s">
        <v>1033</v>
      </c>
      <c r="B680" s="111">
        <v>45002</v>
      </c>
      <c r="C680" s="120" t="s">
        <v>3880</v>
      </c>
      <c r="D680" s="112" t="s">
        <v>3881</v>
      </c>
      <c r="E680" s="112" t="s">
        <v>1328</v>
      </c>
      <c r="F680" s="113" t="s">
        <v>2261</v>
      </c>
      <c r="G680" s="112" t="s">
        <v>564</v>
      </c>
      <c r="H680" s="118" t="s">
        <v>396</v>
      </c>
      <c r="I680" s="136" t="s">
        <v>431</v>
      </c>
      <c r="J680" s="124"/>
      <c r="K680" s="124" t="s">
        <v>21</v>
      </c>
      <c r="L680" s="124"/>
      <c r="M680" s="117"/>
      <c r="N680" s="112" t="s">
        <v>3882</v>
      </c>
      <c r="O680" s="112" t="s">
        <v>3883</v>
      </c>
      <c r="P680" s="112"/>
    </row>
    <row r="681" spans="1:16" ht="109.2" x14ac:dyDescent="0.3">
      <c r="A681" s="116" t="s">
        <v>379</v>
      </c>
      <c r="B681" s="111">
        <v>45002</v>
      </c>
      <c r="C681" s="120" t="s">
        <v>3884</v>
      </c>
      <c r="D681" s="112" t="s">
        <v>3885</v>
      </c>
      <c r="E681" s="112" t="s">
        <v>1316</v>
      </c>
      <c r="F681" s="113" t="s">
        <v>1556</v>
      </c>
      <c r="G681" s="112" t="s">
        <v>830</v>
      </c>
      <c r="H681" s="118" t="s">
        <v>396</v>
      </c>
      <c r="I681" s="136" t="s">
        <v>397</v>
      </c>
      <c r="J681" s="123" t="s">
        <v>452</v>
      </c>
      <c r="K681" s="124" t="s">
        <v>2</v>
      </c>
      <c r="L681" s="124" t="s">
        <v>3886</v>
      </c>
      <c r="M681" s="117" t="s">
        <v>649</v>
      </c>
      <c r="N681" s="112" t="s">
        <v>3887</v>
      </c>
      <c r="O681" s="112" t="s">
        <v>3888</v>
      </c>
      <c r="P681" s="112"/>
    </row>
    <row r="682" spans="1:16" ht="62.4" x14ac:dyDescent="0.3">
      <c r="A682" s="116" t="s">
        <v>400</v>
      </c>
      <c r="B682" s="111">
        <v>45002</v>
      </c>
      <c r="C682" s="120" t="s">
        <v>3889</v>
      </c>
      <c r="D682" s="112" t="s">
        <v>3890</v>
      </c>
      <c r="E682" s="112" t="s">
        <v>2648</v>
      </c>
      <c r="F682" s="113" t="s">
        <v>1556</v>
      </c>
      <c r="G682" s="112" t="s">
        <v>564</v>
      </c>
      <c r="H682" s="118" t="s">
        <v>396</v>
      </c>
      <c r="I682" s="136" t="s">
        <v>447</v>
      </c>
      <c r="J682" s="124" t="s">
        <v>386</v>
      </c>
      <c r="K682" s="124" t="s">
        <v>44</v>
      </c>
      <c r="L682" s="124" t="s">
        <v>3891</v>
      </c>
      <c r="M682" s="117" t="s">
        <v>439</v>
      </c>
      <c r="N682" s="112" t="s">
        <v>3892</v>
      </c>
      <c r="O682" s="112" t="s">
        <v>3893</v>
      </c>
      <c r="P682" s="112"/>
    </row>
    <row r="683" spans="1:16" ht="109.2" x14ac:dyDescent="0.3">
      <c r="A683" s="166" t="s">
        <v>400</v>
      </c>
      <c r="B683" s="167">
        <v>45002</v>
      </c>
      <c r="C683" s="152" t="s">
        <v>3894</v>
      </c>
      <c r="D683" s="143" t="s">
        <v>3895</v>
      </c>
      <c r="E683" s="143" t="s">
        <v>1878</v>
      </c>
      <c r="F683" s="165" t="s">
        <v>1556</v>
      </c>
      <c r="G683" s="143" t="s">
        <v>564</v>
      </c>
      <c r="H683" s="162" t="s">
        <v>396</v>
      </c>
      <c r="I683" s="160" t="s">
        <v>461</v>
      </c>
      <c r="J683" s="159" t="s">
        <v>452</v>
      </c>
      <c r="K683" s="159" t="s">
        <v>230</v>
      </c>
      <c r="L683" s="159" t="s">
        <v>3896</v>
      </c>
      <c r="M683" s="161" t="s">
        <v>649</v>
      </c>
      <c r="N683" s="143" t="s">
        <v>3897</v>
      </c>
      <c r="O683" s="143" t="s">
        <v>3898</v>
      </c>
      <c r="P683" s="143"/>
    </row>
    <row r="684" spans="1:16" ht="156" x14ac:dyDescent="0.3">
      <c r="A684" s="116" t="s">
        <v>369</v>
      </c>
      <c r="B684" s="111">
        <v>45002</v>
      </c>
      <c r="C684" s="120" t="s">
        <v>3899</v>
      </c>
      <c r="D684" s="112" t="s">
        <v>3900</v>
      </c>
      <c r="E684" s="112" t="s">
        <v>3901</v>
      </c>
      <c r="F684" s="113" t="s">
        <v>1833</v>
      </c>
      <c r="G684" s="112" t="s">
        <v>942</v>
      </c>
      <c r="H684" s="118" t="s">
        <v>396</v>
      </c>
      <c r="I684" s="136" t="s">
        <v>461</v>
      </c>
      <c r="J684" s="124" t="s">
        <v>452</v>
      </c>
      <c r="K684" s="124" t="s">
        <v>134</v>
      </c>
      <c r="L684" s="124" t="s">
        <v>3902</v>
      </c>
      <c r="M684" s="117" t="s">
        <v>649</v>
      </c>
      <c r="N684" s="112" t="s">
        <v>3903</v>
      </c>
      <c r="O684" s="112" t="s">
        <v>3904</v>
      </c>
      <c r="P684" s="112"/>
    </row>
    <row r="685" spans="1:16" ht="124.8" x14ac:dyDescent="0.3">
      <c r="A685" s="166" t="s">
        <v>390</v>
      </c>
      <c r="B685" s="167">
        <v>45002</v>
      </c>
      <c r="C685" s="152" t="s">
        <v>3905</v>
      </c>
      <c r="D685" s="143" t="s">
        <v>3906</v>
      </c>
      <c r="E685" s="143" t="s">
        <v>1702</v>
      </c>
      <c r="F685" s="165" t="s">
        <v>1463</v>
      </c>
      <c r="G685" s="143" t="s">
        <v>942</v>
      </c>
      <c r="H685" s="162" t="s">
        <v>396</v>
      </c>
      <c r="I685" s="160" t="s">
        <v>385</v>
      </c>
      <c r="J685" s="159" t="s">
        <v>452</v>
      </c>
      <c r="K685" s="159" t="s">
        <v>28</v>
      </c>
      <c r="L685" s="159" t="s">
        <v>3907</v>
      </c>
      <c r="M685" s="161"/>
      <c r="N685" s="143" t="s">
        <v>3908</v>
      </c>
      <c r="O685" s="143" t="s">
        <v>3909</v>
      </c>
      <c r="P685" s="143"/>
    </row>
    <row r="686" spans="1:16" ht="109.2" x14ac:dyDescent="0.3">
      <c r="A686" s="116" t="s">
        <v>1654</v>
      </c>
      <c r="B686" s="111">
        <v>45002</v>
      </c>
      <c r="C686" s="120" t="s">
        <v>3910</v>
      </c>
      <c r="D686" s="112" t="s">
        <v>3911</v>
      </c>
      <c r="E686" s="112" t="s">
        <v>3912</v>
      </c>
      <c r="F686" s="113" t="s">
        <v>1463</v>
      </c>
      <c r="G686" s="112" t="s">
        <v>564</v>
      </c>
      <c r="H686" s="118" t="s">
        <v>396</v>
      </c>
      <c r="I686" s="136" t="s">
        <v>1578</v>
      </c>
      <c r="J686" s="124" t="s">
        <v>386</v>
      </c>
      <c r="K686" s="124" t="s">
        <v>3913</v>
      </c>
      <c r="L686" s="124"/>
      <c r="M686" s="117" t="s">
        <v>386</v>
      </c>
      <c r="N686" s="112" t="s">
        <v>3914</v>
      </c>
      <c r="O686" s="112" t="s">
        <v>3915</v>
      </c>
      <c r="P686" s="112"/>
    </row>
    <row r="687" spans="1:16" ht="140.4" x14ac:dyDescent="0.3">
      <c r="A687" s="116" t="s">
        <v>627</v>
      </c>
      <c r="B687" s="111">
        <v>45002</v>
      </c>
      <c r="C687" s="120" t="s">
        <v>3916</v>
      </c>
      <c r="D687" s="112" t="s">
        <v>3917</v>
      </c>
      <c r="E687" s="112" t="s">
        <v>3918</v>
      </c>
      <c r="F687" s="113" t="s">
        <v>1463</v>
      </c>
      <c r="G687" s="112" t="s">
        <v>374</v>
      </c>
      <c r="H687" s="118" t="s">
        <v>396</v>
      </c>
      <c r="I687" s="136" t="s">
        <v>461</v>
      </c>
      <c r="J687" s="124" t="s">
        <v>452</v>
      </c>
      <c r="K687" s="124" t="s">
        <v>11</v>
      </c>
      <c r="L687" s="124" t="s">
        <v>3919</v>
      </c>
      <c r="M687" s="117" t="s">
        <v>649</v>
      </c>
      <c r="N687" s="112" t="s">
        <v>3920</v>
      </c>
      <c r="O687" s="112" t="s">
        <v>3921</v>
      </c>
      <c r="P687" s="112"/>
    </row>
    <row r="688" spans="1:16" ht="156" x14ac:dyDescent="0.3">
      <c r="A688" s="116" t="s">
        <v>412</v>
      </c>
      <c r="B688" s="111">
        <v>45002</v>
      </c>
      <c r="C688" s="120" t="s">
        <v>3922</v>
      </c>
      <c r="D688" s="112" t="s">
        <v>3923</v>
      </c>
      <c r="E688" s="112" t="s">
        <v>2000</v>
      </c>
      <c r="F688" s="113" t="s">
        <v>1606</v>
      </c>
      <c r="G688" s="112" t="s">
        <v>409</v>
      </c>
      <c r="H688" s="118" t="s">
        <v>396</v>
      </c>
      <c r="I688" s="136" t="s">
        <v>385</v>
      </c>
      <c r="J688" s="124"/>
      <c r="K688" s="124" t="s">
        <v>3</v>
      </c>
      <c r="L688" s="124"/>
      <c r="M688" s="117"/>
      <c r="N688" s="112" t="s">
        <v>3924</v>
      </c>
      <c r="O688" s="112" t="s">
        <v>3925</v>
      </c>
      <c r="P688" s="112"/>
    </row>
    <row r="689" spans="1:16" ht="124.8" x14ac:dyDescent="0.3">
      <c r="A689" s="116" t="s">
        <v>822</v>
      </c>
      <c r="B689" s="111">
        <v>45002</v>
      </c>
      <c r="C689" s="120" t="s">
        <v>3926</v>
      </c>
      <c r="D689" s="112" t="s">
        <v>3927</v>
      </c>
      <c r="E689" s="112" t="s">
        <v>2166</v>
      </c>
      <c r="F689" s="113" t="s">
        <v>1606</v>
      </c>
      <c r="G689" s="112" t="s">
        <v>873</v>
      </c>
      <c r="H689" s="118" t="s">
        <v>396</v>
      </c>
      <c r="I689" s="136" t="s">
        <v>431</v>
      </c>
      <c r="J689" s="124" t="s">
        <v>452</v>
      </c>
      <c r="K689" s="124" t="s">
        <v>18</v>
      </c>
      <c r="L689" s="124" t="s">
        <v>3928</v>
      </c>
      <c r="M689" s="117"/>
      <c r="N689" s="112" t="s">
        <v>3929</v>
      </c>
      <c r="O689" s="112" t="s">
        <v>3930</v>
      </c>
      <c r="P689" s="112"/>
    </row>
    <row r="690" spans="1:16" ht="202.8" x14ac:dyDescent="0.3">
      <c r="A690" s="116" t="s">
        <v>379</v>
      </c>
      <c r="B690" s="111">
        <v>45002</v>
      </c>
      <c r="C690" s="120" t="s">
        <v>3931</v>
      </c>
      <c r="D690" s="112" t="s">
        <v>3932</v>
      </c>
      <c r="E690" s="112" t="s">
        <v>1449</v>
      </c>
      <c r="F690" s="113" t="s">
        <v>1525</v>
      </c>
      <c r="G690" s="112" t="s">
        <v>409</v>
      </c>
      <c r="H690" s="118" t="s">
        <v>375</v>
      </c>
      <c r="I690" s="136" t="s">
        <v>537</v>
      </c>
      <c r="J690" s="124" t="s">
        <v>452</v>
      </c>
      <c r="K690" s="124" t="s">
        <v>11</v>
      </c>
      <c r="L690" s="124" t="s">
        <v>3933</v>
      </c>
      <c r="M690" s="117" t="s">
        <v>439</v>
      </c>
      <c r="N690" s="112" t="s">
        <v>3934</v>
      </c>
      <c r="O690" s="112" t="s">
        <v>3935</v>
      </c>
      <c r="P690" s="112"/>
    </row>
    <row r="691" spans="1:16" ht="156" x14ac:dyDescent="0.3">
      <c r="A691" s="116" t="s">
        <v>412</v>
      </c>
      <c r="B691" s="111">
        <v>45002</v>
      </c>
      <c r="C691" s="120" t="s">
        <v>3936</v>
      </c>
      <c r="D691" s="112" t="s">
        <v>3937</v>
      </c>
      <c r="E691" s="112" t="s">
        <v>1878</v>
      </c>
      <c r="F691" s="113" t="s">
        <v>1525</v>
      </c>
      <c r="G691" s="112" t="s">
        <v>409</v>
      </c>
      <c r="H691" s="118" t="s">
        <v>375</v>
      </c>
      <c r="I691" s="136" t="s">
        <v>431</v>
      </c>
      <c r="J691" s="124"/>
      <c r="K691" s="124" t="s">
        <v>6</v>
      </c>
      <c r="L691" s="124"/>
      <c r="M691" s="117"/>
      <c r="N691" s="112" t="s">
        <v>3938</v>
      </c>
      <c r="O691" s="112" t="s">
        <v>3939</v>
      </c>
      <c r="P691" s="112"/>
    </row>
    <row r="692" spans="1:16" ht="78" x14ac:dyDescent="0.3">
      <c r="A692" s="166" t="s">
        <v>400</v>
      </c>
      <c r="B692" s="167">
        <v>45002</v>
      </c>
      <c r="C692" s="152" t="s">
        <v>3940</v>
      </c>
      <c r="D692" s="143" t="s">
        <v>3941</v>
      </c>
      <c r="E692" s="143" t="s">
        <v>1355</v>
      </c>
      <c r="F692" s="165" t="s">
        <v>1544</v>
      </c>
      <c r="G692" s="143" t="s">
        <v>758</v>
      </c>
      <c r="H692" s="162" t="s">
        <v>396</v>
      </c>
      <c r="I692" s="160" t="s">
        <v>447</v>
      </c>
      <c r="J692" s="159"/>
      <c r="K692" s="159" t="s">
        <v>13</v>
      </c>
      <c r="L692" s="159"/>
      <c r="M692" s="161"/>
      <c r="N692" s="143" t="s">
        <v>3942</v>
      </c>
      <c r="O692" s="143" t="s">
        <v>3943</v>
      </c>
      <c r="P692" s="143"/>
    </row>
    <row r="693" spans="1:16" ht="31.2" x14ac:dyDescent="0.3">
      <c r="A693" s="116" t="s">
        <v>412</v>
      </c>
      <c r="B693" s="111">
        <v>45002</v>
      </c>
      <c r="C693" s="120" t="s">
        <v>3944</v>
      </c>
      <c r="D693" s="112" t="s">
        <v>3945</v>
      </c>
      <c r="E693" s="112" t="s">
        <v>3946</v>
      </c>
      <c r="F693" s="113" t="s">
        <v>374</v>
      </c>
      <c r="G693" s="112" t="s">
        <v>374</v>
      </c>
      <c r="H693" s="118" t="s">
        <v>396</v>
      </c>
      <c r="I693" s="136" t="s">
        <v>431</v>
      </c>
      <c r="J693" s="124"/>
      <c r="K693" s="124"/>
      <c r="L693" s="124"/>
      <c r="M693" s="117"/>
      <c r="N693" s="112" t="s">
        <v>3947</v>
      </c>
      <c r="O693" s="112" t="s">
        <v>3948</v>
      </c>
      <c r="P693" s="112"/>
    </row>
    <row r="694" spans="1:16" ht="140.4" x14ac:dyDescent="0.3">
      <c r="A694" s="116" t="s">
        <v>1294</v>
      </c>
      <c r="B694" s="111">
        <v>45002</v>
      </c>
      <c r="C694" s="120" t="s">
        <v>3949</v>
      </c>
      <c r="D694" s="112" t="s">
        <v>3950</v>
      </c>
      <c r="E694" s="112" t="s">
        <v>1297</v>
      </c>
      <c r="F694" s="113" t="s">
        <v>374</v>
      </c>
      <c r="G694" s="112" t="s">
        <v>374</v>
      </c>
      <c r="H694" s="118" t="s">
        <v>375</v>
      </c>
      <c r="I694" s="136" t="s">
        <v>397</v>
      </c>
      <c r="J694" s="124" t="s">
        <v>386</v>
      </c>
      <c r="K694" s="124" t="s">
        <v>688</v>
      </c>
      <c r="L694" s="124" t="s">
        <v>850</v>
      </c>
      <c r="M694" s="117" t="s">
        <v>386</v>
      </c>
      <c r="N694" s="112" t="s">
        <v>3951</v>
      </c>
      <c r="O694" s="112" t="s">
        <v>3952</v>
      </c>
      <c r="P694" s="112"/>
    </row>
    <row r="695" spans="1:16" ht="296.39999999999998" x14ac:dyDescent="0.3">
      <c r="A695" s="116" t="s">
        <v>400</v>
      </c>
      <c r="B695" s="111">
        <v>45002</v>
      </c>
      <c r="C695" s="120" t="s">
        <v>3953</v>
      </c>
      <c r="D695" s="112" t="s">
        <v>3954</v>
      </c>
      <c r="E695" s="112" t="s">
        <v>3955</v>
      </c>
      <c r="F695" s="113" t="s">
        <v>374</v>
      </c>
      <c r="G695" s="112" t="s">
        <v>942</v>
      </c>
      <c r="H695" s="118" t="s">
        <v>375</v>
      </c>
      <c r="I695" s="136" t="s">
        <v>461</v>
      </c>
      <c r="J695" s="124" t="s">
        <v>452</v>
      </c>
      <c r="K695" s="124" t="s">
        <v>140</v>
      </c>
      <c r="L695" s="124" t="s">
        <v>3956</v>
      </c>
      <c r="M695" s="117"/>
      <c r="N695" s="112" t="s">
        <v>3957</v>
      </c>
      <c r="O695" s="112" t="s">
        <v>3958</v>
      </c>
      <c r="P695" s="112"/>
    </row>
    <row r="696" spans="1:16" ht="202.8" x14ac:dyDescent="0.3">
      <c r="A696" s="116" t="s">
        <v>1214</v>
      </c>
      <c r="B696" s="111">
        <v>45002</v>
      </c>
      <c r="C696" s="120" t="s">
        <v>3959</v>
      </c>
      <c r="D696" s="112" t="s">
        <v>3960</v>
      </c>
      <c r="E696" s="112" t="s">
        <v>1360</v>
      </c>
      <c r="F696" s="113" t="s">
        <v>374</v>
      </c>
      <c r="G696" s="112" t="s">
        <v>409</v>
      </c>
      <c r="H696" s="118" t="s">
        <v>375</v>
      </c>
      <c r="I696" s="136" t="s">
        <v>1243</v>
      </c>
      <c r="J696" s="124"/>
      <c r="K696" s="124" t="s">
        <v>8</v>
      </c>
      <c r="L696" s="124"/>
      <c r="M696" s="117"/>
      <c r="N696" s="112" t="s">
        <v>3961</v>
      </c>
      <c r="O696" s="112" t="s">
        <v>3962</v>
      </c>
      <c r="P696" s="112"/>
    </row>
    <row r="697" spans="1:16" ht="78" x14ac:dyDescent="0.3">
      <c r="A697" s="137" t="s">
        <v>400</v>
      </c>
      <c r="B697" s="142">
        <v>45002</v>
      </c>
      <c r="C697" s="140" t="s">
        <v>3963</v>
      </c>
      <c r="D697" s="138" t="s">
        <v>1080</v>
      </c>
      <c r="E697" s="138" t="s">
        <v>445</v>
      </c>
      <c r="F697" s="139" t="s">
        <v>415</v>
      </c>
      <c r="G697" s="138" t="s">
        <v>374</v>
      </c>
      <c r="H697" s="128" t="s">
        <v>396</v>
      </c>
      <c r="I697" s="131" t="s">
        <v>694</v>
      </c>
      <c r="J697" s="141" t="s">
        <v>452</v>
      </c>
      <c r="K697" s="141" t="s">
        <v>13</v>
      </c>
      <c r="L697" s="141" t="s">
        <v>3964</v>
      </c>
      <c r="M697" s="127" t="s">
        <v>649</v>
      </c>
      <c r="N697" s="138" t="s">
        <v>3965</v>
      </c>
      <c r="O697" s="138" t="s">
        <v>3966</v>
      </c>
      <c r="P697" s="138"/>
    </row>
    <row r="698" spans="1:16" ht="31.2" x14ac:dyDescent="0.3">
      <c r="A698" s="116" t="s">
        <v>379</v>
      </c>
      <c r="B698" s="111">
        <v>45002</v>
      </c>
      <c r="C698" s="120" t="s">
        <v>3967</v>
      </c>
      <c r="D698" s="112" t="s">
        <v>3968</v>
      </c>
      <c r="E698" s="112" t="s">
        <v>1878</v>
      </c>
      <c r="F698" s="113" t="s">
        <v>374</v>
      </c>
      <c r="G698" s="112" t="s">
        <v>374</v>
      </c>
      <c r="H698" s="118" t="s">
        <v>396</v>
      </c>
      <c r="I698" s="136" t="s">
        <v>1578</v>
      </c>
      <c r="J698" s="124" t="s">
        <v>386</v>
      </c>
      <c r="K698" s="124" t="s">
        <v>11</v>
      </c>
      <c r="L698" s="124" t="s">
        <v>3969</v>
      </c>
      <c r="M698" s="117" t="s">
        <v>439</v>
      </c>
      <c r="N698" s="112" t="s">
        <v>3970</v>
      </c>
      <c r="O698" s="112" t="s">
        <v>549</v>
      </c>
      <c r="P698" s="112"/>
    </row>
    <row r="699" spans="1:16" ht="78" x14ac:dyDescent="0.3">
      <c r="A699" s="116" t="s">
        <v>400</v>
      </c>
      <c r="B699" s="111">
        <v>45002</v>
      </c>
      <c r="C699" s="120" t="s">
        <v>3971</v>
      </c>
      <c r="D699" s="112" t="s">
        <v>3972</v>
      </c>
      <c r="E699" s="112" t="s">
        <v>2740</v>
      </c>
      <c r="F699" s="113" t="s">
        <v>374</v>
      </c>
      <c r="G699" s="112" t="s">
        <v>374</v>
      </c>
      <c r="H699" s="118" t="s">
        <v>396</v>
      </c>
      <c r="I699" s="136" t="s">
        <v>1790</v>
      </c>
      <c r="J699" s="124" t="s">
        <v>386</v>
      </c>
      <c r="K699" s="124"/>
      <c r="L699" s="124"/>
      <c r="M699" s="117"/>
      <c r="N699" s="112" t="s">
        <v>3973</v>
      </c>
      <c r="O699" s="112" t="s">
        <v>3974</v>
      </c>
      <c r="P699" s="112"/>
    </row>
    <row r="700" spans="1:16" ht="156" x14ac:dyDescent="0.3">
      <c r="A700" s="166" t="s">
        <v>400</v>
      </c>
      <c r="B700" s="167">
        <v>45002</v>
      </c>
      <c r="C700" s="152" t="s">
        <v>3975</v>
      </c>
      <c r="D700" s="143" t="s">
        <v>3976</v>
      </c>
      <c r="E700" s="143" t="s">
        <v>1878</v>
      </c>
      <c r="F700" s="165" t="s">
        <v>374</v>
      </c>
      <c r="G700" s="143" t="s">
        <v>374</v>
      </c>
      <c r="H700" s="162" t="s">
        <v>375</v>
      </c>
      <c r="I700" s="160" t="s">
        <v>385</v>
      </c>
      <c r="J700" s="159" t="s">
        <v>452</v>
      </c>
      <c r="K700" s="159" t="s">
        <v>95</v>
      </c>
      <c r="L700" s="159" t="s">
        <v>3977</v>
      </c>
      <c r="M700" s="161" t="s">
        <v>649</v>
      </c>
      <c r="N700" s="143" t="s">
        <v>3978</v>
      </c>
      <c r="O700" s="143" t="s">
        <v>3979</v>
      </c>
      <c r="P700" s="143"/>
    </row>
    <row r="701" spans="1:16" ht="31.2" x14ac:dyDescent="0.3">
      <c r="A701" s="116" t="s">
        <v>750</v>
      </c>
      <c r="B701" s="111">
        <v>44995</v>
      </c>
      <c r="C701" s="120" t="s">
        <v>3980</v>
      </c>
      <c r="D701" s="112" t="s">
        <v>3981</v>
      </c>
      <c r="E701" s="112" t="s">
        <v>1584</v>
      </c>
      <c r="F701" s="113" t="s">
        <v>2661</v>
      </c>
      <c r="G701" s="112" t="s">
        <v>374</v>
      </c>
      <c r="H701" s="118" t="s">
        <v>396</v>
      </c>
      <c r="I701" s="136" t="s">
        <v>431</v>
      </c>
      <c r="J701" s="124"/>
      <c r="K701" s="124"/>
      <c r="L701" s="124"/>
      <c r="M701" s="117"/>
      <c r="N701" s="112" t="s">
        <v>3982</v>
      </c>
      <c r="O701" s="112" t="s">
        <v>549</v>
      </c>
      <c r="P701" s="112"/>
    </row>
    <row r="702" spans="1:16" ht="78" x14ac:dyDescent="0.3">
      <c r="A702" s="116" t="s">
        <v>379</v>
      </c>
      <c r="B702" s="111">
        <v>44995</v>
      </c>
      <c r="C702" s="120" t="s">
        <v>3983</v>
      </c>
      <c r="D702" s="112" t="s">
        <v>3984</v>
      </c>
      <c r="E702" s="112" t="s">
        <v>1003</v>
      </c>
      <c r="F702" s="113" t="s">
        <v>1298</v>
      </c>
      <c r="G702" s="112" t="s">
        <v>1088</v>
      </c>
      <c r="H702" s="118" t="s">
        <v>396</v>
      </c>
      <c r="I702" s="136" t="s">
        <v>1147</v>
      </c>
      <c r="J702" s="124" t="s">
        <v>452</v>
      </c>
      <c r="K702" s="124" t="s">
        <v>11</v>
      </c>
      <c r="L702" s="124" t="s">
        <v>3985</v>
      </c>
      <c r="M702" s="117" t="s">
        <v>439</v>
      </c>
      <c r="N702" s="112" t="s">
        <v>3986</v>
      </c>
      <c r="O702" s="112" t="s">
        <v>3987</v>
      </c>
      <c r="P702" s="112"/>
    </row>
    <row r="703" spans="1:16" ht="62.4" x14ac:dyDescent="0.3">
      <c r="A703" s="116" t="s">
        <v>1294</v>
      </c>
      <c r="B703" s="111">
        <v>44995</v>
      </c>
      <c r="C703" s="120" t="s">
        <v>3988</v>
      </c>
      <c r="D703" s="112" t="s">
        <v>3989</v>
      </c>
      <c r="E703" s="112" t="s">
        <v>3990</v>
      </c>
      <c r="F703" s="113" t="s">
        <v>1544</v>
      </c>
      <c r="G703" s="112" t="s">
        <v>409</v>
      </c>
      <c r="H703" s="118" t="s">
        <v>396</v>
      </c>
      <c r="I703" s="136" t="s">
        <v>431</v>
      </c>
      <c r="J703" s="124"/>
      <c r="K703" s="124" t="s">
        <v>21</v>
      </c>
      <c r="L703" s="124"/>
      <c r="M703" s="117"/>
      <c r="N703" s="112" t="s">
        <v>3991</v>
      </c>
      <c r="O703" s="112" t="s">
        <v>3992</v>
      </c>
      <c r="P703" s="112"/>
    </row>
    <row r="704" spans="1:16" ht="109.2" x14ac:dyDescent="0.3">
      <c r="A704" s="116" t="s">
        <v>400</v>
      </c>
      <c r="B704" s="111">
        <v>44995</v>
      </c>
      <c r="C704" s="120" t="s">
        <v>3993</v>
      </c>
      <c r="D704" s="112" t="s">
        <v>3994</v>
      </c>
      <c r="E704" s="112" t="s">
        <v>3995</v>
      </c>
      <c r="F704" s="113" t="s">
        <v>1544</v>
      </c>
      <c r="G704" s="112" t="s">
        <v>564</v>
      </c>
      <c r="H704" s="118" t="s">
        <v>396</v>
      </c>
      <c r="I704" s="136" t="s">
        <v>431</v>
      </c>
      <c r="J704" s="124" t="s">
        <v>386</v>
      </c>
      <c r="K704" s="124" t="s">
        <v>11</v>
      </c>
      <c r="L704" s="124" t="s">
        <v>3996</v>
      </c>
      <c r="M704" s="117" t="s">
        <v>3997</v>
      </c>
      <c r="N704" s="112" t="s">
        <v>3998</v>
      </c>
      <c r="O704" s="112" t="s">
        <v>3999</v>
      </c>
      <c r="P704" s="112"/>
    </row>
    <row r="705" spans="1:16" ht="93.6" x14ac:dyDescent="0.3">
      <c r="A705" s="116" t="s">
        <v>412</v>
      </c>
      <c r="B705" s="111">
        <v>44995</v>
      </c>
      <c r="C705" s="120" t="s">
        <v>4000</v>
      </c>
      <c r="D705" s="112" t="s">
        <v>4001</v>
      </c>
      <c r="E705" s="112" t="s">
        <v>1850</v>
      </c>
      <c r="F705" s="113" t="s">
        <v>1544</v>
      </c>
      <c r="G705" s="112" t="s">
        <v>409</v>
      </c>
      <c r="H705" s="118" t="s">
        <v>396</v>
      </c>
      <c r="I705" s="136" t="s">
        <v>447</v>
      </c>
      <c r="J705" s="124" t="s">
        <v>452</v>
      </c>
      <c r="K705" s="124" t="s">
        <v>69</v>
      </c>
      <c r="L705" s="124" t="s">
        <v>4002</v>
      </c>
      <c r="M705" s="117" t="s">
        <v>4003</v>
      </c>
      <c r="N705" s="112" t="s">
        <v>4004</v>
      </c>
      <c r="O705" s="112" t="s">
        <v>4005</v>
      </c>
      <c r="P705" s="112"/>
    </row>
    <row r="706" spans="1:16" ht="78" x14ac:dyDescent="0.3">
      <c r="A706" s="116" t="s">
        <v>442</v>
      </c>
      <c r="B706" s="111">
        <v>44995</v>
      </c>
      <c r="C706" s="120" t="s">
        <v>4006</v>
      </c>
      <c r="D706" s="112" t="s">
        <v>4007</v>
      </c>
      <c r="E706" s="112" t="s">
        <v>1634</v>
      </c>
      <c r="F706" s="113" t="s">
        <v>1544</v>
      </c>
      <c r="G706" s="112" t="s">
        <v>374</v>
      </c>
      <c r="H706" s="118" t="s">
        <v>396</v>
      </c>
      <c r="I706" s="136" t="s">
        <v>2271</v>
      </c>
      <c r="J706" s="124"/>
      <c r="K706" s="124"/>
      <c r="L706" s="124" t="s">
        <v>4008</v>
      </c>
      <c r="M706" s="117"/>
      <c r="N706" s="112" t="s">
        <v>4009</v>
      </c>
      <c r="O706" s="112" t="s">
        <v>549</v>
      </c>
      <c r="P706" s="112"/>
    </row>
    <row r="707" spans="1:16" ht="109.2" x14ac:dyDescent="0.3">
      <c r="A707" s="116" t="s">
        <v>379</v>
      </c>
      <c r="B707" s="111">
        <v>44995</v>
      </c>
      <c r="C707" s="120" t="s">
        <v>4010</v>
      </c>
      <c r="D707" s="112" t="s">
        <v>4011</v>
      </c>
      <c r="E707" s="112" t="s">
        <v>1567</v>
      </c>
      <c r="F707" s="113" t="s">
        <v>1556</v>
      </c>
      <c r="G707" s="112" t="s">
        <v>409</v>
      </c>
      <c r="H707" s="118" t="s">
        <v>396</v>
      </c>
      <c r="I707" s="136" t="s">
        <v>447</v>
      </c>
      <c r="J707" s="124" t="s">
        <v>386</v>
      </c>
      <c r="K707" s="124" t="s">
        <v>11</v>
      </c>
      <c r="L707" s="124" t="s">
        <v>4012</v>
      </c>
      <c r="M707" s="117" t="s">
        <v>439</v>
      </c>
      <c r="N707" s="112" t="s">
        <v>4013</v>
      </c>
      <c r="O707" s="112" t="s">
        <v>4014</v>
      </c>
      <c r="P707" s="112"/>
    </row>
    <row r="708" spans="1:16" ht="93.6" x14ac:dyDescent="0.3">
      <c r="A708" s="116" t="s">
        <v>379</v>
      </c>
      <c r="B708" s="111">
        <v>44995</v>
      </c>
      <c r="C708" s="120" t="s">
        <v>4015</v>
      </c>
      <c r="D708" s="112" t="s">
        <v>4016</v>
      </c>
      <c r="E708" s="112" t="s">
        <v>1360</v>
      </c>
      <c r="F708" s="113" t="s">
        <v>1556</v>
      </c>
      <c r="G708" s="112" t="s">
        <v>564</v>
      </c>
      <c r="H708" s="118" t="s">
        <v>396</v>
      </c>
      <c r="I708" s="136" t="s">
        <v>447</v>
      </c>
      <c r="J708" s="124" t="s">
        <v>386</v>
      </c>
      <c r="K708" s="124" t="s">
        <v>2</v>
      </c>
      <c r="L708" s="124" t="s">
        <v>2514</v>
      </c>
      <c r="M708" s="117" t="s">
        <v>439</v>
      </c>
      <c r="N708" s="112" t="s">
        <v>4017</v>
      </c>
      <c r="O708" s="112" t="s">
        <v>4018</v>
      </c>
      <c r="P708" s="112"/>
    </row>
    <row r="709" spans="1:16" ht="93.6" x14ac:dyDescent="0.3">
      <c r="A709" s="116" t="s">
        <v>1593</v>
      </c>
      <c r="B709" s="111">
        <v>44995</v>
      </c>
      <c r="C709" s="120" t="s">
        <v>4019</v>
      </c>
      <c r="D709" s="112" t="s">
        <v>4020</v>
      </c>
      <c r="E709" s="112" t="s">
        <v>2548</v>
      </c>
      <c r="F709" s="113" t="s">
        <v>1556</v>
      </c>
      <c r="G709" s="112" t="s">
        <v>564</v>
      </c>
      <c r="H709" s="118" t="s">
        <v>396</v>
      </c>
      <c r="I709" s="136" t="s">
        <v>461</v>
      </c>
      <c r="J709" s="124" t="s">
        <v>386</v>
      </c>
      <c r="K709" s="124" t="s">
        <v>69</v>
      </c>
      <c r="L709" s="124" t="s">
        <v>4021</v>
      </c>
      <c r="M709" s="117"/>
      <c r="N709" s="112" t="s">
        <v>4022</v>
      </c>
      <c r="O709" s="112" t="s">
        <v>4023</v>
      </c>
      <c r="P709" s="112"/>
    </row>
    <row r="710" spans="1:16" ht="62.4" x14ac:dyDescent="0.3">
      <c r="A710" s="116" t="s">
        <v>1033</v>
      </c>
      <c r="B710" s="111">
        <v>44995</v>
      </c>
      <c r="C710" s="120" t="s">
        <v>4024</v>
      </c>
      <c r="D710" s="112" t="s">
        <v>4025</v>
      </c>
      <c r="E710" s="112" t="s">
        <v>1355</v>
      </c>
      <c r="F710" s="113" t="s">
        <v>1556</v>
      </c>
      <c r="G710" s="112" t="s">
        <v>374</v>
      </c>
      <c r="H710" s="118" t="s">
        <v>396</v>
      </c>
      <c r="I710" s="136" t="s">
        <v>4026</v>
      </c>
      <c r="J710" s="124"/>
      <c r="K710" s="124" t="s">
        <v>69</v>
      </c>
      <c r="L710" s="124" t="s">
        <v>4027</v>
      </c>
      <c r="M710" s="117"/>
      <c r="N710" s="112" t="s">
        <v>4028</v>
      </c>
      <c r="O710" s="112" t="s">
        <v>4029</v>
      </c>
      <c r="P710" s="112"/>
    </row>
    <row r="711" spans="1:16" ht="140.4" x14ac:dyDescent="0.3">
      <c r="A711" s="116" t="s">
        <v>379</v>
      </c>
      <c r="B711" s="111">
        <v>44995</v>
      </c>
      <c r="C711" s="120" t="s">
        <v>4030</v>
      </c>
      <c r="D711" s="112" t="s">
        <v>4031</v>
      </c>
      <c r="E711" s="112" t="s">
        <v>4032</v>
      </c>
      <c r="F711" s="113" t="s">
        <v>1833</v>
      </c>
      <c r="G711" s="112" t="s">
        <v>374</v>
      </c>
      <c r="H711" s="118" t="s">
        <v>396</v>
      </c>
      <c r="I711" s="136" t="s">
        <v>1718</v>
      </c>
      <c r="J711" s="123" t="s">
        <v>386</v>
      </c>
      <c r="K711" s="124" t="s">
        <v>32</v>
      </c>
      <c r="L711" s="124" t="s">
        <v>4033</v>
      </c>
      <c r="M711" s="117" t="s">
        <v>439</v>
      </c>
      <c r="N711" s="112" t="s">
        <v>4034</v>
      </c>
      <c r="O711" s="112" t="s">
        <v>4035</v>
      </c>
      <c r="P711" s="112"/>
    </row>
    <row r="712" spans="1:16" ht="218.4" x14ac:dyDescent="0.3">
      <c r="A712" s="116" t="s">
        <v>1033</v>
      </c>
      <c r="B712" s="111">
        <v>44995</v>
      </c>
      <c r="C712" s="120" t="s">
        <v>4036</v>
      </c>
      <c r="D712" s="112" t="s">
        <v>4037</v>
      </c>
      <c r="E712" s="112" t="s">
        <v>2648</v>
      </c>
      <c r="F712" s="113" t="s">
        <v>1463</v>
      </c>
      <c r="G712" s="112" t="s">
        <v>409</v>
      </c>
      <c r="H712" s="118" t="s">
        <v>396</v>
      </c>
      <c r="I712" s="136" t="s">
        <v>385</v>
      </c>
      <c r="J712" s="124" t="s">
        <v>452</v>
      </c>
      <c r="K712" s="124" t="s">
        <v>66</v>
      </c>
      <c r="L712" s="124" t="s">
        <v>4038</v>
      </c>
      <c r="M712" s="117"/>
      <c r="N712" s="112" t="s">
        <v>4039</v>
      </c>
      <c r="O712" s="112" t="s">
        <v>4040</v>
      </c>
      <c r="P712" s="112"/>
    </row>
    <row r="713" spans="1:16" ht="109.2" x14ac:dyDescent="0.3">
      <c r="A713" s="116" t="s">
        <v>400</v>
      </c>
      <c r="B713" s="111">
        <v>44995</v>
      </c>
      <c r="C713" s="120" t="s">
        <v>4041</v>
      </c>
      <c r="D713" s="112" t="s">
        <v>4042</v>
      </c>
      <c r="E713" s="112" t="s">
        <v>2105</v>
      </c>
      <c r="F713" s="113" t="s">
        <v>1463</v>
      </c>
      <c r="G713" s="112" t="s">
        <v>564</v>
      </c>
      <c r="H713" s="118" t="s">
        <v>396</v>
      </c>
      <c r="I713" s="136" t="s">
        <v>461</v>
      </c>
      <c r="J713" s="124" t="s">
        <v>386</v>
      </c>
      <c r="K713" s="124" t="s">
        <v>27</v>
      </c>
      <c r="L713" s="124" t="s">
        <v>4043</v>
      </c>
      <c r="M713" s="117" t="s">
        <v>439</v>
      </c>
      <c r="N713" s="112" t="s">
        <v>4044</v>
      </c>
      <c r="O713" s="112" t="s">
        <v>4045</v>
      </c>
      <c r="P713" s="112"/>
    </row>
    <row r="714" spans="1:16" ht="171.6" x14ac:dyDescent="0.3">
      <c r="A714" s="116" t="s">
        <v>1593</v>
      </c>
      <c r="B714" s="111">
        <v>44995</v>
      </c>
      <c r="C714" s="120" t="s">
        <v>4046</v>
      </c>
      <c r="D714" s="112" t="s">
        <v>4047</v>
      </c>
      <c r="E714" s="112" t="s">
        <v>2548</v>
      </c>
      <c r="F714" s="113" t="s">
        <v>1606</v>
      </c>
      <c r="G714" s="112" t="s">
        <v>4048</v>
      </c>
      <c r="H714" s="118" t="s">
        <v>396</v>
      </c>
      <c r="I714" s="136" t="s">
        <v>559</v>
      </c>
      <c r="J714" s="124" t="s">
        <v>386</v>
      </c>
      <c r="K714" s="124" t="s">
        <v>69</v>
      </c>
      <c r="L714" s="124" t="s">
        <v>4049</v>
      </c>
      <c r="M714" s="117" t="s">
        <v>386</v>
      </c>
      <c r="N714" s="112" t="s">
        <v>4050</v>
      </c>
      <c r="O714" s="112" t="s">
        <v>4051</v>
      </c>
      <c r="P714" s="112"/>
    </row>
    <row r="715" spans="1:16" ht="187.2" x14ac:dyDescent="0.3">
      <c r="A715" s="116" t="s">
        <v>379</v>
      </c>
      <c r="B715" s="111">
        <v>44995</v>
      </c>
      <c r="C715" s="120" t="s">
        <v>4052</v>
      </c>
      <c r="D715" s="112" t="s">
        <v>4053</v>
      </c>
      <c r="E715" s="112" t="s">
        <v>1860</v>
      </c>
      <c r="F715" s="113" t="s">
        <v>1525</v>
      </c>
      <c r="G715" s="112" t="s">
        <v>2426</v>
      </c>
      <c r="H715" s="118" t="s">
        <v>375</v>
      </c>
      <c r="I715" s="136" t="s">
        <v>397</v>
      </c>
      <c r="J715" s="124" t="s">
        <v>386</v>
      </c>
      <c r="K715" s="124" t="s">
        <v>11</v>
      </c>
      <c r="L715" s="124" t="s">
        <v>4054</v>
      </c>
      <c r="M715" s="117" t="s">
        <v>439</v>
      </c>
      <c r="N715" s="112" t="s">
        <v>4055</v>
      </c>
      <c r="O715" s="112" t="s">
        <v>4056</v>
      </c>
      <c r="P715" s="112"/>
    </row>
    <row r="716" spans="1:16" ht="280.8" x14ac:dyDescent="0.3">
      <c r="A716" s="116" t="s">
        <v>927</v>
      </c>
      <c r="B716" s="111">
        <v>44995</v>
      </c>
      <c r="C716" s="120" t="s">
        <v>4057</v>
      </c>
      <c r="D716" s="112" t="s">
        <v>4058</v>
      </c>
      <c r="E716" s="112" t="s">
        <v>4059</v>
      </c>
      <c r="F716" s="113" t="s">
        <v>1525</v>
      </c>
      <c r="G716" s="112" t="s">
        <v>409</v>
      </c>
      <c r="H716" s="118" t="s">
        <v>375</v>
      </c>
      <c r="I716" s="136" t="s">
        <v>4060</v>
      </c>
      <c r="J716" s="124" t="s">
        <v>386</v>
      </c>
      <c r="K716" s="124" t="s">
        <v>6</v>
      </c>
      <c r="L716" s="124"/>
      <c r="M716" s="117"/>
      <c r="N716" s="112" t="s">
        <v>4061</v>
      </c>
      <c r="O716" s="112" t="s">
        <v>4062</v>
      </c>
      <c r="P716" s="112"/>
    </row>
    <row r="717" spans="1:16" ht="249.6" x14ac:dyDescent="0.3">
      <c r="A717" s="116" t="s">
        <v>379</v>
      </c>
      <c r="B717" s="111">
        <v>44995</v>
      </c>
      <c r="C717" s="120" t="s">
        <v>4063</v>
      </c>
      <c r="D717" s="112" t="s">
        <v>4064</v>
      </c>
      <c r="E717" s="112" t="s">
        <v>1355</v>
      </c>
      <c r="F717" s="113" t="s">
        <v>1470</v>
      </c>
      <c r="G717" s="112" t="s">
        <v>2115</v>
      </c>
      <c r="H717" s="118" t="s">
        <v>375</v>
      </c>
      <c r="I717" s="136" t="s">
        <v>2408</v>
      </c>
      <c r="J717" s="124" t="s">
        <v>386</v>
      </c>
      <c r="K717" s="124" t="s">
        <v>8</v>
      </c>
      <c r="L717" s="124" t="s">
        <v>4065</v>
      </c>
      <c r="M717" s="117" t="s">
        <v>439</v>
      </c>
      <c r="N717" s="112" t="s">
        <v>4066</v>
      </c>
      <c r="O717" s="112" t="s">
        <v>4067</v>
      </c>
      <c r="P717" s="112"/>
    </row>
    <row r="718" spans="1:16" ht="124.8" x14ac:dyDescent="0.3">
      <c r="A718" s="116" t="s">
        <v>412</v>
      </c>
      <c r="B718" s="111">
        <v>44995</v>
      </c>
      <c r="C718" s="120" t="s">
        <v>4068</v>
      </c>
      <c r="D718" s="112" t="s">
        <v>4069</v>
      </c>
      <c r="E718" s="112" t="s">
        <v>4070</v>
      </c>
      <c r="F718" s="113" t="s">
        <v>374</v>
      </c>
      <c r="G718" s="112" t="s">
        <v>409</v>
      </c>
      <c r="H718" s="118" t="s">
        <v>375</v>
      </c>
      <c r="I718" s="136" t="s">
        <v>431</v>
      </c>
      <c r="J718" s="124" t="s">
        <v>452</v>
      </c>
      <c r="K718" s="124" t="s">
        <v>6</v>
      </c>
      <c r="L718" s="124"/>
      <c r="M718" s="117"/>
      <c r="N718" s="112" t="s">
        <v>4071</v>
      </c>
      <c r="O718" s="112" t="s">
        <v>4072</v>
      </c>
      <c r="P718" s="112"/>
    </row>
    <row r="719" spans="1:16" ht="202.8" x14ac:dyDescent="0.3">
      <c r="A719" s="116" t="s">
        <v>554</v>
      </c>
      <c r="B719" s="111">
        <v>44995</v>
      </c>
      <c r="C719" s="120" t="s">
        <v>4073</v>
      </c>
      <c r="D719" s="112" t="s">
        <v>4074</v>
      </c>
      <c r="E719" s="112" t="s">
        <v>4075</v>
      </c>
      <c r="F719" s="113" t="s">
        <v>374</v>
      </c>
      <c r="G719" s="112" t="s">
        <v>2426</v>
      </c>
      <c r="H719" s="118" t="s">
        <v>375</v>
      </c>
      <c r="I719" s="136" t="s">
        <v>559</v>
      </c>
      <c r="J719" s="124"/>
      <c r="K719" s="124"/>
      <c r="L719" s="124"/>
      <c r="M719" s="117" t="s">
        <v>386</v>
      </c>
      <c r="N719" s="112" t="s">
        <v>4076</v>
      </c>
      <c r="O719" s="112" t="s">
        <v>4077</v>
      </c>
      <c r="P719" s="112"/>
    </row>
    <row r="720" spans="1:16" ht="46.8" x14ac:dyDescent="0.3">
      <c r="A720" s="116" t="s">
        <v>627</v>
      </c>
      <c r="B720" s="111">
        <v>44995</v>
      </c>
      <c r="C720" s="120" t="s">
        <v>4078</v>
      </c>
      <c r="D720" s="112" t="s">
        <v>4079</v>
      </c>
      <c r="E720" s="112" t="s">
        <v>2869</v>
      </c>
      <c r="F720" s="113" t="s">
        <v>374</v>
      </c>
      <c r="G720" s="112" t="s">
        <v>374</v>
      </c>
      <c r="H720" s="118" t="s">
        <v>396</v>
      </c>
      <c r="I720" s="136" t="s">
        <v>385</v>
      </c>
      <c r="J720" s="124" t="s">
        <v>452</v>
      </c>
      <c r="K720" s="124" t="s">
        <v>59</v>
      </c>
      <c r="L720" s="124"/>
      <c r="M720" s="117"/>
      <c r="N720" s="112" t="s">
        <v>4080</v>
      </c>
      <c r="O720" s="112" t="s">
        <v>4081</v>
      </c>
      <c r="P720" s="112"/>
    </row>
    <row r="721" spans="1:16" ht="31.2" x14ac:dyDescent="0.3">
      <c r="A721" s="166" t="s">
        <v>390</v>
      </c>
      <c r="B721" s="167">
        <v>44995</v>
      </c>
      <c r="C721" s="152" t="s">
        <v>4082</v>
      </c>
      <c r="D721" s="143" t="s">
        <v>4083</v>
      </c>
      <c r="E721" s="143" t="s">
        <v>3648</v>
      </c>
      <c r="F721" s="165" t="s">
        <v>374</v>
      </c>
      <c r="G721" s="143" t="s">
        <v>374</v>
      </c>
      <c r="H721" s="162" t="s">
        <v>396</v>
      </c>
      <c r="I721" s="160" t="s">
        <v>461</v>
      </c>
      <c r="J721" s="159" t="s">
        <v>452</v>
      </c>
      <c r="K721" s="159" t="s">
        <v>28</v>
      </c>
      <c r="L721" s="159"/>
      <c r="M721" s="161"/>
      <c r="N721" s="143" t="s">
        <v>4084</v>
      </c>
      <c r="O721" s="143" t="s">
        <v>549</v>
      </c>
      <c r="P721" s="143"/>
    </row>
    <row r="722" spans="1:16" ht="93.6" x14ac:dyDescent="0.3">
      <c r="A722" s="116" t="s">
        <v>1033</v>
      </c>
      <c r="B722" s="111">
        <v>44995</v>
      </c>
      <c r="C722" s="120" t="s">
        <v>4085</v>
      </c>
      <c r="D722" s="112" t="s">
        <v>4086</v>
      </c>
      <c r="E722" s="112" t="s">
        <v>2143</v>
      </c>
      <c r="F722" s="113" t="s">
        <v>374</v>
      </c>
      <c r="G722" s="112" t="s">
        <v>374</v>
      </c>
      <c r="H722" s="118" t="s">
        <v>396</v>
      </c>
      <c r="I722" s="136" t="s">
        <v>431</v>
      </c>
      <c r="J722" s="124" t="s">
        <v>452</v>
      </c>
      <c r="K722" s="124" t="s">
        <v>21</v>
      </c>
      <c r="L722" s="124" t="s">
        <v>4087</v>
      </c>
      <c r="M722" s="117" t="s">
        <v>452</v>
      </c>
      <c r="N722" s="112" t="s">
        <v>4088</v>
      </c>
      <c r="O722" s="112" t="s">
        <v>4089</v>
      </c>
      <c r="P722" s="112"/>
    </row>
    <row r="723" spans="1:16" ht="78" x14ac:dyDescent="0.3">
      <c r="A723" s="116" t="s">
        <v>379</v>
      </c>
      <c r="B723" s="111">
        <v>44995</v>
      </c>
      <c r="C723" s="120" t="s">
        <v>4090</v>
      </c>
      <c r="D723" s="112" t="s">
        <v>4091</v>
      </c>
      <c r="E723" s="112" t="s">
        <v>2143</v>
      </c>
      <c r="F723" s="113" t="s">
        <v>374</v>
      </c>
      <c r="G723" s="112" t="s">
        <v>374</v>
      </c>
      <c r="H723" s="118" t="s">
        <v>396</v>
      </c>
      <c r="I723" s="136" t="s">
        <v>431</v>
      </c>
      <c r="J723" s="124" t="s">
        <v>452</v>
      </c>
      <c r="K723" s="124" t="s">
        <v>11</v>
      </c>
      <c r="L723" s="124"/>
      <c r="M723" s="117" t="s">
        <v>649</v>
      </c>
      <c r="N723" s="112" t="s">
        <v>4092</v>
      </c>
      <c r="O723" s="112" t="s">
        <v>4093</v>
      </c>
      <c r="P723" s="112"/>
    </row>
    <row r="724" spans="1:16" ht="93.6" x14ac:dyDescent="0.3">
      <c r="A724" s="116" t="s">
        <v>400</v>
      </c>
      <c r="B724" s="111">
        <v>44995</v>
      </c>
      <c r="C724" s="120" t="s">
        <v>4094</v>
      </c>
      <c r="D724" s="112" t="s">
        <v>4095</v>
      </c>
      <c r="E724" s="112" t="s">
        <v>4096</v>
      </c>
      <c r="F724" s="113" t="s">
        <v>374</v>
      </c>
      <c r="G724" s="112" t="s">
        <v>374</v>
      </c>
      <c r="H724" s="118" t="s">
        <v>396</v>
      </c>
      <c r="I724" s="136" t="s">
        <v>447</v>
      </c>
      <c r="J724" s="124"/>
      <c r="K724" s="124" t="s">
        <v>13</v>
      </c>
      <c r="L724" s="124"/>
      <c r="M724" s="117"/>
      <c r="N724" s="112" t="s">
        <v>4097</v>
      </c>
      <c r="O724" s="112" t="s">
        <v>4098</v>
      </c>
      <c r="P724" s="112"/>
    </row>
    <row r="725" spans="1:16" ht="156" x14ac:dyDescent="0.3">
      <c r="A725" s="166" t="s">
        <v>400</v>
      </c>
      <c r="B725" s="167">
        <v>44995</v>
      </c>
      <c r="C725" s="152" t="s">
        <v>4099</v>
      </c>
      <c r="D725" s="143" t="s">
        <v>4100</v>
      </c>
      <c r="E725" s="143" t="s">
        <v>1412</v>
      </c>
      <c r="F725" s="165" t="s">
        <v>374</v>
      </c>
      <c r="G725" s="143" t="s">
        <v>374</v>
      </c>
      <c r="H725" s="162" t="s">
        <v>396</v>
      </c>
      <c r="I725" s="160" t="s">
        <v>461</v>
      </c>
      <c r="J725" s="159" t="s">
        <v>452</v>
      </c>
      <c r="K725" s="159" t="s">
        <v>56</v>
      </c>
      <c r="L725" s="159" t="s">
        <v>4101</v>
      </c>
      <c r="M725" s="161"/>
      <c r="N725" s="143" t="s">
        <v>4102</v>
      </c>
      <c r="O725" s="143" t="s">
        <v>4103</v>
      </c>
      <c r="P725" s="143"/>
    </row>
    <row r="726" spans="1:16" ht="109.2" x14ac:dyDescent="0.3">
      <c r="A726" s="166" t="s">
        <v>400</v>
      </c>
      <c r="B726" s="167">
        <v>44995</v>
      </c>
      <c r="C726" s="152" t="s">
        <v>4104</v>
      </c>
      <c r="D726" s="143" t="s">
        <v>4105</v>
      </c>
      <c r="E726" s="143" t="s">
        <v>704</v>
      </c>
      <c r="F726" s="165" t="s">
        <v>374</v>
      </c>
      <c r="G726" s="143" t="s">
        <v>374</v>
      </c>
      <c r="H726" s="162" t="s">
        <v>375</v>
      </c>
      <c r="I726" s="160" t="s">
        <v>1578</v>
      </c>
      <c r="J726" s="159" t="s">
        <v>452</v>
      </c>
      <c r="K726" s="159" t="s">
        <v>14</v>
      </c>
      <c r="L726" s="159"/>
      <c r="M726" s="161" t="s">
        <v>649</v>
      </c>
      <c r="N726" s="143" t="s">
        <v>4106</v>
      </c>
      <c r="O726" s="143" t="s">
        <v>4107</v>
      </c>
      <c r="P726" s="143"/>
    </row>
    <row r="727" spans="1:16" ht="140.4" x14ac:dyDescent="0.3">
      <c r="A727" s="116" t="s">
        <v>1033</v>
      </c>
      <c r="B727" s="111">
        <v>44995</v>
      </c>
      <c r="C727" s="120" t="s">
        <v>4108</v>
      </c>
      <c r="D727" s="112" t="s">
        <v>4109</v>
      </c>
      <c r="E727" s="112" t="s">
        <v>2740</v>
      </c>
      <c r="F727" s="113" t="s">
        <v>374</v>
      </c>
      <c r="G727" s="112" t="s">
        <v>374</v>
      </c>
      <c r="H727" s="118" t="s">
        <v>375</v>
      </c>
      <c r="I727" s="136" t="s">
        <v>461</v>
      </c>
      <c r="J727" s="124" t="s">
        <v>452</v>
      </c>
      <c r="K727" s="124" t="s">
        <v>69</v>
      </c>
      <c r="L727" s="124"/>
      <c r="M727" s="117"/>
      <c r="N727" s="112" t="s">
        <v>4110</v>
      </c>
      <c r="O727" s="112" t="s">
        <v>4111</v>
      </c>
      <c r="P727" s="112"/>
    </row>
    <row r="728" spans="1:16" ht="202.8" x14ac:dyDescent="0.3">
      <c r="A728" s="116" t="s">
        <v>390</v>
      </c>
      <c r="B728" s="111">
        <v>44995</v>
      </c>
      <c r="C728" s="120" t="s">
        <v>4112</v>
      </c>
      <c r="D728" s="112" t="s">
        <v>4113</v>
      </c>
      <c r="E728" s="112" t="s">
        <v>1385</v>
      </c>
      <c r="F728" s="113" t="s">
        <v>374</v>
      </c>
      <c r="G728" s="112" t="s">
        <v>374</v>
      </c>
      <c r="H728" s="118" t="s">
        <v>375</v>
      </c>
      <c r="I728" s="136" t="s">
        <v>4114</v>
      </c>
      <c r="J728" s="124" t="s">
        <v>386</v>
      </c>
      <c r="K728" s="124" t="s">
        <v>28</v>
      </c>
      <c r="L728" s="124" t="s">
        <v>4115</v>
      </c>
      <c r="M728" s="117" t="s">
        <v>439</v>
      </c>
      <c r="N728" s="112" t="s">
        <v>4116</v>
      </c>
      <c r="O728" s="112" t="s">
        <v>4117</v>
      </c>
      <c r="P728" s="112"/>
    </row>
    <row r="729" spans="1:16" ht="280.8" x14ac:dyDescent="0.3">
      <c r="A729" s="116" t="s">
        <v>412</v>
      </c>
      <c r="B729" s="111">
        <v>44995</v>
      </c>
      <c r="C729" s="120" t="s">
        <v>4118</v>
      </c>
      <c r="D729" s="112" t="s">
        <v>4119</v>
      </c>
      <c r="E729" s="112" t="s">
        <v>1401</v>
      </c>
      <c r="F729" s="113" t="s">
        <v>3383</v>
      </c>
      <c r="G729" s="112" t="s">
        <v>942</v>
      </c>
      <c r="H729" s="118" t="s">
        <v>375</v>
      </c>
      <c r="I729" s="136" t="s">
        <v>1718</v>
      </c>
      <c r="J729" s="124" t="s">
        <v>452</v>
      </c>
      <c r="K729" s="124" t="s">
        <v>56</v>
      </c>
      <c r="L729" s="124" t="s">
        <v>4120</v>
      </c>
      <c r="M729" s="117"/>
      <c r="N729" s="112" t="s">
        <v>4121</v>
      </c>
      <c r="O729" s="112" t="s">
        <v>4122</v>
      </c>
      <c r="P729" s="112"/>
    </row>
    <row r="730" spans="1:16" ht="126" customHeight="1" x14ac:dyDescent="0.3">
      <c r="A730" s="116" t="s">
        <v>379</v>
      </c>
      <c r="B730" s="111">
        <v>44995</v>
      </c>
      <c r="C730" s="120" t="s">
        <v>4123</v>
      </c>
      <c r="D730" s="112" t="s">
        <v>4124</v>
      </c>
      <c r="E730" s="112" t="s">
        <v>1297</v>
      </c>
      <c r="F730" s="113" t="s">
        <v>374</v>
      </c>
      <c r="G730" s="112" t="s">
        <v>374</v>
      </c>
      <c r="H730" s="118" t="s">
        <v>375</v>
      </c>
      <c r="I730" s="136" t="s">
        <v>424</v>
      </c>
      <c r="J730" s="124" t="s">
        <v>386</v>
      </c>
      <c r="K730" s="124" t="s">
        <v>11</v>
      </c>
      <c r="L730" s="124" t="s">
        <v>4125</v>
      </c>
      <c r="M730" s="117" t="s">
        <v>439</v>
      </c>
      <c r="N730" s="112" t="s">
        <v>4126</v>
      </c>
      <c r="O730" s="112" t="s">
        <v>4127</v>
      </c>
      <c r="P730" s="112"/>
    </row>
    <row r="731" spans="1:16" ht="62.4" x14ac:dyDescent="0.3">
      <c r="A731" s="116" t="s">
        <v>554</v>
      </c>
      <c r="B731" s="111">
        <v>44988</v>
      </c>
      <c r="C731" s="120" t="s">
        <v>4128</v>
      </c>
      <c r="D731" s="112" t="s">
        <v>4129</v>
      </c>
      <c r="E731" s="112" t="s">
        <v>1303</v>
      </c>
      <c r="F731" s="113" t="s">
        <v>4130</v>
      </c>
      <c r="G731" s="112" t="s">
        <v>4131</v>
      </c>
      <c r="H731" s="118" t="s">
        <v>396</v>
      </c>
      <c r="I731" s="136" t="s">
        <v>559</v>
      </c>
      <c r="J731" s="124" t="s">
        <v>386</v>
      </c>
      <c r="K731" s="124" t="s">
        <v>69</v>
      </c>
      <c r="L731" s="124"/>
      <c r="M731" s="117" t="s">
        <v>386</v>
      </c>
      <c r="N731" s="112" t="s">
        <v>4132</v>
      </c>
      <c r="O731" s="112" t="s">
        <v>4133</v>
      </c>
      <c r="P731" s="112"/>
    </row>
    <row r="732" spans="1:16" ht="93.6" x14ac:dyDescent="0.3">
      <c r="A732" s="116" t="s">
        <v>412</v>
      </c>
      <c r="B732" s="111">
        <v>44988</v>
      </c>
      <c r="C732" s="120" t="s">
        <v>4134</v>
      </c>
      <c r="D732" s="112" t="s">
        <v>4135</v>
      </c>
      <c r="E732" s="112" t="s">
        <v>4136</v>
      </c>
      <c r="F732" s="113" t="s">
        <v>1544</v>
      </c>
      <c r="G732" s="112" t="s">
        <v>942</v>
      </c>
      <c r="H732" s="118" t="s">
        <v>396</v>
      </c>
      <c r="I732" s="136" t="s">
        <v>461</v>
      </c>
      <c r="J732" s="124" t="s">
        <v>452</v>
      </c>
      <c r="K732" s="124" t="s">
        <v>6</v>
      </c>
      <c r="L732" s="124"/>
      <c r="M732" s="117"/>
      <c r="N732" s="112" t="s">
        <v>4137</v>
      </c>
      <c r="O732" s="112" t="s">
        <v>4138</v>
      </c>
      <c r="P732" s="112"/>
    </row>
    <row r="733" spans="1:16" ht="46.8" x14ac:dyDescent="0.3">
      <c r="A733" s="116" t="s">
        <v>369</v>
      </c>
      <c r="B733" s="111">
        <v>44988</v>
      </c>
      <c r="C733" s="120" t="s">
        <v>4139</v>
      </c>
      <c r="D733" s="112" t="s">
        <v>4140</v>
      </c>
      <c r="E733" s="112" t="s">
        <v>1634</v>
      </c>
      <c r="F733" s="113" t="s">
        <v>1544</v>
      </c>
      <c r="G733" s="112" t="s">
        <v>873</v>
      </c>
      <c r="H733" s="118" t="s">
        <v>396</v>
      </c>
      <c r="I733" s="136" t="s">
        <v>461</v>
      </c>
      <c r="J733" s="124" t="s">
        <v>452</v>
      </c>
      <c r="K733" s="124" t="s">
        <v>52</v>
      </c>
      <c r="L733" s="124" t="s">
        <v>4141</v>
      </c>
      <c r="M733" s="117" t="s">
        <v>452</v>
      </c>
      <c r="N733" s="112" t="s">
        <v>4142</v>
      </c>
      <c r="O733" s="112" t="s">
        <v>4143</v>
      </c>
      <c r="P733" s="112"/>
    </row>
    <row r="734" spans="1:16" ht="78" x14ac:dyDescent="0.3">
      <c r="A734" s="116" t="s">
        <v>412</v>
      </c>
      <c r="B734" s="111">
        <v>44988</v>
      </c>
      <c r="C734" s="120" t="s">
        <v>4144</v>
      </c>
      <c r="D734" s="112" t="s">
        <v>4145</v>
      </c>
      <c r="E734" s="112" t="s">
        <v>2094</v>
      </c>
      <c r="F734" s="113" t="s">
        <v>1544</v>
      </c>
      <c r="G734" s="112" t="s">
        <v>873</v>
      </c>
      <c r="H734" s="118" t="s">
        <v>396</v>
      </c>
      <c r="I734" s="136" t="s">
        <v>431</v>
      </c>
      <c r="J734" s="124" t="s">
        <v>386</v>
      </c>
      <c r="K734" s="124" t="s">
        <v>6</v>
      </c>
      <c r="L734" s="124"/>
      <c r="M734" s="117"/>
      <c r="N734" s="112" t="s">
        <v>4146</v>
      </c>
      <c r="O734" s="112" t="s">
        <v>4147</v>
      </c>
      <c r="P734" s="112"/>
    </row>
    <row r="735" spans="1:16" ht="78" x14ac:dyDescent="0.3">
      <c r="A735" s="116" t="s">
        <v>412</v>
      </c>
      <c r="B735" s="111">
        <v>44988</v>
      </c>
      <c r="C735" s="120" t="s">
        <v>4148</v>
      </c>
      <c r="D735" s="112" t="s">
        <v>4149</v>
      </c>
      <c r="E735" s="112" t="s">
        <v>1412</v>
      </c>
      <c r="F735" s="113" t="s">
        <v>1544</v>
      </c>
      <c r="G735" s="112" t="s">
        <v>460</v>
      </c>
      <c r="H735" s="118" t="s">
        <v>396</v>
      </c>
      <c r="I735" s="136" t="s">
        <v>424</v>
      </c>
      <c r="J735" s="124" t="s">
        <v>452</v>
      </c>
      <c r="K735" s="124" t="s">
        <v>6</v>
      </c>
      <c r="L735" s="124"/>
      <c r="M735" s="117"/>
      <c r="N735" s="112" t="s">
        <v>4150</v>
      </c>
      <c r="O735" s="112" t="s">
        <v>4151</v>
      </c>
      <c r="P735" s="112"/>
    </row>
    <row r="736" spans="1:16" ht="156" x14ac:dyDescent="0.3">
      <c r="A736" s="116" t="s">
        <v>400</v>
      </c>
      <c r="B736" s="111">
        <v>44988</v>
      </c>
      <c r="C736" s="120" t="s">
        <v>4152</v>
      </c>
      <c r="D736" s="112" t="s">
        <v>4153</v>
      </c>
      <c r="E736" s="112" t="s">
        <v>1702</v>
      </c>
      <c r="F736" s="113" t="s">
        <v>1556</v>
      </c>
      <c r="G736" s="112" t="s">
        <v>564</v>
      </c>
      <c r="H736" s="118" t="s">
        <v>396</v>
      </c>
      <c r="I736" s="136" t="s">
        <v>618</v>
      </c>
      <c r="J736" s="124" t="s">
        <v>452</v>
      </c>
      <c r="K736" s="124" t="s">
        <v>56</v>
      </c>
      <c r="L736" s="124" t="s">
        <v>4154</v>
      </c>
      <c r="M736" s="117" t="s">
        <v>439</v>
      </c>
      <c r="N736" s="112" t="s">
        <v>4155</v>
      </c>
      <c r="O736" s="112" t="s">
        <v>4156</v>
      </c>
      <c r="P736" s="112"/>
    </row>
    <row r="737" spans="1:16" ht="93.6" x14ac:dyDescent="0.3">
      <c r="A737" s="116" t="s">
        <v>379</v>
      </c>
      <c r="B737" s="111">
        <v>44988</v>
      </c>
      <c r="C737" s="120" t="s">
        <v>4157</v>
      </c>
      <c r="D737" s="112" t="s">
        <v>4158</v>
      </c>
      <c r="E737" s="112" t="s">
        <v>2094</v>
      </c>
      <c r="F737" s="113" t="s">
        <v>1833</v>
      </c>
      <c r="G737" s="112" t="s">
        <v>409</v>
      </c>
      <c r="H737" s="118" t="s">
        <v>396</v>
      </c>
      <c r="I737" s="136" t="s">
        <v>447</v>
      </c>
      <c r="J737" s="124" t="s">
        <v>452</v>
      </c>
      <c r="K737" s="124" t="s">
        <v>12</v>
      </c>
      <c r="L737" s="124" t="s">
        <v>769</v>
      </c>
      <c r="M737" s="117" t="s">
        <v>649</v>
      </c>
      <c r="N737" s="112" t="s">
        <v>4159</v>
      </c>
      <c r="O737" s="112" t="s">
        <v>4160</v>
      </c>
      <c r="P737" s="112"/>
    </row>
    <row r="738" spans="1:16" ht="234" x14ac:dyDescent="0.3">
      <c r="A738" s="116" t="s">
        <v>400</v>
      </c>
      <c r="B738" s="111">
        <v>44988</v>
      </c>
      <c r="C738" s="120" t="s">
        <v>4161</v>
      </c>
      <c r="D738" s="112" t="s">
        <v>4162</v>
      </c>
      <c r="E738" s="112" t="s">
        <v>1003</v>
      </c>
      <c r="F738" s="113" t="s">
        <v>1833</v>
      </c>
      <c r="G738" s="112" t="s">
        <v>564</v>
      </c>
      <c r="H738" s="118" t="s">
        <v>396</v>
      </c>
      <c r="I738" s="136" t="s">
        <v>447</v>
      </c>
      <c r="J738" s="124" t="s">
        <v>386</v>
      </c>
      <c r="K738" s="124" t="s">
        <v>5</v>
      </c>
      <c r="L738" s="124" t="s">
        <v>4163</v>
      </c>
      <c r="M738" s="117" t="s">
        <v>439</v>
      </c>
      <c r="N738" s="112" t="s">
        <v>4164</v>
      </c>
      <c r="O738" s="112" t="s">
        <v>4165</v>
      </c>
      <c r="P738" s="112"/>
    </row>
    <row r="739" spans="1:16" ht="109.2" x14ac:dyDescent="0.3">
      <c r="A739" s="116" t="s">
        <v>379</v>
      </c>
      <c r="B739" s="111">
        <v>44988</v>
      </c>
      <c r="C739" s="120" t="s">
        <v>4166</v>
      </c>
      <c r="D739" s="112" t="s">
        <v>4167</v>
      </c>
      <c r="E739" s="112" t="s">
        <v>2094</v>
      </c>
      <c r="F739" s="113" t="s">
        <v>1833</v>
      </c>
      <c r="G739" s="112" t="s">
        <v>374</v>
      </c>
      <c r="H739" s="118" t="s">
        <v>396</v>
      </c>
      <c r="I739" s="136" t="s">
        <v>385</v>
      </c>
      <c r="J739" s="124" t="s">
        <v>386</v>
      </c>
      <c r="K739" s="124" t="s">
        <v>12</v>
      </c>
      <c r="L739" s="124" t="s">
        <v>4168</v>
      </c>
      <c r="M739" s="117" t="s">
        <v>439</v>
      </c>
      <c r="N739" s="112" t="s">
        <v>4169</v>
      </c>
      <c r="O739" s="112" t="s">
        <v>4170</v>
      </c>
      <c r="P739" s="112"/>
    </row>
    <row r="740" spans="1:16" ht="124.8" x14ac:dyDescent="0.3">
      <c r="A740" s="116" t="s">
        <v>379</v>
      </c>
      <c r="B740" s="111">
        <v>44988</v>
      </c>
      <c r="C740" s="120" t="s">
        <v>4171</v>
      </c>
      <c r="D740" s="112" t="s">
        <v>4172</v>
      </c>
      <c r="E740" s="112" t="s">
        <v>1860</v>
      </c>
      <c r="F740" s="113" t="s">
        <v>1463</v>
      </c>
      <c r="G740" s="112" t="s">
        <v>4173</v>
      </c>
      <c r="H740" s="118" t="s">
        <v>396</v>
      </c>
      <c r="I740" s="136" t="s">
        <v>431</v>
      </c>
      <c r="J740" s="124" t="s">
        <v>386</v>
      </c>
      <c r="K740" s="124" t="s">
        <v>12</v>
      </c>
      <c r="L740" s="124" t="s">
        <v>4174</v>
      </c>
      <c r="M740" s="117" t="s">
        <v>439</v>
      </c>
      <c r="N740" s="112" t="s">
        <v>4175</v>
      </c>
      <c r="O740" s="112" t="s">
        <v>4176</v>
      </c>
      <c r="P740" s="112"/>
    </row>
    <row r="741" spans="1:16" ht="46.8" x14ac:dyDescent="0.3">
      <c r="A741" s="116" t="s">
        <v>750</v>
      </c>
      <c r="B741" s="111">
        <v>44988</v>
      </c>
      <c r="C741" s="120" t="s">
        <v>4177</v>
      </c>
      <c r="D741" s="112" t="s">
        <v>4178</v>
      </c>
      <c r="E741" s="112" t="s">
        <v>2869</v>
      </c>
      <c r="F741" s="113" t="s">
        <v>1463</v>
      </c>
      <c r="G741" s="112" t="s">
        <v>409</v>
      </c>
      <c r="H741" s="118" t="s">
        <v>396</v>
      </c>
      <c r="I741" s="136" t="s">
        <v>1844</v>
      </c>
      <c r="J741" s="124" t="s">
        <v>386</v>
      </c>
      <c r="K741" s="124" t="s">
        <v>688</v>
      </c>
      <c r="L741" s="124" t="s">
        <v>850</v>
      </c>
      <c r="M741" s="117" t="s">
        <v>386</v>
      </c>
      <c r="N741" s="112" t="s">
        <v>4179</v>
      </c>
      <c r="O741" s="112" t="s">
        <v>4180</v>
      </c>
      <c r="P741" s="112"/>
    </row>
    <row r="742" spans="1:16" ht="124.8" x14ac:dyDescent="0.3">
      <c r="A742" s="116" t="s">
        <v>379</v>
      </c>
      <c r="B742" s="111">
        <v>44988</v>
      </c>
      <c r="C742" s="120" t="s">
        <v>4181</v>
      </c>
      <c r="D742" s="112" t="s">
        <v>4182</v>
      </c>
      <c r="E742" s="112" t="s">
        <v>445</v>
      </c>
      <c r="F742" s="113" t="s">
        <v>1463</v>
      </c>
      <c r="G742" s="112" t="s">
        <v>409</v>
      </c>
      <c r="H742" s="118" t="s">
        <v>396</v>
      </c>
      <c r="I742" s="136" t="s">
        <v>447</v>
      </c>
      <c r="J742" s="124" t="s">
        <v>386</v>
      </c>
      <c r="K742" s="124" t="s">
        <v>12</v>
      </c>
      <c r="L742" s="124" t="s">
        <v>4183</v>
      </c>
      <c r="M742" s="117" t="s">
        <v>439</v>
      </c>
      <c r="N742" s="112" t="s">
        <v>4184</v>
      </c>
      <c r="O742" s="112" t="s">
        <v>4185</v>
      </c>
      <c r="P742" s="112"/>
    </row>
    <row r="743" spans="1:16" ht="187.2" x14ac:dyDescent="0.3">
      <c r="A743" s="116" t="s">
        <v>379</v>
      </c>
      <c r="B743" s="111">
        <v>44988</v>
      </c>
      <c r="C743" s="120" t="s">
        <v>4186</v>
      </c>
      <c r="D743" s="112" t="s">
        <v>4187</v>
      </c>
      <c r="E743" s="112" t="s">
        <v>1850</v>
      </c>
      <c r="F743" s="113" t="s">
        <v>4188</v>
      </c>
      <c r="G743" s="112" t="s">
        <v>4189</v>
      </c>
      <c r="H743" s="118" t="s">
        <v>396</v>
      </c>
      <c r="I743" s="136" t="s">
        <v>424</v>
      </c>
      <c r="J743" s="115" t="s">
        <v>386</v>
      </c>
      <c r="K743" s="124" t="s">
        <v>12</v>
      </c>
      <c r="L743" s="124" t="s">
        <v>4190</v>
      </c>
      <c r="M743" s="117" t="s">
        <v>439</v>
      </c>
      <c r="N743" s="112" t="s">
        <v>4191</v>
      </c>
      <c r="O743" s="112" t="s">
        <v>4192</v>
      </c>
      <c r="P743" s="112"/>
    </row>
    <row r="744" spans="1:16" ht="327.60000000000002" x14ac:dyDescent="0.3">
      <c r="A744" s="116" t="s">
        <v>400</v>
      </c>
      <c r="B744" s="111">
        <v>44988</v>
      </c>
      <c r="C744" s="120" t="s">
        <v>4193</v>
      </c>
      <c r="D744" s="112" t="s">
        <v>4194</v>
      </c>
      <c r="E744" s="112" t="s">
        <v>1650</v>
      </c>
      <c r="F744" s="113" t="s">
        <v>1606</v>
      </c>
      <c r="G744" s="112" t="s">
        <v>1387</v>
      </c>
      <c r="H744" s="118" t="s">
        <v>396</v>
      </c>
      <c r="I744" s="136" t="s">
        <v>694</v>
      </c>
      <c r="J744" s="115" t="s">
        <v>386</v>
      </c>
      <c r="K744" s="115" t="s">
        <v>58</v>
      </c>
      <c r="L744" s="115" t="s">
        <v>4195</v>
      </c>
      <c r="M744" s="117" t="s">
        <v>439</v>
      </c>
      <c r="N744" s="112" t="s">
        <v>4196</v>
      </c>
      <c r="O744" s="112" t="s">
        <v>4197</v>
      </c>
      <c r="P744" s="112"/>
    </row>
    <row r="745" spans="1:16" ht="171.6" x14ac:dyDescent="0.3">
      <c r="A745" s="116" t="s">
        <v>379</v>
      </c>
      <c r="B745" s="111">
        <v>44988</v>
      </c>
      <c r="C745" s="120" t="s">
        <v>4198</v>
      </c>
      <c r="D745" s="112" t="s">
        <v>4199</v>
      </c>
      <c r="E745" s="112" t="s">
        <v>4200</v>
      </c>
      <c r="F745" s="113" t="s">
        <v>1606</v>
      </c>
      <c r="G745" s="112" t="s">
        <v>758</v>
      </c>
      <c r="H745" s="118" t="s">
        <v>396</v>
      </c>
      <c r="I745" s="136" t="s">
        <v>385</v>
      </c>
      <c r="J745" s="124" t="s">
        <v>452</v>
      </c>
      <c r="K745" s="124" t="s">
        <v>11</v>
      </c>
      <c r="L745" s="124" t="s">
        <v>4201</v>
      </c>
      <c r="M745" s="117" t="s">
        <v>386</v>
      </c>
      <c r="N745" s="112" t="s">
        <v>4202</v>
      </c>
      <c r="O745" s="112" t="s">
        <v>4203</v>
      </c>
      <c r="P745" s="112"/>
    </row>
    <row r="746" spans="1:16" ht="93.6" x14ac:dyDescent="0.3">
      <c r="A746" s="116" t="s">
        <v>379</v>
      </c>
      <c r="B746" s="111">
        <v>44988</v>
      </c>
      <c r="C746" s="120" t="s">
        <v>4204</v>
      </c>
      <c r="D746" s="112" t="s">
        <v>4205</v>
      </c>
      <c r="E746" s="112" t="s">
        <v>1340</v>
      </c>
      <c r="F746" s="113" t="s">
        <v>1606</v>
      </c>
      <c r="G746" s="112" t="s">
        <v>564</v>
      </c>
      <c r="H746" s="118" t="s">
        <v>396</v>
      </c>
      <c r="I746" s="136" t="s">
        <v>385</v>
      </c>
      <c r="J746" s="124" t="s">
        <v>452</v>
      </c>
      <c r="K746" s="124" t="s">
        <v>208</v>
      </c>
      <c r="L746" s="124" t="s">
        <v>4206</v>
      </c>
      <c r="M746" s="117"/>
      <c r="N746" s="112" t="s">
        <v>4207</v>
      </c>
      <c r="O746" s="112" t="s">
        <v>4208</v>
      </c>
      <c r="P746" s="112"/>
    </row>
    <row r="747" spans="1:16" ht="202.8" x14ac:dyDescent="0.3">
      <c r="A747" s="116" t="s">
        <v>379</v>
      </c>
      <c r="B747" s="111">
        <v>44988</v>
      </c>
      <c r="C747" s="120" t="s">
        <v>4209</v>
      </c>
      <c r="D747" s="112" t="s">
        <v>4210</v>
      </c>
      <c r="E747" s="112" t="s">
        <v>1661</v>
      </c>
      <c r="F747" s="113" t="s">
        <v>4211</v>
      </c>
      <c r="G747" s="112" t="s">
        <v>564</v>
      </c>
      <c r="H747" s="118" t="s">
        <v>396</v>
      </c>
      <c r="I747" s="136" t="s">
        <v>461</v>
      </c>
      <c r="J747" s="124" t="s">
        <v>386</v>
      </c>
      <c r="K747" s="124" t="s">
        <v>11</v>
      </c>
      <c r="L747" s="124" t="s">
        <v>4212</v>
      </c>
      <c r="M747" s="117"/>
      <c r="N747" s="112" t="s">
        <v>4213</v>
      </c>
      <c r="O747" s="112" t="s">
        <v>4214</v>
      </c>
      <c r="P747" s="112"/>
    </row>
    <row r="748" spans="1:16" ht="187.2" x14ac:dyDescent="0.3">
      <c r="A748" s="116" t="s">
        <v>3174</v>
      </c>
      <c r="B748" s="111">
        <v>44988</v>
      </c>
      <c r="C748" s="120" t="s">
        <v>4215</v>
      </c>
      <c r="D748" s="112" t="s">
        <v>4216</v>
      </c>
      <c r="E748" s="112" t="s">
        <v>4217</v>
      </c>
      <c r="F748" s="113" t="s">
        <v>1525</v>
      </c>
      <c r="G748" s="112" t="s">
        <v>2426</v>
      </c>
      <c r="H748" s="118" t="s">
        <v>375</v>
      </c>
      <c r="I748" s="136" t="s">
        <v>461</v>
      </c>
      <c r="J748" s="124" t="s">
        <v>386</v>
      </c>
      <c r="K748" s="124" t="s">
        <v>132</v>
      </c>
      <c r="L748" s="124"/>
      <c r="M748" s="117"/>
      <c r="N748" s="112" t="s">
        <v>4218</v>
      </c>
      <c r="O748" s="112" t="s">
        <v>4219</v>
      </c>
      <c r="P748" s="112"/>
    </row>
    <row r="749" spans="1:16" ht="156" x14ac:dyDescent="0.3">
      <c r="A749" s="116" t="s">
        <v>400</v>
      </c>
      <c r="B749" s="111">
        <v>44988</v>
      </c>
      <c r="C749" s="120" t="s">
        <v>4220</v>
      </c>
      <c r="D749" s="112" t="s">
        <v>4221</v>
      </c>
      <c r="E749" s="112" t="s">
        <v>2880</v>
      </c>
      <c r="F749" s="113" t="s">
        <v>1525</v>
      </c>
      <c r="G749" s="112" t="s">
        <v>374</v>
      </c>
      <c r="H749" s="118" t="s">
        <v>375</v>
      </c>
      <c r="I749" s="136" t="s">
        <v>431</v>
      </c>
      <c r="J749" s="124" t="s">
        <v>452</v>
      </c>
      <c r="K749" s="124" t="s">
        <v>46</v>
      </c>
      <c r="L749" s="124" t="s">
        <v>4222</v>
      </c>
      <c r="M749" s="117"/>
      <c r="N749" s="112" t="s">
        <v>4223</v>
      </c>
      <c r="O749" s="112" t="s">
        <v>4224</v>
      </c>
      <c r="P749" s="112"/>
    </row>
    <row r="750" spans="1:16" ht="249.6" x14ac:dyDescent="0.3">
      <c r="A750" s="116" t="s">
        <v>379</v>
      </c>
      <c r="B750" s="111">
        <v>44988</v>
      </c>
      <c r="C750" s="120" t="s">
        <v>4225</v>
      </c>
      <c r="D750" s="112" t="s">
        <v>4226</v>
      </c>
      <c r="E750" s="112" t="s">
        <v>1860</v>
      </c>
      <c r="F750" s="113" t="s">
        <v>4227</v>
      </c>
      <c r="G750" s="112" t="s">
        <v>4228</v>
      </c>
      <c r="H750" s="118" t="s">
        <v>375</v>
      </c>
      <c r="I750" s="136" t="s">
        <v>431</v>
      </c>
      <c r="J750" s="114" t="s">
        <v>386</v>
      </c>
      <c r="K750" s="115" t="s">
        <v>7</v>
      </c>
      <c r="L750" s="115" t="s">
        <v>4229</v>
      </c>
      <c r="M750" s="117" t="s">
        <v>439</v>
      </c>
      <c r="N750" s="112" t="s">
        <v>4230</v>
      </c>
      <c r="O750" s="112" t="s">
        <v>4231</v>
      </c>
      <c r="P750" s="112"/>
    </row>
    <row r="751" spans="1:16" ht="249.6" x14ac:dyDescent="0.3">
      <c r="A751" s="116" t="s">
        <v>412</v>
      </c>
      <c r="B751" s="111">
        <v>44988</v>
      </c>
      <c r="C751" s="120" t="s">
        <v>4232</v>
      </c>
      <c r="D751" s="112" t="s">
        <v>4233</v>
      </c>
      <c r="E751" s="112" t="s">
        <v>2105</v>
      </c>
      <c r="F751" s="113" t="s">
        <v>1470</v>
      </c>
      <c r="G751" s="112" t="s">
        <v>1387</v>
      </c>
      <c r="H751" s="118" t="s">
        <v>375</v>
      </c>
      <c r="I751" s="136" t="s">
        <v>1450</v>
      </c>
      <c r="J751" s="124" t="s">
        <v>452</v>
      </c>
      <c r="K751" s="124" t="s">
        <v>6</v>
      </c>
      <c r="L751" s="124"/>
      <c r="M751" s="117"/>
      <c r="N751" s="112" t="s">
        <v>4234</v>
      </c>
      <c r="O751" s="112" t="s">
        <v>4235</v>
      </c>
      <c r="P751" s="112"/>
    </row>
    <row r="752" spans="1:16" ht="405.6" x14ac:dyDescent="0.3">
      <c r="A752" s="116" t="s">
        <v>369</v>
      </c>
      <c r="B752" s="111">
        <v>44988</v>
      </c>
      <c r="C752" s="120" t="s">
        <v>4236</v>
      </c>
      <c r="D752" s="112" t="s">
        <v>4237</v>
      </c>
      <c r="E752" s="112" t="s">
        <v>1455</v>
      </c>
      <c r="F752" s="113" t="s">
        <v>4238</v>
      </c>
      <c r="G752" s="112" t="s">
        <v>374</v>
      </c>
      <c r="H752" s="118" t="s">
        <v>375</v>
      </c>
      <c r="I752" s="136" t="s">
        <v>431</v>
      </c>
      <c r="J752" s="124" t="s">
        <v>452</v>
      </c>
      <c r="K752" s="124" t="s">
        <v>21</v>
      </c>
      <c r="L752" s="124" t="s">
        <v>4239</v>
      </c>
      <c r="M752" s="117" t="s">
        <v>452</v>
      </c>
      <c r="N752" s="112" t="s">
        <v>4240</v>
      </c>
      <c r="O752" s="112" t="s">
        <v>4241</v>
      </c>
      <c r="P752" s="112"/>
    </row>
    <row r="753" spans="1:16" ht="124.8" x14ac:dyDescent="0.3">
      <c r="A753" s="116" t="s">
        <v>554</v>
      </c>
      <c r="B753" s="111">
        <v>44988</v>
      </c>
      <c r="C753" s="120" t="s">
        <v>4242</v>
      </c>
      <c r="D753" s="112" t="s">
        <v>4243</v>
      </c>
      <c r="E753" s="112" t="s">
        <v>2176</v>
      </c>
      <c r="F753" s="113" t="s">
        <v>374</v>
      </c>
      <c r="G753" s="112" t="s">
        <v>1152</v>
      </c>
      <c r="H753" s="118" t="s">
        <v>396</v>
      </c>
      <c r="I753" s="136" t="s">
        <v>559</v>
      </c>
      <c r="J753" s="124" t="s">
        <v>386</v>
      </c>
      <c r="K753" s="124" t="s">
        <v>69</v>
      </c>
      <c r="L753" s="124" t="s">
        <v>4244</v>
      </c>
      <c r="M753" s="117" t="s">
        <v>386</v>
      </c>
      <c r="N753" s="112" t="s">
        <v>4245</v>
      </c>
      <c r="O753" s="112" t="s">
        <v>4246</v>
      </c>
      <c r="P753" s="112"/>
    </row>
    <row r="754" spans="1:16" ht="312" x14ac:dyDescent="0.3">
      <c r="A754" s="116" t="s">
        <v>400</v>
      </c>
      <c r="B754" s="111">
        <v>44988</v>
      </c>
      <c r="C754" s="120" t="s">
        <v>4247</v>
      </c>
      <c r="D754" s="112" t="s">
        <v>4248</v>
      </c>
      <c r="E754" s="112" t="s">
        <v>1316</v>
      </c>
      <c r="F754" s="113" t="s">
        <v>374</v>
      </c>
      <c r="G754" s="112" t="s">
        <v>409</v>
      </c>
      <c r="H754" s="118" t="s">
        <v>375</v>
      </c>
      <c r="I754" s="136" t="s">
        <v>461</v>
      </c>
      <c r="J754" s="114" t="s">
        <v>452</v>
      </c>
      <c r="K754" s="115" t="s">
        <v>56</v>
      </c>
      <c r="L754" s="115" t="s">
        <v>4249</v>
      </c>
      <c r="M754" s="117" t="s">
        <v>439</v>
      </c>
      <c r="N754" s="112" t="s">
        <v>4250</v>
      </c>
      <c r="O754" s="112" t="s">
        <v>4251</v>
      </c>
      <c r="P754" s="112"/>
    </row>
    <row r="755" spans="1:16" ht="31.2" x14ac:dyDescent="0.3">
      <c r="A755" s="116" t="s">
        <v>412</v>
      </c>
      <c r="B755" s="111">
        <v>44988</v>
      </c>
      <c r="C755" s="120" t="s">
        <v>4252</v>
      </c>
      <c r="D755" s="112" t="s">
        <v>3545</v>
      </c>
      <c r="E755" s="112" t="s">
        <v>4253</v>
      </c>
      <c r="F755" s="113" t="s">
        <v>374</v>
      </c>
      <c r="G755" s="112" t="s">
        <v>374</v>
      </c>
      <c r="H755" s="118" t="s">
        <v>396</v>
      </c>
      <c r="I755" s="136" t="s">
        <v>431</v>
      </c>
      <c r="J755" s="124"/>
      <c r="K755" s="124" t="s">
        <v>6</v>
      </c>
      <c r="L755" s="124"/>
      <c r="M755" s="117"/>
      <c r="N755" s="112" t="s">
        <v>4254</v>
      </c>
      <c r="O755" s="112" t="s">
        <v>549</v>
      </c>
      <c r="P755" s="112"/>
    </row>
    <row r="756" spans="1:16" ht="31.2" x14ac:dyDescent="0.3">
      <c r="A756" s="166" t="s">
        <v>400</v>
      </c>
      <c r="B756" s="167">
        <v>44988</v>
      </c>
      <c r="C756" s="152" t="s">
        <v>4255</v>
      </c>
      <c r="D756" s="143" t="s">
        <v>4256</v>
      </c>
      <c r="E756" s="143" t="s">
        <v>510</v>
      </c>
      <c r="F756" s="165" t="s">
        <v>374</v>
      </c>
      <c r="G756" s="143" t="s">
        <v>374</v>
      </c>
      <c r="H756" s="162" t="s">
        <v>396</v>
      </c>
      <c r="I756" s="160" t="s">
        <v>537</v>
      </c>
      <c r="J756" s="159" t="s">
        <v>452</v>
      </c>
      <c r="K756" s="159" t="s">
        <v>13</v>
      </c>
      <c r="L756" s="159" t="s">
        <v>4257</v>
      </c>
      <c r="M756" s="161" t="s">
        <v>649</v>
      </c>
      <c r="N756" s="143" t="s">
        <v>4258</v>
      </c>
      <c r="O756" s="143" t="s">
        <v>549</v>
      </c>
      <c r="P756" s="143"/>
    </row>
    <row r="757" spans="1:16" ht="156" x14ac:dyDescent="0.3">
      <c r="A757" s="166" t="s">
        <v>390</v>
      </c>
      <c r="B757" s="167">
        <v>44988</v>
      </c>
      <c r="C757" s="152" t="s">
        <v>4259</v>
      </c>
      <c r="D757" s="143" t="s">
        <v>4260</v>
      </c>
      <c r="E757" s="143" t="s">
        <v>1401</v>
      </c>
      <c r="F757" s="165" t="s">
        <v>374</v>
      </c>
      <c r="G757" s="143" t="s">
        <v>374</v>
      </c>
      <c r="H757" s="162" t="s">
        <v>396</v>
      </c>
      <c r="I757" s="160" t="s">
        <v>447</v>
      </c>
      <c r="J757" s="159" t="s">
        <v>452</v>
      </c>
      <c r="K757" s="159" t="s">
        <v>28</v>
      </c>
      <c r="L757" s="159" t="s">
        <v>4261</v>
      </c>
      <c r="M757" s="161"/>
      <c r="N757" s="143" t="s">
        <v>4262</v>
      </c>
      <c r="O757" s="143" t="s">
        <v>4263</v>
      </c>
      <c r="P757" s="143"/>
    </row>
    <row r="758" spans="1:16" ht="109.2" x14ac:dyDescent="0.3">
      <c r="A758" s="166" t="s">
        <v>390</v>
      </c>
      <c r="B758" s="167">
        <v>44988</v>
      </c>
      <c r="C758" s="152" t="s">
        <v>4264</v>
      </c>
      <c r="D758" s="143" t="s">
        <v>4265</v>
      </c>
      <c r="E758" s="143" t="s">
        <v>1850</v>
      </c>
      <c r="F758" s="165" t="s">
        <v>374</v>
      </c>
      <c r="G758" s="143" t="s">
        <v>374</v>
      </c>
      <c r="H758" s="162" t="s">
        <v>396</v>
      </c>
      <c r="I758" s="160" t="s">
        <v>447</v>
      </c>
      <c r="J758" s="159" t="s">
        <v>452</v>
      </c>
      <c r="K758" s="159" t="s">
        <v>229</v>
      </c>
      <c r="L758" s="159" t="s">
        <v>4266</v>
      </c>
      <c r="M758" s="161" t="s">
        <v>649</v>
      </c>
      <c r="N758" s="143" t="s">
        <v>4267</v>
      </c>
      <c r="O758" s="143" t="s">
        <v>549</v>
      </c>
      <c r="P758" s="143"/>
    </row>
    <row r="759" spans="1:16" ht="62.4" x14ac:dyDescent="0.3">
      <c r="A759" s="116" t="s">
        <v>379</v>
      </c>
      <c r="B759" s="111">
        <v>44988</v>
      </c>
      <c r="C759" s="120" t="s">
        <v>4268</v>
      </c>
      <c r="D759" s="112" t="s">
        <v>4269</v>
      </c>
      <c r="E759" s="112" t="s">
        <v>2094</v>
      </c>
      <c r="F759" s="113" t="s">
        <v>374</v>
      </c>
      <c r="G759" s="112" t="s">
        <v>374</v>
      </c>
      <c r="H759" s="118" t="s">
        <v>396</v>
      </c>
      <c r="I759" s="136" t="s">
        <v>461</v>
      </c>
      <c r="J759" s="124" t="s">
        <v>452</v>
      </c>
      <c r="K759" s="124" t="s">
        <v>11</v>
      </c>
      <c r="L759" s="124" t="s">
        <v>4270</v>
      </c>
      <c r="M759" s="117" t="s">
        <v>649</v>
      </c>
      <c r="N759" s="112" t="s">
        <v>4271</v>
      </c>
      <c r="O759" s="112" t="s">
        <v>4272</v>
      </c>
      <c r="P759" s="112"/>
    </row>
    <row r="760" spans="1:16" ht="93.6" x14ac:dyDescent="0.3">
      <c r="A760" s="116" t="s">
        <v>412</v>
      </c>
      <c r="B760" s="111">
        <v>44988</v>
      </c>
      <c r="C760" s="120" t="s">
        <v>4273</v>
      </c>
      <c r="D760" s="112" t="s">
        <v>4274</v>
      </c>
      <c r="E760" s="112" t="s">
        <v>1316</v>
      </c>
      <c r="F760" s="113" t="s">
        <v>374</v>
      </c>
      <c r="G760" s="112" t="s">
        <v>374</v>
      </c>
      <c r="H760" s="118" t="s">
        <v>396</v>
      </c>
      <c r="I760" s="136" t="s">
        <v>461</v>
      </c>
      <c r="J760" s="114" t="s">
        <v>386</v>
      </c>
      <c r="K760" s="115" t="s">
        <v>3</v>
      </c>
      <c r="L760" s="115" t="s">
        <v>4275</v>
      </c>
      <c r="M760" s="117" t="s">
        <v>439</v>
      </c>
      <c r="N760" s="112" t="s">
        <v>4276</v>
      </c>
      <c r="O760" s="112" t="s">
        <v>4277</v>
      </c>
      <c r="P760" s="112"/>
    </row>
    <row r="761" spans="1:16" ht="409.6" x14ac:dyDescent="0.3">
      <c r="A761" s="137" t="s">
        <v>400</v>
      </c>
      <c r="B761" s="142">
        <v>44988</v>
      </c>
      <c r="C761" s="140" t="s">
        <v>4278</v>
      </c>
      <c r="D761" s="138" t="s">
        <v>4279</v>
      </c>
      <c r="E761" s="138" t="s">
        <v>1918</v>
      </c>
      <c r="F761" s="139" t="s">
        <v>374</v>
      </c>
      <c r="G761" s="138" t="s">
        <v>374</v>
      </c>
      <c r="H761" s="128" t="s">
        <v>396</v>
      </c>
      <c r="I761" s="131" t="s">
        <v>537</v>
      </c>
      <c r="J761" s="141" t="s">
        <v>452</v>
      </c>
      <c r="K761" s="141" t="s">
        <v>5</v>
      </c>
      <c r="L761" s="141" t="s">
        <v>4280</v>
      </c>
      <c r="M761" s="127" t="s">
        <v>439</v>
      </c>
      <c r="N761" s="138" t="s">
        <v>4281</v>
      </c>
      <c r="O761" s="138" t="s">
        <v>4282</v>
      </c>
      <c r="P761" s="138"/>
    </row>
    <row r="762" spans="1:16" ht="93.6" x14ac:dyDescent="0.3">
      <c r="A762" s="116" t="s">
        <v>400</v>
      </c>
      <c r="B762" s="111">
        <v>44988</v>
      </c>
      <c r="C762" s="120" t="s">
        <v>4283</v>
      </c>
      <c r="D762" s="112" t="s">
        <v>4284</v>
      </c>
      <c r="E762" s="112" t="s">
        <v>1355</v>
      </c>
      <c r="F762" s="113" t="s">
        <v>374</v>
      </c>
      <c r="G762" s="112" t="s">
        <v>374</v>
      </c>
      <c r="H762" s="118" t="s">
        <v>396</v>
      </c>
      <c r="I762" s="136" t="s">
        <v>537</v>
      </c>
      <c r="J762" s="124"/>
      <c r="K762" s="124" t="s">
        <v>6</v>
      </c>
      <c r="L762" s="124"/>
      <c r="M762" s="117"/>
      <c r="N762" s="112" t="s">
        <v>4285</v>
      </c>
      <c r="O762" s="112" t="s">
        <v>4286</v>
      </c>
      <c r="P762" s="112"/>
    </row>
    <row r="763" spans="1:16" ht="109.2" x14ac:dyDescent="0.3">
      <c r="A763" s="116" t="s">
        <v>400</v>
      </c>
      <c r="B763" s="111">
        <v>44988</v>
      </c>
      <c r="C763" s="120" t="s">
        <v>4287</v>
      </c>
      <c r="D763" s="112" t="s">
        <v>4288</v>
      </c>
      <c r="E763" s="112" t="s">
        <v>2270</v>
      </c>
      <c r="F763" s="113" t="s">
        <v>374</v>
      </c>
      <c r="G763" s="112" t="s">
        <v>374</v>
      </c>
      <c r="H763" s="118" t="s">
        <v>375</v>
      </c>
      <c r="I763" s="136" t="s">
        <v>431</v>
      </c>
      <c r="J763" s="124" t="s">
        <v>386</v>
      </c>
      <c r="K763" s="124" t="s">
        <v>5</v>
      </c>
      <c r="L763" s="177" t="s">
        <v>4289</v>
      </c>
      <c r="M763" s="117" t="s">
        <v>439</v>
      </c>
      <c r="N763" s="112" t="s">
        <v>4290</v>
      </c>
      <c r="O763" s="112" t="s">
        <v>4291</v>
      </c>
      <c r="P763" s="112"/>
    </row>
    <row r="764" spans="1:16" ht="156" x14ac:dyDescent="0.3">
      <c r="A764" s="116" t="s">
        <v>400</v>
      </c>
      <c r="B764" s="111">
        <v>44988</v>
      </c>
      <c r="C764" s="120" t="s">
        <v>4292</v>
      </c>
      <c r="D764" s="112" t="s">
        <v>4293</v>
      </c>
      <c r="E764" s="112" t="s">
        <v>1702</v>
      </c>
      <c r="F764" s="113" t="s">
        <v>374</v>
      </c>
      <c r="G764" s="112" t="s">
        <v>374</v>
      </c>
      <c r="H764" s="118" t="s">
        <v>375</v>
      </c>
      <c r="I764" s="136" t="s">
        <v>447</v>
      </c>
      <c r="J764" s="124"/>
      <c r="K764" s="124" t="s">
        <v>13</v>
      </c>
      <c r="L764" s="124"/>
      <c r="M764" s="117"/>
      <c r="N764" s="112" t="s">
        <v>4294</v>
      </c>
      <c r="O764" s="112" t="s">
        <v>4295</v>
      </c>
      <c r="P764" s="112"/>
    </row>
    <row r="765" spans="1:16" ht="187.2" x14ac:dyDescent="0.3">
      <c r="A765" s="116" t="s">
        <v>379</v>
      </c>
      <c r="B765" s="111">
        <v>44988</v>
      </c>
      <c r="C765" s="120" t="s">
        <v>4296</v>
      </c>
      <c r="D765" s="112" t="s">
        <v>4297</v>
      </c>
      <c r="E765" s="112" t="s">
        <v>1913</v>
      </c>
      <c r="F765" s="113" t="s">
        <v>374</v>
      </c>
      <c r="G765" s="112" t="s">
        <v>374</v>
      </c>
      <c r="H765" s="118" t="s">
        <v>375</v>
      </c>
      <c r="I765" s="136" t="s">
        <v>447</v>
      </c>
      <c r="J765" s="115" t="s">
        <v>386</v>
      </c>
      <c r="K765" s="115" t="s">
        <v>7</v>
      </c>
      <c r="L765" s="115" t="s">
        <v>4298</v>
      </c>
      <c r="M765" s="117" t="s">
        <v>439</v>
      </c>
      <c r="N765" s="112" t="s">
        <v>4299</v>
      </c>
      <c r="O765" s="112" t="s">
        <v>4300</v>
      </c>
      <c r="P765" s="112"/>
    </row>
    <row r="766" spans="1:16" ht="171.6" x14ac:dyDescent="0.3">
      <c r="A766" s="166" t="s">
        <v>400</v>
      </c>
      <c r="B766" s="167">
        <v>44988</v>
      </c>
      <c r="C766" s="152" t="s">
        <v>4301</v>
      </c>
      <c r="D766" s="143" t="s">
        <v>3014</v>
      </c>
      <c r="E766" s="143" t="s">
        <v>2143</v>
      </c>
      <c r="F766" s="165" t="s">
        <v>374</v>
      </c>
      <c r="G766" s="143" t="s">
        <v>374</v>
      </c>
      <c r="H766" s="162" t="s">
        <v>375</v>
      </c>
      <c r="I766" s="160" t="s">
        <v>1578</v>
      </c>
      <c r="J766" s="159" t="s">
        <v>452</v>
      </c>
      <c r="K766" s="159" t="s">
        <v>8</v>
      </c>
      <c r="L766" s="159" t="s">
        <v>4302</v>
      </c>
      <c r="M766" s="161"/>
      <c r="N766" s="143" t="s">
        <v>4303</v>
      </c>
      <c r="O766" s="143" t="s">
        <v>4304</v>
      </c>
      <c r="P766" s="143"/>
    </row>
    <row r="767" spans="1:16" ht="343.2" x14ac:dyDescent="0.3">
      <c r="A767" s="116" t="s">
        <v>379</v>
      </c>
      <c r="B767" s="111">
        <v>44988</v>
      </c>
      <c r="C767" s="120" t="s">
        <v>4305</v>
      </c>
      <c r="D767" s="112" t="s">
        <v>4306</v>
      </c>
      <c r="E767" s="112" t="s">
        <v>1572</v>
      </c>
      <c r="F767" s="113" t="s">
        <v>1470</v>
      </c>
      <c r="G767" s="112" t="s">
        <v>2115</v>
      </c>
      <c r="H767" s="118" t="s">
        <v>375</v>
      </c>
      <c r="I767" s="136" t="s">
        <v>431</v>
      </c>
      <c r="J767" s="123" t="s">
        <v>386</v>
      </c>
      <c r="K767" s="124" t="s">
        <v>113</v>
      </c>
      <c r="L767" s="124" t="s">
        <v>4307</v>
      </c>
      <c r="M767" s="117" t="s">
        <v>439</v>
      </c>
      <c r="N767" s="112" t="s">
        <v>4308</v>
      </c>
      <c r="O767" s="112" t="s">
        <v>4309</v>
      </c>
      <c r="P767" s="112"/>
    </row>
    <row r="768" spans="1:16" ht="93.6" x14ac:dyDescent="0.3">
      <c r="A768" s="116" t="s">
        <v>400</v>
      </c>
      <c r="B768" s="111">
        <v>44981</v>
      </c>
      <c r="C768" s="120" t="s">
        <v>4310</v>
      </c>
      <c r="D768" s="112" t="s">
        <v>4311</v>
      </c>
      <c r="E768" s="112" t="s">
        <v>3170</v>
      </c>
      <c r="F768" s="113" t="s">
        <v>1298</v>
      </c>
      <c r="G768" s="112" t="s">
        <v>4312</v>
      </c>
      <c r="H768" s="118" t="s">
        <v>396</v>
      </c>
      <c r="I768" s="136" t="s">
        <v>4313</v>
      </c>
      <c r="J768" s="124" t="s">
        <v>452</v>
      </c>
      <c r="K768" s="124"/>
      <c r="L768" s="124"/>
      <c r="M768" s="117"/>
      <c r="N768" s="112" t="s">
        <v>4314</v>
      </c>
      <c r="O768" s="112" t="s">
        <v>4315</v>
      </c>
      <c r="P768" s="112"/>
    </row>
    <row r="769" spans="1:16" ht="202.8" x14ac:dyDescent="0.3">
      <c r="A769" s="116" t="s">
        <v>1593</v>
      </c>
      <c r="B769" s="111">
        <v>44981</v>
      </c>
      <c r="C769" s="120" t="s">
        <v>4316</v>
      </c>
      <c r="D769" s="112" t="s">
        <v>4317</v>
      </c>
      <c r="E769" s="112" t="s">
        <v>1297</v>
      </c>
      <c r="F769" s="113" t="s">
        <v>1298</v>
      </c>
      <c r="G769" s="112" t="s">
        <v>3214</v>
      </c>
      <c r="H769" s="118" t="s">
        <v>396</v>
      </c>
      <c r="I769" s="136" t="s">
        <v>2427</v>
      </c>
      <c r="J769" s="124" t="s">
        <v>386</v>
      </c>
      <c r="K769" s="124" t="s">
        <v>69</v>
      </c>
      <c r="L769" s="124"/>
      <c r="M769" s="117" t="s">
        <v>386</v>
      </c>
      <c r="N769" s="112" t="s">
        <v>4318</v>
      </c>
      <c r="O769" s="112" t="s">
        <v>4319</v>
      </c>
      <c r="P769" s="112"/>
    </row>
    <row r="770" spans="1:16" ht="62.4" x14ac:dyDescent="0.3">
      <c r="A770" s="116" t="s">
        <v>822</v>
      </c>
      <c r="B770" s="111">
        <v>44981</v>
      </c>
      <c r="C770" s="120" t="s">
        <v>4320</v>
      </c>
      <c r="D770" s="112" t="s">
        <v>4321</v>
      </c>
      <c r="E770" s="112" t="s">
        <v>2105</v>
      </c>
      <c r="F770" s="113" t="s">
        <v>1544</v>
      </c>
      <c r="G770" s="112" t="s">
        <v>665</v>
      </c>
      <c r="H770" s="118" t="s">
        <v>396</v>
      </c>
      <c r="I770" s="136" t="s">
        <v>385</v>
      </c>
      <c r="J770" s="124" t="s">
        <v>386</v>
      </c>
      <c r="K770" s="124" t="s">
        <v>6</v>
      </c>
      <c r="L770" s="124"/>
      <c r="M770" s="117"/>
      <c r="N770" s="112" t="s">
        <v>4322</v>
      </c>
      <c r="O770" s="112" t="s">
        <v>4323</v>
      </c>
      <c r="P770" s="112"/>
    </row>
    <row r="771" spans="1:16" ht="124.8" x14ac:dyDescent="0.3">
      <c r="A771" s="116" t="s">
        <v>379</v>
      </c>
      <c r="B771" s="111">
        <v>44981</v>
      </c>
      <c r="C771" s="120" t="s">
        <v>4324</v>
      </c>
      <c r="D771" s="112" t="s">
        <v>4325</v>
      </c>
      <c r="E771" s="112" t="s">
        <v>2094</v>
      </c>
      <c r="F771" s="113" t="s">
        <v>1544</v>
      </c>
      <c r="G771" s="112" t="s">
        <v>758</v>
      </c>
      <c r="H771" s="118" t="s">
        <v>396</v>
      </c>
      <c r="I771" s="136" t="s">
        <v>424</v>
      </c>
      <c r="J771" s="124" t="s">
        <v>452</v>
      </c>
      <c r="K771" s="124" t="s">
        <v>59</v>
      </c>
      <c r="L771" s="124" t="s">
        <v>4326</v>
      </c>
      <c r="M771" s="117" t="s">
        <v>439</v>
      </c>
      <c r="N771" s="112" t="s">
        <v>4327</v>
      </c>
      <c r="O771" s="112" t="s">
        <v>4328</v>
      </c>
      <c r="P771" s="112"/>
    </row>
    <row r="772" spans="1:16" ht="93.6" x14ac:dyDescent="0.3">
      <c r="A772" s="116" t="s">
        <v>369</v>
      </c>
      <c r="B772" s="111">
        <v>44981</v>
      </c>
      <c r="C772" s="120" t="s">
        <v>4329</v>
      </c>
      <c r="D772" s="112" t="s">
        <v>4330</v>
      </c>
      <c r="E772" s="112" t="s">
        <v>2176</v>
      </c>
      <c r="F772" s="113" t="s">
        <v>1544</v>
      </c>
      <c r="G772" s="112" t="s">
        <v>564</v>
      </c>
      <c r="H772" s="118" t="s">
        <v>396</v>
      </c>
      <c r="I772" s="136" t="s">
        <v>385</v>
      </c>
      <c r="J772" s="124" t="s">
        <v>386</v>
      </c>
      <c r="K772" s="124" t="s">
        <v>12</v>
      </c>
      <c r="L772" s="124" t="s">
        <v>4331</v>
      </c>
      <c r="M772" s="117" t="s">
        <v>439</v>
      </c>
      <c r="N772" s="112" t="s">
        <v>4332</v>
      </c>
      <c r="O772" s="112" t="s">
        <v>4333</v>
      </c>
      <c r="P772" s="112"/>
    </row>
    <row r="773" spans="1:16" ht="109.2" x14ac:dyDescent="0.3">
      <c r="A773" s="116" t="s">
        <v>379</v>
      </c>
      <c r="B773" s="111">
        <v>44981</v>
      </c>
      <c r="C773" s="120" t="s">
        <v>4334</v>
      </c>
      <c r="D773" s="112" t="s">
        <v>4335</v>
      </c>
      <c r="E773" s="112" t="s">
        <v>2143</v>
      </c>
      <c r="F773" s="113" t="s">
        <v>1556</v>
      </c>
      <c r="G773" s="112" t="s">
        <v>564</v>
      </c>
      <c r="H773" s="118" t="s">
        <v>396</v>
      </c>
      <c r="I773" s="136" t="s">
        <v>461</v>
      </c>
      <c r="J773" s="124" t="s">
        <v>452</v>
      </c>
      <c r="K773" s="124" t="s">
        <v>11</v>
      </c>
      <c r="L773" s="124" t="s">
        <v>4336</v>
      </c>
      <c r="M773" s="117" t="s">
        <v>439</v>
      </c>
      <c r="N773" s="112" t="s">
        <v>4337</v>
      </c>
      <c r="O773" s="112" t="s">
        <v>4338</v>
      </c>
      <c r="P773" s="112"/>
    </row>
    <row r="774" spans="1:16" ht="62.4" x14ac:dyDescent="0.3">
      <c r="A774" s="116" t="s">
        <v>1214</v>
      </c>
      <c r="B774" s="111">
        <v>44981</v>
      </c>
      <c r="C774" s="120" t="s">
        <v>4339</v>
      </c>
      <c r="D774" s="112" t="s">
        <v>4340</v>
      </c>
      <c r="E774" s="112" t="s">
        <v>4341</v>
      </c>
      <c r="F774" s="113" t="s">
        <v>1463</v>
      </c>
      <c r="G774" s="112" t="s">
        <v>409</v>
      </c>
      <c r="H774" s="118" t="s">
        <v>396</v>
      </c>
      <c r="I774" s="136" t="s">
        <v>783</v>
      </c>
      <c r="J774" s="124" t="s">
        <v>452</v>
      </c>
      <c r="K774" s="124" t="s">
        <v>28</v>
      </c>
      <c r="L774" s="124" t="s">
        <v>4342</v>
      </c>
      <c r="M774" s="117" t="s">
        <v>649</v>
      </c>
      <c r="N774" s="112" t="s">
        <v>4343</v>
      </c>
      <c r="O774" s="112" t="s">
        <v>4344</v>
      </c>
      <c r="P774" s="112"/>
    </row>
    <row r="775" spans="1:16" ht="109.2" x14ac:dyDescent="0.3">
      <c r="A775" s="116" t="s">
        <v>1214</v>
      </c>
      <c r="B775" s="111">
        <v>44981</v>
      </c>
      <c r="C775" s="120" t="s">
        <v>4345</v>
      </c>
      <c r="D775" s="112" t="s">
        <v>4346</v>
      </c>
      <c r="E775" s="112" t="s">
        <v>4347</v>
      </c>
      <c r="F775" s="113" t="s">
        <v>1463</v>
      </c>
      <c r="G775" s="112" t="s">
        <v>665</v>
      </c>
      <c r="H775" s="118" t="s">
        <v>396</v>
      </c>
      <c r="I775" s="136" t="s">
        <v>385</v>
      </c>
      <c r="J775" s="124" t="s">
        <v>386</v>
      </c>
      <c r="K775" s="124" t="s">
        <v>143</v>
      </c>
      <c r="L775" s="124"/>
      <c r="M775" s="117" t="s">
        <v>439</v>
      </c>
      <c r="N775" s="112" t="s">
        <v>4348</v>
      </c>
      <c r="O775" s="112" t="s">
        <v>4349</v>
      </c>
      <c r="P775" s="112"/>
    </row>
    <row r="776" spans="1:16" ht="140.4" x14ac:dyDescent="0.3">
      <c r="A776" s="116" t="s">
        <v>1214</v>
      </c>
      <c r="B776" s="111">
        <v>44981</v>
      </c>
      <c r="C776" s="120" t="s">
        <v>4350</v>
      </c>
      <c r="D776" s="112" t="s">
        <v>4351</v>
      </c>
      <c r="E776" s="112" t="s">
        <v>4352</v>
      </c>
      <c r="F776" s="113" t="s">
        <v>4353</v>
      </c>
      <c r="G776" s="112" t="s">
        <v>409</v>
      </c>
      <c r="H776" s="118" t="s">
        <v>396</v>
      </c>
      <c r="I776" s="136" t="s">
        <v>431</v>
      </c>
      <c r="J776" s="124" t="s">
        <v>386</v>
      </c>
      <c r="K776" s="124" t="s">
        <v>13</v>
      </c>
      <c r="L776" s="124" t="s">
        <v>4354</v>
      </c>
      <c r="M776" s="117" t="s">
        <v>439</v>
      </c>
      <c r="N776" s="112" t="s">
        <v>4355</v>
      </c>
      <c r="O776" s="112" t="s">
        <v>4356</v>
      </c>
      <c r="P776" s="112"/>
    </row>
    <row r="777" spans="1:16" ht="265.2" x14ac:dyDescent="0.3">
      <c r="A777" s="116" t="s">
        <v>1214</v>
      </c>
      <c r="B777" s="111">
        <v>44981</v>
      </c>
      <c r="C777" s="120" t="s">
        <v>4357</v>
      </c>
      <c r="D777" s="112" t="s">
        <v>2621</v>
      </c>
      <c r="E777" s="112" t="s">
        <v>3648</v>
      </c>
      <c r="F777" s="113" t="s">
        <v>1525</v>
      </c>
      <c r="G777" s="112" t="s">
        <v>942</v>
      </c>
      <c r="H777" s="118" t="s">
        <v>375</v>
      </c>
      <c r="I777" s="136" t="s">
        <v>385</v>
      </c>
      <c r="J777" s="124" t="s">
        <v>452</v>
      </c>
      <c r="K777" s="124" t="s">
        <v>56</v>
      </c>
      <c r="L777" s="124" t="s">
        <v>4358</v>
      </c>
      <c r="M777" s="117" t="s">
        <v>439</v>
      </c>
      <c r="N777" s="112" t="s">
        <v>4359</v>
      </c>
      <c r="O777" s="112" t="s">
        <v>4360</v>
      </c>
      <c r="P777" s="112"/>
    </row>
    <row r="778" spans="1:16" ht="171.6" x14ac:dyDescent="0.3">
      <c r="A778" s="116" t="s">
        <v>400</v>
      </c>
      <c r="B778" s="111">
        <v>44981</v>
      </c>
      <c r="C778" s="120" t="s">
        <v>4361</v>
      </c>
      <c r="D778" s="112" t="s">
        <v>4362</v>
      </c>
      <c r="E778" s="112" t="s">
        <v>510</v>
      </c>
      <c r="F778" s="113" t="s">
        <v>1525</v>
      </c>
      <c r="G778" s="112" t="s">
        <v>409</v>
      </c>
      <c r="H778" s="118" t="s">
        <v>375</v>
      </c>
      <c r="I778" s="136" t="s">
        <v>3032</v>
      </c>
      <c r="J778" s="124"/>
      <c r="K778" s="124" t="s">
        <v>13</v>
      </c>
      <c r="L778" s="124"/>
      <c r="M778" s="117"/>
      <c r="N778" s="112" t="s">
        <v>4363</v>
      </c>
      <c r="O778" s="112" t="s">
        <v>4364</v>
      </c>
      <c r="P778" s="112"/>
    </row>
    <row r="779" spans="1:16" ht="109.2" x14ac:dyDescent="0.3">
      <c r="A779" s="116" t="s">
        <v>400</v>
      </c>
      <c r="B779" s="111">
        <v>44981</v>
      </c>
      <c r="C779" s="120" t="s">
        <v>4365</v>
      </c>
      <c r="D779" s="112" t="s">
        <v>4366</v>
      </c>
      <c r="E779" s="112" t="s">
        <v>3851</v>
      </c>
      <c r="F779" s="113" t="s">
        <v>1525</v>
      </c>
      <c r="G779" s="112" t="s">
        <v>409</v>
      </c>
      <c r="H779" s="118" t="s">
        <v>375</v>
      </c>
      <c r="I779" s="136" t="s">
        <v>385</v>
      </c>
      <c r="J779" s="124" t="s">
        <v>452</v>
      </c>
      <c r="K779" s="124" t="s">
        <v>96</v>
      </c>
      <c r="L779" s="124" t="s">
        <v>4367</v>
      </c>
      <c r="M779" s="117"/>
      <c r="N779" s="112" t="s">
        <v>4368</v>
      </c>
      <c r="O779" s="112" t="s">
        <v>4369</v>
      </c>
      <c r="P779" s="112"/>
    </row>
    <row r="780" spans="1:16" ht="171.6" x14ac:dyDescent="0.3">
      <c r="A780" s="116" t="s">
        <v>400</v>
      </c>
      <c r="B780" s="111">
        <v>44981</v>
      </c>
      <c r="C780" s="120" t="s">
        <v>4370</v>
      </c>
      <c r="D780" s="112" t="s">
        <v>4371</v>
      </c>
      <c r="E780" s="112" t="s">
        <v>1355</v>
      </c>
      <c r="F780" s="113" t="s">
        <v>1525</v>
      </c>
      <c r="G780" s="112" t="s">
        <v>564</v>
      </c>
      <c r="H780" s="118" t="s">
        <v>375</v>
      </c>
      <c r="I780" s="136" t="s">
        <v>1718</v>
      </c>
      <c r="J780" s="124"/>
      <c r="K780" s="124" t="s">
        <v>8</v>
      </c>
      <c r="L780" s="124" t="s">
        <v>4372</v>
      </c>
      <c r="M780" s="117" t="s">
        <v>439</v>
      </c>
      <c r="N780" s="112" t="s">
        <v>4373</v>
      </c>
      <c r="O780" s="112" t="s">
        <v>4374</v>
      </c>
      <c r="P780" s="112"/>
    </row>
    <row r="781" spans="1:16" ht="265.2" x14ac:dyDescent="0.3">
      <c r="A781" s="116" t="s">
        <v>400</v>
      </c>
      <c r="B781" s="111">
        <v>44981</v>
      </c>
      <c r="C781" s="120" t="s">
        <v>4375</v>
      </c>
      <c r="D781" s="112" t="s">
        <v>4376</v>
      </c>
      <c r="E781" s="112" t="s">
        <v>1355</v>
      </c>
      <c r="F781" s="113" t="s">
        <v>1518</v>
      </c>
      <c r="G781" s="112" t="s">
        <v>374</v>
      </c>
      <c r="H781" s="118" t="s">
        <v>375</v>
      </c>
      <c r="I781" s="136" t="s">
        <v>537</v>
      </c>
      <c r="J781" s="124" t="s">
        <v>452</v>
      </c>
      <c r="K781" s="124" t="s">
        <v>28</v>
      </c>
      <c r="L781" s="124" t="s">
        <v>4377</v>
      </c>
      <c r="M781" s="117" t="s">
        <v>439</v>
      </c>
      <c r="N781" s="112" t="s">
        <v>4378</v>
      </c>
      <c r="O781" s="112" t="s">
        <v>4379</v>
      </c>
      <c r="P781" s="112"/>
    </row>
    <row r="782" spans="1:16" ht="343.2" x14ac:dyDescent="0.3">
      <c r="A782" s="116" t="s">
        <v>379</v>
      </c>
      <c r="B782" s="111">
        <v>44981</v>
      </c>
      <c r="C782" s="120" t="s">
        <v>4380</v>
      </c>
      <c r="D782" s="112" t="s">
        <v>4381</v>
      </c>
      <c r="E782" s="112" t="s">
        <v>2325</v>
      </c>
      <c r="F782" s="113" t="s">
        <v>1470</v>
      </c>
      <c r="G782" s="112" t="s">
        <v>4382</v>
      </c>
      <c r="H782" s="118" t="s">
        <v>375</v>
      </c>
      <c r="I782" s="136" t="s">
        <v>4383</v>
      </c>
      <c r="J782" s="124" t="s">
        <v>386</v>
      </c>
      <c r="K782" s="124" t="s">
        <v>8</v>
      </c>
      <c r="L782" s="124" t="s">
        <v>4384</v>
      </c>
      <c r="M782" s="117" t="s">
        <v>439</v>
      </c>
      <c r="N782" s="112" t="s">
        <v>4385</v>
      </c>
      <c r="O782" s="112" t="s">
        <v>4386</v>
      </c>
      <c r="P782" s="112"/>
    </row>
    <row r="783" spans="1:16" ht="109.2" x14ac:dyDescent="0.3">
      <c r="A783" s="116" t="s">
        <v>379</v>
      </c>
      <c r="B783" s="111">
        <v>44981</v>
      </c>
      <c r="C783" s="120" t="s">
        <v>4387</v>
      </c>
      <c r="D783" s="112" t="s">
        <v>4388</v>
      </c>
      <c r="E783" s="112" t="s">
        <v>4389</v>
      </c>
      <c r="F783" s="113" t="s">
        <v>374</v>
      </c>
      <c r="G783" s="112" t="s">
        <v>409</v>
      </c>
      <c r="H783" s="118" t="s">
        <v>396</v>
      </c>
      <c r="I783" s="136" t="s">
        <v>461</v>
      </c>
      <c r="J783" s="123" t="s">
        <v>452</v>
      </c>
      <c r="K783" s="124" t="s">
        <v>2</v>
      </c>
      <c r="L783" s="124" t="s">
        <v>4390</v>
      </c>
      <c r="M783" s="117" t="s">
        <v>439</v>
      </c>
      <c r="N783" s="112" t="s">
        <v>4391</v>
      </c>
      <c r="O783" s="112" t="s">
        <v>4392</v>
      </c>
      <c r="P783" s="112"/>
    </row>
    <row r="784" spans="1:16" ht="31.2" x14ac:dyDescent="0.3">
      <c r="A784" s="116" t="s">
        <v>1654</v>
      </c>
      <c r="B784" s="111">
        <v>44981</v>
      </c>
      <c r="C784" s="120" t="s">
        <v>4393</v>
      </c>
      <c r="D784" s="112" t="s">
        <v>4394</v>
      </c>
      <c r="E784" s="112" t="s">
        <v>2176</v>
      </c>
      <c r="F784" s="113" t="s">
        <v>374</v>
      </c>
      <c r="G784" s="112" t="s">
        <v>374</v>
      </c>
      <c r="H784" s="118" t="s">
        <v>396</v>
      </c>
      <c r="I784" s="136" t="s">
        <v>385</v>
      </c>
      <c r="J784" s="124" t="s">
        <v>452</v>
      </c>
      <c r="K784" s="124" t="s">
        <v>69</v>
      </c>
      <c r="L784" s="124" t="s">
        <v>4395</v>
      </c>
      <c r="M784" s="117"/>
      <c r="N784" s="112" t="s">
        <v>4396</v>
      </c>
      <c r="O784" s="112" t="s">
        <v>4397</v>
      </c>
      <c r="P784" s="112"/>
    </row>
    <row r="785" spans="1:16" ht="78" x14ac:dyDescent="0.3">
      <c r="A785" s="116" t="s">
        <v>1214</v>
      </c>
      <c r="B785" s="111">
        <v>44981</v>
      </c>
      <c r="C785" s="120" t="s">
        <v>4398</v>
      </c>
      <c r="D785" s="112" t="s">
        <v>4399</v>
      </c>
      <c r="E785" s="112" t="s">
        <v>728</v>
      </c>
      <c r="F785" s="113" t="s">
        <v>374</v>
      </c>
      <c r="G785" s="112" t="s">
        <v>374</v>
      </c>
      <c r="H785" s="118" t="s">
        <v>396</v>
      </c>
      <c r="I785" s="136" t="s">
        <v>431</v>
      </c>
      <c r="J785" s="124" t="s">
        <v>386</v>
      </c>
      <c r="K785" s="124"/>
      <c r="L785" s="124"/>
      <c r="M785" s="117"/>
      <c r="N785" s="112" t="s">
        <v>4400</v>
      </c>
      <c r="O785" s="112" t="s">
        <v>4401</v>
      </c>
      <c r="P785" s="112"/>
    </row>
    <row r="786" spans="1:16" ht="265.2" x14ac:dyDescent="0.3">
      <c r="A786" s="137" t="s">
        <v>400</v>
      </c>
      <c r="B786" s="142">
        <v>44981</v>
      </c>
      <c r="C786" s="140" t="s">
        <v>4402</v>
      </c>
      <c r="D786" s="138" t="s">
        <v>4403</v>
      </c>
      <c r="E786" s="138" t="s">
        <v>2487</v>
      </c>
      <c r="F786" s="139" t="s">
        <v>374</v>
      </c>
      <c r="G786" s="138" t="s">
        <v>374</v>
      </c>
      <c r="H786" s="128" t="s">
        <v>396</v>
      </c>
      <c r="I786" s="131" t="s">
        <v>1718</v>
      </c>
      <c r="J786" s="141" t="s">
        <v>386</v>
      </c>
      <c r="K786" s="141" t="s">
        <v>5</v>
      </c>
      <c r="L786" s="141" t="s">
        <v>4404</v>
      </c>
      <c r="M786" s="127" t="s">
        <v>4405</v>
      </c>
      <c r="N786" s="138" t="s">
        <v>4406</v>
      </c>
      <c r="O786" s="138" t="s">
        <v>4407</v>
      </c>
      <c r="P786" s="138"/>
    </row>
    <row r="787" spans="1:16" ht="62.4" x14ac:dyDescent="0.3">
      <c r="A787" s="116" t="s">
        <v>400</v>
      </c>
      <c r="B787" s="111">
        <v>44981</v>
      </c>
      <c r="C787" s="120" t="s">
        <v>4408</v>
      </c>
      <c r="D787" s="112" t="s">
        <v>4409</v>
      </c>
      <c r="E787" s="112" t="s">
        <v>2094</v>
      </c>
      <c r="F787" s="113" t="s">
        <v>374</v>
      </c>
      <c r="G787" s="112" t="s">
        <v>374</v>
      </c>
      <c r="H787" s="118" t="s">
        <v>396</v>
      </c>
      <c r="I787" s="136" t="s">
        <v>431</v>
      </c>
      <c r="J787" s="124" t="s">
        <v>386</v>
      </c>
      <c r="K787" s="124"/>
      <c r="L787" s="124"/>
      <c r="M787" s="117"/>
      <c r="N787" s="112" t="s">
        <v>4410</v>
      </c>
      <c r="O787" s="112" t="s">
        <v>549</v>
      </c>
      <c r="P787" s="112"/>
    </row>
    <row r="788" spans="1:16" ht="156" x14ac:dyDescent="0.3">
      <c r="A788" s="150" t="s">
        <v>400</v>
      </c>
      <c r="B788" s="154">
        <v>44981</v>
      </c>
      <c r="C788" s="152" t="s">
        <v>4411</v>
      </c>
      <c r="D788" s="152" t="s">
        <v>4412</v>
      </c>
      <c r="E788" s="152" t="s">
        <v>1702</v>
      </c>
      <c r="F788" s="157" t="s">
        <v>374</v>
      </c>
      <c r="G788" s="152" t="s">
        <v>374</v>
      </c>
      <c r="H788" s="155" t="s">
        <v>396</v>
      </c>
      <c r="I788" s="151" t="s">
        <v>1578</v>
      </c>
      <c r="J788" s="153" t="s">
        <v>452</v>
      </c>
      <c r="K788" s="153" t="s">
        <v>74</v>
      </c>
      <c r="L788" s="153" t="s">
        <v>4413</v>
      </c>
      <c r="M788" s="156" t="s">
        <v>439</v>
      </c>
      <c r="N788" s="152" t="s">
        <v>4414</v>
      </c>
      <c r="O788" s="152" t="s">
        <v>4415</v>
      </c>
      <c r="P788" s="152"/>
    </row>
    <row r="789" spans="1:16" ht="109.2" x14ac:dyDescent="0.3">
      <c r="A789" s="116" t="s">
        <v>400</v>
      </c>
      <c r="B789" s="111">
        <v>44981</v>
      </c>
      <c r="C789" s="120" t="s">
        <v>4416</v>
      </c>
      <c r="D789" s="112" t="s">
        <v>4417</v>
      </c>
      <c r="E789" s="112" t="s">
        <v>1355</v>
      </c>
      <c r="F789" s="113" t="s">
        <v>374</v>
      </c>
      <c r="G789" s="112" t="s">
        <v>374</v>
      </c>
      <c r="H789" s="118" t="s">
        <v>396</v>
      </c>
      <c r="I789" s="136" t="s">
        <v>481</v>
      </c>
      <c r="J789" s="124" t="s">
        <v>386</v>
      </c>
      <c r="K789" s="124" t="s">
        <v>28</v>
      </c>
      <c r="L789" s="124" t="s">
        <v>4418</v>
      </c>
      <c r="M789" s="117" t="s">
        <v>439</v>
      </c>
      <c r="N789" s="112" t="s">
        <v>4419</v>
      </c>
      <c r="O789" s="112" t="s">
        <v>4420</v>
      </c>
      <c r="P789" s="112"/>
    </row>
    <row r="790" spans="1:16" ht="78" x14ac:dyDescent="0.3">
      <c r="A790" s="116" t="s">
        <v>390</v>
      </c>
      <c r="B790" s="111">
        <v>44981</v>
      </c>
      <c r="C790" s="120" t="s">
        <v>4421</v>
      </c>
      <c r="D790" s="112" t="s">
        <v>4422</v>
      </c>
      <c r="E790" s="112" t="s">
        <v>2740</v>
      </c>
      <c r="F790" s="113" t="s">
        <v>1525</v>
      </c>
      <c r="G790" s="112" t="s">
        <v>409</v>
      </c>
      <c r="H790" s="118" t="s">
        <v>396</v>
      </c>
      <c r="I790" s="136" t="s">
        <v>783</v>
      </c>
      <c r="J790" s="124" t="s">
        <v>386</v>
      </c>
      <c r="K790" s="124"/>
      <c r="L790" s="124"/>
      <c r="M790" s="117"/>
      <c r="N790" s="112" t="s">
        <v>4423</v>
      </c>
      <c r="O790" s="112" t="s">
        <v>4424</v>
      </c>
      <c r="P790" s="112"/>
    </row>
    <row r="791" spans="1:16" ht="93.6" x14ac:dyDescent="0.3">
      <c r="A791" s="150" t="s">
        <v>390</v>
      </c>
      <c r="B791" s="154">
        <v>44981</v>
      </c>
      <c r="C791" s="152" t="s">
        <v>4425</v>
      </c>
      <c r="D791" s="152" t="s">
        <v>4426</v>
      </c>
      <c r="E791" s="152" t="s">
        <v>4427</v>
      </c>
      <c r="F791" s="157" t="s">
        <v>374</v>
      </c>
      <c r="G791" s="152" t="s">
        <v>374</v>
      </c>
      <c r="H791" s="155" t="s">
        <v>396</v>
      </c>
      <c r="I791" s="151" t="s">
        <v>1718</v>
      </c>
      <c r="J791" s="153" t="s">
        <v>452</v>
      </c>
      <c r="K791" s="153" t="s">
        <v>83</v>
      </c>
      <c r="L791" s="153" t="s">
        <v>4428</v>
      </c>
      <c r="M791" s="156"/>
      <c r="N791" s="152" t="s">
        <v>4429</v>
      </c>
      <c r="O791" s="152" t="s">
        <v>4430</v>
      </c>
      <c r="P791" s="152"/>
    </row>
    <row r="792" spans="1:16" ht="93.6" x14ac:dyDescent="0.3">
      <c r="A792" s="116" t="s">
        <v>602</v>
      </c>
      <c r="B792" s="111">
        <v>44981</v>
      </c>
      <c r="C792" s="120" t="s">
        <v>4431</v>
      </c>
      <c r="D792" s="112" t="s">
        <v>4432</v>
      </c>
      <c r="E792" s="112" t="s">
        <v>1913</v>
      </c>
      <c r="F792" s="113" t="s">
        <v>374</v>
      </c>
      <c r="G792" s="112" t="s">
        <v>374</v>
      </c>
      <c r="H792" s="118" t="s">
        <v>396</v>
      </c>
      <c r="I792" s="136" t="s">
        <v>431</v>
      </c>
      <c r="J792" s="124" t="s">
        <v>386</v>
      </c>
      <c r="K792" s="124" t="s">
        <v>688</v>
      </c>
      <c r="L792" s="124" t="s">
        <v>850</v>
      </c>
      <c r="M792" s="117" t="s">
        <v>386</v>
      </c>
      <c r="N792" s="112" t="s">
        <v>4433</v>
      </c>
      <c r="O792" s="112" t="s">
        <v>4434</v>
      </c>
      <c r="P792" s="112"/>
    </row>
    <row r="793" spans="1:16" ht="93.6" x14ac:dyDescent="0.3">
      <c r="A793" s="116" t="s">
        <v>412</v>
      </c>
      <c r="B793" s="111">
        <v>44981</v>
      </c>
      <c r="C793" s="120" t="s">
        <v>4435</v>
      </c>
      <c r="D793" s="112" t="s">
        <v>4436</v>
      </c>
      <c r="E793" s="112" t="s">
        <v>2000</v>
      </c>
      <c r="F793" s="113" t="s">
        <v>374</v>
      </c>
      <c r="G793" s="112" t="s">
        <v>374</v>
      </c>
      <c r="H793" s="118" t="s">
        <v>396</v>
      </c>
      <c r="I793" s="136" t="s">
        <v>447</v>
      </c>
      <c r="J793" s="124" t="s">
        <v>452</v>
      </c>
      <c r="K793" s="124" t="s">
        <v>6</v>
      </c>
      <c r="L793" s="124"/>
      <c r="M793" s="117"/>
      <c r="N793" s="112" t="s">
        <v>4437</v>
      </c>
      <c r="O793" s="112" t="s">
        <v>4438</v>
      </c>
      <c r="P793" s="112"/>
    </row>
    <row r="794" spans="1:16" ht="140.4" x14ac:dyDescent="0.3">
      <c r="A794" s="150" t="s">
        <v>1214</v>
      </c>
      <c r="B794" s="154">
        <v>44981</v>
      </c>
      <c r="C794" s="152" t="s">
        <v>4439</v>
      </c>
      <c r="D794" s="152" t="s">
        <v>4194</v>
      </c>
      <c r="E794" s="152" t="s">
        <v>4440</v>
      </c>
      <c r="F794" s="157" t="s">
        <v>1463</v>
      </c>
      <c r="G794" s="152" t="s">
        <v>665</v>
      </c>
      <c r="H794" s="155" t="s">
        <v>396</v>
      </c>
      <c r="I794" s="151" t="s">
        <v>537</v>
      </c>
      <c r="J794" s="153" t="s">
        <v>452</v>
      </c>
      <c r="K794" s="153" t="s">
        <v>60</v>
      </c>
      <c r="L794" s="153" t="s">
        <v>4441</v>
      </c>
      <c r="M794" s="156" t="s">
        <v>439</v>
      </c>
      <c r="N794" s="152" t="s">
        <v>4442</v>
      </c>
      <c r="O794" s="152" t="s">
        <v>4443</v>
      </c>
      <c r="P794" s="152"/>
    </row>
    <row r="795" spans="1:16" ht="109.2" x14ac:dyDescent="0.3">
      <c r="A795" s="116" t="s">
        <v>400</v>
      </c>
      <c r="B795" s="111">
        <v>44981</v>
      </c>
      <c r="C795" s="120" t="s">
        <v>4444</v>
      </c>
      <c r="D795" s="112" t="s">
        <v>4445</v>
      </c>
      <c r="E795" s="112" t="s">
        <v>2740</v>
      </c>
      <c r="F795" s="113" t="s">
        <v>374</v>
      </c>
      <c r="G795" s="112" t="s">
        <v>374</v>
      </c>
      <c r="H795" s="118" t="s">
        <v>375</v>
      </c>
      <c r="I795" s="136" t="s">
        <v>4446</v>
      </c>
      <c r="J795" s="124"/>
      <c r="K795" s="124" t="s">
        <v>5</v>
      </c>
      <c r="L795" s="124"/>
      <c r="M795" s="117"/>
      <c r="N795" s="112" t="s">
        <v>4447</v>
      </c>
      <c r="O795" s="112" t="s">
        <v>4448</v>
      </c>
      <c r="P795" s="112"/>
    </row>
    <row r="796" spans="1:16" ht="140.4" x14ac:dyDescent="0.3">
      <c r="A796" s="116" t="s">
        <v>1214</v>
      </c>
      <c r="B796" s="111">
        <v>44981</v>
      </c>
      <c r="C796" s="120" t="s">
        <v>4449</v>
      </c>
      <c r="D796" s="112" t="s">
        <v>4450</v>
      </c>
      <c r="E796" s="112" t="s">
        <v>4451</v>
      </c>
      <c r="F796" s="113" t="s">
        <v>374</v>
      </c>
      <c r="G796" s="112" t="s">
        <v>374</v>
      </c>
      <c r="H796" s="118" t="s">
        <v>375</v>
      </c>
      <c r="I796" s="136" t="s">
        <v>694</v>
      </c>
      <c r="J796" s="124" t="s">
        <v>452</v>
      </c>
      <c r="K796" s="124" t="s">
        <v>8</v>
      </c>
      <c r="L796" s="124" t="s">
        <v>4452</v>
      </c>
      <c r="M796" s="117" t="s">
        <v>649</v>
      </c>
      <c r="N796" s="112" t="s">
        <v>4453</v>
      </c>
      <c r="O796" s="112" t="s">
        <v>4454</v>
      </c>
      <c r="P796" s="112"/>
    </row>
    <row r="797" spans="1:16" ht="218.4" x14ac:dyDescent="0.3">
      <c r="A797" s="116" t="s">
        <v>412</v>
      </c>
      <c r="B797" s="111">
        <v>44981</v>
      </c>
      <c r="C797" s="120" t="s">
        <v>4455</v>
      </c>
      <c r="D797" s="112" t="s">
        <v>4456</v>
      </c>
      <c r="E797" s="112" t="s">
        <v>1340</v>
      </c>
      <c r="F797" s="113" t="s">
        <v>374</v>
      </c>
      <c r="G797" s="112" t="s">
        <v>374</v>
      </c>
      <c r="H797" s="118" t="s">
        <v>375</v>
      </c>
      <c r="I797" s="136" t="s">
        <v>461</v>
      </c>
      <c r="J797" s="124" t="s">
        <v>386</v>
      </c>
      <c r="K797" s="124" t="s">
        <v>8</v>
      </c>
      <c r="L797" s="124" t="s">
        <v>4457</v>
      </c>
      <c r="M797" s="117" t="s">
        <v>439</v>
      </c>
      <c r="N797" s="112" t="s">
        <v>4458</v>
      </c>
      <c r="O797" s="112" t="s">
        <v>4459</v>
      </c>
      <c r="P797" s="112"/>
    </row>
    <row r="798" spans="1:16" ht="140.4" x14ac:dyDescent="0.3">
      <c r="A798" s="116" t="s">
        <v>379</v>
      </c>
      <c r="B798" s="111">
        <v>44981</v>
      </c>
      <c r="C798" s="120" t="s">
        <v>4460</v>
      </c>
      <c r="D798" s="112" t="s">
        <v>4461</v>
      </c>
      <c r="E798" s="112" t="s">
        <v>445</v>
      </c>
      <c r="F798" s="113" t="s">
        <v>374</v>
      </c>
      <c r="G798" s="112" t="s">
        <v>374</v>
      </c>
      <c r="H798" s="118" t="s">
        <v>375</v>
      </c>
      <c r="I798" s="136" t="s">
        <v>447</v>
      </c>
      <c r="J798" s="124" t="s">
        <v>452</v>
      </c>
      <c r="K798" s="124" t="s">
        <v>11</v>
      </c>
      <c r="L798" s="124" t="s">
        <v>4462</v>
      </c>
      <c r="M798" s="117" t="s">
        <v>649</v>
      </c>
      <c r="N798" s="112" t="s">
        <v>4463</v>
      </c>
      <c r="O798" s="112" t="s">
        <v>4464</v>
      </c>
      <c r="P798" s="112"/>
    </row>
    <row r="799" spans="1:16" ht="234" x14ac:dyDescent="0.3">
      <c r="A799" s="116" t="s">
        <v>400</v>
      </c>
      <c r="B799" s="111">
        <v>44981</v>
      </c>
      <c r="C799" s="120" t="s">
        <v>4465</v>
      </c>
      <c r="D799" s="112" t="s">
        <v>4466</v>
      </c>
      <c r="E799" s="112" t="s">
        <v>1455</v>
      </c>
      <c r="F799" s="113" t="s">
        <v>374</v>
      </c>
      <c r="G799" s="112" t="s">
        <v>374</v>
      </c>
      <c r="H799" s="118" t="s">
        <v>375</v>
      </c>
      <c r="I799" s="136" t="s">
        <v>447</v>
      </c>
      <c r="J799" s="124" t="s">
        <v>452</v>
      </c>
      <c r="K799" s="124" t="s">
        <v>56</v>
      </c>
      <c r="L799" s="124" t="s">
        <v>4467</v>
      </c>
      <c r="M799" s="117"/>
      <c r="N799" s="112" t="s">
        <v>4468</v>
      </c>
      <c r="O799" s="112" t="s">
        <v>4469</v>
      </c>
      <c r="P799" s="112"/>
    </row>
    <row r="800" spans="1:16" ht="218.4" x14ac:dyDescent="0.3">
      <c r="A800" s="116" t="s">
        <v>379</v>
      </c>
      <c r="B800" s="111">
        <v>44981</v>
      </c>
      <c r="C800" s="120" t="s">
        <v>4470</v>
      </c>
      <c r="D800" s="112" t="s">
        <v>4471</v>
      </c>
      <c r="E800" s="112" t="s">
        <v>2176</v>
      </c>
      <c r="F800" s="113" t="s">
        <v>1525</v>
      </c>
      <c r="G800" s="112" t="s">
        <v>409</v>
      </c>
      <c r="H800" s="118" t="s">
        <v>375</v>
      </c>
      <c r="I800" s="136" t="s">
        <v>461</v>
      </c>
      <c r="J800" s="124" t="s">
        <v>452</v>
      </c>
      <c r="K800" s="124" t="s">
        <v>11</v>
      </c>
      <c r="L800" s="124" t="s">
        <v>4472</v>
      </c>
      <c r="M800" s="117" t="s">
        <v>439</v>
      </c>
      <c r="N800" s="112" t="s">
        <v>4473</v>
      </c>
      <c r="O800" s="112" t="s">
        <v>4474</v>
      </c>
      <c r="P800" s="112"/>
    </row>
    <row r="801" spans="1:16" ht="296.39999999999998" x14ac:dyDescent="0.3">
      <c r="A801" s="116" t="s">
        <v>400</v>
      </c>
      <c r="B801" s="111">
        <v>44981</v>
      </c>
      <c r="C801" s="120" t="s">
        <v>4475</v>
      </c>
      <c r="D801" s="112" t="s">
        <v>4476</v>
      </c>
      <c r="E801" s="112" t="s">
        <v>1860</v>
      </c>
      <c r="F801" s="113" t="s">
        <v>374</v>
      </c>
      <c r="G801" s="112" t="s">
        <v>374</v>
      </c>
      <c r="H801" s="118" t="s">
        <v>375</v>
      </c>
      <c r="I801" s="136" t="s">
        <v>1718</v>
      </c>
      <c r="J801" s="124"/>
      <c r="K801" s="124" t="s">
        <v>13</v>
      </c>
      <c r="L801" s="124"/>
      <c r="M801" s="117"/>
      <c r="N801" s="112" t="s">
        <v>4477</v>
      </c>
      <c r="O801" s="112" t="s">
        <v>4478</v>
      </c>
      <c r="P801" s="112"/>
    </row>
    <row r="802" spans="1:16" ht="202.8" x14ac:dyDescent="0.3">
      <c r="A802" s="116" t="s">
        <v>1593</v>
      </c>
      <c r="B802" s="111">
        <v>44981</v>
      </c>
      <c r="C802" s="120" t="s">
        <v>4479</v>
      </c>
      <c r="D802" s="112" t="s">
        <v>4480</v>
      </c>
      <c r="E802" s="112" t="s">
        <v>1455</v>
      </c>
      <c r="F802" s="113" t="s">
        <v>374</v>
      </c>
      <c r="G802" s="112" t="s">
        <v>374</v>
      </c>
      <c r="H802" s="118" t="s">
        <v>375</v>
      </c>
      <c r="I802" s="136" t="s">
        <v>431</v>
      </c>
      <c r="J802" s="124" t="s">
        <v>386</v>
      </c>
      <c r="K802" s="124" t="s">
        <v>8</v>
      </c>
      <c r="L802" s="124" t="s">
        <v>4481</v>
      </c>
      <c r="M802" s="117" t="s">
        <v>439</v>
      </c>
      <c r="N802" s="112" t="s">
        <v>4482</v>
      </c>
      <c r="O802" s="112" t="s">
        <v>4483</v>
      </c>
      <c r="P802" s="112"/>
    </row>
    <row r="803" spans="1:16" ht="46.8" x14ac:dyDescent="0.3">
      <c r="A803" s="116" t="s">
        <v>927</v>
      </c>
      <c r="B803" s="111">
        <v>44974</v>
      </c>
      <c r="C803" s="120" t="s">
        <v>4484</v>
      </c>
      <c r="D803" s="112" t="s">
        <v>4485</v>
      </c>
      <c r="E803" s="112" t="s">
        <v>2166</v>
      </c>
      <c r="F803" s="113" t="s">
        <v>1544</v>
      </c>
      <c r="G803" s="112" t="s">
        <v>665</v>
      </c>
      <c r="H803" s="118" t="s">
        <v>396</v>
      </c>
      <c r="I803" s="136" t="s">
        <v>397</v>
      </c>
      <c r="J803" s="124" t="s">
        <v>386</v>
      </c>
      <c r="K803" s="124"/>
      <c r="L803" s="124"/>
      <c r="M803" s="117"/>
      <c r="N803" s="112" t="s">
        <v>4486</v>
      </c>
      <c r="O803" s="112" t="s">
        <v>4487</v>
      </c>
      <c r="P803" s="112"/>
    </row>
    <row r="804" spans="1:16" ht="234" x14ac:dyDescent="0.3">
      <c r="A804" s="166" t="s">
        <v>400</v>
      </c>
      <c r="B804" s="167">
        <v>44974</v>
      </c>
      <c r="C804" s="152" t="s">
        <v>4488</v>
      </c>
      <c r="D804" s="143" t="s">
        <v>4489</v>
      </c>
      <c r="E804" s="143" t="s">
        <v>2251</v>
      </c>
      <c r="F804" s="165" t="s">
        <v>1544</v>
      </c>
      <c r="G804" s="143" t="s">
        <v>873</v>
      </c>
      <c r="H804" s="162" t="s">
        <v>396</v>
      </c>
      <c r="I804" s="160" t="s">
        <v>783</v>
      </c>
      <c r="J804" s="159" t="s">
        <v>452</v>
      </c>
      <c r="K804" s="159" t="s">
        <v>5</v>
      </c>
      <c r="L804" s="159" t="s">
        <v>4490</v>
      </c>
      <c r="M804" s="161" t="s">
        <v>439</v>
      </c>
      <c r="N804" s="143" t="s">
        <v>4491</v>
      </c>
      <c r="O804" s="143" t="s">
        <v>4492</v>
      </c>
      <c r="P804" s="143"/>
    </row>
    <row r="805" spans="1:16" ht="62.4" x14ac:dyDescent="0.3">
      <c r="A805" s="116" t="s">
        <v>750</v>
      </c>
      <c r="B805" s="111">
        <v>44974</v>
      </c>
      <c r="C805" s="120" t="s">
        <v>4493</v>
      </c>
      <c r="D805" s="112" t="s">
        <v>2854</v>
      </c>
      <c r="E805" s="112" t="s">
        <v>2869</v>
      </c>
      <c r="F805" s="113" t="s">
        <v>1544</v>
      </c>
      <c r="G805" s="112" t="s">
        <v>374</v>
      </c>
      <c r="H805" s="118" t="s">
        <v>396</v>
      </c>
      <c r="I805" s="136" t="s">
        <v>424</v>
      </c>
      <c r="J805" s="124" t="s">
        <v>386</v>
      </c>
      <c r="K805" s="124" t="s">
        <v>688</v>
      </c>
      <c r="L805" s="124" t="s">
        <v>850</v>
      </c>
      <c r="M805" s="117" t="s">
        <v>439</v>
      </c>
      <c r="N805" s="112" t="s">
        <v>4494</v>
      </c>
      <c r="O805" s="112" t="s">
        <v>4495</v>
      </c>
      <c r="P805" s="112"/>
    </row>
    <row r="806" spans="1:16" ht="171.6" x14ac:dyDescent="0.3">
      <c r="A806" s="116" t="s">
        <v>412</v>
      </c>
      <c r="B806" s="111">
        <v>44974</v>
      </c>
      <c r="C806" s="120" t="s">
        <v>4496</v>
      </c>
      <c r="D806" s="112" t="s">
        <v>4497</v>
      </c>
      <c r="E806" s="112" t="s">
        <v>4498</v>
      </c>
      <c r="F806" s="113" t="s">
        <v>1556</v>
      </c>
      <c r="G806" s="112" t="s">
        <v>1088</v>
      </c>
      <c r="H806" s="118" t="s">
        <v>396</v>
      </c>
      <c r="I806" s="136" t="s">
        <v>424</v>
      </c>
      <c r="J806" s="124" t="s">
        <v>452</v>
      </c>
      <c r="K806" s="124" t="s">
        <v>12</v>
      </c>
      <c r="L806" s="124" t="s">
        <v>4499</v>
      </c>
      <c r="M806" s="117" t="s">
        <v>649</v>
      </c>
      <c r="N806" s="112" t="s">
        <v>4500</v>
      </c>
      <c r="O806" s="112" t="s">
        <v>4501</v>
      </c>
      <c r="P806" s="112"/>
    </row>
    <row r="807" spans="1:16" ht="124.8" x14ac:dyDescent="0.3">
      <c r="A807" s="116" t="s">
        <v>379</v>
      </c>
      <c r="B807" s="111">
        <v>44974</v>
      </c>
      <c r="C807" s="120" t="s">
        <v>4502</v>
      </c>
      <c r="D807" s="112" t="s">
        <v>4503</v>
      </c>
      <c r="E807" s="112" t="s">
        <v>1421</v>
      </c>
      <c r="F807" s="113" t="s">
        <v>1556</v>
      </c>
      <c r="G807" s="112" t="s">
        <v>564</v>
      </c>
      <c r="H807" s="118" t="s">
        <v>396</v>
      </c>
      <c r="I807" s="136" t="s">
        <v>447</v>
      </c>
      <c r="J807" s="124" t="s">
        <v>386</v>
      </c>
      <c r="K807" s="124" t="s">
        <v>11</v>
      </c>
      <c r="L807" s="124" t="s">
        <v>4504</v>
      </c>
      <c r="M807" s="117"/>
      <c r="N807" s="112" t="s">
        <v>4505</v>
      </c>
      <c r="O807" s="112" t="s">
        <v>4506</v>
      </c>
      <c r="P807" s="112"/>
    </row>
    <row r="808" spans="1:16" ht="140.4" x14ac:dyDescent="0.3">
      <c r="A808" s="116" t="s">
        <v>1214</v>
      </c>
      <c r="B808" s="111">
        <v>44974</v>
      </c>
      <c r="C808" s="120" t="s">
        <v>4507</v>
      </c>
      <c r="D808" s="112" t="s">
        <v>4508</v>
      </c>
      <c r="E808" s="112" t="s">
        <v>728</v>
      </c>
      <c r="F808" s="113" t="s">
        <v>1463</v>
      </c>
      <c r="G808" s="112" t="s">
        <v>4509</v>
      </c>
      <c r="H808" s="118" t="s">
        <v>396</v>
      </c>
      <c r="I808" s="136" t="s">
        <v>1206</v>
      </c>
      <c r="J808" s="124" t="s">
        <v>386</v>
      </c>
      <c r="K808" s="124" t="s">
        <v>2687</v>
      </c>
      <c r="L808" s="124"/>
      <c r="M808" s="117"/>
      <c r="N808" s="112" t="s">
        <v>4510</v>
      </c>
      <c r="O808" s="112" t="s">
        <v>4511</v>
      </c>
      <c r="P808" s="112"/>
    </row>
    <row r="809" spans="1:16" ht="109.2" x14ac:dyDescent="0.3">
      <c r="A809" s="116" t="s">
        <v>750</v>
      </c>
      <c r="B809" s="111">
        <v>44974</v>
      </c>
      <c r="C809" s="120" t="s">
        <v>4512</v>
      </c>
      <c r="D809" s="112" t="s">
        <v>4513</v>
      </c>
      <c r="E809" s="112" t="s">
        <v>2548</v>
      </c>
      <c r="F809" s="113" t="s">
        <v>1463</v>
      </c>
      <c r="G809" s="112" t="s">
        <v>564</v>
      </c>
      <c r="H809" s="118" t="s">
        <v>396</v>
      </c>
      <c r="I809" s="136" t="s">
        <v>431</v>
      </c>
      <c r="J809" s="124" t="s">
        <v>386</v>
      </c>
      <c r="K809" s="124" t="s">
        <v>688</v>
      </c>
      <c r="L809" s="124" t="s">
        <v>850</v>
      </c>
      <c r="M809" s="117" t="s">
        <v>439</v>
      </c>
      <c r="N809" s="112" t="s">
        <v>4514</v>
      </c>
      <c r="O809" s="112" t="s">
        <v>4515</v>
      </c>
      <c r="P809" s="112"/>
    </row>
    <row r="810" spans="1:16" ht="140.4" x14ac:dyDescent="0.3">
      <c r="A810" s="166" t="s">
        <v>400</v>
      </c>
      <c r="B810" s="167">
        <v>44974</v>
      </c>
      <c r="C810" s="152" t="s">
        <v>4516</v>
      </c>
      <c r="D810" s="143" t="s">
        <v>4517</v>
      </c>
      <c r="E810" s="143" t="s">
        <v>1737</v>
      </c>
      <c r="F810" s="165" t="s">
        <v>1463</v>
      </c>
      <c r="G810" s="143" t="s">
        <v>873</v>
      </c>
      <c r="H810" s="162" t="s">
        <v>396</v>
      </c>
      <c r="I810" s="160" t="s">
        <v>385</v>
      </c>
      <c r="J810" s="159" t="s">
        <v>452</v>
      </c>
      <c r="K810" s="159" t="s">
        <v>13</v>
      </c>
      <c r="L810" s="159" t="s">
        <v>4518</v>
      </c>
      <c r="M810" s="161" t="s">
        <v>649</v>
      </c>
      <c r="N810" s="143" t="s">
        <v>4519</v>
      </c>
      <c r="O810" s="143" t="s">
        <v>4520</v>
      </c>
      <c r="P810" s="143"/>
    </row>
    <row r="811" spans="1:16" ht="202.8" x14ac:dyDescent="0.3">
      <c r="A811" s="116" t="s">
        <v>927</v>
      </c>
      <c r="B811" s="111">
        <v>44974</v>
      </c>
      <c r="C811" s="120" t="s">
        <v>4521</v>
      </c>
      <c r="D811" s="112" t="s">
        <v>4522</v>
      </c>
      <c r="E811" s="112" t="s">
        <v>704</v>
      </c>
      <c r="F811" s="113" t="s">
        <v>1525</v>
      </c>
      <c r="G811" s="112" t="s">
        <v>942</v>
      </c>
      <c r="H811" s="118" t="s">
        <v>375</v>
      </c>
      <c r="I811" s="136" t="s">
        <v>447</v>
      </c>
      <c r="J811" s="124" t="s">
        <v>386</v>
      </c>
      <c r="K811" s="124" t="s">
        <v>1806</v>
      </c>
      <c r="L811" s="124"/>
      <c r="M811" s="117"/>
      <c r="N811" s="112" t="s">
        <v>4523</v>
      </c>
      <c r="O811" s="112" t="s">
        <v>4524</v>
      </c>
      <c r="P811" s="112"/>
    </row>
    <row r="812" spans="1:16" ht="140.4" x14ac:dyDescent="0.3">
      <c r="A812" s="116" t="s">
        <v>390</v>
      </c>
      <c r="B812" s="111">
        <v>44974</v>
      </c>
      <c r="C812" s="120" t="s">
        <v>4525</v>
      </c>
      <c r="D812" s="112" t="s">
        <v>4526</v>
      </c>
      <c r="E812" s="112" t="s">
        <v>2532</v>
      </c>
      <c r="F812" s="113" t="s">
        <v>1525</v>
      </c>
      <c r="G812" s="112" t="s">
        <v>409</v>
      </c>
      <c r="H812" s="118" t="s">
        <v>375</v>
      </c>
      <c r="I812" s="136" t="s">
        <v>431</v>
      </c>
      <c r="J812" s="124" t="s">
        <v>386</v>
      </c>
      <c r="K812" s="124" t="s">
        <v>28</v>
      </c>
      <c r="L812" s="124"/>
      <c r="M812" s="117" t="s">
        <v>439</v>
      </c>
      <c r="N812" s="112" t="s">
        <v>4527</v>
      </c>
      <c r="O812" s="112" t="s">
        <v>4528</v>
      </c>
      <c r="P812" s="112"/>
    </row>
    <row r="813" spans="1:16" ht="234" x14ac:dyDescent="0.3">
      <c r="A813" s="116" t="s">
        <v>379</v>
      </c>
      <c r="B813" s="111">
        <v>44974</v>
      </c>
      <c r="C813" s="120" t="s">
        <v>4529</v>
      </c>
      <c r="D813" s="112" t="s">
        <v>4530</v>
      </c>
      <c r="E813" s="112" t="s">
        <v>4531</v>
      </c>
      <c r="F813" s="113" t="s">
        <v>1525</v>
      </c>
      <c r="G813" s="112" t="s">
        <v>409</v>
      </c>
      <c r="H813" s="118" t="s">
        <v>375</v>
      </c>
      <c r="I813" s="136" t="s">
        <v>431</v>
      </c>
      <c r="J813" s="124" t="s">
        <v>386</v>
      </c>
      <c r="K813" s="124" t="s">
        <v>8</v>
      </c>
      <c r="L813" s="124" t="s">
        <v>4532</v>
      </c>
      <c r="M813" s="117" t="s">
        <v>439</v>
      </c>
      <c r="N813" s="112" t="s">
        <v>4533</v>
      </c>
      <c r="O813" s="112" t="s">
        <v>4534</v>
      </c>
      <c r="P813" s="112"/>
    </row>
    <row r="814" spans="1:16" ht="409.6" x14ac:dyDescent="0.3">
      <c r="A814" s="116" t="s">
        <v>379</v>
      </c>
      <c r="B814" s="111">
        <v>44974</v>
      </c>
      <c r="C814" s="120" t="s">
        <v>4535</v>
      </c>
      <c r="D814" s="112" t="s">
        <v>4536</v>
      </c>
      <c r="E814" s="112" t="s">
        <v>3247</v>
      </c>
      <c r="F814" s="113" t="s">
        <v>3298</v>
      </c>
      <c r="G814" s="112" t="s">
        <v>942</v>
      </c>
      <c r="H814" s="118" t="s">
        <v>375</v>
      </c>
      <c r="I814" s="136" t="s">
        <v>461</v>
      </c>
      <c r="J814" s="124" t="s">
        <v>452</v>
      </c>
      <c r="K814" s="124" t="s">
        <v>76</v>
      </c>
      <c r="L814" s="124" t="s">
        <v>4537</v>
      </c>
      <c r="M814" s="117" t="s">
        <v>439</v>
      </c>
      <c r="N814" s="112" t="s">
        <v>4538</v>
      </c>
      <c r="O814" s="112" t="s">
        <v>4539</v>
      </c>
      <c r="P814" s="112"/>
    </row>
    <row r="815" spans="1:16" ht="234" x14ac:dyDescent="0.3">
      <c r="A815" s="116" t="s">
        <v>1214</v>
      </c>
      <c r="B815" s="111">
        <v>44974</v>
      </c>
      <c r="C815" s="120" t="s">
        <v>4540</v>
      </c>
      <c r="D815" s="112" t="s">
        <v>4541</v>
      </c>
      <c r="E815" s="112" t="s">
        <v>2456</v>
      </c>
      <c r="F815" s="113" t="s">
        <v>4542</v>
      </c>
      <c r="G815" s="112" t="s">
        <v>374</v>
      </c>
      <c r="H815" s="118" t="s">
        <v>375</v>
      </c>
      <c r="I815" s="136" t="s">
        <v>461</v>
      </c>
      <c r="J815" s="124" t="s">
        <v>386</v>
      </c>
      <c r="K815" s="124" t="s">
        <v>8</v>
      </c>
      <c r="L815" s="124" t="s">
        <v>4543</v>
      </c>
      <c r="M815" s="117" t="s">
        <v>439</v>
      </c>
      <c r="N815" s="112" t="s">
        <v>4544</v>
      </c>
      <c r="O815" s="112" t="s">
        <v>4545</v>
      </c>
      <c r="P815" s="112"/>
    </row>
    <row r="816" spans="1:16" ht="31.2" x14ac:dyDescent="0.3">
      <c r="A816" s="116" t="s">
        <v>442</v>
      </c>
      <c r="B816" s="111">
        <v>44974</v>
      </c>
      <c r="C816" s="120" t="s">
        <v>4546</v>
      </c>
      <c r="D816" s="112" t="s">
        <v>4547</v>
      </c>
      <c r="E816" s="112" t="s">
        <v>2176</v>
      </c>
      <c r="F816" s="113" t="s">
        <v>374</v>
      </c>
      <c r="G816" s="112" t="s">
        <v>374</v>
      </c>
      <c r="H816" s="118" t="s">
        <v>396</v>
      </c>
      <c r="I816" s="136" t="s">
        <v>385</v>
      </c>
      <c r="J816" s="124"/>
      <c r="K816" s="124" t="s">
        <v>6</v>
      </c>
      <c r="L816" s="124"/>
      <c r="M816" s="117"/>
      <c r="N816" s="112" t="s">
        <v>4548</v>
      </c>
      <c r="O816" s="112" t="s">
        <v>549</v>
      </c>
      <c r="P816" s="112"/>
    </row>
    <row r="817" spans="1:16" ht="31.2" x14ac:dyDescent="0.3">
      <c r="A817" s="137" t="s">
        <v>400</v>
      </c>
      <c r="B817" s="142">
        <v>44974</v>
      </c>
      <c r="C817" s="140" t="s">
        <v>4549</v>
      </c>
      <c r="D817" s="138" t="s">
        <v>4550</v>
      </c>
      <c r="E817" s="138" t="s">
        <v>1878</v>
      </c>
      <c r="F817" s="139" t="s">
        <v>374</v>
      </c>
      <c r="G817" s="138" t="s">
        <v>374</v>
      </c>
      <c r="H817" s="128" t="s">
        <v>396</v>
      </c>
      <c r="I817" s="131" t="s">
        <v>424</v>
      </c>
      <c r="J817" s="141" t="s">
        <v>386</v>
      </c>
      <c r="K817" s="141" t="s">
        <v>44</v>
      </c>
      <c r="L817" s="141" t="s">
        <v>4551</v>
      </c>
      <c r="M817" s="127" t="s">
        <v>439</v>
      </c>
      <c r="N817" s="138" t="s">
        <v>4552</v>
      </c>
      <c r="O817" s="138" t="s">
        <v>549</v>
      </c>
      <c r="P817" s="138"/>
    </row>
    <row r="818" spans="1:16" ht="62.4" x14ac:dyDescent="0.3">
      <c r="A818" s="116" t="s">
        <v>927</v>
      </c>
      <c r="B818" s="111">
        <v>44974</v>
      </c>
      <c r="C818" s="120" t="s">
        <v>4553</v>
      </c>
      <c r="D818" s="112" t="s">
        <v>4554</v>
      </c>
      <c r="E818" s="112" t="s">
        <v>2532</v>
      </c>
      <c r="F818" s="113" t="s">
        <v>374</v>
      </c>
      <c r="G818" s="112" t="s">
        <v>374</v>
      </c>
      <c r="H818" s="118" t="s">
        <v>396</v>
      </c>
      <c r="I818" s="136" t="s">
        <v>431</v>
      </c>
      <c r="J818" s="124" t="s">
        <v>386</v>
      </c>
      <c r="K818" s="124" t="s">
        <v>1806</v>
      </c>
      <c r="L818" s="124"/>
      <c r="M818" s="117"/>
      <c r="N818" s="112" t="s">
        <v>4555</v>
      </c>
      <c r="O818" s="112" t="s">
        <v>4556</v>
      </c>
      <c r="P818" s="112"/>
    </row>
    <row r="819" spans="1:16" ht="62.4" x14ac:dyDescent="0.3">
      <c r="A819" s="166" t="s">
        <v>400</v>
      </c>
      <c r="B819" s="167">
        <v>44974</v>
      </c>
      <c r="C819" s="152" t="s">
        <v>4557</v>
      </c>
      <c r="D819" s="143" t="s">
        <v>4558</v>
      </c>
      <c r="E819" s="143" t="s">
        <v>1702</v>
      </c>
      <c r="F819" s="165" t="s">
        <v>374</v>
      </c>
      <c r="G819" s="143" t="s">
        <v>374</v>
      </c>
      <c r="H819" s="162" t="s">
        <v>396</v>
      </c>
      <c r="I819" s="160" t="s">
        <v>571</v>
      </c>
      <c r="J819" s="159" t="s">
        <v>452</v>
      </c>
      <c r="K819" s="159" t="s">
        <v>56</v>
      </c>
      <c r="L819" s="159" t="s">
        <v>4559</v>
      </c>
      <c r="M819" s="161"/>
      <c r="N819" s="143" t="s">
        <v>4560</v>
      </c>
      <c r="O819" s="143" t="s">
        <v>4561</v>
      </c>
      <c r="P819" s="143"/>
    </row>
    <row r="820" spans="1:16" ht="140.4" x14ac:dyDescent="0.3">
      <c r="A820" s="166" t="s">
        <v>400</v>
      </c>
      <c r="B820" s="167">
        <v>44974</v>
      </c>
      <c r="C820" s="152" t="s">
        <v>4562</v>
      </c>
      <c r="D820" s="143" t="s">
        <v>4563</v>
      </c>
      <c r="E820" s="143" t="s">
        <v>1562</v>
      </c>
      <c r="F820" s="165" t="s">
        <v>374</v>
      </c>
      <c r="G820" s="143" t="s">
        <v>374</v>
      </c>
      <c r="H820" s="162" t="s">
        <v>396</v>
      </c>
      <c r="I820" s="160" t="s">
        <v>3032</v>
      </c>
      <c r="J820" s="159" t="s">
        <v>452</v>
      </c>
      <c r="K820" s="159" t="s">
        <v>28</v>
      </c>
      <c r="L820" s="159" t="s">
        <v>4564</v>
      </c>
      <c r="M820" s="161"/>
      <c r="N820" s="143" t="s">
        <v>4565</v>
      </c>
      <c r="O820" s="143" t="s">
        <v>4566</v>
      </c>
      <c r="P820" s="143"/>
    </row>
    <row r="821" spans="1:16" ht="140.4" x14ac:dyDescent="0.3">
      <c r="A821" s="116" t="s">
        <v>379</v>
      </c>
      <c r="B821" s="111">
        <v>44974</v>
      </c>
      <c r="C821" s="120" t="s">
        <v>4567</v>
      </c>
      <c r="D821" s="112" t="s">
        <v>4568</v>
      </c>
      <c r="E821" s="112" t="s">
        <v>3247</v>
      </c>
      <c r="F821" s="113" t="s">
        <v>1463</v>
      </c>
      <c r="G821" s="112" t="s">
        <v>409</v>
      </c>
      <c r="H821" s="118" t="s">
        <v>396</v>
      </c>
      <c r="I821" s="136" t="s">
        <v>431</v>
      </c>
      <c r="J821" s="124" t="s">
        <v>386</v>
      </c>
      <c r="K821" s="124" t="s">
        <v>59</v>
      </c>
      <c r="L821" s="124" t="s">
        <v>4569</v>
      </c>
      <c r="M821" s="117" t="s">
        <v>439</v>
      </c>
      <c r="N821" s="112" t="s">
        <v>4570</v>
      </c>
      <c r="O821" s="112" t="s">
        <v>4571</v>
      </c>
      <c r="P821" s="112"/>
    </row>
    <row r="822" spans="1:16" ht="124.8" x14ac:dyDescent="0.3">
      <c r="A822" s="116" t="s">
        <v>379</v>
      </c>
      <c r="B822" s="111">
        <v>44974</v>
      </c>
      <c r="C822" s="120" t="s">
        <v>4572</v>
      </c>
      <c r="D822" s="112" t="s">
        <v>4573</v>
      </c>
      <c r="E822" s="112" t="s">
        <v>1401</v>
      </c>
      <c r="F822" s="113" t="s">
        <v>1525</v>
      </c>
      <c r="G822" s="112" t="s">
        <v>4574</v>
      </c>
      <c r="H822" s="118" t="s">
        <v>396</v>
      </c>
      <c r="I822" s="136" t="s">
        <v>447</v>
      </c>
      <c r="J822" s="124" t="s">
        <v>452</v>
      </c>
      <c r="K822" s="124" t="s">
        <v>11</v>
      </c>
      <c r="L822" s="124" t="s">
        <v>4575</v>
      </c>
      <c r="M822" s="117" t="s">
        <v>439</v>
      </c>
      <c r="N822" s="112" t="s">
        <v>4576</v>
      </c>
      <c r="O822" s="112" t="s">
        <v>4577</v>
      </c>
      <c r="P822" s="112"/>
    </row>
    <row r="823" spans="1:16" ht="280.8" x14ac:dyDescent="0.3">
      <c r="A823" s="116" t="s">
        <v>400</v>
      </c>
      <c r="B823" s="111">
        <v>44974</v>
      </c>
      <c r="C823" s="120" t="s">
        <v>4578</v>
      </c>
      <c r="D823" s="112" t="s">
        <v>4579</v>
      </c>
      <c r="E823" s="112" t="s">
        <v>510</v>
      </c>
      <c r="F823" s="113" t="s">
        <v>374</v>
      </c>
      <c r="G823" s="112" t="s">
        <v>374</v>
      </c>
      <c r="H823" s="118" t="s">
        <v>375</v>
      </c>
      <c r="I823" s="136" t="s">
        <v>431</v>
      </c>
      <c r="J823" s="114" t="s">
        <v>386</v>
      </c>
      <c r="K823" s="115" t="s">
        <v>44</v>
      </c>
      <c r="L823" s="115" t="s">
        <v>4580</v>
      </c>
      <c r="M823" s="117" t="s">
        <v>439</v>
      </c>
      <c r="N823" s="112" t="s">
        <v>4581</v>
      </c>
      <c r="O823" s="112" t="s">
        <v>4582</v>
      </c>
      <c r="P823" s="112"/>
    </row>
    <row r="824" spans="1:16" ht="93.6" x14ac:dyDescent="0.3">
      <c r="A824" s="116" t="s">
        <v>379</v>
      </c>
      <c r="B824" s="111">
        <v>44967</v>
      </c>
      <c r="C824" s="120" t="s">
        <v>4583</v>
      </c>
      <c r="D824" s="112" t="s">
        <v>4584</v>
      </c>
      <c r="E824" s="112" t="s">
        <v>2105</v>
      </c>
      <c r="F824" s="113" t="s">
        <v>1544</v>
      </c>
      <c r="G824" s="112" t="s">
        <v>758</v>
      </c>
      <c r="H824" s="118" t="s">
        <v>396</v>
      </c>
      <c r="I824" s="136" t="s">
        <v>385</v>
      </c>
      <c r="J824" s="124" t="s">
        <v>386</v>
      </c>
      <c r="K824" s="124" t="s">
        <v>12</v>
      </c>
      <c r="L824" s="124" t="s">
        <v>4585</v>
      </c>
      <c r="M824" s="117" t="s">
        <v>439</v>
      </c>
      <c r="N824" s="112" t="s">
        <v>4586</v>
      </c>
      <c r="O824" s="112" t="s">
        <v>4587</v>
      </c>
      <c r="P824" s="112"/>
    </row>
    <row r="825" spans="1:16" ht="109.2" x14ac:dyDescent="0.3">
      <c r="A825" s="166" t="s">
        <v>400</v>
      </c>
      <c r="B825" s="167">
        <v>44967</v>
      </c>
      <c r="C825" s="152" t="s">
        <v>4588</v>
      </c>
      <c r="D825" s="143" t="s">
        <v>4589</v>
      </c>
      <c r="E825" s="143" t="s">
        <v>445</v>
      </c>
      <c r="F825" s="165" t="s">
        <v>1544</v>
      </c>
      <c r="G825" s="180" t="s">
        <v>564</v>
      </c>
      <c r="H825" s="162" t="s">
        <v>396</v>
      </c>
      <c r="I825" s="160" t="s">
        <v>447</v>
      </c>
      <c r="J825" s="159" t="s">
        <v>452</v>
      </c>
      <c r="K825" s="159" t="s">
        <v>13</v>
      </c>
      <c r="L825" s="159" t="s">
        <v>4590</v>
      </c>
      <c r="M825" s="161" t="s">
        <v>649</v>
      </c>
      <c r="N825" s="143" t="s">
        <v>4591</v>
      </c>
      <c r="O825" s="143" t="s">
        <v>4592</v>
      </c>
      <c r="P825" s="143" t="s">
        <v>375</v>
      </c>
    </row>
    <row r="826" spans="1:16" ht="78" x14ac:dyDescent="0.3">
      <c r="A826" s="116" t="s">
        <v>627</v>
      </c>
      <c r="B826" s="111">
        <v>44967</v>
      </c>
      <c r="C826" s="120" t="s">
        <v>4593</v>
      </c>
      <c r="D826" s="112" t="s">
        <v>4594</v>
      </c>
      <c r="E826" s="112" t="s">
        <v>2143</v>
      </c>
      <c r="F826" s="113" t="s">
        <v>1544</v>
      </c>
      <c r="G826" s="112" t="s">
        <v>873</v>
      </c>
      <c r="H826" s="118" t="s">
        <v>396</v>
      </c>
      <c r="I826" s="136" t="s">
        <v>385</v>
      </c>
      <c r="J826" s="124" t="s">
        <v>452</v>
      </c>
      <c r="K826" s="124" t="s">
        <v>11</v>
      </c>
      <c r="L826" s="124" t="s">
        <v>4595</v>
      </c>
      <c r="M826" s="117" t="s">
        <v>649</v>
      </c>
      <c r="N826" s="112" t="s">
        <v>4596</v>
      </c>
      <c r="O826" s="112" t="s">
        <v>4597</v>
      </c>
      <c r="P826" s="112"/>
    </row>
    <row r="827" spans="1:16" ht="124.8" x14ac:dyDescent="0.3">
      <c r="A827" s="116" t="s">
        <v>400</v>
      </c>
      <c r="B827" s="111">
        <v>44967</v>
      </c>
      <c r="C827" s="120" t="s">
        <v>4598</v>
      </c>
      <c r="D827" s="112" t="s">
        <v>4599</v>
      </c>
      <c r="E827" s="112" t="s">
        <v>2176</v>
      </c>
      <c r="F827" s="113" t="s">
        <v>1556</v>
      </c>
      <c r="G827" s="112" t="s">
        <v>409</v>
      </c>
      <c r="H827" s="118" t="s">
        <v>396</v>
      </c>
      <c r="I827" s="136" t="s">
        <v>431</v>
      </c>
      <c r="J827" s="124" t="s">
        <v>386</v>
      </c>
      <c r="K827" s="124" t="s">
        <v>4600</v>
      </c>
      <c r="L827" s="124"/>
      <c r="M827" s="117"/>
      <c r="N827" s="112" t="s">
        <v>4601</v>
      </c>
      <c r="O827" s="112" t="s">
        <v>4602</v>
      </c>
      <c r="P827" s="112"/>
    </row>
    <row r="828" spans="1:16" ht="109.2" x14ac:dyDescent="0.3">
      <c r="A828" s="116" t="s">
        <v>412</v>
      </c>
      <c r="B828" s="111">
        <v>44967</v>
      </c>
      <c r="C828" s="120" t="s">
        <v>4603</v>
      </c>
      <c r="D828" s="112" t="s">
        <v>4604</v>
      </c>
      <c r="E828" s="112" t="s">
        <v>2176</v>
      </c>
      <c r="F828" s="113" t="s">
        <v>1556</v>
      </c>
      <c r="G828" s="112" t="s">
        <v>564</v>
      </c>
      <c r="H828" s="118" t="s">
        <v>396</v>
      </c>
      <c r="I828" s="136" t="s">
        <v>431</v>
      </c>
      <c r="J828" s="124" t="s">
        <v>452</v>
      </c>
      <c r="K828" s="124" t="s">
        <v>222</v>
      </c>
      <c r="L828" s="124" t="s">
        <v>3825</v>
      </c>
      <c r="M828" s="117" t="s">
        <v>649</v>
      </c>
      <c r="N828" s="112" t="s">
        <v>4605</v>
      </c>
      <c r="O828" s="112" t="s">
        <v>4606</v>
      </c>
      <c r="P828" s="112"/>
    </row>
    <row r="829" spans="1:16" ht="93.6" x14ac:dyDescent="0.3">
      <c r="A829" s="137" t="s">
        <v>412</v>
      </c>
      <c r="B829" s="142">
        <v>44967</v>
      </c>
      <c r="C829" s="140" t="s">
        <v>4607</v>
      </c>
      <c r="D829" s="138" t="s">
        <v>4608</v>
      </c>
      <c r="E829" s="138" t="s">
        <v>1355</v>
      </c>
      <c r="F829" s="139" t="s">
        <v>1556</v>
      </c>
      <c r="G829" s="138" t="s">
        <v>873</v>
      </c>
      <c r="H829" s="128" t="s">
        <v>396</v>
      </c>
      <c r="I829" s="131" t="s">
        <v>537</v>
      </c>
      <c r="J829" s="141" t="s">
        <v>452</v>
      </c>
      <c r="K829" s="141" t="s">
        <v>6</v>
      </c>
      <c r="L829" s="141"/>
      <c r="M829" s="127"/>
      <c r="N829" s="138" t="s">
        <v>4609</v>
      </c>
      <c r="O829" s="138" t="s">
        <v>4610</v>
      </c>
      <c r="P829" s="138"/>
    </row>
    <row r="830" spans="1:16" ht="93.6" x14ac:dyDescent="0.3">
      <c r="A830" s="116" t="s">
        <v>379</v>
      </c>
      <c r="B830" s="111">
        <v>44967</v>
      </c>
      <c r="C830" s="120" t="s">
        <v>4611</v>
      </c>
      <c r="D830" s="112" t="s">
        <v>4612</v>
      </c>
      <c r="E830" s="112" t="s">
        <v>2143</v>
      </c>
      <c r="F830" s="113" t="s">
        <v>1833</v>
      </c>
      <c r="G830" s="112" t="s">
        <v>564</v>
      </c>
      <c r="H830" s="118" t="s">
        <v>396</v>
      </c>
      <c r="I830" s="136" t="s">
        <v>385</v>
      </c>
      <c r="J830" s="124" t="s">
        <v>452</v>
      </c>
      <c r="K830" s="124" t="s">
        <v>12</v>
      </c>
      <c r="L830" s="177" t="s">
        <v>4613</v>
      </c>
      <c r="M830" s="117" t="s">
        <v>439</v>
      </c>
      <c r="N830" s="112" t="s">
        <v>4614</v>
      </c>
      <c r="O830" s="112" t="s">
        <v>4615</v>
      </c>
      <c r="P830" s="112"/>
    </row>
    <row r="831" spans="1:16" ht="109.2" x14ac:dyDescent="0.3">
      <c r="A831" s="116" t="s">
        <v>400</v>
      </c>
      <c r="B831" s="111">
        <v>44967</v>
      </c>
      <c r="C831" s="120" t="s">
        <v>4616</v>
      </c>
      <c r="D831" s="112" t="s">
        <v>4617</v>
      </c>
      <c r="E831" s="112" t="s">
        <v>3060</v>
      </c>
      <c r="F831" s="113" t="s">
        <v>1463</v>
      </c>
      <c r="G831" s="112" t="s">
        <v>564</v>
      </c>
      <c r="H831" s="118" t="s">
        <v>396</v>
      </c>
      <c r="I831" s="136" t="s">
        <v>1349</v>
      </c>
      <c r="J831" s="124" t="s">
        <v>386</v>
      </c>
      <c r="K831" s="124" t="s">
        <v>5</v>
      </c>
      <c r="L831" s="124"/>
      <c r="M831" s="117"/>
      <c r="N831" s="112" t="s">
        <v>4618</v>
      </c>
      <c r="O831" s="112" t="s">
        <v>4619</v>
      </c>
      <c r="P831" s="112"/>
    </row>
    <row r="832" spans="1:16" ht="109.2" x14ac:dyDescent="0.3">
      <c r="A832" s="116" t="s">
        <v>412</v>
      </c>
      <c r="B832" s="111">
        <v>44967</v>
      </c>
      <c r="C832" s="120" t="s">
        <v>4620</v>
      </c>
      <c r="D832" s="112" t="s">
        <v>4621</v>
      </c>
      <c r="E832" s="112" t="s">
        <v>2548</v>
      </c>
      <c r="F832" s="113" t="s">
        <v>1463</v>
      </c>
      <c r="G832" s="112" t="s">
        <v>374</v>
      </c>
      <c r="H832" s="118" t="s">
        <v>396</v>
      </c>
      <c r="I832" s="136" t="s">
        <v>424</v>
      </c>
      <c r="J832" s="124" t="s">
        <v>386</v>
      </c>
      <c r="K832" s="141" t="s">
        <v>144</v>
      </c>
      <c r="L832" s="124" t="s">
        <v>4622</v>
      </c>
      <c r="M832" s="117" t="s">
        <v>439</v>
      </c>
      <c r="N832" s="112" t="s">
        <v>4623</v>
      </c>
      <c r="O832" s="112" t="s">
        <v>4624</v>
      </c>
      <c r="P832" s="112"/>
    </row>
    <row r="833" spans="1:16" ht="124.8" x14ac:dyDescent="0.3">
      <c r="A833" s="116" t="s">
        <v>390</v>
      </c>
      <c r="B833" s="111">
        <v>44967</v>
      </c>
      <c r="C833" s="120" t="s">
        <v>4625</v>
      </c>
      <c r="D833" s="112" t="s">
        <v>4626</v>
      </c>
      <c r="E833" s="112" t="s">
        <v>480</v>
      </c>
      <c r="F833" s="113" t="s">
        <v>1463</v>
      </c>
      <c r="G833" s="135" t="s">
        <v>374</v>
      </c>
      <c r="H833" s="118" t="s">
        <v>396</v>
      </c>
      <c r="I833" s="136" t="s">
        <v>1206</v>
      </c>
      <c r="J833" s="124" t="s">
        <v>452</v>
      </c>
      <c r="K833" s="124" t="s">
        <v>13</v>
      </c>
      <c r="L833" s="124" t="s">
        <v>4627</v>
      </c>
      <c r="M833" s="117" t="s">
        <v>649</v>
      </c>
      <c r="N833" s="112" t="s">
        <v>4628</v>
      </c>
      <c r="O833" s="112" t="s">
        <v>4629</v>
      </c>
      <c r="P833" s="112" t="s">
        <v>375</v>
      </c>
    </row>
    <row r="834" spans="1:16" ht="93.6" x14ac:dyDescent="0.3">
      <c r="A834" s="116" t="s">
        <v>379</v>
      </c>
      <c r="B834" s="111">
        <v>44967</v>
      </c>
      <c r="C834" s="120" t="s">
        <v>4630</v>
      </c>
      <c r="D834" s="112" t="s">
        <v>4631</v>
      </c>
      <c r="E834" s="112" t="s">
        <v>1860</v>
      </c>
      <c r="F834" s="113" t="s">
        <v>1525</v>
      </c>
      <c r="G834" s="112" t="s">
        <v>564</v>
      </c>
      <c r="H834" s="118" t="s">
        <v>375</v>
      </c>
      <c r="I834" s="136" t="s">
        <v>385</v>
      </c>
      <c r="J834" s="124" t="s">
        <v>452</v>
      </c>
      <c r="K834" s="124" t="s">
        <v>11</v>
      </c>
      <c r="L834" s="124" t="s">
        <v>4632</v>
      </c>
      <c r="M834" s="117" t="s">
        <v>649</v>
      </c>
      <c r="N834" s="112" t="s">
        <v>4633</v>
      </c>
      <c r="O834" s="112" t="s">
        <v>4634</v>
      </c>
      <c r="P834" s="112"/>
    </row>
    <row r="835" spans="1:16" ht="156" x14ac:dyDescent="0.3">
      <c r="A835" s="116" t="s">
        <v>1214</v>
      </c>
      <c r="B835" s="111">
        <v>44967</v>
      </c>
      <c r="C835" s="120" t="s">
        <v>4635</v>
      </c>
      <c r="D835" s="112" t="s">
        <v>4636</v>
      </c>
      <c r="E835" s="112" t="s">
        <v>2648</v>
      </c>
      <c r="F835" s="113" t="s">
        <v>1518</v>
      </c>
      <c r="G835" s="112" t="s">
        <v>409</v>
      </c>
      <c r="H835" s="118" t="s">
        <v>375</v>
      </c>
      <c r="I835" s="136" t="s">
        <v>1189</v>
      </c>
      <c r="J835" s="124" t="s">
        <v>452</v>
      </c>
      <c r="K835" s="124" t="s">
        <v>202</v>
      </c>
      <c r="L835" s="124"/>
      <c r="M835" s="117" t="s">
        <v>439</v>
      </c>
      <c r="N835" s="112" t="s">
        <v>4637</v>
      </c>
      <c r="O835" s="112" t="s">
        <v>4638</v>
      </c>
      <c r="P835" s="112"/>
    </row>
    <row r="836" spans="1:16" ht="358.8" x14ac:dyDescent="0.3">
      <c r="A836" s="116" t="s">
        <v>602</v>
      </c>
      <c r="B836" s="111">
        <v>44967</v>
      </c>
      <c r="C836" s="120" t="s">
        <v>4639</v>
      </c>
      <c r="D836" s="112" t="s">
        <v>4640</v>
      </c>
      <c r="E836" s="112" t="s">
        <v>2240</v>
      </c>
      <c r="F836" s="113" t="s">
        <v>1470</v>
      </c>
      <c r="G836" s="112" t="s">
        <v>2426</v>
      </c>
      <c r="H836" s="118" t="s">
        <v>375</v>
      </c>
      <c r="I836" s="136" t="s">
        <v>1147</v>
      </c>
      <c r="J836" s="124" t="s">
        <v>386</v>
      </c>
      <c r="K836" s="124" t="s">
        <v>8</v>
      </c>
      <c r="L836" s="124" t="s">
        <v>4641</v>
      </c>
      <c r="M836" s="117" t="s">
        <v>439</v>
      </c>
      <c r="N836" s="112" t="s">
        <v>4642</v>
      </c>
      <c r="O836" s="112" t="s">
        <v>4643</v>
      </c>
      <c r="P836" s="112"/>
    </row>
    <row r="837" spans="1:16" ht="374.4" x14ac:dyDescent="0.3">
      <c r="A837" s="116" t="s">
        <v>379</v>
      </c>
      <c r="B837" s="111">
        <v>44967</v>
      </c>
      <c r="C837" s="120" t="s">
        <v>4644</v>
      </c>
      <c r="D837" s="112" t="s">
        <v>4645</v>
      </c>
      <c r="E837" s="112" t="s">
        <v>3060</v>
      </c>
      <c r="F837" s="113" t="s">
        <v>2025</v>
      </c>
      <c r="G837" s="112" t="s">
        <v>374</v>
      </c>
      <c r="H837" s="118" t="s">
        <v>375</v>
      </c>
      <c r="I837" s="136" t="s">
        <v>385</v>
      </c>
      <c r="J837" s="124" t="s">
        <v>452</v>
      </c>
      <c r="K837" s="124" t="s">
        <v>8</v>
      </c>
      <c r="L837" s="124" t="s">
        <v>4646</v>
      </c>
      <c r="M837" s="117" t="s">
        <v>439</v>
      </c>
      <c r="N837" s="112" t="s">
        <v>4647</v>
      </c>
      <c r="O837" s="112" t="s">
        <v>4648</v>
      </c>
      <c r="P837" s="112"/>
    </row>
    <row r="838" spans="1:16" ht="93.6" x14ac:dyDescent="0.3">
      <c r="A838" s="166" t="s">
        <v>400</v>
      </c>
      <c r="B838" s="167">
        <v>44967</v>
      </c>
      <c r="C838" s="152" t="s">
        <v>4649</v>
      </c>
      <c r="D838" s="143" t="s">
        <v>4650</v>
      </c>
      <c r="E838" s="143" t="s">
        <v>919</v>
      </c>
      <c r="F838" s="165" t="s">
        <v>374</v>
      </c>
      <c r="G838" s="180" t="s">
        <v>374</v>
      </c>
      <c r="H838" s="162" t="s">
        <v>396</v>
      </c>
      <c r="I838" s="160" t="s">
        <v>385</v>
      </c>
      <c r="J838" s="159" t="s">
        <v>386</v>
      </c>
      <c r="K838" s="159" t="s">
        <v>13</v>
      </c>
      <c r="L838" s="159" t="s">
        <v>4651</v>
      </c>
      <c r="M838" s="161" t="s">
        <v>439</v>
      </c>
      <c r="N838" s="143" t="s">
        <v>4652</v>
      </c>
      <c r="O838" s="143" t="s">
        <v>4653</v>
      </c>
      <c r="P838" s="143"/>
    </row>
    <row r="839" spans="1:16" ht="31.2" x14ac:dyDescent="0.3">
      <c r="A839" s="116" t="s">
        <v>379</v>
      </c>
      <c r="B839" s="111">
        <v>44967</v>
      </c>
      <c r="C839" s="120" t="s">
        <v>4654</v>
      </c>
      <c r="D839" s="112" t="s">
        <v>4655</v>
      </c>
      <c r="E839" s="112" t="s">
        <v>1661</v>
      </c>
      <c r="F839" s="113" t="s">
        <v>374</v>
      </c>
      <c r="G839" s="112" t="s">
        <v>374</v>
      </c>
      <c r="H839" s="118" t="s">
        <v>396</v>
      </c>
      <c r="I839" s="136" t="s">
        <v>431</v>
      </c>
      <c r="J839" s="124" t="s">
        <v>452</v>
      </c>
      <c r="K839" s="124" t="s">
        <v>11</v>
      </c>
      <c r="L839" s="124" t="s">
        <v>4656</v>
      </c>
      <c r="M839" s="117" t="s">
        <v>439</v>
      </c>
      <c r="N839" s="112" t="s">
        <v>4657</v>
      </c>
      <c r="O839" s="112" t="s">
        <v>549</v>
      </c>
      <c r="P839" s="112"/>
    </row>
    <row r="840" spans="1:16" ht="109.2" x14ac:dyDescent="0.3">
      <c r="A840" s="116" t="s">
        <v>379</v>
      </c>
      <c r="B840" s="111">
        <v>44967</v>
      </c>
      <c r="C840" s="120" t="s">
        <v>4658</v>
      </c>
      <c r="D840" s="112" t="s">
        <v>4659</v>
      </c>
      <c r="E840" s="112" t="s">
        <v>1355</v>
      </c>
      <c r="F840" s="113" t="s">
        <v>374</v>
      </c>
      <c r="G840" s="112" t="s">
        <v>374</v>
      </c>
      <c r="H840" s="118" t="s">
        <v>396</v>
      </c>
      <c r="I840" s="136" t="s">
        <v>537</v>
      </c>
      <c r="J840" s="124" t="s">
        <v>452</v>
      </c>
      <c r="K840" s="141" t="s">
        <v>6</v>
      </c>
      <c r="L840" s="124"/>
      <c r="M840" s="117"/>
      <c r="N840" s="112" t="s">
        <v>4660</v>
      </c>
      <c r="O840" s="112" t="s">
        <v>4661</v>
      </c>
      <c r="P840" s="112"/>
    </row>
    <row r="841" spans="1:16" ht="234" x14ac:dyDescent="0.3">
      <c r="A841" s="166" t="s">
        <v>400</v>
      </c>
      <c r="B841" s="167">
        <v>44967</v>
      </c>
      <c r="C841" s="152" t="s">
        <v>4662</v>
      </c>
      <c r="D841" s="143" t="s">
        <v>4663</v>
      </c>
      <c r="E841" s="143" t="s">
        <v>3060</v>
      </c>
      <c r="F841" s="165" t="s">
        <v>374</v>
      </c>
      <c r="G841" s="180" t="s">
        <v>374</v>
      </c>
      <c r="H841" s="162" t="s">
        <v>396</v>
      </c>
      <c r="I841" s="160" t="s">
        <v>783</v>
      </c>
      <c r="J841" s="159" t="s">
        <v>452</v>
      </c>
      <c r="K841" s="159" t="s">
        <v>5</v>
      </c>
      <c r="L841" s="159" t="s">
        <v>4664</v>
      </c>
      <c r="M841" s="161" t="s">
        <v>649</v>
      </c>
      <c r="N841" s="143" t="s">
        <v>4665</v>
      </c>
      <c r="O841" s="143" t="s">
        <v>4666</v>
      </c>
      <c r="P841" s="143" t="s">
        <v>375</v>
      </c>
    </row>
    <row r="842" spans="1:16" ht="140.4" x14ac:dyDescent="0.3">
      <c r="A842" s="116" t="s">
        <v>390</v>
      </c>
      <c r="B842" s="111">
        <v>44967</v>
      </c>
      <c r="C842" s="120" t="s">
        <v>4667</v>
      </c>
      <c r="D842" s="112" t="s">
        <v>4668</v>
      </c>
      <c r="E842" s="112" t="s">
        <v>1401</v>
      </c>
      <c r="F842" s="113" t="s">
        <v>374</v>
      </c>
      <c r="G842" s="112" t="s">
        <v>374</v>
      </c>
      <c r="H842" s="118" t="s">
        <v>375</v>
      </c>
      <c r="I842" s="136" t="s">
        <v>447</v>
      </c>
      <c r="J842" s="124" t="s">
        <v>386</v>
      </c>
      <c r="K842" s="124" t="s">
        <v>44</v>
      </c>
      <c r="L842" s="124" t="s">
        <v>4669</v>
      </c>
      <c r="M842" s="117" t="s">
        <v>649</v>
      </c>
      <c r="N842" s="112" t="s">
        <v>4670</v>
      </c>
      <c r="O842" s="112" t="s">
        <v>4671</v>
      </c>
      <c r="P842" s="112"/>
    </row>
    <row r="843" spans="1:16" ht="312" x14ac:dyDescent="0.3">
      <c r="A843" s="116" t="s">
        <v>1214</v>
      </c>
      <c r="B843" s="111">
        <v>44967</v>
      </c>
      <c r="C843" s="120" t="s">
        <v>4672</v>
      </c>
      <c r="D843" s="112" t="s">
        <v>4673</v>
      </c>
      <c r="E843" s="112" t="s">
        <v>1449</v>
      </c>
      <c r="F843" s="113" t="s">
        <v>374</v>
      </c>
      <c r="G843" s="112" t="s">
        <v>374</v>
      </c>
      <c r="H843" s="118" t="s">
        <v>375</v>
      </c>
      <c r="I843" s="136" t="s">
        <v>461</v>
      </c>
      <c r="J843" s="124" t="s">
        <v>452</v>
      </c>
      <c r="K843" s="124" t="s">
        <v>35</v>
      </c>
      <c r="L843" s="124"/>
      <c r="M843" s="117" t="s">
        <v>649</v>
      </c>
      <c r="N843" s="112" t="s">
        <v>4674</v>
      </c>
      <c r="O843" s="112" t="s">
        <v>4675</v>
      </c>
      <c r="P843" s="112"/>
    </row>
    <row r="844" spans="1:16" ht="327.60000000000002" x14ac:dyDescent="0.3">
      <c r="A844" s="116" t="s">
        <v>400</v>
      </c>
      <c r="B844" s="111">
        <v>44967</v>
      </c>
      <c r="C844" s="120" t="s">
        <v>4676</v>
      </c>
      <c r="D844" s="112" t="s">
        <v>4677</v>
      </c>
      <c r="E844" s="112" t="s">
        <v>988</v>
      </c>
      <c r="F844" s="113" t="s">
        <v>374</v>
      </c>
      <c r="G844" s="112" t="s">
        <v>374</v>
      </c>
      <c r="H844" s="118" t="s">
        <v>375</v>
      </c>
      <c r="I844" s="136" t="s">
        <v>385</v>
      </c>
      <c r="J844" s="124" t="s">
        <v>386</v>
      </c>
      <c r="K844" s="124" t="s">
        <v>217</v>
      </c>
      <c r="L844" s="124" t="s">
        <v>4678</v>
      </c>
      <c r="M844" s="117" t="s">
        <v>439</v>
      </c>
      <c r="N844" s="112" t="s">
        <v>4679</v>
      </c>
      <c r="O844" s="112" t="s">
        <v>4680</v>
      </c>
      <c r="P844" s="112"/>
    </row>
    <row r="845" spans="1:16" ht="62.4" x14ac:dyDescent="0.3">
      <c r="A845" s="116" t="s">
        <v>554</v>
      </c>
      <c r="B845" s="111">
        <v>44960</v>
      </c>
      <c r="C845" s="120" t="s">
        <v>4681</v>
      </c>
      <c r="D845" s="112" t="s">
        <v>4682</v>
      </c>
      <c r="E845" s="112" t="s">
        <v>1913</v>
      </c>
      <c r="F845" s="113" t="s">
        <v>1298</v>
      </c>
      <c r="G845" s="112" t="s">
        <v>374</v>
      </c>
      <c r="H845" s="118" t="s">
        <v>396</v>
      </c>
      <c r="I845" s="136" t="s">
        <v>710</v>
      </c>
      <c r="J845" s="124" t="s">
        <v>386</v>
      </c>
      <c r="K845" s="124" t="s">
        <v>69</v>
      </c>
      <c r="L845" s="124"/>
      <c r="M845" s="117"/>
      <c r="N845" s="112" t="s">
        <v>4683</v>
      </c>
      <c r="O845" s="112" t="s">
        <v>4684</v>
      </c>
      <c r="P845" s="112"/>
    </row>
    <row r="846" spans="1:16" ht="109.2" x14ac:dyDescent="0.3">
      <c r="A846" s="137" t="s">
        <v>400</v>
      </c>
      <c r="B846" s="142">
        <v>44960</v>
      </c>
      <c r="C846" s="140" t="s">
        <v>4685</v>
      </c>
      <c r="D846" s="138" t="s">
        <v>4686</v>
      </c>
      <c r="E846" s="138" t="s">
        <v>919</v>
      </c>
      <c r="F846" s="139" t="s">
        <v>1556</v>
      </c>
      <c r="G846" s="138" t="s">
        <v>409</v>
      </c>
      <c r="H846" s="128" t="s">
        <v>396</v>
      </c>
      <c r="I846" s="131" t="s">
        <v>385</v>
      </c>
      <c r="J846" s="141" t="s">
        <v>386</v>
      </c>
      <c r="K846" s="141" t="s">
        <v>44</v>
      </c>
      <c r="L846" s="141" t="s">
        <v>4687</v>
      </c>
      <c r="M846" s="127" t="s">
        <v>649</v>
      </c>
      <c r="N846" s="138" t="s">
        <v>4688</v>
      </c>
      <c r="O846" s="138" t="s">
        <v>4689</v>
      </c>
      <c r="P846" s="138"/>
    </row>
    <row r="847" spans="1:16" ht="109.2" x14ac:dyDescent="0.3">
      <c r="A847" s="150" t="s">
        <v>400</v>
      </c>
      <c r="B847" s="154">
        <v>44960</v>
      </c>
      <c r="C847" s="152" t="s">
        <v>4690</v>
      </c>
      <c r="D847" s="152" t="s">
        <v>4691</v>
      </c>
      <c r="E847" s="152" t="s">
        <v>1702</v>
      </c>
      <c r="F847" s="157" t="s">
        <v>1556</v>
      </c>
      <c r="G847" s="152" t="s">
        <v>564</v>
      </c>
      <c r="H847" s="155" t="s">
        <v>396</v>
      </c>
      <c r="I847" s="151" t="s">
        <v>783</v>
      </c>
      <c r="J847" s="153" t="s">
        <v>452</v>
      </c>
      <c r="K847" s="153" t="s">
        <v>139</v>
      </c>
      <c r="L847" s="153" t="s">
        <v>4692</v>
      </c>
      <c r="M847" s="156" t="s">
        <v>649</v>
      </c>
      <c r="N847" s="152" t="s">
        <v>4693</v>
      </c>
      <c r="O847" s="152" t="s">
        <v>4694</v>
      </c>
      <c r="P847" s="152"/>
    </row>
    <row r="848" spans="1:16" ht="187.2" x14ac:dyDescent="0.3">
      <c r="A848" s="116" t="s">
        <v>412</v>
      </c>
      <c r="B848" s="111">
        <v>44960</v>
      </c>
      <c r="C848" s="120" t="s">
        <v>4695</v>
      </c>
      <c r="D848" s="112" t="s">
        <v>4696</v>
      </c>
      <c r="E848" s="112" t="s">
        <v>2105</v>
      </c>
      <c r="F848" s="113" t="s">
        <v>1556</v>
      </c>
      <c r="G848" s="112" t="s">
        <v>564</v>
      </c>
      <c r="H848" s="118" t="s">
        <v>396</v>
      </c>
      <c r="I848" s="136" t="s">
        <v>431</v>
      </c>
      <c r="J848" s="124" t="s">
        <v>386</v>
      </c>
      <c r="K848" s="124" t="s">
        <v>6</v>
      </c>
      <c r="L848" s="124"/>
      <c r="M848" s="117"/>
      <c r="N848" s="112" t="s">
        <v>4697</v>
      </c>
      <c r="O848" s="112" t="s">
        <v>4698</v>
      </c>
      <c r="P848" s="112"/>
    </row>
    <row r="849" spans="1:16" ht="171.6" x14ac:dyDescent="0.3">
      <c r="A849" s="116" t="s">
        <v>390</v>
      </c>
      <c r="B849" s="111">
        <v>44960</v>
      </c>
      <c r="C849" s="120" t="s">
        <v>4699</v>
      </c>
      <c r="D849" s="112" t="s">
        <v>4700</v>
      </c>
      <c r="E849" s="112" t="s">
        <v>2185</v>
      </c>
      <c r="F849" s="113" t="s">
        <v>1463</v>
      </c>
      <c r="G849" s="112" t="s">
        <v>409</v>
      </c>
      <c r="H849" s="118" t="s">
        <v>396</v>
      </c>
      <c r="I849" s="136" t="s">
        <v>385</v>
      </c>
      <c r="J849" s="124" t="s">
        <v>386</v>
      </c>
      <c r="K849" s="124" t="s">
        <v>8</v>
      </c>
      <c r="L849" s="124" t="s">
        <v>4701</v>
      </c>
      <c r="M849" s="117" t="s">
        <v>439</v>
      </c>
      <c r="N849" s="112" t="s">
        <v>4702</v>
      </c>
      <c r="O849" s="112" t="s">
        <v>4703</v>
      </c>
      <c r="P849" s="112"/>
    </row>
    <row r="850" spans="1:16" ht="280.8" x14ac:dyDescent="0.3">
      <c r="A850" s="150" t="s">
        <v>390</v>
      </c>
      <c r="B850" s="154">
        <v>44960</v>
      </c>
      <c r="C850" s="152" t="s">
        <v>4704</v>
      </c>
      <c r="D850" s="152" t="s">
        <v>4705</v>
      </c>
      <c r="E850" s="152" t="s">
        <v>1355</v>
      </c>
      <c r="F850" s="157" t="s">
        <v>1463</v>
      </c>
      <c r="G850" s="178" t="s">
        <v>4706</v>
      </c>
      <c r="H850" s="155" t="s">
        <v>396</v>
      </c>
      <c r="I850" s="151" t="s">
        <v>431</v>
      </c>
      <c r="J850" s="153" t="s">
        <v>452</v>
      </c>
      <c r="K850" s="153" t="s">
        <v>83</v>
      </c>
      <c r="L850" s="153" t="s">
        <v>4707</v>
      </c>
      <c r="M850" s="156" t="s">
        <v>439</v>
      </c>
      <c r="N850" s="152" t="s">
        <v>4708</v>
      </c>
      <c r="O850" s="152" t="s">
        <v>4709</v>
      </c>
      <c r="P850" s="152"/>
    </row>
    <row r="851" spans="1:16" ht="156" x14ac:dyDescent="0.3">
      <c r="A851" s="137" t="s">
        <v>390</v>
      </c>
      <c r="B851" s="142">
        <v>44960</v>
      </c>
      <c r="C851" s="140" t="s">
        <v>4710</v>
      </c>
      <c r="D851" s="138" t="s">
        <v>4711</v>
      </c>
      <c r="E851" s="138" t="s">
        <v>1737</v>
      </c>
      <c r="F851" s="139" t="s">
        <v>1463</v>
      </c>
      <c r="G851" s="196" t="s">
        <v>564</v>
      </c>
      <c r="H851" s="128" t="s">
        <v>396</v>
      </c>
      <c r="I851" s="131" t="s">
        <v>431</v>
      </c>
      <c r="J851" s="141" t="s">
        <v>452</v>
      </c>
      <c r="K851" s="141" t="s">
        <v>5</v>
      </c>
      <c r="L851" s="141" t="s">
        <v>4712</v>
      </c>
      <c r="M851" s="127" t="s">
        <v>649</v>
      </c>
      <c r="N851" s="138" t="s">
        <v>4713</v>
      </c>
      <c r="O851" s="138" t="s">
        <v>4714</v>
      </c>
      <c r="P851" s="138"/>
    </row>
    <row r="852" spans="1:16" ht="93.6" x14ac:dyDescent="0.3">
      <c r="A852" s="116" t="s">
        <v>379</v>
      </c>
      <c r="B852" s="111">
        <v>44960</v>
      </c>
      <c r="C852" s="120" t="s">
        <v>4715</v>
      </c>
      <c r="D852" s="112" t="s">
        <v>4716</v>
      </c>
      <c r="E852" s="112" t="s">
        <v>1355</v>
      </c>
      <c r="F852" s="113" t="s">
        <v>1463</v>
      </c>
      <c r="G852" s="112" t="s">
        <v>564</v>
      </c>
      <c r="H852" s="118" t="s">
        <v>396</v>
      </c>
      <c r="I852" s="136" t="s">
        <v>4717</v>
      </c>
      <c r="J852" s="124" t="s">
        <v>452</v>
      </c>
      <c r="K852" s="124" t="s">
        <v>59</v>
      </c>
      <c r="L852" s="177" t="s">
        <v>4718</v>
      </c>
      <c r="M852" s="117" t="s">
        <v>649</v>
      </c>
      <c r="N852" s="112" t="s">
        <v>4719</v>
      </c>
      <c r="O852" s="112" t="s">
        <v>4720</v>
      </c>
      <c r="P852" s="112"/>
    </row>
    <row r="853" spans="1:16" ht="156" x14ac:dyDescent="0.3">
      <c r="A853" s="150" t="s">
        <v>400</v>
      </c>
      <c r="B853" s="154">
        <v>44960</v>
      </c>
      <c r="C853" s="152" t="s">
        <v>4721</v>
      </c>
      <c r="D853" s="152" t="s">
        <v>4722</v>
      </c>
      <c r="E853" s="152" t="s">
        <v>1865</v>
      </c>
      <c r="F853" s="157" t="s">
        <v>1463</v>
      </c>
      <c r="G853" s="152" t="s">
        <v>564</v>
      </c>
      <c r="H853" s="155" t="s">
        <v>396</v>
      </c>
      <c r="I853" s="151" t="s">
        <v>431</v>
      </c>
      <c r="J853" s="153" t="s">
        <v>452</v>
      </c>
      <c r="K853" s="153" t="s">
        <v>60</v>
      </c>
      <c r="L853" s="153" t="s">
        <v>4723</v>
      </c>
      <c r="M853" s="156" t="s">
        <v>439</v>
      </c>
      <c r="N853" s="152" t="s">
        <v>4724</v>
      </c>
      <c r="O853" s="152" t="s">
        <v>4725</v>
      </c>
      <c r="P853" s="152"/>
    </row>
    <row r="854" spans="1:16" ht="78" x14ac:dyDescent="0.3">
      <c r="A854" s="116" t="s">
        <v>1294</v>
      </c>
      <c r="B854" s="111">
        <v>44960</v>
      </c>
      <c r="C854" s="120" t="s">
        <v>4726</v>
      </c>
      <c r="D854" s="112" t="s">
        <v>4727</v>
      </c>
      <c r="E854" s="112" t="s">
        <v>2325</v>
      </c>
      <c r="F854" s="113" t="s">
        <v>1463</v>
      </c>
      <c r="G854" s="112" t="s">
        <v>1004</v>
      </c>
      <c r="H854" s="118" t="s">
        <v>396</v>
      </c>
      <c r="I854" s="136" t="s">
        <v>1147</v>
      </c>
      <c r="J854" s="124" t="s">
        <v>452</v>
      </c>
      <c r="K854" s="124" t="s">
        <v>6</v>
      </c>
      <c r="L854" s="124" t="s">
        <v>4728</v>
      </c>
      <c r="M854" s="117"/>
      <c r="N854" s="112" t="s">
        <v>4729</v>
      </c>
      <c r="O854" s="112" t="s">
        <v>4730</v>
      </c>
      <c r="P854" s="112"/>
    </row>
    <row r="855" spans="1:16" ht="202.8" x14ac:dyDescent="0.3">
      <c r="A855" s="116" t="s">
        <v>1214</v>
      </c>
      <c r="B855" s="111">
        <v>44960</v>
      </c>
      <c r="C855" s="120" t="s">
        <v>4731</v>
      </c>
      <c r="D855" s="112" t="s">
        <v>4732</v>
      </c>
      <c r="E855" s="112" t="s">
        <v>1865</v>
      </c>
      <c r="F855" s="113" t="s">
        <v>3142</v>
      </c>
      <c r="G855" s="112" t="s">
        <v>942</v>
      </c>
      <c r="H855" s="118" t="s">
        <v>396</v>
      </c>
      <c r="I855" s="136" t="s">
        <v>385</v>
      </c>
      <c r="J855" s="124" t="s">
        <v>452</v>
      </c>
      <c r="K855" s="124" t="s">
        <v>35</v>
      </c>
      <c r="L855" s="124"/>
      <c r="M855" s="117" t="s">
        <v>649</v>
      </c>
      <c r="N855" s="112" t="s">
        <v>4733</v>
      </c>
      <c r="O855" s="112" t="s">
        <v>4734</v>
      </c>
      <c r="P855" s="112"/>
    </row>
    <row r="856" spans="1:16" ht="296.39999999999998" x14ac:dyDescent="0.3">
      <c r="A856" s="116" t="s">
        <v>400</v>
      </c>
      <c r="B856" s="111">
        <v>44960</v>
      </c>
      <c r="C856" s="120" t="s">
        <v>4735</v>
      </c>
      <c r="D856" s="112" t="s">
        <v>4736</v>
      </c>
      <c r="E856" s="112" t="s">
        <v>2143</v>
      </c>
      <c r="F856" s="113" t="s">
        <v>1606</v>
      </c>
      <c r="G856" s="112" t="s">
        <v>4737</v>
      </c>
      <c r="H856" s="118" t="s">
        <v>396</v>
      </c>
      <c r="I856" s="136" t="s">
        <v>461</v>
      </c>
      <c r="J856" s="124" t="s">
        <v>386</v>
      </c>
      <c r="K856" s="124" t="s">
        <v>12</v>
      </c>
      <c r="L856" s="177" t="s">
        <v>4738</v>
      </c>
      <c r="M856" s="117" t="s">
        <v>439</v>
      </c>
      <c r="N856" s="112" t="s">
        <v>4739</v>
      </c>
      <c r="O856" s="112" t="s">
        <v>4740</v>
      </c>
      <c r="P856" s="112"/>
    </row>
    <row r="857" spans="1:16" ht="171.6" x14ac:dyDescent="0.3">
      <c r="A857" s="116" t="s">
        <v>400</v>
      </c>
      <c r="B857" s="111">
        <v>44960</v>
      </c>
      <c r="C857" s="120" t="s">
        <v>4741</v>
      </c>
      <c r="D857" s="112" t="s">
        <v>4742</v>
      </c>
      <c r="E857" s="112" t="s">
        <v>3648</v>
      </c>
      <c r="F857" s="113" t="s">
        <v>1525</v>
      </c>
      <c r="G857" s="112" t="s">
        <v>3229</v>
      </c>
      <c r="H857" s="118" t="s">
        <v>375</v>
      </c>
      <c r="I857" s="136" t="s">
        <v>461</v>
      </c>
      <c r="J857" s="124" t="s">
        <v>386</v>
      </c>
      <c r="K857" s="124"/>
      <c r="L857" s="124" t="s">
        <v>4600</v>
      </c>
      <c r="M857" s="117"/>
      <c r="N857" s="112" t="s">
        <v>4743</v>
      </c>
      <c r="O857" s="112" t="s">
        <v>4744</v>
      </c>
      <c r="P857" s="112"/>
    </row>
    <row r="858" spans="1:16" ht="296.39999999999998" x14ac:dyDescent="0.3">
      <c r="A858" s="116" t="s">
        <v>379</v>
      </c>
      <c r="B858" s="111">
        <v>44960</v>
      </c>
      <c r="C858" s="120" t="s">
        <v>4745</v>
      </c>
      <c r="D858" s="112" t="s">
        <v>4746</v>
      </c>
      <c r="E858" s="112" t="s">
        <v>1860</v>
      </c>
      <c r="F858" s="113" t="s">
        <v>1525</v>
      </c>
      <c r="G858" s="112" t="s">
        <v>409</v>
      </c>
      <c r="H858" s="118" t="s">
        <v>375</v>
      </c>
      <c r="I858" s="136" t="s">
        <v>537</v>
      </c>
      <c r="J858" s="124" t="s">
        <v>386</v>
      </c>
      <c r="K858" s="124" t="s">
        <v>8</v>
      </c>
      <c r="L858" s="124" t="s">
        <v>4747</v>
      </c>
      <c r="M858" s="117" t="s">
        <v>439</v>
      </c>
      <c r="N858" s="112" t="s">
        <v>4748</v>
      </c>
      <c r="O858" s="112" t="s">
        <v>4749</v>
      </c>
      <c r="P858" s="112"/>
    </row>
    <row r="859" spans="1:16" ht="202.8" x14ac:dyDescent="0.3">
      <c r="A859" s="116" t="s">
        <v>400</v>
      </c>
      <c r="B859" s="111">
        <v>44960</v>
      </c>
      <c r="C859" s="120" t="s">
        <v>4750</v>
      </c>
      <c r="D859" s="112" t="s">
        <v>4751</v>
      </c>
      <c r="E859" s="112" t="s">
        <v>2143</v>
      </c>
      <c r="F859" s="113" t="s">
        <v>1470</v>
      </c>
      <c r="G859" s="112" t="s">
        <v>4752</v>
      </c>
      <c r="H859" s="118" t="s">
        <v>375</v>
      </c>
      <c r="I859" s="136" t="s">
        <v>447</v>
      </c>
      <c r="J859" s="124" t="s">
        <v>452</v>
      </c>
      <c r="K859" s="124" t="s">
        <v>5</v>
      </c>
      <c r="L859" s="124"/>
      <c r="M859" s="117"/>
      <c r="N859" s="112" t="s">
        <v>4753</v>
      </c>
      <c r="O859" s="112" t="s">
        <v>4754</v>
      </c>
      <c r="P859" s="112"/>
    </row>
    <row r="860" spans="1:16" ht="93.6" x14ac:dyDescent="0.3">
      <c r="A860" s="116" t="s">
        <v>379</v>
      </c>
      <c r="B860" s="111">
        <v>44960</v>
      </c>
      <c r="C860" s="120" t="s">
        <v>4755</v>
      </c>
      <c r="D860" s="112" t="s">
        <v>777</v>
      </c>
      <c r="E860" s="112" t="s">
        <v>1550</v>
      </c>
      <c r="F860" s="113" t="s">
        <v>374</v>
      </c>
      <c r="G860" s="112" t="s">
        <v>374</v>
      </c>
      <c r="H860" s="118" t="s">
        <v>396</v>
      </c>
      <c r="I860" s="136" t="s">
        <v>461</v>
      </c>
      <c r="J860" s="124" t="s">
        <v>386</v>
      </c>
      <c r="K860" s="124" t="s">
        <v>12</v>
      </c>
      <c r="L860" s="177" t="s">
        <v>4756</v>
      </c>
      <c r="M860" s="117" t="s">
        <v>439</v>
      </c>
      <c r="N860" s="112" t="s">
        <v>4757</v>
      </c>
      <c r="O860" s="112" t="s">
        <v>4758</v>
      </c>
      <c r="P860" s="112"/>
    </row>
    <row r="861" spans="1:16" ht="62.4" x14ac:dyDescent="0.3">
      <c r="A861" s="137" t="s">
        <v>390</v>
      </c>
      <c r="B861" s="142">
        <v>44960</v>
      </c>
      <c r="C861" s="140" t="s">
        <v>4759</v>
      </c>
      <c r="D861" s="138" t="s">
        <v>4760</v>
      </c>
      <c r="E861" s="138" t="s">
        <v>1340</v>
      </c>
      <c r="F861" s="139" t="s">
        <v>374</v>
      </c>
      <c r="G861" s="196" t="s">
        <v>374</v>
      </c>
      <c r="H861" s="128" t="s">
        <v>396</v>
      </c>
      <c r="I861" s="131" t="s">
        <v>447</v>
      </c>
      <c r="J861" s="141" t="s">
        <v>452</v>
      </c>
      <c r="K861" s="141" t="s">
        <v>196</v>
      </c>
      <c r="L861" s="141" t="s">
        <v>4761</v>
      </c>
      <c r="M861" s="127" t="s">
        <v>649</v>
      </c>
      <c r="N861" s="138" t="s">
        <v>4762</v>
      </c>
      <c r="O861" s="138" t="s">
        <v>4763</v>
      </c>
      <c r="P861" s="138"/>
    </row>
    <row r="862" spans="1:16" ht="109.2" x14ac:dyDescent="0.3">
      <c r="A862" s="116" t="s">
        <v>379</v>
      </c>
      <c r="B862" s="111">
        <v>44960</v>
      </c>
      <c r="C862" s="120" t="s">
        <v>4764</v>
      </c>
      <c r="D862" s="112" t="s">
        <v>4765</v>
      </c>
      <c r="E862" s="112" t="s">
        <v>2143</v>
      </c>
      <c r="F862" s="113" t="s">
        <v>374</v>
      </c>
      <c r="G862" s="112" t="s">
        <v>374</v>
      </c>
      <c r="H862" s="118" t="s">
        <v>396</v>
      </c>
      <c r="I862" s="136" t="s">
        <v>537</v>
      </c>
      <c r="J862" s="124" t="s">
        <v>452</v>
      </c>
      <c r="K862" s="124" t="s">
        <v>21</v>
      </c>
      <c r="L862" s="124"/>
      <c r="M862" s="117"/>
      <c r="N862" s="112" t="s">
        <v>4766</v>
      </c>
      <c r="O862" s="112" t="s">
        <v>4767</v>
      </c>
      <c r="P862" s="112"/>
    </row>
    <row r="863" spans="1:16" ht="156" x14ac:dyDescent="0.3">
      <c r="A863" s="116" t="s">
        <v>412</v>
      </c>
      <c r="B863" s="111">
        <v>44960</v>
      </c>
      <c r="C863" s="120" t="s">
        <v>4768</v>
      </c>
      <c r="D863" s="112" t="s">
        <v>4769</v>
      </c>
      <c r="E863" s="112" t="s">
        <v>2740</v>
      </c>
      <c r="F863" s="113" t="s">
        <v>374</v>
      </c>
      <c r="G863" s="112" t="s">
        <v>374</v>
      </c>
      <c r="H863" s="118" t="s">
        <v>375</v>
      </c>
      <c r="I863" s="136" t="s">
        <v>694</v>
      </c>
      <c r="J863" s="124" t="s">
        <v>452</v>
      </c>
      <c r="K863" s="124" t="s">
        <v>6</v>
      </c>
      <c r="L863" s="124"/>
      <c r="M863" s="117"/>
      <c r="N863" s="112" t="s">
        <v>4770</v>
      </c>
      <c r="O863" s="112" t="s">
        <v>4771</v>
      </c>
      <c r="P863" s="112"/>
    </row>
    <row r="864" spans="1:16" ht="202.8" x14ac:dyDescent="0.3">
      <c r="A864" s="150" t="s">
        <v>400</v>
      </c>
      <c r="B864" s="154">
        <v>44960</v>
      </c>
      <c r="C864" s="152" t="s">
        <v>4772</v>
      </c>
      <c r="D864" s="152" t="s">
        <v>4773</v>
      </c>
      <c r="E864" s="152" t="s">
        <v>4774</v>
      </c>
      <c r="F864" s="157" t="s">
        <v>1463</v>
      </c>
      <c r="G864" s="178" t="s">
        <v>942</v>
      </c>
      <c r="H864" s="155" t="s">
        <v>375</v>
      </c>
      <c r="I864" s="151" t="s">
        <v>461</v>
      </c>
      <c r="J864" s="153" t="s">
        <v>452</v>
      </c>
      <c r="K864" s="153" t="s">
        <v>109</v>
      </c>
      <c r="L864" s="153"/>
      <c r="M864" s="127" t="s">
        <v>649</v>
      </c>
      <c r="N864" s="152" t="s">
        <v>4775</v>
      </c>
      <c r="O864" s="152" t="s">
        <v>4776</v>
      </c>
      <c r="P864" s="152"/>
    </row>
    <row r="865" spans="1:16" ht="140.4" x14ac:dyDescent="0.3">
      <c r="A865" s="116" t="s">
        <v>400</v>
      </c>
      <c r="B865" s="111">
        <v>44960</v>
      </c>
      <c r="C865" s="120" t="s">
        <v>4777</v>
      </c>
      <c r="D865" s="112" t="s">
        <v>4778</v>
      </c>
      <c r="E865" s="112" t="s">
        <v>794</v>
      </c>
      <c r="F865" s="113" t="s">
        <v>374</v>
      </c>
      <c r="G865" s="112" t="s">
        <v>374</v>
      </c>
      <c r="H865" s="118" t="s">
        <v>375</v>
      </c>
      <c r="I865" s="136" t="s">
        <v>431</v>
      </c>
      <c r="J865" s="124" t="s">
        <v>452</v>
      </c>
      <c r="K865" s="124" t="s">
        <v>56</v>
      </c>
      <c r="L865" s="124" t="s">
        <v>4779</v>
      </c>
      <c r="M865" s="117"/>
      <c r="N865" s="112" t="s">
        <v>4780</v>
      </c>
      <c r="O865" s="112" t="s">
        <v>4781</v>
      </c>
      <c r="P865" s="112"/>
    </row>
    <row r="866" spans="1:16" ht="171.6" x14ac:dyDescent="0.3">
      <c r="A866" s="150" t="s">
        <v>400</v>
      </c>
      <c r="B866" s="154">
        <v>44960</v>
      </c>
      <c r="C866" s="152" t="s">
        <v>4782</v>
      </c>
      <c r="D866" s="152" t="s">
        <v>4783</v>
      </c>
      <c r="E866" s="152" t="s">
        <v>4784</v>
      </c>
      <c r="F866" s="157" t="s">
        <v>374</v>
      </c>
      <c r="G866" s="152" t="s">
        <v>374</v>
      </c>
      <c r="H866" s="155" t="s">
        <v>375</v>
      </c>
      <c r="I866" s="151" t="s">
        <v>447</v>
      </c>
      <c r="J866" s="153" t="s">
        <v>452</v>
      </c>
      <c r="K866" s="153" t="s">
        <v>74</v>
      </c>
      <c r="L866" s="153" t="s">
        <v>4785</v>
      </c>
      <c r="M866" s="156" t="s">
        <v>439</v>
      </c>
      <c r="N866" s="152" t="s">
        <v>4786</v>
      </c>
      <c r="O866" s="152" t="s">
        <v>4787</v>
      </c>
      <c r="P866" s="152"/>
    </row>
    <row r="867" spans="1:16" ht="234" x14ac:dyDescent="0.3">
      <c r="A867" s="116" t="s">
        <v>400</v>
      </c>
      <c r="B867" s="111">
        <v>44960</v>
      </c>
      <c r="C867" s="120" t="s">
        <v>4788</v>
      </c>
      <c r="D867" s="112" t="s">
        <v>4789</v>
      </c>
      <c r="E867" s="112" t="s">
        <v>1918</v>
      </c>
      <c r="F867" s="113" t="s">
        <v>374</v>
      </c>
      <c r="G867" s="112" t="s">
        <v>374</v>
      </c>
      <c r="H867" s="118" t="s">
        <v>375</v>
      </c>
      <c r="I867" s="136" t="s">
        <v>1189</v>
      </c>
      <c r="J867" s="124" t="s">
        <v>452</v>
      </c>
      <c r="K867" s="124" t="s">
        <v>8</v>
      </c>
      <c r="L867" s="124" t="s">
        <v>4790</v>
      </c>
      <c r="M867" s="117"/>
      <c r="N867" s="112" t="s">
        <v>4791</v>
      </c>
      <c r="O867" s="112" t="s">
        <v>4792</v>
      </c>
      <c r="P867" s="112"/>
    </row>
    <row r="868" spans="1:16" ht="62.4" x14ac:dyDescent="0.3">
      <c r="A868" s="116" t="s">
        <v>554</v>
      </c>
      <c r="B868" s="111">
        <v>44946</v>
      </c>
      <c r="C868" s="120" t="s">
        <v>4793</v>
      </c>
      <c r="D868" s="112" t="s">
        <v>4794</v>
      </c>
      <c r="E868" s="112" t="s">
        <v>4795</v>
      </c>
      <c r="F868" s="113" t="s">
        <v>1298</v>
      </c>
      <c r="G868" s="112" t="s">
        <v>3214</v>
      </c>
      <c r="H868" s="118" t="s">
        <v>396</v>
      </c>
      <c r="I868" s="136" t="s">
        <v>710</v>
      </c>
      <c r="J868" s="124" t="s">
        <v>452</v>
      </c>
      <c r="K868" s="124" t="s">
        <v>69</v>
      </c>
      <c r="L868" s="124"/>
      <c r="M868" s="117"/>
      <c r="N868" s="112" t="s">
        <v>4796</v>
      </c>
      <c r="O868" s="112" t="s">
        <v>4797</v>
      </c>
      <c r="P868" s="112"/>
    </row>
    <row r="869" spans="1:16" ht="62.4" x14ac:dyDescent="0.3">
      <c r="A869" s="116" t="s">
        <v>554</v>
      </c>
      <c r="B869" s="111">
        <v>44946</v>
      </c>
      <c r="C869" s="120" t="s">
        <v>4798</v>
      </c>
      <c r="D869" s="112" t="s">
        <v>4799</v>
      </c>
      <c r="E869" s="112" t="s">
        <v>2143</v>
      </c>
      <c r="F869" s="113" t="s">
        <v>1298</v>
      </c>
      <c r="G869" s="112" t="s">
        <v>3214</v>
      </c>
      <c r="H869" s="118" t="s">
        <v>396</v>
      </c>
      <c r="I869" s="136" t="s">
        <v>710</v>
      </c>
      <c r="J869" s="124" t="s">
        <v>452</v>
      </c>
      <c r="K869" s="124" t="s">
        <v>69</v>
      </c>
      <c r="L869" s="124" t="s">
        <v>4800</v>
      </c>
      <c r="M869" s="117"/>
      <c r="N869" s="112" t="s">
        <v>4801</v>
      </c>
      <c r="O869" s="112" t="s">
        <v>4802</v>
      </c>
      <c r="P869" s="112"/>
    </row>
    <row r="870" spans="1:16" ht="46.8" x14ac:dyDescent="0.3">
      <c r="A870" s="150" t="s">
        <v>927</v>
      </c>
      <c r="B870" s="154">
        <v>44946</v>
      </c>
      <c r="C870" s="152" t="s">
        <v>4803</v>
      </c>
      <c r="D870" s="152" t="s">
        <v>4804</v>
      </c>
      <c r="E870" s="152" t="s">
        <v>2185</v>
      </c>
      <c r="F870" s="157" t="s">
        <v>1544</v>
      </c>
      <c r="G870" s="152" t="s">
        <v>4805</v>
      </c>
      <c r="H870" s="155" t="s">
        <v>396</v>
      </c>
      <c r="I870" s="151" t="s">
        <v>431</v>
      </c>
      <c r="J870" s="153" t="s">
        <v>452</v>
      </c>
      <c r="K870" s="153" t="s">
        <v>23</v>
      </c>
      <c r="L870" s="153"/>
      <c r="M870" s="156" t="s">
        <v>649</v>
      </c>
      <c r="N870" s="152" t="s">
        <v>4806</v>
      </c>
      <c r="O870" s="152" t="s">
        <v>4807</v>
      </c>
      <c r="P870" s="152"/>
    </row>
    <row r="871" spans="1:16" ht="78" x14ac:dyDescent="0.3">
      <c r="A871" s="116" t="s">
        <v>412</v>
      </c>
      <c r="B871" s="111">
        <v>44946</v>
      </c>
      <c r="C871" s="120" t="s">
        <v>4808</v>
      </c>
      <c r="D871" s="112" t="s">
        <v>4809</v>
      </c>
      <c r="E871" s="112" t="s">
        <v>1677</v>
      </c>
      <c r="F871" s="113" t="s">
        <v>1544</v>
      </c>
      <c r="G871" s="112" t="s">
        <v>873</v>
      </c>
      <c r="H871" s="118" t="s">
        <v>396</v>
      </c>
      <c r="I871" s="136" t="s">
        <v>461</v>
      </c>
      <c r="J871" s="124" t="s">
        <v>452</v>
      </c>
      <c r="K871" s="124" t="s">
        <v>55</v>
      </c>
      <c r="L871" s="124"/>
      <c r="M871" s="117"/>
      <c r="N871" s="112" t="s">
        <v>4810</v>
      </c>
      <c r="O871" s="112" t="s">
        <v>4811</v>
      </c>
      <c r="P871" s="112"/>
    </row>
    <row r="872" spans="1:16" ht="140.4" x14ac:dyDescent="0.3">
      <c r="A872" s="116" t="s">
        <v>1214</v>
      </c>
      <c r="B872" s="111">
        <v>44946</v>
      </c>
      <c r="C872" s="120" t="s">
        <v>4812</v>
      </c>
      <c r="D872" s="112" t="s">
        <v>4813</v>
      </c>
      <c r="E872" s="112" t="s">
        <v>2319</v>
      </c>
      <c r="F872" s="113" t="s">
        <v>1556</v>
      </c>
      <c r="G872" s="112" t="s">
        <v>409</v>
      </c>
      <c r="H872" s="118" t="s">
        <v>396</v>
      </c>
      <c r="I872" s="136" t="s">
        <v>461</v>
      </c>
      <c r="J872" s="124" t="s">
        <v>386</v>
      </c>
      <c r="K872" s="124" t="s">
        <v>8</v>
      </c>
      <c r="L872" s="124" t="s">
        <v>4814</v>
      </c>
      <c r="M872" s="117" t="s">
        <v>439</v>
      </c>
      <c r="N872" s="112" t="s">
        <v>4815</v>
      </c>
      <c r="O872" s="112" t="s">
        <v>4816</v>
      </c>
      <c r="P872" s="112"/>
    </row>
    <row r="873" spans="1:16" ht="109.2" x14ac:dyDescent="0.3">
      <c r="A873" s="116" t="s">
        <v>379</v>
      </c>
      <c r="B873" s="111">
        <v>44946</v>
      </c>
      <c r="C873" s="120" t="s">
        <v>4817</v>
      </c>
      <c r="D873" s="112" t="s">
        <v>4818</v>
      </c>
      <c r="E873" s="112" t="s">
        <v>445</v>
      </c>
      <c r="F873" s="113" t="s">
        <v>1556</v>
      </c>
      <c r="G873" s="112" t="s">
        <v>564</v>
      </c>
      <c r="H873" s="118" t="s">
        <v>396</v>
      </c>
      <c r="I873" s="136" t="s">
        <v>385</v>
      </c>
      <c r="J873" s="124" t="s">
        <v>452</v>
      </c>
      <c r="K873" s="124" t="s">
        <v>11</v>
      </c>
      <c r="L873" s="124"/>
      <c r="M873" s="117"/>
      <c r="N873" s="112" t="s">
        <v>4819</v>
      </c>
      <c r="O873" s="112" t="s">
        <v>4820</v>
      </c>
      <c r="P873" s="112"/>
    </row>
    <row r="874" spans="1:16" ht="280.8" x14ac:dyDescent="0.3">
      <c r="A874" s="116" t="s">
        <v>400</v>
      </c>
      <c r="B874" s="111">
        <v>44946</v>
      </c>
      <c r="C874" s="120" t="s">
        <v>4821</v>
      </c>
      <c r="D874" s="112" t="s">
        <v>4822</v>
      </c>
      <c r="E874" s="112" t="s">
        <v>1316</v>
      </c>
      <c r="F874" s="113" t="s">
        <v>1463</v>
      </c>
      <c r="G874" s="135" t="s">
        <v>942</v>
      </c>
      <c r="H874" s="118" t="s">
        <v>396</v>
      </c>
      <c r="I874" s="125" t="s">
        <v>431</v>
      </c>
      <c r="J874" s="123" t="s">
        <v>452</v>
      </c>
      <c r="K874" s="124" t="s">
        <v>210</v>
      </c>
      <c r="L874" s="124" t="s">
        <v>4823</v>
      </c>
      <c r="M874" s="117"/>
      <c r="N874" s="112" t="s">
        <v>4824</v>
      </c>
      <c r="O874" s="112" t="s">
        <v>4825</v>
      </c>
      <c r="P874" s="112"/>
    </row>
    <row r="875" spans="1:16" ht="78" x14ac:dyDescent="0.3">
      <c r="A875" s="150" t="s">
        <v>390</v>
      </c>
      <c r="B875" s="154">
        <v>44946</v>
      </c>
      <c r="C875" s="152" t="s">
        <v>4826</v>
      </c>
      <c r="D875" s="152" t="s">
        <v>4827</v>
      </c>
      <c r="E875" s="152" t="s">
        <v>1385</v>
      </c>
      <c r="F875" s="157" t="s">
        <v>1463</v>
      </c>
      <c r="G875" s="152" t="s">
        <v>409</v>
      </c>
      <c r="H875" s="155" t="s">
        <v>396</v>
      </c>
      <c r="I875" s="151" t="s">
        <v>1456</v>
      </c>
      <c r="J875" s="153"/>
      <c r="K875" s="153" t="s">
        <v>15</v>
      </c>
      <c r="L875" s="153"/>
      <c r="M875" s="156" t="s">
        <v>649</v>
      </c>
      <c r="N875" s="152" t="s">
        <v>4828</v>
      </c>
      <c r="O875" s="152" t="s">
        <v>4829</v>
      </c>
      <c r="P875" s="152"/>
    </row>
    <row r="876" spans="1:16" ht="124.8" x14ac:dyDescent="0.3">
      <c r="A876" s="150" t="s">
        <v>400</v>
      </c>
      <c r="B876" s="154">
        <v>44946</v>
      </c>
      <c r="C876" s="152" t="s">
        <v>4830</v>
      </c>
      <c r="D876" s="152" t="s">
        <v>4831</v>
      </c>
      <c r="E876" s="152" t="s">
        <v>1355</v>
      </c>
      <c r="F876" s="157" t="s">
        <v>1463</v>
      </c>
      <c r="G876" s="152" t="s">
        <v>564</v>
      </c>
      <c r="H876" s="155" t="s">
        <v>396</v>
      </c>
      <c r="I876" s="151" t="s">
        <v>618</v>
      </c>
      <c r="J876" s="153" t="s">
        <v>386</v>
      </c>
      <c r="K876" s="153" t="s">
        <v>74</v>
      </c>
      <c r="L876" s="153" t="s">
        <v>4832</v>
      </c>
      <c r="M876" s="156" t="s">
        <v>439</v>
      </c>
      <c r="N876" s="152" t="s">
        <v>4833</v>
      </c>
      <c r="O876" s="152" t="s">
        <v>4834</v>
      </c>
      <c r="P876" s="152"/>
    </row>
    <row r="877" spans="1:16" ht="93.6" x14ac:dyDescent="0.3">
      <c r="A877" s="150" t="s">
        <v>1214</v>
      </c>
      <c r="B877" s="154">
        <v>44946</v>
      </c>
      <c r="C877" s="152" t="s">
        <v>4835</v>
      </c>
      <c r="D877" s="152" t="s">
        <v>4836</v>
      </c>
      <c r="E877" s="152" t="s">
        <v>3207</v>
      </c>
      <c r="F877" s="157" t="s">
        <v>1463</v>
      </c>
      <c r="G877" s="152" t="s">
        <v>374</v>
      </c>
      <c r="H877" s="155" t="s">
        <v>396</v>
      </c>
      <c r="I877" s="151" t="s">
        <v>783</v>
      </c>
      <c r="J877" s="153" t="s">
        <v>452</v>
      </c>
      <c r="K877" s="153" t="s">
        <v>198</v>
      </c>
      <c r="L877" s="153"/>
      <c r="M877" s="156"/>
      <c r="N877" s="152" t="s">
        <v>4837</v>
      </c>
      <c r="O877" s="152" t="s">
        <v>4838</v>
      </c>
      <c r="P877" s="152"/>
    </row>
    <row r="878" spans="1:16" ht="124.8" x14ac:dyDescent="0.3">
      <c r="A878" s="116" t="s">
        <v>379</v>
      </c>
      <c r="B878" s="111">
        <v>44946</v>
      </c>
      <c r="C878" s="120" t="s">
        <v>4839</v>
      </c>
      <c r="D878" s="112" t="s">
        <v>4840</v>
      </c>
      <c r="E878" s="112" t="s">
        <v>1661</v>
      </c>
      <c r="F878" s="113" t="s">
        <v>3142</v>
      </c>
      <c r="G878" s="112" t="s">
        <v>830</v>
      </c>
      <c r="H878" s="118" t="s">
        <v>396</v>
      </c>
      <c r="I878" s="136" t="s">
        <v>1450</v>
      </c>
      <c r="J878" s="124" t="s">
        <v>386</v>
      </c>
      <c r="K878" s="124" t="s">
        <v>11</v>
      </c>
      <c r="L878" s="124" t="s">
        <v>4841</v>
      </c>
      <c r="M878" s="117" t="s">
        <v>439</v>
      </c>
      <c r="N878" s="112" t="s">
        <v>4842</v>
      </c>
      <c r="O878" s="112" t="s">
        <v>4843</v>
      </c>
      <c r="P878" s="112"/>
    </row>
    <row r="879" spans="1:16" ht="171.6" x14ac:dyDescent="0.3">
      <c r="A879" s="116" t="s">
        <v>400</v>
      </c>
      <c r="B879" s="111">
        <v>44946</v>
      </c>
      <c r="C879" s="120" t="s">
        <v>4844</v>
      </c>
      <c r="D879" s="112" t="s">
        <v>4845</v>
      </c>
      <c r="E879" s="112" t="s">
        <v>1401</v>
      </c>
      <c r="F879" s="113" t="s">
        <v>1606</v>
      </c>
      <c r="G879" s="112" t="s">
        <v>409</v>
      </c>
      <c r="H879" s="118" t="s">
        <v>396</v>
      </c>
      <c r="I879" s="119" t="s">
        <v>806</v>
      </c>
      <c r="J879" s="114" t="s">
        <v>386</v>
      </c>
      <c r="K879" s="115" t="s">
        <v>3</v>
      </c>
      <c r="L879" s="115" t="s">
        <v>4846</v>
      </c>
      <c r="M879" s="117" t="s">
        <v>439</v>
      </c>
      <c r="N879" s="112" t="s">
        <v>4847</v>
      </c>
      <c r="O879" s="112" t="s">
        <v>4848</v>
      </c>
      <c r="P879" s="112"/>
    </row>
    <row r="880" spans="1:16" ht="390" x14ac:dyDescent="0.3">
      <c r="A880" s="116" t="s">
        <v>390</v>
      </c>
      <c r="B880" s="111">
        <v>44946</v>
      </c>
      <c r="C880" s="120" t="s">
        <v>4849</v>
      </c>
      <c r="D880" s="112" t="s">
        <v>4850</v>
      </c>
      <c r="E880" s="112" t="s">
        <v>3060</v>
      </c>
      <c r="F880" s="113" t="s">
        <v>1525</v>
      </c>
      <c r="G880" s="112" t="s">
        <v>2115</v>
      </c>
      <c r="H880" s="118" t="s">
        <v>375</v>
      </c>
      <c r="I880" s="170" t="s">
        <v>385</v>
      </c>
      <c r="J880" s="115" t="s">
        <v>452</v>
      </c>
      <c r="K880" s="115" t="s">
        <v>3</v>
      </c>
      <c r="L880" s="115" t="s">
        <v>4851</v>
      </c>
      <c r="M880" s="117" t="s">
        <v>649</v>
      </c>
      <c r="N880" s="112" t="s">
        <v>4852</v>
      </c>
      <c r="O880" s="112" t="s">
        <v>4853</v>
      </c>
      <c r="P880" s="112"/>
    </row>
    <row r="881" spans="1:16" ht="202.8" x14ac:dyDescent="0.3">
      <c r="A881" s="116" t="s">
        <v>412</v>
      </c>
      <c r="B881" s="111">
        <v>44946</v>
      </c>
      <c r="C881" s="120" t="s">
        <v>4854</v>
      </c>
      <c r="D881" s="112" t="s">
        <v>4855</v>
      </c>
      <c r="E881" s="112" t="s">
        <v>1355</v>
      </c>
      <c r="F881" s="113" t="s">
        <v>1525</v>
      </c>
      <c r="G881" s="112" t="s">
        <v>2553</v>
      </c>
      <c r="H881" s="118" t="s">
        <v>375</v>
      </c>
      <c r="I881" s="136" t="s">
        <v>1060</v>
      </c>
      <c r="J881" s="124" t="s">
        <v>386</v>
      </c>
      <c r="K881" s="124" t="s">
        <v>8</v>
      </c>
      <c r="L881" s="124" t="s">
        <v>4856</v>
      </c>
      <c r="M881" s="117" t="s">
        <v>439</v>
      </c>
      <c r="N881" s="112" t="s">
        <v>4857</v>
      </c>
      <c r="O881" s="112" t="s">
        <v>4858</v>
      </c>
      <c r="P881" s="112"/>
    </row>
    <row r="882" spans="1:16" ht="202.8" x14ac:dyDescent="0.3">
      <c r="A882" s="116" t="s">
        <v>379</v>
      </c>
      <c r="B882" s="111">
        <v>44946</v>
      </c>
      <c r="C882" s="120" t="s">
        <v>4859</v>
      </c>
      <c r="D882" s="112" t="s">
        <v>4860</v>
      </c>
      <c r="E882" s="112" t="s">
        <v>1360</v>
      </c>
      <c r="F882" s="113" t="s">
        <v>1525</v>
      </c>
      <c r="G882" s="112" t="s">
        <v>942</v>
      </c>
      <c r="H882" s="118" t="s">
        <v>375</v>
      </c>
      <c r="I882" s="136" t="s">
        <v>447</v>
      </c>
      <c r="J882" s="124"/>
      <c r="K882" s="124" t="s">
        <v>8</v>
      </c>
      <c r="L882" s="124"/>
      <c r="M882" s="117"/>
      <c r="N882" s="112" t="s">
        <v>4861</v>
      </c>
      <c r="O882" s="112" t="s">
        <v>4862</v>
      </c>
      <c r="P882" s="112"/>
    </row>
    <row r="883" spans="1:16" ht="156" x14ac:dyDescent="0.3">
      <c r="A883" s="116" t="s">
        <v>400</v>
      </c>
      <c r="B883" s="111">
        <v>44946</v>
      </c>
      <c r="C883" s="120" t="s">
        <v>4863</v>
      </c>
      <c r="D883" s="112" t="s">
        <v>4864</v>
      </c>
      <c r="E883" s="112" t="s">
        <v>1355</v>
      </c>
      <c r="F883" s="113" t="s">
        <v>1525</v>
      </c>
      <c r="G883" s="112" t="s">
        <v>409</v>
      </c>
      <c r="H883" s="118" t="s">
        <v>375</v>
      </c>
      <c r="I883" s="136" t="s">
        <v>424</v>
      </c>
      <c r="J883" s="124" t="s">
        <v>386</v>
      </c>
      <c r="K883" s="124" t="s">
        <v>8</v>
      </c>
      <c r="L883" s="124" t="s">
        <v>4865</v>
      </c>
      <c r="M883" s="117" t="s">
        <v>439</v>
      </c>
      <c r="N883" s="112" t="s">
        <v>4866</v>
      </c>
      <c r="O883" s="112" t="s">
        <v>4867</v>
      </c>
      <c r="P883" s="112"/>
    </row>
    <row r="884" spans="1:16" ht="93.6" x14ac:dyDescent="0.3">
      <c r="A884" s="150" t="s">
        <v>400</v>
      </c>
      <c r="B884" s="154">
        <v>44946</v>
      </c>
      <c r="C884" s="152" t="s">
        <v>4868</v>
      </c>
      <c r="D884" s="152" t="s">
        <v>4869</v>
      </c>
      <c r="E884" s="152" t="s">
        <v>3648</v>
      </c>
      <c r="F884" s="157" t="s">
        <v>1525</v>
      </c>
      <c r="G884" s="152" t="s">
        <v>409</v>
      </c>
      <c r="H884" s="155" t="s">
        <v>375</v>
      </c>
      <c r="I884" s="182" t="s">
        <v>385</v>
      </c>
      <c r="J884" s="183" t="s">
        <v>452</v>
      </c>
      <c r="K884" s="153" t="s">
        <v>60</v>
      </c>
      <c r="L884" s="153"/>
      <c r="M884" s="156"/>
      <c r="N884" s="152" t="s">
        <v>4870</v>
      </c>
      <c r="O884" s="152" t="s">
        <v>4871</v>
      </c>
      <c r="P884" s="152"/>
    </row>
    <row r="885" spans="1:16" ht="249.6" x14ac:dyDescent="0.3">
      <c r="A885" s="116" t="s">
        <v>400</v>
      </c>
      <c r="B885" s="111">
        <v>44946</v>
      </c>
      <c r="C885" s="120" t="s">
        <v>4872</v>
      </c>
      <c r="D885" s="112" t="s">
        <v>4873</v>
      </c>
      <c r="E885" s="112" t="s">
        <v>4874</v>
      </c>
      <c r="F885" s="113" t="s">
        <v>1525</v>
      </c>
      <c r="G885" s="112" t="s">
        <v>374</v>
      </c>
      <c r="H885" s="118" t="s">
        <v>375</v>
      </c>
      <c r="I885" s="136" t="s">
        <v>385</v>
      </c>
      <c r="J885" s="124" t="s">
        <v>386</v>
      </c>
      <c r="K885" s="124" t="s">
        <v>8</v>
      </c>
      <c r="L885" s="124" t="s">
        <v>4875</v>
      </c>
      <c r="M885" s="117" t="s">
        <v>439</v>
      </c>
      <c r="N885" s="112" t="s">
        <v>4876</v>
      </c>
      <c r="O885" s="112" t="s">
        <v>4877</v>
      </c>
      <c r="P885" s="112"/>
    </row>
    <row r="886" spans="1:16" ht="140.4" x14ac:dyDescent="0.3">
      <c r="A886" s="116" t="s">
        <v>379</v>
      </c>
      <c r="B886" s="111">
        <v>44946</v>
      </c>
      <c r="C886" s="120" t="s">
        <v>4878</v>
      </c>
      <c r="D886" s="112" t="s">
        <v>4879</v>
      </c>
      <c r="E886" s="112" t="s">
        <v>1860</v>
      </c>
      <c r="F886" s="113" t="s">
        <v>1518</v>
      </c>
      <c r="G886" s="112" t="s">
        <v>942</v>
      </c>
      <c r="H886" s="118" t="s">
        <v>375</v>
      </c>
      <c r="I886" s="125" t="s">
        <v>431</v>
      </c>
      <c r="J886" s="123" t="s">
        <v>386</v>
      </c>
      <c r="K886" s="124" t="s">
        <v>32</v>
      </c>
      <c r="L886" s="124" t="s">
        <v>4880</v>
      </c>
      <c r="M886" s="117" t="s">
        <v>439</v>
      </c>
      <c r="N886" s="112" t="s">
        <v>4881</v>
      </c>
      <c r="O886" s="112" t="s">
        <v>4882</v>
      </c>
      <c r="P886" s="112"/>
    </row>
    <row r="887" spans="1:16" ht="171.6" x14ac:dyDescent="0.3">
      <c r="A887" s="116" t="s">
        <v>379</v>
      </c>
      <c r="B887" s="111">
        <v>44946</v>
      </c>
      <c r="C887" s="120" t="s">
        <v>4883</v>
      </c>
      <c r="D887" s="112" t="s">
        <v>4884</v>
      </c>
      <c r="E887" s="112" t="s">
        <v>1850</v>
      </c>
      <c r="F887" s="113" t="s">
        <v>1470</v>
      </c>
      <c r="G887" s="112" t="s">
        <v>4885</v>
      </c>
      <c r="H887" s="118" t="s">
        <v>375</v>
      </c>
      <c r="I887" s="136" t="s">
        <v>431</v>
      </c>
      <c r="J887" s="124" t="s">
        <v>386</v>
      </c>
      <c r="K887" s="124" t="s">
        <v>8</v>
      </c>
      <c r="L887" s="124" t="s">
        <v>4886</v>
      </c>
      <c r="M887" s="117" t="s">
        <v>439</v>
      </c>
      <c r="N887" s="112" t="s">
        <v>4887</v>
      </c>
      <c r="O887" s="112" t="s">
        <v>4888</v>
      </c>
      <c r="P887" s="112"/>
    </row>
    <row r="888" spans="1:16" ht="409.6" x14ac:dyDescent="0.3">
      <c r="A888" s="116" t="s">
        <v>400</v>
      </c>
      <c r="B888" s="111">
        <v>44946</v>
      </c>
      <c r="C888" s="120" t="s">
        <v>4889</v>
      </c>
      <c r="D888" s="112" t="s">
        <v>4890</v>
      </c>
      <c r="E888" s="112" t="s">
        <v>1058</v>
      </c>
      <c r="F888" s="113" t="s">
        <v>2702</v>
      </c>
      <c r="G888" s="112" t="s">
        <v>942</v>
      </c>
      <c r="H888" s="118" t="s">
        <v>375</v>
      </c>
      <c r="I888" s="136" t="s">
        <v>431</v>
      </c>
      <c r="J888" s="124" t="s">
        <v>452</v>
      </c>
      <c r="K888" s="124" t="s">
        <v>8</v>
      </c>
      <c r="L888" s="124"/>
      <c r="M888" s="117" t="s">
        <v>649</v>
      </c>
      <c r="N888" s="112" t="s">
        <v>4891</v>
      </c>
      <c r="O888" s="112" t="s">
        <v>4892</v>
      </c>
      <c r="P888" s="112"/>
    </row>
    <row r="889" spans="1:16" ht="312" x14ac:dyDescent="0.3">
      <c r="A889" s="116" t="s">
        <v>390</v>
      </c>
      <c r="B889" s="111">
        <v>44946</v>
      </c>
      <c r="C889" s="120" t="s">
        <v>4893</v>
      </c>
      <c r="D889" s="112" t="s">
        <v>4894</v>
      </c>
      <c r="E889" s="112" t="s">
        <v>3060</v>
      </c>
      <c r="F889" s="113" t="s">
        <v>2702</v>
      </c>
      <c r="G889" s="112" t="s">
        <v>409</v>
      </c>
      <c r="H889" s="118" t="s">
        <v>375</v>
      </c>
      <c r="I889" s="136" t="s">
        <v>537</v>
      </c>
      <c r="J889" s="124" t="s">
        <v>386</v>
      </c>
      <c r="K889" s="124" t="s">
        <v>44</v>
      </c>
      <c r="L889" s="124" t="s">
        <v>4895</v>
      </c>
      <c r="M889" s="117" t="s">
        <v>439</v>
      </c>
      <c r="N889" s="112" t="s">
        <v>4896</v>
      </c>
      <c r="O889" s="112" t="s">
        <v>4897</v>
      </c>
      <c r="P889" s="112"/>
    </row>
    <row r="890" spans="1:16" ht="124.8" x14ac:dyDescent="0.3">
      <c r="A890" s="116" t="s">
        <v>400</v>
      </c>
      <c r="B890" s="111">
        <v>44946</v>
      </c>
      <c r="C890" s="120" t="s">
        <v>4898</v>
      </c>
      <c r="D890" s="112" t="s">
        <v>4899</v>
      </c>
      <c r="E890" s="112" t="s">
        <v>1355</v>
      </c>
      <c r="F890" s="113" t="s">
        <v>3298</v>
      </c>
      <c r="G890" s="112" t="s">
        <v>409</v>
      </c>
      <c r="H890" s="118" t="s">
        <v>375</v>
      </c>
      <c r="I890" s="136" t="s">
        <v>537</v>
      </c>
      <c r="J890" s="124"/>
      <c r="K890" s="124" t="s">
        <v>28</v>
      </c>
      <c r="L890" s="124" t="s">
        <v>4900</v>
      </c>
      <c r="M890" s="117"/>
      <c r="N890" s="112" t="s">
        <v>4901</v>
      </c>
      <c r="O890" s="112" t="s">
        <v>4902</v>
      </c>
      <c r="P890" s="112"/>
    </row>
    <row r="891" spans="1:16" ht="62.4" x14ac:dyDescent="0.3">
      <c r="A891" s="116" t="s">
        <v>379</v>
      </c>
      <c r="B891" s="111">
        <v>44946</v>
      </c>
      <c r="C891" s="120" t="s">
        <v>4903</v>
      </c>
      <c r="D891" s="112" t="s">
        <v>4904</v>
      </c>
      <c r="E891" s="112" t="s">
        <v>919</v>
      </c>
      <c r="F891" s="113" t="s">
        <v>374</v>
      </c>
      <c r="G891" s="112" t="s">
        <v>374</v>
      </c>
      <c r="H891" s="118" t="s">
        <v>396</v>
      </c>
      <c r="I891" s="136" t="s">
        <v>4905</v>
      </c>
      <c r="J891" s="124" t="s">
        <v>452</v>
      </c>
      <c r="K891" s="124" t="s">
        <v>11</v>
      </c>
      <c r="L891" s="124" t="s">
        <v>4906</v>
      </c>
      <c r="M891" s="117" t="s">
        <v>649</v>
      </c>
      <c r="N891" s="112" t="s">
        <v>4907</v>
      </c>
      <c r="O891" s="112" t="s">
        <v>4908</v>
      </c>
      <c r="P891" s="112"/>
    </row>
    <row r="892" spans="1:16" ht="358.8" x14ac:dyDescent="0.3">
      <c r="A892" s="116" t="s">
        <v>400</v>
      </c>
      <c r="B892" s="111">
        <v>44946</v>
      </c>
      <c r="C892" s="120" t="s">
        <v>4909</v>
      </c>
      <c r="D892" s="112" t="s">
        <v>4910</v>
      </c>
      <c r="E892" s="112" t="s">
        <v>1918</v>
      </c>
      <c r="F892" s="113" t="s">
        <v>374</v>
      </c>
      <c r="G892" s="112" t="s">
        <v>374</v>
      </c>
      <c r="H892" s="118" t="s">
        <v>375</v>
      </c>
      <c r="I892" s="136" t="s">
        <v>447</v>
      </c>
      <c r="J892" s="124"/>
      <c r="K892" s="124" t="s">
        <v>8</v>
      </c>
      <c r="L892" s="124"/>
      <c r="M892" s="117"/>
      <c r="N892" s="112" t="s">
        <v>4911</v>
      </c>
      <c r="O892" s="112" t="s">
        <v>4912</v>
      </c>
      <c r="P892" s="112"/>
    </row>
    <row r="893" spans="1:16" ht="93.6" x14ac:dyDescent="0.3">
      <c r="A893" s="150" t="s">
        <v>400</v>
      </c>
      <c r="B893" s="154">
        <v>44946</v>
      </c>
      <c r="C893" s="152" t="s">
        <v>4913</v>
      </c>
      <c r="D893" s="152" t="s">
        <v>4914</v>
      </c>
      <c r="E893" s="152" t="s">
        <v>3247</v>
      </c>
      <c r="F893" s="157" t="s">
        <v>374</v>
      </c>
      <c r="G893" s="178" t="s">
        <v>374</v>
      </c>
      <c r="H893" s="155" t="s">
        <v>396</v>
      </c>
      <c r="I893" s="151" t="s">
        <v>1206</v>
      </c>
      <c r="J893" s="153" t="s">
        <v>452</v>
      </c>
      <c r="K893" s="153" t="s">
        <v>60</v>
      </c>
      <c r="L893" s="141" t="s">
        <v>4915</v>
      </c>
      <c r="M893" s="156" t="s">
        <v>4916</v>
      </c>
      <c r="N893" s="152" t="s">
        <v>4917</v>
      </c>
      <c r="O893" s="152" t="s">
        <v>4918</v>
      </c>
      <c r="P893" s="152"/>
    </row>
    <row r="894" spans="1:16" ht="62.4" x14ac:dyDescent="0.3">
      <c r="A894" s="150" t="s">
        <v>390</v>
      </c>
      <c r="B894" s="154">
        <v>44946</v>
      </c>
      <c r="C894" s="152" t="s">
        <v>4919</v>
      </c>
      <c r="D894" s="152" t="s">
        <v>4920</v>
      </c>
      <c r="E894" s="152" t="s">
        <v>1401</v>
      </c>
      <c r="F894" s="157" t="s">
        <v>374</v>
      </c>
      <c r="G894" s="152" t="s">
        <v>374</v>
      </c>
      <c r="H894" s="155" t="s">
        <v>396</v>
      </c>
      <c r="I894" s="151" t="s">
        <v>447</v>
      </c>
      <c r="J894" s="153"/>
      <c r="K894" s="153" t="s">
        <v>60</v>
      </c>
      <c r="L894" s="153"/>
      <c r="M894" s="156"/>
      <c r="N894" s="152" t="s">
        <v>4921</v>
      </c>
      <c r="O894" s="152" t="s">
        <v>4922</v>
      </c>
      <c r="P894" s="152"/>
    </row>
    <row r="895" spans="1:16" ht="93.6" x14ac:dyDescent="0.3">
      <c r="A895" s="150" t="s">
        <v>400</v>
      </c>
      <c r="B895" s="154">
        <v>44946</v>
      </c>
      <c r="C895" s="152" t="s">
        <v>4923</v>
      </c>
      <c r="D895" s="152" t="s">
        <v>4194</v>
      </c>
      <c r="E895" s="152" t="s">
        <v>2166</v>
      </c>
      <c r="F895" s="157" t="s">
        <v>4924</v>
      </c>
      <c r="G895" s="152" t="s">
        <v>409</v>
      </c>
      <c r="H895" s="155" t="s">
        <v>396</v>
      </c>
      <c r="I895" s="151" t="s">
        <v>397</v>
      </c>
      <c r="J895" s="153"/>
      <c r="K895" s="153" t="s">
        <v>15</v>
      </c>
      <c r="L895" s="153"/>
      <c r="M895" s="156" t="s">
        <v>649</v>
      </c>
      <c r="N895" s="152" t="s">
        <v>4925</v>
      </c>
      <c r="O895" s="152" t="s">
        <v>4926</v>
      </c>
      <c r="P895" s="152"/>
    </row>
    <row r="896" spans="1:16" ht="156" x14ac:dyDescent="0.3">
      <c r="A896" s="116" t="s">
        <v>379</v>
      </c>
      <c r="B896" s="111">
        <v>44946</v>
      </c>
      <c r="C896" s="120" t="s">
        <v>4927</v>
      </c>
      <c r="D896" s="112" t="s">
        <v>4928</v>
      </c>
      <c r="E896" s="112" t="s">
        <v>1850</v>
      </c>
      <c r="F896" s="113" t="s">
        <v>374</v>
      </c>
      <c r="G896" s="112" t="s">
        <v>374</v>
      </c>
      <c r="H896" s="118" t="s">
        <v>375</v>
      </c>
      <c r="I896" s="136" t="s">
        <v>424</v>
      </c>
      <c r="J896" s="124" t="s">
        <v>452</v>
      </c>
      <c r="K896" s="124" t="s">
        <v>11</v>
      </c>
      <c r="L896" s="124" t="s">
        <v>4929</v>
      </c>
      <c r="M896" s="117" t="s">
        <v>439</v>
      </c>
      <c r="N896" s="112" t="s">
        <v>4930</v>
      </c>
      <c r="O896" s="112" t="s">
        <v>4931</v>
      </c>
      <c r="P896" s="112"/>
    </row>
    <row r="897" spans="1:16" ht="409.6" x14ac:dyDescent="0.3">
      <c r="A897" s="116" t="s">
        <v>412</v>
      </c>
      <c r="B897" s="111">
        <v>44946</v>
      </c>
      <c r="C897" s="120" t="s">
        <v>4932</v>
      </c>
      <c r="D897" s="112" t="s">
        <v>4933</v>
      </c>
      <c r="E897" s="112" t="s">
        <v>2648</v>
      </c>
      <c r="F897" s="113" t="s">
        <v>374</v>
      </c>
      <c r="G897" s="112" t="s">
        <v>374</v>
      </c>
      <c r="H897" s="118" t="s">
        <v>375</v>
      </c>
      <c r="I897" s="136" t="s">
        <v>537</v>
      </c>
      <c r="J897" s="124" t="s">
        <v>386</v>
      </c>
      <c r="K897" s="124" t="s">
        <v>8</v>
      </c>
      <c r="L897" s="124" t="s">
        <v>4934</v>
      </c>
      <c r="M897" s="117" t="s">
        <v>439</v>
      </c>
      <c r="N897" s="112" t="s">
        <v>4935</v>
      </c>
      <c r="O897" s="112" t="s">
        <v>4936</v>
      </c>
      <c r="P897" s="112"/>
    </row>
    <row r="898" spans="1:16" ht="31.2" x14ac:dyDescent="0.3">
      <c r="A898" s="150" t="s">
        <v>1214</v>
      </c>
      <c r="B898" s="154">
        <v>44939</v>
      </c>
      <c r="C898" s="152" t="s">
        <v>4937</v>
      </c>
      <c r="D898" s="152" t="s">
        <v>4938</v>
      </c>
      <c r="E898" s="152" t="s">
        <v>2319</v>
      </c>
      <c r="F898" s="157" t="s">
        <v>1298</v>
      </c>
      <c r="G898" s="152" t="s">
        <v>830</v>
      </c>
      <c r="H898" s="155" t="s">
        <v>396</v>
      </c>
      <c r="I898" s="151" t="s">
        <v>461</v>
      </c>
      <c r="J898" s="153" t="s">
        <v>386</v>
      </c>
      <c r="K898" s="153" t="s">
        <v>60</v>
      </c>
      <c r="L898" s="200" t="s">
        <v>4939</v>
      </c>
      <c r="M898" s="156" t="s">
        <v>439</v>
      </c>
      <c r="N898" s="152" t="s">
        <v>4940</v>
      </c>
      <c r="O898" s="152" t="s">
        <v>4941</v>
      </c>
      <c r="P898" s="152"/>
    </row>
    <row r="899" spans="1:16" ht="109.2" x14ac:dyDescent="0.3">
      <c r="A899" s="116" t="s">
        <v>554</v>
      </c>
      <c r="B899" s="111">
        <v>44939</v>
      </c>
      <c r="C899" s="120" t="s">
        <v>4942</v>
      </c>
      <c r="D899" s="112" t="s">
        <v>4943</v>
      </c>
      <c r="E899" s="112" t="s">
        <v>4944</v>
      </c>
      <c r="F899" s="113" t="s">
        <v>1298</v>
      </c>
      <c r="G899" s="112" t="s">
        <v>4945</v>
      </c>
      <c r="H899" s="118" t="s">
        <v>396</v>
      </c>
      <c r="I899" s="136" t="s">
        <v>710</v>
      </c>
      <c r="J899" s="124"/>
      <c r="K899" s="124" t="s">
        <v>69</v>
      </c>
      <c r="L899" s="124"/>
      <c r="M899" s="117"/>
      <c r="N899" s="112" t="s">
        <v>4946</v>
      </c>
      <c r="O899" s="112" t="s">
        <v>4947</v>
      </c>
      <c r="P899" s="112"/>
    </row>
    <row r="900" spans="1:16" ht="109.2" x14ac:dyDescent="0.3">
      <c r="A900" s="116" t="s">
        <v>554</v>
      </c>
      <c r="B900" s="111">
        <v>44939</v>
      </c>
      <c r="C900" s="120" t="s">
        <v>4948</v>
      </c>
      <c r="D900" s="112" t="s">
        <v>4949</v>
      </c>
      <c r="E900" s="112" t="s">
        <v>4950</v>
      </c>
      <c r="F900" s="113" t="s">
        <v>1298</v>
      </c>
      <c r="G900" s="112" t="s">
        <v>4951</v>
      </c>
      <c r="H900" s="118" t="s">
        <v>396</v>
      </c>
      <c r="I900" s="136" t="s">
        <v>4952</v>
      </c>
      <c r="J900" s="124" t="s">
        <v>386</v>
      </c>
      <c r="K900" s="124" t="s">
        <v>69</v>
      </c>
      <c r="L900" s="124"/>
      <c r="M900" s="117"/>
      <c r="N900" s="112" t="s">
        <v>4953</v>
      </c>
      <c r="O900" s="112" t="s">
        <v>4954</v>
      </c>
      <c r="P900" s="112"/>
    </row>
    <row r="901" spans="1:16" ht="156" x14ac:dyDescent="0.3">
      <c r="A901" s="150" t="s">
        <v>400</v>
      </c>
      <c r="B901" s="154">
        <v>44939</v>
      </c>
      <c r="C901" s="152" t="s">
        <v>4955</v>
      </c>
      <c r="D901" s="152" t="s">
        <v>4956</v>
      </c>
      <c r="E901" s="152" t="s">
        <v>510</v>
      </c>
      <c r="F901" s="157" t="s">
        <v>1544</v>
      </c>
      <c r="G901" s="152" t="s">
        <v>564</v>
      </c>
      <c r="H901" s="155" t="s">
        <v>396</v>
      </c>
      <c r="I901" s="151" t="s">
        <v>461</v>
      </c>
      <c r="J901" s="153" t="s">
        <v>452</v>
      </c>
      <c r="K901" s="153" t="s">
        <v>83</v>
      </c>
      <c r="L901" s="153" t="s">
        <v>4957</v>
      </c>
      <c r="M901" s="156"/>
      <c r="N901" s="152" t="s">
        <v>4958</v>
      </c>
      <c r="O901" s="152" t="s">
        <v>4959</v>
      </c>
      <c r="P901" s="152"/>
    </row>
    <row r="902" spans="1:16" ht="93.6" x14ac:dyDescent="0.3">
      <c r="A902" s="150" t="s">
        <v>400</v>
      </c>
      <c r="B902" s="154">
        <v>44939</v>
      </c>
      <c r="C902" s="152" t="s">
        <v>4960</v>
      </c>
      <c r="D902" s="152" t="s">
        <v>4961</v>
      </c>
      <c r="E902" s="152" t="s">
        <v>1360</v>
      </c>
      <c r="F902" s="157" t="s">
        <v>1544</v>
      </c>
      <c r="G902" s="152" t="s">
        <v>564</v>
      </c>
      <c r="H902" s="155" t="s">
        <v>396</v>
      </c>
      <c r="I902" s="151" t="s">
        <v>397</v>
      </c>
      <c r="J902" s="153"/>
      <c r="K902" s="153" t="s">
        <v>15</v>
      </c>
      <c r="L902" s="153"/>
      <c r="M902" s="156" t="s">
        <v>649</v>
      </c>
      <c r="N902" s="152" t="s">
        <v>4962</v>
      </c>
      <c r="O902" s="152" t="s">
        <v>4963</v>
      </c>
      <c r="P902" s="152"/>
    </row>
    <row r="903" spans="1:16" ht="202.8" x14ac:dyDescent="0.3">
      <c r="A903" s="116" t="s">
        <v>400</v>
      </c>
      <c r="B903" s="111">
        <v>44939</v>
      </c>
      <c r="C903" s="120" t="s">
        <v>4964</v>
      </c>
      <c r="D903" s="112" t="s">
        <v>3994</v>
      </c>
      <c r="E903" s="112" t="s">
        <v>2808</v>
      </c>
      <c r="F903" s="113" t="s">
        <v>1556</v>
      </c>
      <c r="G903" s="135" t="s">
        <v>409</v>
      </c>
      <c r="H903" s="118" t="s">
        <v>396</v>
      </c>
      <c r="I903" s="136" t="s">
        <v>385</v>
      </c>
      <c r="J903" s="124" t="s">
        <v>452</v>
      </c>
      <c r="K903" s="124" t="s">
        <v>154</v>
      </c>
      <c r="L903" s="124" t="s">
        <v>4965</v>
      </c>
      <c r="M903" s="117"/>
      <c r="N903" s="112" t="s">
        <v>4966</v>
      </c>
      <c r="O903" s="112" t="s">
        <v>4967</v>
      </c>
      <c r="P903" s="112"/>
    </row>
    <row r="904" spans="1:16" ht="140.4" x14ac:dyDescent="0.3">
      <c r="A904" s="116" t="s">
        <v>379</v>
      </c>
      <c r="B904" s="111">
        <v>44939</v>
      </c>
      <c r="C904" s="120" t="s">
        <v>4968</v>
      </c>
      <c r="D904" s="112" t="s">
        <v>4969</v>
      </c>
      <c r="E904" s="112" t="s">
        <v>1360</v>
      </c>
      <c r="F904" s="113" t="s">
        <v>1556</v>
      </c>
      <c r="G904" s="112" t="s">
        <v>564</v>
      </c>
      <c r="H904" s="118" t="s">
        <v>396</v>
      </c>
      <c r="I904" s="136" t="s">
        <v>943</v>
      </c>
      <c r="J904" s="124" t="s">
        <v>386</v>
      </c>
      <c r="K904" s="115" t="s">
        <v>7</v>
      </c>
      <c r="L904" s="115" t="s">
        <v>4970</v>
      </c>
      <c r="M904" s="117" t="s">
        <v>439</v>
      </c>
      <c r="N904" s="112" t="s">
        <v>4971</v>
      </c>
      <c r="O904" s="112" t="s">
        <v>4972</v>
      </c>
      <c r="P904" s="112"/>
    </row>
    <row r="905" spans="1:16" ht="156" x14ac:dyDescent="0.3">
      <c r="A905" s="116" t="s">
        <v>750</v>
      </c>
      <c r="B905" s="111">
        <v>44939</v>
      </c>
      <c r="C905" s="120" t="s">
        <v>4973</v>
      </c>
      <c r="D905" s="112" t="s">
        <v>4974</v>
      </c>
      <c r="E905" s="112" t="s">
        <v>2548</v>
      </c>
      <c r="F905" s="113" t="s">
        <v>1556</v>
      </c>
      <c r="G905" s="112" t="s">
        <v>4975</v>
      </c>
      <c r="H905" s="118" t="s">
        <v>396</v>
      </c>
      <c r="I905" s="136" t="s">
        <v>1305</v>
      </c>
      <c r="J905" s="124" t="s">
        <v>386</v>
      </c>
      <c r="K905" s="124" t="s">
        <v>21</v>
      </c>
      <c r="L905" s="124" t="s">
        <v>4976</v>
      </c>
      <c r="M905" s="117" t="s">
        <v>439</v>
      </c>
      <c r="N905" s="112" t="s">
        <v>4977</v>
      </c>
      <c r="O905" s="112" t="s">
        <v>4978</v>
      </c>
      <c r="P905" s="112"/>
    </row>
    <row r="906" spans="1:16" ht="140.4" x14ac:dyDescent="0.3">
      <c r="A906" s="116" t="s">
        <v>412</v>
      </c>
      <c r="B906" s="111">
        <v>44939</v>
      </c>
      <c r="C906" s="120" t="s">
        <v>4979</v>
      </c>
      <c r="D906" s="112" t="s">
        <v>4980</v>
      </c>
      <c r="E906" s="112" t="s">
        <v>1850</v>
      </c>
      <c r="F906" s="113" t="s">
        <v>1463</v>
      </c>
      <c r="G906" s="112" t="s">
        <v>4981</v>
      </c>
      <c r="H906" s="118" t="s">
        <v>396</v>
      </c>
      <c r="I906" s="136" t="s">
        <v>431</v>
      </c>
      <c r="J906" s="124" t="s">
        <v>452</v>
      </c>
      <c r="K906" s="124" t="s">
        <v>11</v>
      </c>
      <c r="L906" s="124"/>
      <c r="M906" s="117"/>
      <c r="N906" s="112" t="s">
        <v>4982</v>
      </c>
      <c r="O906" s="112" t="s">
        <v>4983</v>
      </c>
      <c r="P906" s="112"/>
    </row>
    <row r="907" spans="1:16" ht="93.6" x14ac:dyDescent="0.3">
      <c r="A907" s="116" t="s">
        <v>412</v>
      </c>
      <c r="B907" s="111">
        <v>44939</v>
      </c>
      <c r="C907" s="120" t="s">
        <v>4984</v>
      </c>
      <c r="D907" s="112" t="s">
        <v>4985</v>
      </c>
      <c r="E907" s="112" t="s">
        <v>1297</v>
      </c>
      <c r="F907" s="113" t="s">
        <v>1463</v>
      </c>
      <c r="G907" s="112" t="s">
        <v>374</v>
      </c>
      <c r="H907" s="118" t="s">
        <v>396</v>
      </c>
      <c r="I907" s="136" t="s">
        <v>461</v>
      </c>
      <c r="J907" s="124" t="s">
        <v>386</v>
      </c>
      <c r="K907" s="124" t="s">
        <v>6</v>
      </c>
      <c r="L907" s="124"/>
      <c r="M907" s="117"/>
      <c r="N907" s="112" t="s">
        <v>4986</v>
      </c>
      <c r="O907" s="112" t="s">
        <v>4987</v>
      </c>
      <c r="P907" s="112"/>
    </row>
    <row r="908" spans="1:16" ht="202.8" x14ac:dyDescent="0.3">
      <c r="A908" s="116" t="s">
        <v>400</v>
      </c>
      <c r="B908" s="111">
        <v>44939</v>
      </c>
      <c r="C908" s="120" t="s">
        <v>4988</v>
      </c>
      <c r="D908" s="112" t="s">
        <v>4989</v>
      </c>
      <c r="E908" s="112" t="s">
        <v>4990</v>
      </c>
      <c r="F908" s="113" t="s">
        <v>1606</v>
      </c>
      <c r="G908" s="112" t="s">
        <v>2115</v>
      </c>
      <c r="H908" s="118" t="s">
        <v>396</v>
      </c>
      <c r="I908" s="119" t="s">
        <v>385</v>
      </c>
      <c r="J908" s="114" t="s">
        <v>386</v>
      </c>
      <c r="K908" s="115" t="s">
        <v>3</v>
      </c>
      <c r="L908" s="115" t="s">
        <v>4991</v>
      </c>
      <c r="M908" s="117" t="s">
        <v>439</v>
      </c>
      <c r="N908" s="112" t="s">
        <v>4992</v>
      </c>
      <c r="O908" s="112" t="s">
        <v>4993</v>
      </c>
      <c r="P908" s="112"/>
    </row>
    <row r="909" spans="1:16" ht="171.6" x14ac:dyDescent="0.3">
      <c r="A909" s="116" t="s">
        <v>400</v>
      </c>
      <c r="B909" s="111">
        <v>44939</v>
      </c>
      <c r="C909" s="120" t="s">
        <v>4994</v>
      </c>
      <c r="D909" s="112" t="s">
        <v>4995</v>
      </c>
      <c r="E909" s="112" t="s">
        <v>1355</v>
      </c>
      <c r="F909" s="113" t="s">
        <v>1606</v>
      </c>
      <c r="G909" s="112" t="s">
        <v>564</v>
      </c>
      <c r="H909" s="118" t="s">
        <v>396</v>
      </c>
      <c r="I909" s="136" t="s">
        <v>516</v>
      </c>
      <c r="J909" s="124"/>
      <c r="K909" s="124" t="s">
        <v>35</v>
      </c>
      <c r="L909" s="124"/>
      <c r="M909" s="117" t="s">
        <v>439</v>
      </c>
      <c r="N909" s="112" t="s">
        <v>4996</v>
      </c>
      <c r="O909" s="112" t="s">
        <v>4997</v>
      </c>
      <c r="P909" s="112"/>
    </row>
    <row r="910" spans="1:16" ht="93.6" x14ac:dyDescent="0.3">
      <c r="A910" s="166" t="s">
        <v>390</v>
      </c>
      <c r="B910" s="167">
        <v>44939</v>
      </c>
      <c r="C910" s="152" t="s">
        <v>4998</v>
      </c>
      <c r="D910" s="143" t="s">
        <v>4999</v>
      </c>
      <c r="E910" s="143" t="s">
        <v>1850</v>
      </c>
      <c r="F910" s="165" t="s">
        <v>1525</v>
      </c>
      <c r="G910" s="143" t="s">
        <v>5000</v>
      </c>
      <c r="H910" s="162" t="s">
        <v>375</v>
      </c>
      <c r="I910" s="160" t="s">
        <v>5001</v>
      </c>
      <c r="J910" s="159"/>
      <c r="K910" s="159" t="s">
        <v>5</v>
      </c>
      <c r="L910" s="159" t="s">
        <v>4428</v>
      </c>
      <c r="M910" s="161"/>
      <c r="N910" s="143" t="s">
        <v>5002</v>
      </c>
      <c r="O910" s="143" t="s">
        <v>5003</v>
      </c>
      <c r="P910" s="143"/>
    </row>
    <row r="911" spans="1:16" ht="218.4" x14ac:dyDescent="0.3">
      <c r="A911" s="116" t="s">
        <v>750</v>
      </c>
      <c r="B911" s="111">
        <v>44939</v>
      </c>
      <c r="C911" s="120" t="s">
        <v>5004</v>
      </c>
      <c r="D911" s="112" t="s">
        <v>5005</v>
      </c>
      <c r="E911" s="112" t="s">
        <v>5006</v>
      </c>
      <c r="F911" s="113" t="s">
        <v>1525</v>
      </c>
      <c r="G911" s="112" t="s">
        <v>564</v>
      </c>
      <c r="H911" s="118" t="s">
        <v>375</v>
      </c>
      <c r="I911" s="136" t="s">
        <v>431</v>
      </c>
      <c r="J911" s="124" t="s">
        <v>386</v>
      </c>
      <c r="K911" s="124" t="s">
        <v>8</v>
      </c>
      <c r="L911" s="124" t="s">
        <v>5007</v>
      </c>
      <c r="M911" s="117" t="s">
        <v>439</v>
      </c>
      <c r="N911" s="112" t="s">
        <v>5008</v>
      </c>
      <c r="O911" s="112" t="s">
        <v>5009</v>
      </c>
      <c r="P911" s="112"/>
    </row>
    <row r="912" spans="1:16" ht="140.4" x14ac:dyDescent="0.3">
      <c r="A912" s="116" t="s">
        <v>400</v>
      </c>
      <c r="B912" s="111">
        <v>44939</v>
      </c>
      <c r="C912" s="120" t="s">
        <v>5010</v>
      </c>
      <c r="D912" s="112" t="s">
        <v>5011</v>
      </c>
      <c r="E912" s="112" t="s">
        <v>445</v>
      </c>
      <c r="F912" s="113" t="s">
        <v>1782</v>
      </c>
      <c r="G912" s="112" t="s">
        <v>2426</v>
      </c>
      <c r="H912" s="118" t="s">
        <v>375</v>
      </c>
      <c r="I912" s="136" t="s">
        <v>461</v>
      </c>
      <c r="J912" s="124"/>
      <c r="K912" s="124" t="s">
        <v>8</v>
      </c>
      <c r="L912" s="124"/>
      <c r="M912" s="117"/>
      <c r="N912" s="112" t="s">
        <v>5012</v>
      </c>
      <c r="O912" s="112" t="s">
        <v>5013</v>
      </c>
      <c r="P912" s="112"/>
    </row>
    <row r="913" spans="1:16" ht="343.2" x14ac:dyDescent="0.3">
      <c r="A913" s="116" t="s">
        <v>1214</v>
      </c>
      <c r="B913" s="111">
        <v>44939</v>
      </c>
      <c r="C913" s="120" t="s">
        <v>5014</v>
      </c>
      <c r="D913" s="112" t="s">
        <v>5015</v>
      </c>
      <c r="E913" s="112" t="s">
        <v>1297</v>
      </c>
      <c r="F913" s="113" t="s">
        <v>1470</v>
      </c>
      <c r="G913" s="112" t="s">
        <v>5016</v>
      </c>
      <c r="H913" s="118" t="s">
        <v>375</v>
      </c>
      <c r="I913" s="136" t="s">
        <v>1153</v>
      </c>
      <c r="J913" s="124" t="s">
        <v>386</v>
      </c>
      <c r="K913" s="124" t="s">
        <v>184</v>
      </c>
      <c r="L913" s="124"/>
      <c r="M913" s="117" t="s">
        <v>439</v>
      </c>
      <c r="N913" s="112" t="s">
        <v>5017</v>
      </c>
      <c r="O913" s="112" t="s">
        <v>5018</v>
      </c>
      <c r="P913" s="112"/>
    </row>
    <row r="914" spans="1:16" ht="124.8" x14ac:dyDescent="0.3">
      <c r="A914" s="116" t="s">
        <v>400</v>
      </c>
      <c r="B914" s="111">
        <v>44939</v>
      </c>
      <c r="C914" s="120" t="s">
        <v>5019</v>
      </c>
      <c r="D914" s="112" t="s">
        <v>5020</v>
      </c>
      <c r="E914" s="112" t="s">
        <v>919</v>
      </c>
      <c r="F914" s="113" t="s">
        <v>1470</v>
      </c>
      <c r="G914" s="112" t="s">
        <v>374</v>
      </c>
      <c r="H914" s="118" t="s">
        <v>375</v>
      </c>
      <c r="I914" s="136" t="s">
        <v>571</v>
      </c>
      <c r="J914" s="124"/>
      <c r="K914" s="124" t="s">
        <v>28</v>
      </c>
      <c r="L914" s="124"/>
      <c r="M914" s="117"/>
      <c r="N914" s="112" t="s">
        <v>5021</v>
      </c>
      <c r="O914" s="112" t="s">
        <v>5022</v>
      </c>
      <c r="P914" s="112"/>
    </row>
    <row r="915" spans="1:16" ht="409.6" x14ac:dyDescent="0.3">
      <c r="A915" s="116" t="s">
        <v>400</v>
      </c>
      <c r="B915" s="111">
        <v>44939</v>
      </c>
      <c r="C915" s="120" t="s">
        <v>5023</v>
      </c>
      <c r="D915" s="112" t="s">
        <v>5024</v>
      </c>
      <c r="E915" s="112" t="s">
        <v>5025</v>
      </c>
      <c r="F915" s="113" t="s">
        <v>3298</v>
      </c>
      <c r="G915" s="112" t="s">
        <v>942</v>
      </c>
      <c r="H915" s="118" t="s">
        <v>375</v>
      </c>
      <c r="I915" s="136" t="s">
        <v>537</v>
      </c>
      <c r="J915" s="124" t="s">
        <v>452</v>
      </c>
      <c r="K915" s="124" t="s">
        <v>56</v>
      </c>
      <c r="L915" s="124" t="s">
        <v>5026</v>
      </c>
      <c r="M915" s="117"/>
      <c r="N915" s="112" t="s">
        <v>5027</v>
      </c>
      <c r="O915" s="112" t="s">
        <v>5028</v>
      </c>
      <c r="P915" s="112"/>
    </row>
    <row r="916" spans="1:16" ht="280.8" x14ac:dyDescent="0.3">
      <c r="A916" s="116" t="s">
        <v>400</v>
      </c>
      <c r="B916" s="111">
        <v>44939</v>
      </c>
      <c r="C916" s="120" t="s">
        <v>5029</v>
      </c>
      <c r="D916" s="112" t="s">
        <v>5030</v>
      </c>
      <c r="E916" s="112" t="s">
        <v>5031</v>
      </c>
      <c r="F916" s="113" t="s">
        <v>3298</v>
      </c>
      <c r="G916" s="112" t="s">
        <v>374</v>
      </c>
      <c r="H916" s="118" t="s">
        <v>375</v>
      </c>
      <c r="I916" s="136" t="s">
        <v>461</v>
      </c>
      <c r="J916" s="124" t="s">
        <v>452</v>
      </c>
      <c r="K916" s="124" t="s">
        <v>13</v>
      </c>
      <c r="L916" s="124" t="s">
        <v>5032</v>
      </c>
      <c r="M916" s="117" t="s">
        <v>649</v>
      </c>
      <c r="N916" s="112" t="s">
        <v>5033</v>
      </c>
      <c r="O916" s="112" t="s">
        <v>5034</v>
      </c>
      <c r="P916" s="112"/>
    </row>
    <row r="917" spans="1:16" ht="46.8" x14ac:dyDescent="0.3">
      <c r="A917" s="116" t="s">
        <v>412</v>
      </c>
      <c r="B917" s="111">
        <v>44939</v>
      </c>
      <c r="C917" s="120" t="s">
        <v>5035</v>
      </c>
      <c r="D917" s="112" t="s">
        <v>5036</v>
      </c>
      <c r="E917" s="112" t="s">
        <v>2000</v>
      </c>
      <c r="F917" s="113" t="s">
        <v>374</v>
      </c>
      <c r="G917" s="112" t="s">
        <v>374</v>
      </c>
      <c r="H917" s="118" t="s">
        <v>396</v>
      </c>
      <c r="I917" s="136" t="s">
        <v>2271</v>
      </c>
      <c r="J917" s="124" t="s">
        <v>386</v>
      </c>
      <c r="K917" s="124" t="s">
        <v>6</v>
      </c>
      <c r="L917" s="124"/>
      <c r="M917" s="117"/>
      <c r="N917" s="112" t="s">
        <v>5037</v>
      </c>
      <c r="O917" s="112" t="s">
        <v>5038</v>
      </c>
      <c r="P917" s="112"/>
    </row>
    <row r="918" spans="1:16" ht="31.2" x14ac:dyDescent="0.3">
      <c r="A918" s="116" t="s">
        <v>412</v>
      </c>
      <c r="B918" s="111">
        <v>44939</v>
      </c>
      <c r="C918" s="120" t="s">
        <v>5039</v>
      </c>
      <c r="D918" s="112" t="s">
        <v>5040</v>
      </c>
      <c r="E918" s="112" t="s">
        <v>794</v>
      </c>
      <c r="F918" s="113" t="s">
        <v>374</v>
      </c>
      <c r="G918" s="112" t="s">
        <v>374</v>
      </c>
      <c r="H918" s="118" t="s">
        <v>396</v>
      </c>
      <c r="I918" s="136" t="s">
        <v>1429</v>
      </c>
      <c r="J918" s="124" t="s">
        <v>386</v>
      </c>
      <c r="K918" s="124" t="s">
        <v>6</v>
      </c>
      <c r="L918" s="124"/>
      <c r="M918" s="117"/>
      <c r="N918" s="112" t="s">
        <v>5041</v>
      </c>
      <c r="O918" s="112" t="s">
        <v>549</v>
      </c>
      <c r="P918" s="112"/>
    </row>
    <row r="919" spans="1:16" ht="46.8" x14ac:dyDescent="0.3">
      <c r="A919" s="150" t="s">
        <v>1033</v>
      </c>
      <c r="B919" s="154">
        <v>44939</v>
      </c>
      <c r="C919" s="152" t="s">
        <v>5042</v>
      </c>
      <c r="D919" s="152" t="s">
        <v>5043</v>
      </c>
      <c r="E919" s="152" t="s">
        <v>510</v>
      </c>
      <c r="F919" s="157" t="s">
        <v>374</v>
      </c>
      <c r="G919" s="152" t="s">
        <v>374</v>
      </c>
      <c r="H919" s="155" t="s">
        <v>396</v>
      </c>
      <c r="I919" s="151" t="s">
        <v>397</v>
      </c>
      <c r="J919" s="153"/>
      <c r="K919" s="153" t="s">
        <v>177</v>
      </c>
      <c r="L919" s="153"/>
      <c r="M919" s="156"/>
      <c r="N919" s="152" t="s">
        <v>5044</v>
      </c>
      <c r="O919" s="152" t="s">
        <v>5045</v>
      </c>
      <c r="P919" s="152"/>
    </row>
    <row r="920" spans="1:16" ht="124.8" x14ac:dyDescent="0.3">
      <c r="A920" s="150" t="s">
        <v>390</v>
      </c>
      <c r="B920" s="154">
        <v>44939</v>
      </c>
      <c r="C920" s="152" t="s">
        <v>5046</v>
      </c>
      <c r="D920" s="152" t="s">
        <v>5047</v>
      </c>
      <c r="E920" s="152" t="s">
        <v>2143</v>
      </c>
      <c r="F920" s="157" t="s">
        <v>374</v>
      </c>
      <c r="G920" s="178" t="s">
        <v>374</v>
      </c>
      <c r="H920" s="155" t="s">
        <v>396</v>
      </c>
      <c r="I920" s="151" t="s">
        <v>385</v>
      </c>
      <c r="J920" s="153" t="s">
        <v>452</v>
      </c>
      <c r="K920" s="153" t="s">
        <v>83</v>
      </c>
      <c r="L920" s="153"/>
      <c r="M920" s="156" t="s">
        <v>649</v>
      </c>
      <c r="N920" s="152" t="s">
        <v>5048</v>
      </c>
      <c r="O920" s="152" t="s">
        <v>5049</v>
      </c>
      <c r="P920" s="152"/>
    </row>
    <row r="921" spans="1:16" ht="140.4" x14ac:dyDescent="0.3">
      <c r="A921" s="116" t="s">
        <v>379</v>
      </c>
      <c r="B921" s="111">
        <v>44939</v>
      </c>
      <c r="C921" s="120" t="s">
        <v>5050</v>
      </c>
      <c r="D921" s="112" t="s">
        <v>5051</v>
      </c>
      <c r="E921" s="112" t="s">
        <v>5052</v>
      </c>
      <c r="F921" s="113" t="s">
        <v>374</v>
      </c>
      <c r="G921" s="112" t="s">
        <v>374</v>
      </c>
      <c r="H921" s="118" t="s">
        <v>396</v>
      </c>
      <c r="I921" s="119" t="s">
        <v>783</v>
      </c>
      <c r="J921" s="114" t="s">
        <v>452</v>
      </c>
      <c r="K921" s="115" t="s">
        <v>4</v>
      </c>
      <c r="L921" s="115" t="s">
        <v>5053</v>
      </c>
      <c r="M921" s="117" t="s">
        <v>439</v>
      </c>
      <c r="N921" s="112" t="s">
        <v>5054</v>
      </c>
      <c r="O921" s="112" t="s">
        <v>5055</v>
      </c>
      <c r="P921" s="112"/>
    </row>
    <row r="922" spans="1:16" ht="46.8" x14ac:dyDescent="0.3">
      <c r="A922" s="150" t="s">
        <v>400</v>
      </c>
      <c r="B922" s="154">
        <v>44939</v>
      </c>
      <c r="C922" s="152" t="s">
        <v>5056</v>
      </c>
      <c r="D922" s="152" t="s">
        <v>5057</v>
      </c>
      <c r="E922" s="152" t="s">
        <v>1328</v>
      </c>
      <c r="F922" s="157" t="s">
        <v>374</v>
      </c>
      <c r="G922" s="178" t="s">
        <v>374</v>
      </c>
      <c r="H922" s="155" t="s">
        <v>396</v>
      </c>
      <c r="I922" s="151" t="s">
        <v>424</v>
      </c>
      <c r="J922" s="153" t="s">
        <v>452</v>
      </c>
      <c r="K922" s="153" t="s">
        <v>139</v>
      </c>
      <c r="L922" s="141" t="s">
        <v>5058</v>
      </c>
      <c r="M922" s="156" t="s">
        <v>649</v>
      </c>
      <c r="N922" s="152" t="s">
        <v>5059</v>
      </c>
      <c r="O922" s="152" t="s">
        <v>549</v>
      </c>
      <c r="P922" s="152" t="s">
        <v>5060</v>
      </c>
    </row>
    <row r="923" spans="1:16" ht="31.2" x14ac:dyDescent="0.3">
      <c r="A923" s="137" t="s">
        <v>400</v>
      </c>
      <c r="B923" s="142">
        <v>44939</v>
      </c>
      <c r="C923" s="140" t="s">
        <v>5061</v>
      </c>
      <c r="D923" s="138" t="s">
        <v>3014</v>
      </c>
      <c r="E923" s="138" t="s">
        <v>1562</v>
      </c>
      <c r="F923" s="139" t="s">
        <v>374</v>
      </c>
      <c r="G923" s="138" t="s">
        <v>374</v>
      </c>
      <c r="H923" s="128" t="s">
        <v>396</v>
      </c>
      <c r="I923" s="131" t="s">
        <v>431</v>
      </c>
      <c r="J923" s="141"/>
      <c r="K923" s="141" t="s">
        <v>8</v>
      </c>
      <c r="L923" s="141"/>
      <c r="M923" s="127"/>
      <c r="N923" s="138" t="s">
        <v>5062</v>
      </c>
      <c r="O923" s="138" t="s">
        <v>5063</v>
      </c>
      <c r="P923" s="138"/>
    </row>
    <row r="924" spans="1:16" ht="78" x14ac:dyDescent="0.3">
      <c r="A924" s="116" t="s">
        <v>400</v>
      </c>
      <c r="B924" s="111">
        <v>44939</v>
      </c>
      <c r="C924" s="120" t="s">
        <v>5064</v>
      </c>
      <c r="D924" s="112" t="s">
        <v>5065</v>
      </c>
      <c r="E924" s="112" t="s">
        <v>5031</v>
      </c>
      <c r="F924" s="113" t="s">
        <v>1556</v>
      </c>
      <c r="G924" s="112" t="s">
        <v>374</v>
      </c>
      <c r="H924" s="118" t="s">
        <v>396</v>
      </c>
      <c r="I924" s="136" t="s">
        <v>447</v>
      </c>
      <c r="J924" s="124" t="s">
        <v>386</v>
      </c>
      <c r="K924" s="124"/>
      <c r="L924" s="124" t="s">
        <v>5066</v>
      </c>
      <c r="M924" s="117"/>
      <c r="N924" s="112" t="s">
        <v>5067</v>
      </c>
      <c r="O924" s="112" t="s">
        <v>5068</v>
      </c>
      <c r="P924" s="112"/>
    </row>
    <row r="925" spans="1:16" ht="93.6" x14ac:dyDescent="0.3">
      <c r="A925" s="116" t="s">
        <v>412</v>
      </c>
      <c r="B925" s="111">
        <v>44939</v>
      </c>
      <c r="C925" s="120" t="s">
        <v>5069</v>
      </c>
      <c r="D925" s="112" t="s">
        <v>5070</v>
      </c>
      <c r="E925" s="112" t="s">
        <v>5071</v>
      </c>
      <c r="F925" s="113" t="s">
        <v>374</v>
      </c>
      <c r="G925" s="112" t="s">
        <v>374</v>
      </c>
      <c r="H925" s="118" t="s">
        <v>396</v>
      </c>
      <c r="I925" s="136" t="s">
        <v>461</v>
      </c>
      <c r="J925" s="124"/>
      <c r="K925" s="124"/>
      <c r="L925" s="124"/>
      <c r="M925" s="117"/>
      <c r="N925" s="112" t="s">
        <v>5072</v>
      </c>
      <c r="O925" s="112" t="s">
        <v>549</v>
      </c>
      <c r="P925" s="112"/>
    </row>
    <row r="926" spans="1:16" ht="124.8" x14ac:dyDescent="0.3">
      <c r="A926" s="116" t="s">
        <v>390</v>
      </c>
      <c r="B926" s="111">
        <v>44939</v>
      </c>
      <c r="C926" s="120" t="s">
        <v>5073</v>
      </c>
      <c r="D926" s="112" t="s">
        <v>5074</v>
      </c>
      <c r="E926" s="112" t="s">
        <v>2251</v>
      </c>
      <c r="F926" s="113" t="s">
        <v>374</v>
      </c>
      <c r="G926" s="135" t="s">
        <v>374</v>
      </c>
      <c r="H926" s="118" t="s">
        <v>396</v>
      </c>
      <c r="I926" s="136" t="s">
        <v>783</v>
      </c>
      <c r="J926" s="124" t="s">
        <v>452</v>
      </c>
      <c r="K926" s="124" t="s">
        <v>28</v>
      </c>
      <c r="L926" s="124" t="s">
        <v>5075</v>
      </c>
      <c r="M926" s="117" t="s">
        <v>649</v>
      </c>
      <c r="N926" s="112" t="s">
        <v>5076</v>
      </c>
      <c r="O926" s="112" t="s">
        <v>5077</v>
      </c>
      <c r="P926" s="112"/>
    </row>
    <row r="927" spans="1:16" ht="93.6" x14ac:dyDescent="0.3">
      <c r="A927" s="150" t="s">
        <v>400</v>
      </c>
      <c r="B927" s="154">
        <v>44939</v>
      </c>
      <c r="C927" s="152" t="s">
        <v>5078</v>
      </c>
      <c r="D927" s="152" t="s">
        <v>5079</v>
      </c>
      <c r="E927" s="152" t="s">
        <v>2143</v>
      </c>
      <c r="F927" s="157" t="s">
        <v>374</v>
      </c>
      <c r="G927" s="178" t="s">
        <v>374</v>
      </c>
      <c r="H927" s="155" t="s">
        <v>396</v>
      </c>
      <c r="I927" s="151" t="s">
        <v>424</v>
      </c>
      <c r="J927" s="153" t="s">
        <v>452</v>
      </c>
      <c r="K927" s="153" t="s">
        <v>110</v>
      </c>
      <c r="L927" s="153" t="s">
        <v>5080</v>
      </c>
      <c r="M927" s="156" t="s">
        <v>649</v>
      </c>
      <c r="N927" s="152" t="s">
        <v>5081</v>
      </c>
      <c r="O927" s="152" t="s">
        <v>549</v>
      </c>
      <c r="P927" s="152"/>
    </row>
    <row r="928" spans="1:16" ht="156" x14ac:dyDescent="0.3">
      <c r="A928" s="116" t="s">
        <v>400</v>
      </c>
      <c r="B928" s="111">
        <v>44939</v>
      </c>
      <c r="C928" s="120" t="s">
        <v>5082</v>
      </c>
      <c r="D928" s="112" t="s">
        <v>5083</v>
      </c>
      <c r="E928" s="112" t="s">
        <v>2740</v>
      </c>
      <c r="F928" s="113" t="s">
        <v>374</v>
      </c>
      <c r="G928" s="112" t="s">
        <v>374</v>
      </c>
      <c r="H928" s="118" t="s">
        <v>375</v>
      </c>
      <c r="I928" s="136" t="s">
        <v>447</v>
      </c>
      <c r="J928" s="124"/>
      <c r="K928" s="124" t="s">
        <v>5</v>
      </c>
      <c r="L928" s="124"/>
      <c r="M928" s="117"/>
      <c r="N928" s="112" t="s">
        <v>5084</v>
      </c>
      <c r="O928" s="112" t="s">
        <v>5085</v>
      </c>
      <c r="P928" s="112"/>
    </row>
    <row r="929" spans="1:16" ht="265.2" x14ac:dyDescent="0.3">
      <c r="A929" s="116" t="s">
        <v>400</v>
      </c>
      <c r="B929" s="111">
        <v>44939</v>
      </c>
      <c r="C929" s="120" t="s">
        <v>5086</v>
      </c>
      <c r="D929" s="112" t="s">
        <v>5087</v>
      </c>
      <c r="E929" s="112" t="s">
        <v>1702</v>
      </c>
      <c r="F929" s="113" t="s">
        <v>4188</v>
      </c>
      <c r="G929" s="112" t="s">
        <v>2115</v>
      </c>
      <c r="H929" s="118" t="s">
        <v>375</v>
      </c>
      <c r="I929" s="136" t="s">
        <v>385</v>
      </c>
      <c r="J929" s="124"/>
      <c r="K929" s="124" t="s">
        <v>13</v>
      </c>
      <c r="L929" s="124"/>
      <c r="M929" s="117"/>
      <c r="N929" s="112" t="s">
        <v>5088</v>
      </c>
      <c r="O929" s="112" t="s">
        <v>5089</v>
      </c>
      <c r="P929" s="112"/>
    </row>
    <row r="930" spans="1:16" ht="140.4" x14ac:dyDescent="0.3">
      <c r="A930" s="116" t="s">
        <v>412</v>
      </c>
      <c r="B930" s="111">
        <v>44939</v>
      </c>
      <c r="C930" s="120" t="s">
        <v>5090</v>
      </c>
      <c r="D930" s="112" t="s">
        <v>5091</v>
      </c>
      <c r="E930" s="112" t="s">
        <v>2000</v>
      </c>
      <c r="F930" s="113" t="s">
        <v>1470</v>
      </c>
      <c r="G930" s="112" t="s">
        <v>374</v>
      </c>
      <c r="H930" s="118" t="s">
        <v>375</v>
      </c>
      <c r="I930" s="136" t="s">
        <v>461</v>
      </c>
      <c r="J930" s="124" t="s">
        <v>386</v>
      </c>
      <c r="K930" s="124" t="s">
        <v>6</v>
      </c>
      <c r="L930" s="124"/>
      <c r="M930" s="117"/>
      <c r="N930" s="112" t="s">
        <v>5092</v>
      </c>
      <c r="O930" s="112" t="s">
        <v>5093</v>
      </c>
      <c r="P930" s="112"/>
    </row>
    <row r="931" spans="1:16" ht="202.8" x14ac:dyDescent="0.3">
      <c r="A931" s="116" t="s">
        <v>379</v>
      </c>
      <c r="B931" s="111">
        <v>44939</v>
      </c>
      <c r="C931" s="120" t="s">
        <v>5094</v>
      </c>
      <c r="D931" s="112" t="s">
        <v>3045</v>
      </c>
      <c r="E931" s="112" t="s">
        <v>919</v>
      </c>
      <c r="F931" s="113" t="s">
        <v>1606</v>
      </c>
      <c r="G931" s="112" t="s">
        <v>5095</v>
      </c>
      <c r="H931" s="118" t="s">
        <v>375</v>
      </c>
      <c r="I931" s="136" t="s">
        <v>571</v>
      </c>
      <c r="J931" s="124" t="s">
        <v>386</v>
      </c>
      <c r="K931" s="124" t="s">
        <v>51</v>
      </c>
      <c r="L931" s="124" t="s">
        <v>5096</v>
      </c>
      <c r="M931" s="117"/>
      <c r="N931" s="112" t="s">
        <v>5097</v>
      </c>
      <c r="O931" s="112" t="s">
        <v>5098</v>
      </c>
      <c r="P931" s="112"/>
    </row>
    <row r="932" spans="1:16" ht="156" x14ac:dyDescent="0.3">
      <c r="A932" s="116" t="s">
        <v>400</v>
      </c>
      <c r="B932" s="111">
        <v>44939</v>
      </c>
      <c r="C932" s="120" t="s">
        <v>5099</v>
      </c>
      <c r="D932" s="112" t="s">
        <v>5100</v>
      </c>
      <c r="E932" s="112" t="s">
        <v>5101</v>
      </c>
      <c r="F932" s="113" t="s">
        <v>374</v>
      </c>
      <c r="G932" s="112" t="s">
        <v>374</v>
      </c>
      <c r="H932" s="118" t="s">
        <v>375</v>
      </c>
      <c r="I932" s="136" t="s">
        <v>571</v>
      </c>
      <c r="J932" s="124"/>
      <c r="K932" s="124" t="s">
        <v>8</v>
      </c>
      <c r="L932" s="124" t="s">
        <v>5102</v>
      </c>
      <c r="M932" s="117"/>
      <c r="N932" s="112" t="s">
        <v>5103</v>
      </c>
      <c r="O932" s="112" t="s">
        <v>5104</v>
      </c>
      <c r="P932" s="112"/>
    </row>
    <row r="933" spans="1:16" ht="140.4" x14ac:dyDescent="0.3">
      <c r="A933" s="116" t="s">
        <v>400</v>
      </c>
      <c r="B933" s="111">
        <v>44939</v>
      </c>
      <c r="C933" s="120" t="s">
        <v>5105</v>
      </c>
      <c r="D933" s="112" t="s">
        <v>5106</v>
      </c>
      <c r="E933" s="112" t="s">
        <v>2740</v>
      </c>
      <c r="F933" s="113" t="s">
        <v>374</v>
      </c>
      <c r="G933" s="135" t="s">
        <v>374</v>
      </c>
      <c r="H933" s="118" t="s">
        <v>375</v>
      </c>
      <c r="I933" s="136" t="s">
        <v>461</v>
      </c>
      <c r="J933" s="124" t="s">
        <v>452</v>
      </c>
      <c r="K933" s="124" t="s">
        <v>133</v>
      </c>
      <c r="L933" s="124" t="s">
        <v>5107</v>
      </c>
      <c r="M933" s="117"/>
      <c r="N933" s="112" t="s">
        <v>5108</v>
      </c>
      <c r="O933" s="112" t="s">
        <v>5109</v>
      </c>
      <c r="P933" s="112"/>
    </row>
    <row r="934" spans="1:16" ht="202.8" x14ac:dyDescent="0.3">
      <c r="A934" s="116" t="s">
        <v>400</v>
      </c>
      <c r="B934" s="111">
        <v>44939</v>
      </c>
      <c r="C934" s="120" t="s">
        <v>5110</v>
      </c>
      <c r="D934" s="112" t="s">
        <v>5111</v>
      </c>
      <c r="E934" s="112" t="s">
        <v>1550</v>
      </c>
      <c r="F934" s="113" t="s">
        <v>374</v>
      </c>
      <c r="G934" s="112" t="s">
        <v>374</v>
      </c>
      <c r="H934" s="118" t="s">
        <v>375</v>
      </c>
      <c r="I934" s="136" t="s">
        <v>783</v>
      </c>
      <c r="J934" s="124" t="s">
        <v>386</v>
      </c>
      <c r="K934" s="124"/>
      <c r="L934" s="124"/>
      <c r="M934" s="117"/>
      <c r="N934" s="112" t="s">
        <v>5112</v>
      </c>
      <c r="O934" s="112" t="s">
        <v>5113</v>
      </c>
      <c r="P934" s="112"/>
    </row>
    <row r="935" spans="1:16" ht="202.8" x14ac:dyDescent="0.3">
      <c r="A935" s="116" t="s">
        <v>400</v>
      </c>
      <c r="B935" s="111">
        <v>44939</v>
      </c>
      <c r="C935" s="120" t="s">
        <v>5114</v>
      </c>
      <c r="D935" s="112" t="s">
        <v>5115</v>
      </c>
      <c r="E935" s="112" t="s">
        <v>5116</v>
      </c>
      <c r="F935" s="113" t="s">
        <v>374</v>
      </c>
      <c r="G935" s="112" t="s">
        <v>374</v>
      </c>
      <c r="H935" s="118" t="s">
        <v>375</v>
      </c>
      <c r="I935" s="136" t="s">
        <v>376</v>
      </c>
      <c r="J935" s="124"/>
      <c r="K935" s="124" t="s">
        <v>28</v>
      </c>
      <c r="L935" s="124"/>
      <c r="M935" s="117"/>
      <c r="N935" s="112" t="s">
        <v>5117</v>
      </c>
      <c r="O935" s="112" t="s">
        <v>5118</v>
      </c>
      <c r="P935" s="112" t="s">
        <v>5119</v>
      </c>
    </row>
    <row r="936" spans="1:16" ht="249.6" x14ac:dyDescent="0.3">
      <c r="A936" s="116" t="s">
        <v>369</v>
      </c>
      <c r="B936" s="111">
        <v>44939</v>
      </c>
      <c r="C936" s="120" t="s">
        <v>5120</v>
      </c>
      <c r="D936" s="112" t="s">
        <v>5121</v>
      </c>
      <c r="E936" s="112" t="s">
        <v>1455</v>
      </c>
      <c r="F936" s="113" t="s">
        <v>374</v>
      </c>
      <c r="G936" s="112" t="s">
        <v>374</v>
      </c>
      <c r="H936" s="118" t="s">
        <v>375</v>
      </c>
      <c r="I936" s="136" t="s">
        <v>385</v>
      </c>
      <c r="J936" s="124" t="s">
        <v>386</v>
      </c>
      <c r="K936" s="124" t="s">
        <v>8</v>
      </c>
      <c r="L936" s="124" t="s">
        <v>5122</v>
      </c>
      <c r="M936" s="117"/>
      <c r="N936" s="112" t="s">
        <v>5123</v>
      </c>
      <c r="O936" s="112" t="s">
        <v>5124</v>
      </c>
      <c r="P936" s="112"/>
    </row>
    <row r="937" spans="1:16" ht="249.6" x14ac:dyDescent="0.3">
      <c r="A937" s="116" t="s">
        <v>390</v>
      </c>
      <c r="B937" s="111">
        <v>44939</v>
      </c>
      <c r="C937" s="120" t="s">
        <v>5125</v>
      </c>
      <c r="D937" s="112" t="s">
        <v>5126</v>
      </c>
      <c r="E937" s="112" t="s">
        <v>1677</v>
      </c>
      <c r="F937" s="113" t="s">
        <v>374</v>
      </c>
      <c r="G937" s="112" t="s">
        <v>374</v>
      </c>
      <c r="H937" s="118" t="s">
        <v>375</v>
      </c>
      <c r="I937" s="136" t="s">
        <v>481</v>
      </c>
      <c r="J937" s="124" t="s">
        <v>452</v>
      </c>
      <c r="K937" s="124" t="s">
        <v>96</v>
      </c>
      <c r="L937" s="124" t="s">
        <v>5127</v>
      </c>
      <c r="M937" s="117" t="s">
        <v>649</v>
      </c>
      <c r="N937" s="112" t="s">
        <v>5128</v>
      </c>
      <c r="O937" s="112" t="s">
        <v>5129</v>
      </c>
      <c r="P937" s="112"/>
    </row>
    <row r="938" spans="1:16" ht="93.6" x14ac:dyDescent="0.3">
      <c r="A938" s="116" t="s">
        <v>369</v>
      </c>
      <c r="B938" s="111">
        <v>44932</v>
      </c>
      <c r="C938" s="120" t="s">
        <v>5130</v>
      </c>
      <c r="D938" s="112" t="s">
        <v>5131</v>
      </c>
      <c r="E938" s="112" t="s">
        <v>2803</v>
      </c>
      <c r="F938" s="113" t="s">
        <v>1544</v>
      </c>
      <c r="G938" s="112" t="s">
        <v>2503</v>
      </c>
      <c r="H938" s="118" t="s">
        <v>396</v>
      </c>
      <c r="I938" s="136" t="s">
        <v>385</v>
      </c>
      <c r="J938" s="124"/>
      <c r="K938" s="124" t="s">
        <v>5132</v>
      </c>
      <c r="L938" s="124"/>
      <c r="M938" s="117"/>
      <c r="N938" s="112" t="s">
        <v>5133</v>
      </c>
      <c r="O938" s="112" t="s">
        <v>5134</v>
      </c>
      <c r="P938" s="112"/>
    </row>
    <row r="939" spans="1:16" ht="124.8" x14ac:dyDescent="0.3">
      <c r="A939" s="150" t="s">
        <v>400</v>
      </c>
      <c r="B939" s="154">
        <v>44932</v>
      </c>
      <c r="C939" s="152" t="s">
        <v>5135</v>
      </c>
      <c r="D939" s="152" t="s">
        <v>5136</v>
      </c>
      <c r="E939" s="152" t="s">
        <v>445</v>
      </c>
      <c r="F939" s="157" t="s">
        <v>1463</v>
      </c>
      <c r="G939" s="178" t="s">
        <v>564</v>
      </c>
      <c r="H939" s="155" t="s">
        <v>396</v>
      </c>
      <c r="I939" s="151" t="s">
        <v>385</v>
      </c>
      <c r="J939" s="153" t="s">
        <v>452</v>
      </c>
      <c r="K939" s="153" t="s">
        <v>83</v>
      </c>
      <c r="L939" s="153" t="s">
        <v>5137</v>
      </c>
      <c r="M939" s="156"/>
      <c r="N939" s="152" t="s">
        <v>5138</v>
      </c>
      <c r="O939" s="152" t="s">
        <v>5139</v>
      </c>
      <c r="P939" s="152" t="s">
        <v>375</v>
      </c>
    </row>
    <row r="940" spans="1:16" ht="187.2" x14ac:dyDescent="0.3">
      <c r="A940" s="116" t="s">
        <v>379</v>
      </c>
      <c r="B940" s="111">
        <v>44932</v>
      </c>
      <c r="C940" s="120" t="s">
        <v>5140</v>
      </c>
      <c r="D940" s="112" t="s">
        <v>5141</v>
      </c>
      <c r="E940" s="112" t="s">
        <v>919</v>
      </c>
      <c r="F940" s="113" t="s">
        <v>1606</v>
      </c>
      <c r="G940" s="112" t="s">
        <v>849</v>
      </c>
      <c r="H940" s="118" t="s">
        <v>396</v>
      </c>
      <c r="I940" s="136" t="s">
        <v>447</v>
      </c>
      <c r="J940" s="124" t="s">
        <v>386</v>
      </c>
      <c r="K940" s="124" t="s">
        <v>11</v>
      </c>
      <c r="L940" s="124" t="s">
        <v>5142</v>
      </c>
      <c r="M940" s="117" t="s">
        <v>439</v>
      </c>
      <c r="N940" s="112" t="s">
        <v>5143</v>
      </c>
      <c r="O940" s="112" t="s">
        <v>5144</v>
      </c>
      <c r="P940" s="112"/>
    </row>
    <row r="941" spans="1:16" ht="140.4" x14ac:dyDescent="0.3">
      <c r="A941" s="116" t="s">
        <v>412</v>
      </c>
      <c r="B941" s="111">
        <v>44932</v>
      </c>
      <c r="C941" s="120" t="s">
        <v>5145</v>
      </c>
      <c r="D941" s="112" t="s">
        <v>5146</v>
      </c>
      <c r="E941" s="112" t="s">
        <v>5147</v>
      </c>
      <c r="F941" s="113" t="s">
        <v>1606</v>
      </c>
      <c r="G941" s="112" t="s">
        <v>5148</v>
      </c>
      <c r="H941" s="118" t="s">
        <v>396</v>
      </c>
      <c r="I941" s="119" t="s">
        <v>431</v>
      </c>
      <c r="J941" s="114" t="s">
        <v>386</v>
      </c>
      <c r="K941" s="115" t="s">
        <v>6</v>
      </c>
      <c r="L941" s="115" t="s">
        <v>5149</v>
      </c>
      <c r="M941" s="117"/>
      <c r="N941" s="112" t="s">
        <v>5150</v>
      </c>
      <c r="O941" s="112" t="s">
        <v>5151</v>
      </c>
      <c r="P941" s="112"/>
    </row>
    <row r="942" spans="1:16" ht="124.8" x14ac:dyDescent="0.3">
      <c r="A942" s="116" t="s">
        <v>379</v>
      </c>
      <c r="B942" s="111">
        <v>44932</v>
      </c>
      <c r="C942" s="120" t="s">
        <v>5152</v>
      </c>
      <c r="D942" s="112" t="s">
        <v>5153</v>
      </c>
      <c r="E942" s="112" t="s">
        <v>1860</v>
      </c>
      <c r="F942" s="113" t="s">
        <v>1606</v>
      </c>
      <c r="G942" s="112" t="s">
        <v>564</v>
      </c>
      <c r="H942" s="118" t="s">
        <v>396</v>
      </c>
      <c r="I942" s="119" t="s">
        <v>431</v>
      </c>
      <c r="J942" s="114" t="s">
        <v>386</v>
      </c>
      <c r="K942" s="115" t="s">
        <v>7</v>
      </c>
      <c r="L942" s="115" t="s">
        <v>5154</v>
      </c>
      <c r="M942" s="117" t="s">
        <v>439</v>
      </c>
      <c r="N942" s="112" t="s">
        <v>5155</v>
      </c>
      <c r="O942" s="112" t="s">
        <v>5156</v>
      </c>
      <c r="P942" s="112"/>
    </row>
    <row r="943" spans="1:16" ht="171.6" x14ac:dyDescent="0.3">
      <c r="A943" s="116" t="s">
        <v>379</v>
      </c>
      <c r="B943" s="111">
        <v>44932</v>
      </c>
      <c r="C943" s="120" t="s">
        <v>5157</v>
      </c>
      <c r="D943" s="112" t="s">
        <v>5158</v>
      </c>
      <c r="E943" s="112" t="s">
        <v>2143</v>
      </c>
      <c r="F943" s="113" t="s">
        <v>1506</v>
      </c>
      <c r="G943" s="112" t="s">
        <v>409</v>
      </c>
      <c r="H943" s="118" t="s">
        <v>375</v>
      </c>
      <c r="I943" s="136" t="s">
        <v>385</v>
      </c>
      <c r="J943" s="124" t="s">
        <v>452</v>
      </c>
      <c r="K943" s="124" t="s">
        <v>11</v>
      </c>
      <c r="L943" s="124" t="s">
        <v>5159</v>
      </c>
      <c r="M943" s="117" t="s">
        <v>439</v>
      </c>
      <c r="N943" s="112" t="s">
        <v>5160</v>
      </c>
      <c r="O943" s="112" t="s">
        <v>5161</v>
      </c>
      <c r="P943" s="112"/>
    </row>
    <row r="944" spans="1:16" ht="140.4" x14ac:dyDescent="0.3">
      <c r="A944" s="116" t="s">
        <v>1214</v>
      </c>
      <c r="B944" s="111">
        <v>44932</v>
      </c>
      <c r="C944" s="120" t="s">
        <v>5162</v>
      </c>
      <c r="D944" s="112" t="s">
        <v>5163</v>
      </c>
      <c r="E944" s="112" t="s">
        <v>988</v>
      </c>
      <c r="F944" s="113" t="s">
        <v>1525</v>
      </c>
      <c r="G944" s="112" t="s">
        <v>942</v>
      </c>
      <c r="H944" s="118" t="s">
        <v>375</v>
      </c>
      <c r="I944" s="136" t="s">
        <v>431</v>
      </c>
      <c r="J944" s="124" t="s">
        <v>452</v>
      </c>
      <c r="K944" s="124" t="s">
        <v>35</v>
      </c>
      <c r="L944" s="124" t="s">
        <v>5164</v>
      </c>
      <c r="M944" s="117" t="s">
        <v>649</v>
      </c>
      <c r="N944" s="112" t="s">
        <v>5165</v>
      </c>
      <c r="O944" s="112" t="s">
        <v>5166</v>
      </c>
      <c r="P944" s="112" t="s">
        <v>5167</v>
      </c>
    </row>
    <row r="945" spans="1:16" ht="187.2" x14ac:dyDescent="0.3">
      <c r="A945" s="116" t="s">
        <v>400</v>
      </c>
      <c r="B945" s="111">
        <v>44932</v>
      </c>
      <c r="C945" s="120" t="s">
        <v>5168</v>
      </c>
      <c r="D945" s="112" t="s">
        <v>5169</v>
      </c>
      <c r="E945" s="112" t="s">
        <v>1737</v>
      </c>
      <c r="F945" s="113" t="s">
        <v>1525</v>
      </c>
      <c r="G945" s="112" t="s">
        <v>942</v>
      </c>
      <c r="H945" s="118" t="s">
        <v>375</v>
      </c>
      <c r="I945" s="119" t="s">
        <v>447</v>
      </c>
      <c r="J945" s="114" t="s">
        <v>386</v>
      </c>
      <c r="K945" s="115" t="s">
        <v>26</v>
      </c>
      <c r="L945" s="115" t="s">
        <v>5170</v>
      </c>
      <c r="M945" s="117" t="s">
        <v>649</v>
      </c>
      <c r="N945" s="112" t="s">
        <v>5171</v>
      </c>
      <c r="O945" s="112" t="s">
        <v>5172</v>
      </c>
      <c r="P945" s="112"/>
    </row>
    <row r="946" spans="1:16" ht="296.39999999999998" x14ac:dyDescent="0.3">
      <c r="A946" s="116" t="s">
        <v>379</v>
      </c>
      <c r="B946" s="111">
        <v>44932</v>
      </c>
      <c r="C946" s="120" t="s">
        <v>5173</v>
      </c>
      <c r="D946" s="112" t="s">
        <v>5174</v>
      </c>
      <c r="E946" s="112" t="s">
        <v>1860</v>
      </c>
      <c r="F946" s="113" t="s">
        <v>1518</v>
      </c>
      <c r="G946" s="112" t="s">
        <v>942</v>
      </c>
      <c r="H946" s="118" t="s">
        <v>375</v>
      </c>
      <c r="I946" s="136" t="s">
        <v>447</v>
      </c>
      <c r="J946" s="124" t="s">
        <v>452</v>
      </c>
      <c r="K946" s="124" t="s">
        <v>11</v>
      </c>
      <c r="L946" s="124"/>
      <c r="M946" s="117" t="s">
        <v>649</v>
      </c>
      <c r="N946" s="112" t="s">
        <v>5175</v>
      </c>
      <c r="O946" s="112" t="s">
        <v>5176</v>
      </c>
      <c r="P946" s="112"/>
    </row>
    <row r="947" spans="1:16" ht="218.4" x14ac:dyDescent="0.3">
      <c r="A947" s="116" t="s">
        <v>379</v>
      </c>
      <c r="B947" s="111">
        <v>44932</v>
      </c>
      <c r="C947" s="120" t="s">
        <v>5177</v>
      </c>
      <c r="D947" s="112" t="s">
        <v>5178</v>
      </c>
      <c r="E947" s="112" t="s">
        <v>5179</v>
      </c>
      <c r="F947" s="113" t="s">
        <v>3637</v>
      </c>
      <c r="G947" s="112" t="s">
        <v>2020</v>
      </c>
      <c r="H947" s="118" t="s">
        <v>375</v>
      </c>
      <c r="I947" s="136" t="s">
        <v>447</v>
      </c>
      <c r="J947" s="124"/>
      <c r="K947" s="124" t="s">
        <v>8</v>
      </c>
      <c r="L947" s="124"/>
      <c r="M947" s="117" t="s">
        <v>649</v>
      </c>
      <c r="N947" s="112" t="s">
        <v>5180</v>
      </c>
      <c r="O947" s="112" t="s">
        <v>5181</v>
      </c>
      <c r="P947" s="112"/>
    </row>
    <row r="948" spans="1:16" ht="409.6" x14ac:dyDescent="0.3">
      <c r="A948" s="116" t="s">
        <v>369</v>
      </c>
      <c r="B948" s="111">
        <v>44932</v>
      </c>
      <c r="C948" s="120" t="s">
        <v>5182</v>
      </c>
      <c r="D948" s="112" t="s">
        <v>5183</v>
      </c>
      <c r="E948" s="112" t="s">
        <v>919</v>
      </c>
      <c r="F948" s="113" t="s">
        <v>1782</v>
      </c>
      <c r="G948" s="112" t="s">
        <v>849</v>
      </c>
      <c r="H948" s="118" t="s">
        <v>375</v>
      </c>
      <c r="I948" s="136" t="s">
        <v>461</v>
      </c>
      <c r="J948" s="124" t="s">
        <v>452</v>
      </c>
      <c r="K948" s="124" t="s">
        <v>216</v>
      </c>
      <c r="L948" s="124" t="s">
        <v>5184</v>
      </c>
      <c r="M948" s="117"/>
      <c r="N948" s="112" t="s">
        <v>5185</v>
      </c>
      <c r="O948" s="112" t="s">
        <v>5186</v>
      </c>
      <c r="P948" s="112" t="s">
        <v>5187</v>
      </c>
    </row>
    <row r="949" spans="1:16" ht="93.6" x14ac:dyDescent="0.3">
      <c r="A949" s="116" t="s">
        <v>390</v>
      </c>
      <c r="B949" s="111">
        <v>44932</v>
      </c>
      <c r="C949" s="120" t="s">
        <v>5188</v>
      </c>
      <c r="D949" s="112" t="s">
        <v>5189</v>
      </c>
      <c r="E949" s="112" t="s">
        <v>2740</v>
      </c>
      <c r="F949" s="113" t="s">
        <v>1470</v>
      </c>
      <c r="G949" s="112" t="s">
        <v>409</v>
      </c>
      <c r="H949" s="118" t="s">
        <v>375</v>
      </c>
      <c r="I949" s="136" t="s">
        <v>461</v>
      </c>
      <c r="J949" s="124" t="s">
        <v>386</v>
      </c>
      <c r="K949" s="124" t="s">
        <v>8</v>
      </c>
      <c r="L949" s="124" t="s">
        <v>5190</v>
      </c>
      <c r="M949" s="117" t="s">
        <v>439</v>
      </c>
      <c r="N949" s="112" t="s">
        <v>5191</v>
      </c>
      <c r="O949" s="112" t="s">
        <v>5192</v>
      </c>
      <c r="P949" s="112"/>
    </row>
    <row r="950" spans="1:16" ht="405.6" x14ac:dyDescent="0.3">
      <c r="A950" s="116" t="s">
        <v>412</v>
      </c>
      <c r="B950" s="111">
        <v>44932</v>
      </c>
      <c r="C950" s="120" t="s">
        <v>5193</v>
      </c>
      <c r="D950" s="112" t="s">
        <v>5194</v>
      </c>
      <c r="E950" s="112" t="s">
        <v>1401</v>
      </c>
      <c r="F950" s="113" t="s">
        <v>3298</v>
      </c>
      <c r="G950" s="112" t="s">
        <v>374</v>
      </c>
      <c r="H950" s="118" t="s">
        <v>375</v>
      </c>
      <c r="I950" s="136" t="s">
        <v>447</v>
      </c>
      <c r="J950" s="124" t="s">
        <v>452</v>
      </c>
      <c r="K950" s="124" t="s">
        <v>8</v>
      </c>
      <c r="L950" s="124"/>
      <c r="M950" s="117"/>
      <c r="N950" s="112" t="s">
        <v>5195</v>
      </c>
      <c r="O950" s="112" t="s">
        <v>5196</v>
      </c>
      <c r="P950" s="112"/>
    </row>
    <row r="951" spans="1:16" ht="140.4" x14ac:dyDescent="0.3">
      <c r="A951" s="116" t="s">
        <v>400</v>
      </c>
      <c r="B951" s="111">
        <v>44932</v>
      </c>
      <c r="C951" s="120" t="s">
        <v>5197</v>
      </c>
      <c r="D951" s="112" t="s">
        <v>5198</v>
      </c>
      <c r="E951" s="112" t="s">
        <v>1661</v>
      </c>
      <c r="F951" s="113" t="s">
        <v>374</v>
      </c>
      <c r="G951" s="112" t="s">
        <v>374</v>
      </c>
      <c r="H951" s="118" t="s">
        <v>375</v>
      </c>
      <c r="I951" s="136" t="s">
        <v>461</v>
      </c>
      <c r="J951" s="124" t="s">
        <v>386</v>
      </c>
      <c r="K951" s="124" t="s">
        <v>44</v>
      </c>
      <c r="L951" s="124" t="s">
        <v>5199</v>
      </c>
      <c r="M951" s="117" t="s">
        <v>649</v>
      </c>
      <c r="N951" s="112" t="s">
        <v>5200</v>
      </c>
      <c r="O951" s="112" t="s">
        <v>5201</v>
      </c>
      <c r="P951" s="112" t="s">
        <v>375</v>
      </c>
    </row>
    <row r="952" spans="1:16" ht="78" x14ac:dyDescent="0.3">
      <c r="A952" s="116" t="s">
        <v>400</v>
      </c>
      <c r="B952" s="111">
        <v>44932</v>
      </c>
      <c r="C952" s="120" t="s">
        <v>5202</v>
      </c>
      <c r="D952" s="112" t="s">
        <v>5203</v>
      </c>
      <c r="E952" s="112" t="s">
        <v>1401</v>
      </c>
      <c r="F952" s="113" t="s">
        <v>374</v>
      </c>
      <c r="G952" s="112" t="s">
        <v>374</v>
      </c>
      <c r="H952" s="118" t="s">
        <v>396</v>
      </c>
      <c r="I952" s="136" t="s">
        <v>424</v>
      </c>
      <c r="J952" s="124" t="s">
        <v>386</v>
      </c>
      <c r="K952" s="124" t="s">
        <v>35</v>
      </c>
      <c r="L952" s="124"/>
      <c r="M952" s="117" t="s">
        <v>439</v>
      </c>
      <c r="N952" s="112" t="s">
        <v>5204</v>
      </c>
      <c r="O952" s="112" t="s">
        <v>549</v>
      </c>
      <c r="P952" s="112"/>
    </row>
    <row r="953" spans="1:16" ht="78" x14ac:dyDescent="0.3">
      <c r="A953" s="116" t="s">
        <v>390</v>
      </c>
      <c r="B953" s="111">
        <v>44932</v>
      </c>
      <c r="C953" s="120" t="s">
        <v>5205</v>
      </c>
      <c r="D953" s="112" t="s">
        <v>5206</v>
      </c>
      <c r="E953" s="112" t="s">
        <v>1737</v>
      </c>
      <c r="F953" s="113" t="s">
        <v>374</v>
      </c>
      <c r="G953" s="112" t="s">
        <v>374</v>
      </c>
      <c r="H953" s="118" t="s">
        <v>396</v>
      </c>
      <c r="I953" s="136" t="s">
        <v>461</v>
      </c>
      <c r="J953" s="124" t="s">
        <v>386</v>
      </c>
      <c r="K953" s="124" t="s">
        <v>13</v>
      </c>
      <c r="L953" s="124" t="s">
        <v>5207</v>
      </c>
      <c r="M953" s="117" t="s">
        <v>439</v>
      </c>
      <c r="N953" s="112" t="s">
        <v>5208</v>
      </c>
      <c r="O953" s="112" t="s">
        <v>5209</v>
      </c>
      <c r="P953" s="112"/>
    </row>
    <row r="954" spans="1:16" ht="46.8" x14ac:dyDescent="0.3">
      <c r="A954" s="116" t="s">
        <v>390</v>
      </c>
      <c r="B954" s="111">
        <v>44932</v>
      </c>
      <c r="C954" s="120" t="s">
        <v>5210</v>
      </c>
      <c r="D954" s="112" t="s">
        <v>5211</v>
      </c>
      <c r="E954" s="112" t="s">
        <v>1555</v>
      </c>
      <c r="F954" s="113" t="s">
        <v>374</v>
      </c>
      <c r="G954" s="112" t="s">
        <v>374</v>
      </c>
      <c r="H954" s="118" t="s">
        <v>396</v>
      </c>
      <c r="I954" s="136" t="s">
        <v>2271</v>
      </c>
      <c r="J954" s="124" t="s">
        <v>386</v>
      </c>
      <c r="K954" s="124" t="s">
        <v>209</v>
      </c>
      <c r="L954" s="124" t="s">
        <v>5212</v>
      </c>
      <c r="M954" s="117" t="s">
        <v>439</v>
      </c>
      <c r="N954" s="112" t="s">
        <v>5213</v>
      </c>
      <c r="O954" s="112" t="s">
        <v>5214</v>
      </c>
      <c r="P954" s="112"/>
    </row>
    <row r="955" spans="1:16" ht="93.6" x14ac:dyDescent="0.3">
      <c r="A955" s="116" t="s">
        <v>379</v>
      </c>
      <c r="B955" s="111">
        <v>44932</v>
      </c>
      <c r="C955" s="120" t="s">
        <v>5215</v>
      </c>
      <c r="D955" s="112" t="s">
        <v>5216</v>
      </c>
      <c r="E955" s="112" t="s">
        <v>1572</v>
      </c>
      <c r="F955" s="113" t="s">
        <v>1463</v>
      </c>
      <c r="G955" s="112" t="s">
        <v>409</v>
      </c>
      <c r="H955" s="118" t="s">
        <v>396</v>
      </c>
      <c r="I955" s="136" t="s">
        <v>385</v>
      </c>
      <c r="J955" s="124" t="s">
        <v>452</v>
      </c>
      <c r="K955" s="124" t="s">
        <v>4</v>
      </c>
      <c r="L955" s="124"/>
      <c r="M955" s="117"/>
      <c r="N955" s="112" t="s">
        <v>5217</v>
      </c>
      <c r="O955" s="112" t="s">
        <v>5218</v>
      </c>
      <c r="P955" s="112"/>
    </row>
    <row r="956" spans="1:16" ht="171.6" x14ac:dyDescent="0.3">
      <c r="A956" s="116" t="s">
        <v>369</v>
      </c>
      <c r="B956" s="111">
        <v>44932</v>
      </c>
      <c r="C956" s="120" t="s">
        <v>5219</v>
      </c>
      <c r="D956" s="112" t="s">
        <v>5220</v>
      </c>
      <c r="E956" s="112" t="s">
        <v>2000</v>
      </c>
      <c r="F956" s="113" t="s">
        <v>374</v>
      </c>
      <c r="G956" s="112" t="s">
        <v>374</v>
      </c>
      <c r="H956" s="118" t="s">
        <v>396</v>
      </c>
      <c r="I956" s="136" t="s">
        <v>461</v>
      </c>
      <c r="J956" s="124" t="s">
        <v>386</v>
      </c>
      <c r="K956" s="124" t="s">
        <v>5221</v>
      </c>
      <c r="L956" s="124" t="s">
        <v>5222</v>
      </c>
      <c r="M956" s="117"/>
      <c r="N956" s="112" t="s">
        <v>5223</v>
      </c>
      <c r="O956" s="112" t="s">
        <v>5224</v>
      </c>
      <c r="P956" s="112"/>
    </row>
    <row r="957" spans="1:16" ht="156" x14ac:dyDescent="0.3">
      <c r="A957" s="116" t="s">
        <v>400</v>
      </c>
      <c r="B957" s="111">
        <v>44932</v>
      </c>
      <c r="C957" s="120" t="s">
        <v>5225</v>
      </c>
      <c r="D957" s="112" t="s">
        <v>5226</v>
      </c>
      <c r="E957" s="112" t="s">
        <v>445</v>
      </c>
      <c r="F957" s="113" t="s">
        <v>374</v>
      </c>
      <c r="G957" s="112" t="s">
        <v>374</v>
      </c>
      <c r="H957" s="118" t="s">
        <v>396</v>
      </c>
      <c r="I957" s="136" t="s">
        <v>447</v>
      </c>
      <c r="J957" s="124" t="s">
        <v>386</v>
      </c>
      <c r="K957" s="124" t="s">
        <v>13</v>
      </c>
      <c r="L957" s="124" t="s">
        <v>5227</v>
      </c>
      <c r="M957" s="117" t="s">
        <v>439</v>
      </c>
      <c r="N957" s="112" t="s">
        <v>5228</v>
      </c>
      <c r="O957" s="112" t="s">
        <v>5229</v>
      </c>
      <c r="P957" s="112"/>
    </row>
    <row r="958" spans="1:16" ht="109.2" x14ac:dyDescent="0.3">
      <c r="A958" s="116" t="s">
        <v>412</v>
      </c>
      <c r="B958" s="111">
        <v>44932</v>
      </c>
      <c r="C958" s="120" t="s">
        <v>5230</v>
      </c>
      <c r="D958" s="112" t="s">
        <v>5231</v>
      </c>
      <c r="E958" s="112" t="s">
        <v>2456</v>
      </c>
      <c r="F958" s="113" t="s">
        <v>374</v>
      </c>
      <c r="G958" s="112" t="s">
        <v>374</v>
      </c>
      <c r="H958" s="118" t="s">
        <v>375</v>
      </c>
      <c r="I958" s="136" t="s">
        <v>461</v>
      </c>
      <c r="J958" s="124" t="s">
        <v>386</v>
      </c>
      <c r="K958" s="124" t="s">
        <v>6</v>
      </c>
      <c r="L958" s="124"/>
      <c r="M958" s="117"/>
      <c r="N958" s="112" t="s">
        <v>5232</v>
      </c>
      <c r="O958" s="112" t="s">
        <v>5233</v>
      </c>
      <c r="P958" s="112"/>
    </row>
    <row r="959" spans="1:16" ht="202.8" x14ac:dyDescent="0.3">
      <c r="A959" s="116" t="s">
        <v>400</v>
      </c>
      <c r="B959" s="111">
        <v>44932</v>
      </c>
      <c r="C959" s="120" t="s">
        <v>5234</v>
      </c>
      <c r="D959" s="112" t="s">
        <v>5235</v>
      </c>
      <c r="E959" s="112" t="s">
        <v>510</v>
      </c>
      <c r="F959" s="113" t="s">
        <v>374</v>
      </c>
      <c r="G959" s="135" t="s">
        <v>374</v>
      </c>
      <c r="H959" s="118" t="s">
        <v>375</v>
      </c>
      <c r="I959" s="136" t="s">
        <v>879</v>
      </c>
      <c r="J959" s="124" t="s">
        <v>452</v>
      </c>
      <c r="K959" s="124" t="s">
        <v>28</v>
      </c>
      <c r="L959" s="124"/>
      <c r="M959" s="117"/>
      <c r="N959" s="112" t="s">
        <v>5236</v>
      </c>
      <c r="O959" s="112" t="s">
        <v>5237</v>
      </c>
      <c r="P959" s="112" t="s">
        <v>5238</v>
      </c>
    </row>
    <row r="960" spans="1:16" ht="202.8" x14ac:dyDescent="0.3">
      <c r="A960" s="116" t="s">
        <v>390</v>
      </c>
      <c r="B960" s="111">
        <v>44932</v>
      </c>
      <c r="C960" s="120" t="s">
        <v>5239</v>
      </c>
      <c r="D960" s="112" t="s">
        <v>2068</v>
      </c>
      <c r="E960" s="112" t="s">
        <v>2143</v>
      </c>
      <c r="F960" s="113" t="s">
        <v>374</v>
      </c>
      <c r="G960" s="135" t="s">
        <v>374</v>
      </c>
      <c r="H960" s="118" t="s">
        <v>375</v>
      </c>
      <c r="I960" s="119" t="s">
        <v>1115</v>
      </c>
      <c r="J960" s="114" t="s">
        <v>452</v>
      </c>
      <c r="K960" s="115" t="s">
        <v>36</v>
      </c>
      <c r="L960" s="115" t="s">
        <v>5240</v>
      </c>
      <c r="M960" s="117"/>
      <c r="N960" s="112" t="s">
        <v>5241</v>
      </c>
      <c r="O960" s="112" t="s">
        <v>5242</v>
      </c>
      <c r="P960" s="112" t="s">
        <v>5243</v>
      </c>
    </row>
    <row r="961" spans="1:16" ht="171.6" x14ac:dyDescent="0.3">
      <c r="A961" s="116" t="s">
        <v>390</v>
      </c>
      <c r="B961" s="111">
        <v>44932</v>
      </c>
      <c r="C961" s="120" t="s">
        <v>5244</v>
      </c>
      <c r="D961" s="112" t="s">
        <v>5245</v>
      </c>
      <c r="E961" s="112" t="s">
        <v>5246</v>
      </c>
      <c r="F961" s="113" t="s">
        <v>1059</v>
      </c>
      <c r="G961" s="112" t="s">
        <v>5247</v>
      </c>
      <c r="H961" s="118" t="s">
        <v>375</v>
      </c>
      <c r="I961" s="136" t="s">
        <v>1897</v>
      </c>
      <c r="J961" s="124" t="s">
        <v>386</v>
      </c>
      <c r="K961" s="124" t="s">
        <v>28</v>
      </c>
      <c r="L961" s="124" t="s">
        <v>5248</v>
      </c>
      <c r="M961" s="117" t="s">
        <v>439</v>
      </c>
      <c r="N961" s="112" t="s">
        <v>5249</v>
      </c>
      <c r="O961" s="112" t="s">
        <v>5250</v>
      </c>
      <c r="P961" s="112"/>
    </row>
    <row r="962" spans="1:16" ht="187.2" x14ac:dyDescent="0.3">
      <c r="A962" s="116" t="s">
        <v>390</v>
      </c>
      <c r="B962" s="111">
        <v>44932</v>
      </c>
      <c r="C962" s="120" t="s">
        <v>5251</v>
      </c>
      <c r="D962" s="112" t="s">
        <v>5252</v>
      </c>
      <c r="E962" s="112" t="s">
        <v>1702</v>
      </c>
      <c r="F962" s="113" t="s">
        <v>1059</v>
      </c>
      <c r="G962" s="112" t="s">
        <v>374</v>
      </c>
      <c r="H962" s="118" t="s">
        <v>375</v>
      </c>
      <c r="I962" s="136" t="s">
        <v>385</v>
      </c>
      <c r="J962" s="124" t="s">
        <v>386</v>
      </c>
      <c r="K962" s="124" t="s">
        <v>44</v>
      </c>
      <c r="L962" s="124" t="s">
        <v>5253</v>
      </c>
      <c r="M962" s="117" t="s">
        <v>439</v>
      </c>
      <c r="N962" s="112" t="s">
        <v>5254</v>
      </c>
      <c r="O962" s="112" t="s">
        <v>5255</v>
      </c>
      <c r="P962" s="112"/>
    </row>
    <row r="963" spans="1:16" ht="78" x14ac:dyDescent="0.3">
      <c r="A963" s="116" t="s">
        <v>412</v>
      </c>
      <c r="B963" s="111">
        <v>44925</v>
      </c>
      <c r="C963" s="120" t="s">
        <v>5256</v>
      </c>
      <c r="D963" s="112" t="s">
        <v>5257</v>
      </c>
      <c r="E963" s="112" t="s">
        <v>1003</v>
      </c>
      <c r="F963" s="113" t="s">
        <v>1544</v>
      </c>
      <c r="G963" s="112" t="s">
        <v>564</v>
      </c>
      <c r="H963" s="118" t="s">
        <v>396</v>
      </c>
      <c r="I963" s="136" t="s">
        <v>461</v>
      </c>
      <c r="J963" s="124" t="s">
        <v>452</v>
      </c>
      <c r="K963" s="124" t="s">
        <v>6</v>
      </c>
      <c r="L963" s="124"/>
      <c r="M963" s="117"/>
      <c r="N963" s="112" t="s">
        <v>5258</v>
      </c>
      <c r="O963" s="112" t="s">
        <v>5259</v>
      </c>
      <c r="P963" s="112"/>
    </row>
    <row r="964" spans="1:16" ht="124.8" x14ac:dyDescent="0.3">
      <c r="A964" s="116" t="s">
        <v>390</v>
      </c>
      <c r="B964" s="111">
        <v>44925</v>
      </c>
      <c r="C964" s="120" t="s">
        <v>5260</v>
      </c>
      <c r="D964" s="112" t="s">
        <v>5074</v>
      </c>
      <c r="E964" s="112" t="s">
        <v>2251</v>
      </c>
      <c r="F964" s="113" t="s">
        <v>1544</v>
      </c>
      <c r="G964" s="135" t="s">
        <v>873</v>
      </c>
      <c r="H964" s="118" t="s">
        <v>396</v>
      </c>
      <c r="I964" s="136" t="s">
        <v>783</v>
      </c>
      <c r="J964" s="124" t="s">
        <v>452</v>
      </c>
      <c r="K964" s="124" t="s">
        <v>28</v>
      </c>
      <c r="L964" s="124" t="s">
        <v>5261</v>
      </c>
      <c r="M964" s="117" t="s">
        <v>649</v>
      </c>
      <c r="N964" s="112" t="s">
        <v>5262</v>
      </c>
      <c r="O964" s="112" t="s">
        <v>5077</v>
      </c>
      <c r="P964" s="112" t="s">
        <v>375</v>
      </c>
    </row>
    <row r="965" spans="1:16" ht="140.4" x14ac:dyDescent="0.3">
      <c r="A965" s="116" t="s">
        <v>400</v>
      </c>
      <c r="B965" s="111">
        <v>44925</v>
      </c>
      <c r="C965" s="120" t="s">
        <v>5263</v>
      </c>
      <c r="D965" s="112" t="s">
        <v>5264</v>
      </c>
      <c r="E965" s="112" t="s">
        <v>1865</v>
      </c>
      <c r="F965" s="113" t="s">
        <v>1556</v>
      </c>
      <c r="G965" s="112" t="s">
        <v>409</v>
      </c>
      <c r="H965" s="118" t="s">
        <v>396</v>
      </c>
      <c r="I965" s="136" t="s">
        <v>461</v>
      </c>
      <c r="J965" s="124"/>
      <c r="K965" s="124"/>
      <c r="L965" s="124"/>
      <c r="M965" s="117"/>
      <c r="N965" s="112" t="s">
        <v>5265</v>
      </c>
      <c r="O965" s="112" t="s">
        <v>5266</v>
      </c>
      <c r="P965" s="112" t="s">
        <v>375</v>
      </c>
    </row>
    <row r="966" spans="1:16" ht="124.8" x14ac:dyDescent="0.3">
      <c r="A966" s="116" t="s">
        <v>379</v>
      </c>
      <c r="B966" s="111">
        <v>44925</v>
      </c>
      <c r="C966" s="120" t="s">
        <v>5267</v>
      </c>
      <c r="D966" s="112" t="s">
        <v>5268</v>
      </c>
      <c r="E966" s="112" t="s">
        <v>2176</v>
      </c>
      <c r="F966" s="113" t="s">
        <v>1556</v>
      </c>
      <c r="G966" s="112" t="s">
        <v>5269</v>
      </c>
      <c r="H966" s="118" t="s">
        <v>396</v>
      </c>
      <c r="I966" s="136" t="s">
        <v>1206</v>
      </c>
      <c r="J966" s="124" t="s">
        <v>452</v>
      </c>
      <c r="K966" s="124" t="s">
        <v>4</v>
      </c>
      <c r="L966" s="124" t="s">
        <v>5270</v>
      </c>
      <c r="M966" s="117" t="s">
        <v>439</v>
      </c>
      <c r="N966" s="112" t="s">
        <v>5271</v>
      </c>
      <c r="O966" s="112" t="s">
        <v>5272</v>
      </c>
      <c r="P966" s="112"/>
    </row>
    <row r="967" spans="1:16" ht="109.2" x14ac:dyDescent="0.3">
      <c r="A967" s="116" t="s">
        <v>400</v>
      </c>
      <c r="B967" s="111">
        <v>44925</v>
      </c>
      <c r="C967" s="120" t="s">
        <v>5273</v>
      </c>
      <c r="D967" s="112" t="s">
        <v>5274</v>
      </c>
      <c r="E967" s="112" t="s">
        <v>1355</v>
      </c>
      <c r="F967" s="113" t="s">
        <v>1556</v>
      </c>
      <c r="G967" s="135" t="s">
        <v>564</v>
      </c>
      <c r="H967" s="118" t="s">
        <v>396</v>
      </c>
      <c r="I967" s="136" t="s">
        <v>447</v>
      </c>
      <c r="J967" s="124" t="s">
        <v>452</v>
      </c>
      <c r="K967" s="124" t="s">
        <v>5</v>
      </c>
      <c r="L967" s="124"/>
      <c r="M967" s="117"/>
      <c r="N967" s="112" t="s">
        <v>5275</v>
      </c>
      <c r="O967" s="112" t="s">
        <v>5276</v>
      </c>
      <c r="P967" s="112" t="s">
        <v>5238</v>
      </c>
    </row>
    <row r="968" spans="1:16" ht="156" x14ac:dyDescent="0.3">
      <c r="A968" s="116" t="s">
        <v>400</v>
      </c>
      <c r="B968" s="111">
        <v>44925</v>
      </c>
      <c r="C968" s="120" t="s">
        <v>5277</v>
      </c>
      <c r="D968" s="112" t="s">
        <v>5278</v>
      </c>
      <c r="E968" s="112" t="s">
        <v>1737</v>
      </c>
      <c r="F968" s="113" t="s">
        <v>1833</v>
      </c>
      <c r="G968" s="112" t="s">
        <v>564</v>
      </c>
      <c r="H968" s="118" t="s">
        <v>396</v>
      </c>
      <c r="I968" s="125" t="s">
        <v>424</v>
      </c>
      <c r="J968" s="123" t="s">
        <v>386</v>
      </c>
      <c r="K968" s="124" t="s">
        <v>50</v>
      </c>
      <c r="L968" s="124" t="s">
        <v>5279</v>
      </c>
      <c r="M968" s="117" t="s">
        <v>439</v>
      </c>
      <c r="N968" s="112" t="s">
        <v>5280</v>
      </c>
      <c r="O968" s="112" t="s">
        <v>5281</v>
      </c>
      <c r="P968" s="112"/>
    </row>
    <row r="969" spans="1:16" ht="156" x14ac:dyDescent="0.3">
      <c r="A969" s="116" t="s">
        <v>369</v>
      </c>
      <c r="B969" s="111">
        <v>44925</v>
      </c>
      <c r="C969" s="120" t="s">
        <v>5282</v>
      </c>
      <c r="D969" s="112" t="s">
        <v>5283</v>
      </c>
      <c r="E969" s="112" t="s">
        <v>2143</v>
      </c>
      <c r="F969" s="113" t="s">
        <v>1463</v>
      </c>
      <c r="G969" s="112" t="s">
        <v>942</v>
      </c>
      <c r="H969" s="118" t="s">
        <v>396</v>
      </c>
      <c r="I969" s="136" t="s">
        <v>431</v>
      </c>
      <c r="J969" s="124"/>
      <c r="K969" s="124" t="s">
        <v>2526</v>
      </c>
      <c r="L969" s="124"/>
      <c r="M969" s="117"/>
      <c r="N969" s="112" t="s">
        <v>5284</v>
      </c>
      <c r="O969" s="112" t="s">
        <v>5285</v>
      </c>
      <c r="P969" s="112"/>
    </row>
    <row r="970" spans="1:16" ht="109.2" x14ac:dyDescent="0.3">
      <c r="A970" s="116" t="s">
        <v>412</v>
      </c>
      <c r="B970" s="111">
        <v>44925</v>
      </c>
      <c r="C970" s="120" t="s">
        <v>5286</v>
      </c>
      <c r="D970" s="112" t="s">
        <v>5287</v>
      </c>
      <c r="E970" s="112" t="s">
        <v>2740</v>
      </c>
      <c r="F970" s="113" t="s">
        <v>1463</v>
      </c>
      <c r="G970" s="112" t="s">
        <v>942</v>
      </c>
      <c r="H970" s="118" t="s">
        <v>396</v>
      </c>
      <c r="I970" s="136" t="s">
        <v>943</v>
      </c>
      <c r="J970" s="124"/>
      <c r="K970" s="124"/>
      <c r="L970" s="124"/>
      <c r="M970" s="117"/>
      <c r="N970" s="112" t="s">
        <v>5288</v>
      </c>
      <c r="O970" s="112" t="s">
        <v>5289</v>
      </c>
      <c r="P970" s="112"/>
    </row>
    <row r="971" spans="1:16" ht="140.4" x14ac:dyDescent="0.3">
      <c r="A971" s="116" t="s">
        <v>400</v>
      </c>
      <c r="B971" s="111">
        <v>44925</v>
      </c>
      <c r="C971" s="120" t="s">
        <v>5290</v>
      </c>
      <c r="D971" s="112" t="s">
        <v>5291</v>
      </c>
      <c r="E971" s="112" t="s">
        <v>1913</v>
      </c>
      <c r="F971" s="113" t="s">
        <v>1463</v>
      </c>
      <c r="G971" s="112" t="s">
        <v>409</v>
      </c>
      <c r="H971" s="118" t="s">
        <v>396</v>
      </c>
      <c r="I971" s="136" t="s">
        <v>461</v>
      </c>
      <c r="J971" s="124" t="s">
        <v>386</v>
      </c>
      <c r="K971" s="124" t="s">
        <v>5</v>
      </c>
      <c r="L971" s="124" t="s">
        <v>5292</v>
      </c>
      <c r="M971" s="117"/>
      <c r="N971" s="112" t="s">
        <v>5293</v>
      </c>
      <c r="O971" s="112" t="s">
        <v>5294</v>
      </c>
      <c r="P971" s="112" t="s">
        <v>5295</v>
      </c>
    </row>
    <row r="972" spans="1:16" ht="78" x14ac:dyDescent="0.3">
      <c r="A972" s="116" t="s">
        <v>400</v>
      </c>
      <c r="B972" s="111">
        <v>44925</v>
      </c>
      <c r="C972" s="120" t="s">
        <v>5296</v>
      </c>
      <c r="D972" s="112" t="s">
        <v>5297</v>
      </c>
      <c r="E972" s="112" t="s">
        <v>2487</v>
      </c>
      <c r="F972" s="113" t="s">
        <v>1463</v>
      </c>
      <c r="G972" s="135" t="s">
        <v>374</v>
      </c>
      <c r="H972" s="118" t="s">
        <v>396</v>
      </c>
      <c r="I972" s="136" t="s">
        <v>431</v>
      </c>
      <c r="J972" s="124" t="s">
        <v>452</v>
      </c>
      <c r="K972" s="124" t="s">
        <v>5</v>
      </c>
      <c r="L972" s="124"/>
      <c r="M972" s="117"/>
      <c r="N972" s="112" t="s">
        <v>5298</v>
      </c>
      <c r="O972" s="112" t="s">
        <v>5299</v>
      </c>
      <c r="P972" s="112"/>
    </row>
    <row r="973" spans="1:16" ht="78" x14ac:dyDescent="0.3">
      <c r="A973" s="116" t="s">
        <v>750</v>
      </c>
      <c r="B973" s="111">
        <v>44925</v>
      </c>
      <c r="C973" s="120" t="s">
        <v>5300</v>
      </c>
      <c r="D973" s="112" t="s">
        <v>5301</v>
      </c>
      <c r="E973" s="112" t="s">
        <v>2105</v>
      </c>
      <c r="F973" s="113" t="s">
        <v>1506</v>
      </c>
      <c r="G973" s="112" t="s">
        <v>564</v>
      </c>
      <c r="H973" s="118" t="s">
        <v>375</v>
      </c>
      <c r="I973" s="136" t="s">
        <v>2271</v>
      </c>
      <c r="J973" s="124" t="s">
        <v>386</v>
      </c>
      <c r="K973" s="124" t="s">
        <v>8</v>
      </c>
      <c r="L973" s="124" t="s">
        <v>5302</v>
      </c>
      <c r="M973" s="117" t="s">
        <v>439</v>
      </c>
      <c r="N973" s="112" t="s">
        <v>5303</v>
      </c>
      <c r="O973" s="112" t="s">
        <v>5304</v>
      </c>
      <c r="P973" s="112"/>
    </row>
    <row r="974" spans="1:16" ht="156" x14ac:dyDescent="0.3">
      <c r="A974" s="116" t="s">
        <v>379</v>
      </c>
      <c r="B974" s="111">
        <v>44925</v>
      </c>
      <c r="C974" s="120" t="s">
        <v>5305</v>
      </c>
      <c r="D974" s="112" t="s">
        <v>5306</v>
      </c>
      <c r="E974" s="112" t="s">
        <v>1878</v>
      </c>
      <c r="F974" s="113" t="s">
        <v>1525</v>
      </c>
      <c r="G974" s="112" t="s">
        <v>5307</v>
      </c>
      <c r="H974" s="118" t="s">
        <v>375</v>
      </c>
      <c r="I974" s="136" t="s">
        <v>1844</v>
      </c>
      <c r="J974" s="124" t="s">
        <v>386</v>
      </c>
      <c r="K974" s="124" t="s">
        <v>76</v>
      </c>
      <c r="L974" s="124" t="s">
        <v>5308</v>
      </c>
      <c r="M974" s="117" t="s">
        <v>649</v>
      </c>
      <c r="N974" s="112" t="s">
        <v>5309</v>
      </c>
      <c r="O974" s="112" t="s">
        <v>5310</v>
      </c>
      <c r="P974" s="112"/>
    </row>
    <row r="975" spans="1:16" ht="124.8" x14ac:dyDescent="0.3">
      <c r="A975" s="116" t="s">
        <v>412</v>
      </c>
      <c r="B975" s="111">
        <v>44925</v>
      </c>
      <c r="C975" s="120" t="s">
        <v>5311</v>
      </c>
      <c r="D975" s="112" t="s">
        <v>5312</v>
      </c>
      <c r="E975" s="112" t="s">
        <v>5313</v>
      </c>
      <c r="F975" s="113" t="s">
        <v>1525</v>
      </c>
      <c r="G975" s="112" t="s">
        <v>942</v>
      </c>
      <c r="H975" s="118" t="s">
        <v>375</v>
      </c>
      <c r="I975" s="136" t="s">
        <v>571</v>
      </c>
      <c r="J975" s="124" t="s">
        <v>386</v>
      </c>
      <c r="K975" s="124" t="s">
        <v>8</v>
      </c>
      <c r="L975" s="124" t="s">
        <v>5314</v>
      </c>
      <c r="M975" s="117" t="s">
        <v>439</v>
      </c>
      <c r="N975" s="112" t="s">
        <v>5315</v>
      </c>
      <c r="O975" s="112" t="s">
        <v>5316</v>
      </c>
      <c r="P975" s="112"/>
    </row>
    <row r="976" spans="1:16" ht="93.6" x14ac:dyDescent="0.3">
      <c r="A976" s="116" t="s">
        <v>400</v>
      </c>
      <c r="B976" s="111">
        <v>44925</v>
      </c>
      <c r="C976" s="120" t="s">
        <v>5317</v>
      </c>
      <c r="D976" s="112" t="s">
        <v>5318</v>
      </c>
      <c r="E976" s="112" t="s">
        <v>2487</v>
      </c>
      <c r="F976" s="113" t="s">
        <v>1525</v>
      </c>
      <c r="G976" s="112" t="s">
        <v>409</v>
      </c>
      <c r="H976" s="118" t="s">
        <v>375</v>
      </c>
      <c r="I976" s="136" t="s">
        <v>447</v>
      </c>
      <c r="J976" s="124" t="s">
        <v>386</v>
      </c>
      <c r="K976" s="124" t="s">
        <v>44</v>
      </c>
      <c r="L976" s="124" t="s">
        <v>5319</v>
      </c>
      <c r="M976" s="117" t="s">
        <v>439</v>
      </c>
      <c r="N976" s="112" t="s">
        <v>5320</v>
      </c>
      <c r="O976" s="112" t="s">
        <v>5321</v>
      </c>
      <c r="P976" s="112" t="s">
        <v>5119</v>
      </c>
    </row>
    <row r="977" spans="1:16" ht="202.8" x14ac:dyDescent="0.3">
      <c r="A977" s="116" t="s">
        <v>379</v>
      </c>
      <c r="B977" s="111">
        <v>44925</v>
      </c>
      <c r="C977" s="120" t="s">
        <v>5322</v>
      </c>
      <c r="D977" s="112" t="s">
        <v>5323</v>
      </c>
      <c r="E977" s="112" t="s">
        <v>1355</v>
      </c>
      <c r="F977" s="113" t="s">
        <v>1525</v>
      </c>
      <c r="G977" s="112" t="s">
        <v>409</v>
      </c>
      <c r="H977" s="118" t="s">
        <v>375</v>
      </c>
      <c r="I977" s="136" t="s">
        <v>537</v>
      </c>
      <c r="J977" s="124" t="s">
        <v>386</v>
      </c>
      <c r="K977" s="124" t="s">
        <v>76</v>
      </c>
      <c r="L977" s="124" t="s">
        <v>5324</v>
      </c>
      <c r="M977" s="117" t="s">
        <v>439</v>
      </c>
      <c r="N977" s="112" t="s">
        <v>5325</v>
      </c>
      <c r="O977" s="112" t="s">
        <v>5326</v>
      </c>
      <c r="P977" s="112"/>
    </row>
    <row r="978" spans="1:16" ht="218.4" x14ac:dyDescent="0.3">
      <c r="A978" s="116" t="s">
        <v>412</v>
      </c>
      <c r="B978" s="111">
        <v>44925</v>
      </c>
      <c r="C978" s="120" t="s">
        <v>5327</v>
      </c>
      <c r="D978" s="112" t="s">
        <v>5328</v>
      </c>
      <c r="E978" s="112" t="s">
        <v>1355</v>
      </c>
      <c r="F978" s="113" t="s">
        <v>1525</v>
      </c>
      <c r="G978" s="112" t="s">
        <v>409</v>
      </c>
      <c r="H978" s="118" t="s">
        <v>375</v>
      </c>
      <c r="I978" s="136" t="s">
        <v>2793</v>
      </c>
      <c r="J978" s="124" t="s">
        <v>386</v>
      </c>
      <c r="K978" s="124" t="s">
        <v>8</v>
      </c>
      <c r="L978" s="124" t="s">
        <v>5329</v>
      </c>
      <c r="M978" s="117" t="s">
        <v>439</v>
      </c>
      <c r="N978" s="112" t="s">
        <v>5330</v>
      </c>
      <c r="O978" s="112" t="s">
        <v>5331</v>
      </c>
      <c r="P978" s="112"/>
    </row>
    <row r="979" spans="1:16" ht="218.4" x14ac:dyDescent="0.3">
      <c r="A979" s="116" t="s">
        <v>379</v>
      </c>
      <c r="B979" s="111">
        <v>44925</v>
      </c>
      <c r="C979" s="120" t="s">
        <v>5332</v>
      </c>
      <c r="D979" s="112" t="s">
        <v>5333</v>
      </c>
      <c r="E979" s="112" t="s">
        <v>1850</v>
      </c>
      <c r="F979" s="113" t="s">
        <v>1470</v>
      </c>
      <c r="G979" s="112" t="s">
        <v>942</v>
      </c>
      <c r="H979" s="118" t="s">
        <v>375</v>
      </c>
      <c r="I979" s="136" t="s">
        <v>385</v>
      </c>
      <c r="J979" s="124" t="s">
        <v>452</v>
      </c>
      <c r="K979" s="124" t="s">
        <v>76</v>
      </c>
      <c r="L979" s="124" t="s">
        <v>5334</v>
      </c>
      <c r="M979" s="117" t="s">
        <v>649</v>
      </c>
      <c r="N979" s="112" t="s">
        <v>5335</v>
      </c>
      <c r="O979" s="112" t="s">
        <v>5336</v>
      </c>
      <c r="P979" s="112"/>
    </row>
    <row r="980" spans="1:16" ht="249.6" x14ac:dyDescent="0.3">
      <c r="A980" s="116" t="s">
        <v>400</v>
      </c>
      <c r="B980" s="111">
        <v>44925</v>
      </c>
      <c r="C980" s="120" t="s">
        <v>5337</v>
      </c>
      <c r="D980" s="112" t="s">
        <v>5338</v>
      </c>
      <c r="E980" s="112" t="s">
        <v>1913</v>
      </c>
      <c r="F980" s="113" t="s">
        <v>1470</v>
      </c>
      <c r="G980" s="112" t="s">
        <v>942</v>
      </c>
      <c r="H980" s="118" t="s">
        <v>375</v>
      </c>
      <c r="I980" s="136" t="s">
        <v>397</v>
      </c>
      <c r="J980" s="124" t="s">
        <v>452</v>
      </c>
      <c r="K980" s="124" t="s">
        <v>8</v>
      </c>
      <c r="L980" s="124" t="s">
        <v>5339</v>
      </c>
      <c r="M980" s="117" t="s">
        <v>439</v>
      </c>
      <c r="N980" s="112" t="s">
        <v>5340</v>
      </c>
      <c r="O980" s="112" t="s">
        <v>5341</v>
      </c>
      <c r="P980" s="112"/>
    </row>
    <row r="981" spans="1:16" ht="218.4" x14ac:dyDescent="0.3">
      <c r="A981" s="116" t="s">
        <v>412</v>
      </c>
      <c r="B981" s="111">
        <v>44925</v>
      </c>
      <c r="C981" s="120" t="s">
        <v>5342</v>
      </c>
      <c r="D981" s="112" t="s">
        <v>5343</v>
      </c>
      <c r="E981" s="112" t="s">
        <v>5344</v>
      </c>
      <c r="F981" s="113" t="s">
        <v>374</v>
      </c>
      <c r="G981" s="112" t="s">
        <v>849</v>
      </c>
      <c r="H981" s="118" t="s">
        <v>375</v>
      </c>
      <c r="I981" s="136" t="s">
        <v>694</v>
      </c>
      <c r="J981" s="124" t="s">
        <v>452</v>
      </c>
      <c r="K981" s="124" t="s">
        <v>8</v>
      </c>
      <c r="L981" s="124"/>
      <c r="M981" s="117"/>
      <c r="N981" s="112" t="s">
        <v>5345</v>
      </c>
      <c r="O981" s="112" t="s">
        <v>5346</v>
      </c>
      <c r="P981" s="112"/>
    </row>
    <row r="982" spans="1:16" ht="156" x14ac:dyDescent="0.3">
      <c r="A982" s="116" t="s">
        <v>1214</v>
      </c>
      <c r="B982" s="111">
        <v>44925</v>
      </c>
      <c r="C982" s="120" t="s">
        <v>5347</v>
      </c>
      <c r="D982" s="112" t="s">
        <v>5348</v>
      </c>
      <c r="E982" s="112" t="s">
        <v>2166</v>
      </c>
      <c r="F982" s="113" t="s">
        <v>374</v>
      </c>
      <c r="G982" s="135" t="s">
        <v>5349</v>
      </c>
      <c r="H982" s="118" t="s">
        <v>375</v>
      </c>
      <c r="I982" s="136" t="s">
        <v>385</v>
      </c>
      <c r="J982" s="124" t="s">
        <v>452</v>
      </c>
      <c r="K982" s="124" t="s">
        <v>46</v>
      </c>
      <c r="L982" s="124" t="s">
        <v>5350</v>
      </c>
      <c r="M982" s="117" t="s">
        <v>649</v>
      </c>
      <c r="N982" s="112" t="s">
        <v>5351</v>
      </c>
      <c r="O982" s="112" t="s">
        <v>5352</v>
      </c>
      <c r="P982" s="112" t="s">
        <v>5353</v>
      </c>
    </row>
    <row r="983" spans="1:16" ht="46.8" x14ac:dyDescent="0.3">
      <c r="A983" s="116" t="s">
        <v>1294</v>
      </c>
      <c r="B983" s="111">
        <v>44925</v>
      </c>
      <c r="C983" s="120" t="s">
        <v>5354</v>
      </c>
      <c r="D983" s="112" t="s">
        <v>5355</v>
      </c>
      <c r="E983" s="112" t="s">
        <v>2143</v>
      </c>
      <c r="F983" s="113" t="s">
        <v>374</v>
      </c>
      <c r="G983" s="112" t="s">
        <v>374</v>
      </c>
      <c r="H983" s="118" t="s">
        <v>396</v>
      </c>
      <c r="I983" s="136" t="s">
        <v>694</v>
      </c>
      <c r="J983" s="124"/>
      <c r="K983" s="124" t="s">
        <v>21</v>
      </c>
      <c r="L983" s="124"/>
      <c r="M983" s="117"/>
      <c r="N983" s="112" t="s">
        <v>5356</v>
      </c>
      <c r="O983" s="112" t="s">
        <v>549</v>
      </c>
      <c r="P983" s="112"/>
    </row>
    <row r="984" spans="1:16" ht="78" x14ac:dyDescent="0.3">
      <c r="A984" s="116" t="s">
        <v>412</v>
      </c>
      <c r="B984" s="111">
        <v>44925</v>
      </c>
      <c r="C984" s="120" t="s">
        <v>5357</v>
      </c>
      <c r="D984" s="112" t="s">
        <v>3545</v>
      </c>
      <c r="E984" s="112" t="s">
        <v>2869</v>
      </c>
      <c r="F984" s="113" t="s">
        <v>374</v>
      </c>
      <c r="G984" s="112" t="s">
        <v>374</v>
      </c>
      <c r="H984" s="118" t="s">
        <v>396</v>
      </c>
      <c r="I984" s="136" t="s">
        <v>461</v>
      </c>
      <c r="J984" s="124"/>
      <c r="K984" s="124" t="s">
        <v>6</v>
      </c>
      <c r="L984" s="124"/>
      <c r="M984" s="117"/>
      <c r="N984" s="112" t="s">
        <v>5358</v>
      </c>
      <c r="O984" s="112" t="s">
        <v>549</v>
      </c>
      <c r="P984" s="112"/>
    </row>
    <row r="985" spans="1:16" ht="109.2" x14ac:dyDescent="0.3">
      <c r="A985" s="116" t="s">
        <v>379</v>
      </c>
      <c r="B985" s="111">
        <v>44925</v>
      </c>
      <c r="C985" s="120" t="s">
        <v>5359</v>
      </c>
      <c r="D985" s="112" t="s">
        <v>5360</v>
      </c>
      <c r="E985" s="112" t="s">
        <v>5361</v>
      </c>
      <c r="F985" s="113" t="s">
        <v>374</v>
      </c>
      <c r="G985" s="112" t="s">
        <v>374</v>
      </c>
      <c r="H985" s="118" t="s">
        <v>396</v>
      </c>
      <c r="I985" s="136" t="s">
        <v>537</v>
      </c>
      <c r="J985" s="124" t="s">
        <v>452</v>
      </c>
      <c r="K985" s="124" t="s">
        <v>4</v>
      </c>
      <c r="L985" s="124"/>
      <c r="M985" s="117" t="s">
        <v>649</v>
      </c>
      <c r="N985" s="112" t="s">
        <v>5362</v>
      </c>
      <c r="O985" s="112" t="s">
        <v>5363</v>
      </c>
      <c r="P985" s="112"/>
    </row>
    <row r="986" spans="1:16" ht="78" x14ac:dyDescent="0.3">
      <c r="A986" s="150" t="s">
        <v>400</v>
      </c>
      <c r="B986" s="154">
        <v>44925</v>
      </c>
      <c r="C986" s="152" t="s">
        <v>5364</v>
      </c>
      <c r="D986" s="152" t="s">
        <v>5365</v>
      </c>
      <c r="E986" s="152" t="s">
        <v>3247</v>
      </c>
      <c r="F986" s="157" t="s">
        <v>374</v>
      </c>
      <c r="G986" s="178" t="s">
        <v>374</v>
      </c>
      <c r="H986" s="155" t="s">
        <v>396</v>
      </c>
      <c r="I986" s="151" t="s">
        <v>385</v>
      </c>
      <c r="J986" s="153" t="s">
        <v>452</v>
      </c>
      <c r="K986" s="153" t="s">
        <v>83</v>
      </c>
      <c r="L986" s="153"/>
      <c r="M986" s="156"/>
      <c r="N986" s="152" t="s">
        <v>5366</v>
      </c>
      <c r="O986" s="152" t="s">
        <v>5367</v>
      </c>
      <c r="P986" s="152" t="s">
        <v>375</v>
      </c>
    </row>
    <row r="987" spans="1:16" ht="156" x14ac:dyDescent="0.3">
      <c r="A987" s="116" t="s">
        <v>400</v>
      </c>
      <c r="B987" s="111">
        <v>44925</v>
      </c>
      <c r="C987" s="120" t="s">
        <v>5368</v>
      </c>
      <c r="D987" s="112" t="s">
        <v>5369</v>
      </c>
      <c r="E987" s="112" t="s">
        <v>1455</v>
      </c>
      <c r="F987" s="113" t="s">
        <v>374</v>
      </c>
      <c r="G987" s="112" t="s">
        <v>374</v>
      </c>
      <c r="H987" s="118" t="s">
        <v>396</v>
      </c>
      <c r="I987" s="136" t="s">
        <v>447</v>
      </c>
      <c r="J987" s="124" t="s">
        <v>386</v>
      </c>
      <c r="K987" s="124" t="s">
        <v>13</v>
      </c>
      <c r="L987" s="124" t="s">
        <v>5370</v>
      </c>
      <c r="M987" s="117" t="s">
        <v>439</v>
      </c>
      <c r="N987" s="112" t="s">
        <v>5371</v>
      </c>
      <c r="O987" s="112" t="s">
        <v>5372</v>
      </c>
      <c r="P987" s="112" t="s">
        <v>3190</v>
      </c>
    </row>
    <row r="988" spans="1:16" ht="156" x14ac:dyDescent="0.3">
      <c r="A988" s="116" t="s">
        <v>400</v>
      </c>
      <c r="B988" s="111">
        <v>44925</v>
      </c>
      <c r="C988" s="120" t="s">
        <v>5373</v>
      </c>
      <c r="D988" s="112" t="s">
        <v>5374</v>
      </c>
      <c r="E988" s="112" t="s">
        <v>1702</v>
      </c>
      <c r="F988" s="113" t="s">
        <v>374</v>
      </c>
      <c r="G988" s="112" t="s">
        <v>374</v>
      </c>
      <c r="H988" s="118" t="s">
        <v>375</v>
      </c>
      <c r="I988" s="136" t="s">
        <v>431</v>
      </c>
      <c r="J988" s="124"/>
      <c r="K988" s="124" t="s">
        <v>35</v>
      </c>
      <c r="L988" s="124"/>
      <c r="M988" s="117" t="s">
        <v>439</v>
      </c>
      <c r="N988" s="112" t="s">
        <v>5375</v>
      </c>
      <c r="O988" s="112" t="s">
        <v>5376</v>
      </c>
      <c r="P988" s="112" t="s">
        <v>3190</v>
      </c>
    </row>
    <row r="989" spans="1:16" ht="156" x14ac:dyDescent="0.3">
      <c r="A989" s="116" t="s">
        <v>400</v>
      </c>
      <c r="B989" s="111">
        <v>44925</v>
      </c>
      <c r="C989" s="120" t="s">
        <v>5377</v>
      </c>
      <c r="D989" s="112" t="s">
        <v>5378</v>
      </c>
      <c r="E989" s="112" t="s">
        <v>2648</v>
      </c>
      <c r="F989" s="113" t="s">
        <v>374</v>
      </c>
      <c r="G989" s="112" t="s">
        <v>374</v>
      </c>
      <c r="H989" s="118" t="s">
        <v>375</v>
      </c>
      <c r="I989" s="136" t="s">
        <v>385</v>
      </c>
      <c r="J989" s="124" t="s">
        <v>386</v>
      </c>
      <c r="K989" s="124" t="s">
        <v>56</v>
      </c>
      <c r="L989" s="124" t="s">
        <v>5379</v>
      </c>
      <c r="M989" s="117"/>
      <c r="N989" s="112" t="s">
        <v>5380</v>
      </c>
      <c r="O989" s="112" t="s">
        <v>5381</v>
      </c>
      <c r="P989" s="112" t="s">
        <v>3190</v>
      </c>
    </row>
    <row r="990" spans="1:16" ht="202.8" x14ac:dyDescent="0.3">
      <c r="A990" s="116" t="s">
        <v>400</v>
      </c>
      <c r="B990" s="111">
        <v>44925</v>
      </c>
      <c r="C990" s="120" t="s">
        <v>5382</v>
      </c>
      <c r="D990" s="112" t="s">
        <v>5383</v>
      </c>
      <c r="E990" s="112" t="s">
        <v>1355</v>
      </c>
      <c r="F990" s="113" t="s">
        <v>374</v>
      </c>
      <c r="G990" s="135" t="s">
        <v>374</v>
      </c>
      <c r="H990" s="118" t="s">
        <v>375</v>
      </c>
      <c r="I990" s="136" t="s">
        <v>571</v>
      </c>
      <c r="J990" s="124" t="s">
        <v>452</v>
      </c>
      <c r="K990" s="124" t="s">
        <v>13</v>
      </c>
      <c r="L990" s="124" t="s">
        <v>5384</v>
      </c>
      <c r="M990" s="117" t="s">
        <v>649</v>
      </c>
      <c r="N990" s="112" t="s">
        <v>5385</v>
      </c>
      <c r="O990" s="112" t="s">
        <v>5386</v>
      </c>
      <c r="P990" s="112" t="s">
        <v>5387</v>
      </c>
    </row>
    <row r="991" spans="1:16" ht="265.2" x14ac:dyDescent="0.3">
      <c r="A991" s="116" t="s">
        <v>400</v>
      </c>
      <c r="B991" s="111">
        <v>44925</v>
      </c>
      <c r="C991" s="120" t="s">
        <v>5388</v>
      </c>
      <c r="D991" s="112" t="s">
        <v>5389</v>
      </c>
      <c r="E991" s="112" t="s">
        <v>5390</v>
      </c>
      <c r="F991" s="113" t="s">
        <v>3637</v>
      </c>
      <c r="G991" s="112" t="s">
        <v>942</v>
      </c>
      <c r="H991" s="118" t="s">
        <v>375</v>
      </c>
      <c r="I991" s="136" t="s">
        <v>461</v>
      </c>
      <c r="J991" s="124" t="s">
        <v>452</v>
      </c>
      <c r="K991" s="124" t="s">
        <v>48</v>
      </c>
      <c r="L991" s="124" t="s">
        <v>5391</v>
      </c>
      <c r="M991" s="117"/>
      <c r="N991" s="112" t="s">
        <v>5392</v>
      </c>
      <c r="O991" s="112" t="s">
        <v>5393</v>
      </c>
      <c r="P991" s="112"/>
    </row>
    <row r="992" spans="1:16" ht="171.6" x14ac:dyDescent="0.3">
      <c r="A992" s="116" t="s">
        <v>400</v>
      </c>
      <c r="B992" s="111">
        <v>44925</v>
      </c>
      <c r="C992" s="120" t="s">
        <v>5394</v>
      </c>
      <c r="D992" s="112" t="s">
        <v>5395</v>
      </c>
      <c r="E992" s="112" t="s">
        <v>1562</v>
      </c>
      <c r="F992" s="113" t="s">
        <v>374</v>
      </c>
      <c r="G992" s="112" t="s">
        <v>374</v>
      </c>
      <c r="H992" s="118" t="s">
        <v>375</v>
      </c>
      <c r="I992" s="136" t="s">
        <v>385</v>
      </c>
      <c r="J992" s="124"/>
      <c r="K992" s="124" t="s">
        <v>5</v>
      </c>
      <c r="L992" s="124"/>
      <c r="M992" s="117"/>
      <c r="N992" s="112" t="s">
        <v>5396</v>
      </c>
      <c r="O992" s="112" t="s">
        <v>5397</v>
      </c>
      <c r="P992" s="112"/>
    </row>
    <row r="993" spans="1:16" ht="171.6" x14ac:dyDescent="0.3">
      <c r="A993" s="116" t="s">
        <v>400</v>
      </c>
      <c r="B993" s="111">
        <v>44925</v>
      </c>
      <c r="C993" s="120" t="s">
        <v>5398</v>
      </c>
      <c r="D993" s="112" t="s">
        <v>5399</v>
      </c>
      <c r="E993" s="112" t="s">
        <v>2105</v>
      </c>
      <c r="F993" s="113" t="s">
        <v>374</v>
      </c>
      <c r="G993" s="112" t="s">
        <v>374</v>
      </c>
      <c r="H993" s="118" t="s">
        <v>375</v>
      </c>
      <c r="I993" s="136" t="s">
        <v>461</v>
      </c>
      <c r="J993" s="124"/>
      <c r="K993" s="124" t="s">
        <v>5400</v>
      </c>
      <c r="L993" s="124"/>
      <c r="M993" s="117"/>
      <c r="N993" s="112" t="s">
        <v>5401</v>
      </c>
      <c r="O993" s="112" t="s">
        <v>5402</v>
      </c>
      <c r="P993" s="112"/>
    </row>
    <row r="994" spans="1:16" ht="218.4" x14ac:dyDescent="0.3">
      <c r="A994" s="116" t="s">
        <v>400</v>
      </c>
      <c r="B994" s="111">
        <v>44925</v>
      </c>
      <c r="C994" s="120" t="s">
        <v>5403</v>
      </c>
      <c r="D994" s="112" t="s">
        <v>5404</v>
      </c>
      <c r="E994" s="112" t="s">
        <v>5405</v>
      </c>
      <c r="F994" s="113" t="s">
        <v>374</v>
      </c>
      <c r="G994" s="112" t="s">
        <v>374</v>
      </c>
      <c r="H994" s="118" t="s">
        <v>375</v>
      </c>
      <c r="I994" s="136" t="s">
        <v>571</v>
      </c>
      <c r="J994" s="124" t="s">
        <v>452</v>
      </c>
      <c r="K994" s="124" t="s">
        <v>8</v>
      </c>
      <c r="L994" s="124" t="s">
        <v>5406</v>
      </c>
      <c r="M994" s="117" t="s">
        <v>649</v>
      </c>
      <c r="N994" s="112" t="s">
        <v>5407</v>
      </c>
      <c r="O994" s="112" t="s">
        <v>5408</v>
      </c>
      <c r="P994" s="112"/>
    </row>
    <row r="995" spans="1:16" ht="93.6" x14ac:dyDescent="0.3">
      <c r="A995" s="116" t="s">
        <v>412</v>
      </c>
      <c r="B995" s="111">
        <v>44918</v>
      </c>
      <c r="C995" s="120" t="s">
        <v>5409</v>
      </c>
      <c r="D995" s="112" t="s">
        <v>5410</v>
      </c>
      <c r="E995" s="112" t="s">
        <v>510</v>
      </c>
      <c r="F995" s="113" t="s">
        <v>1556</v>
      </c>
      <c r="G995" s="112" t="s">
        <v>374</v>
      </c>
      <c r="H995" s="118" t="s">
        <v>396</v>
      </c>
      <c r="I995" s="136" t="s">
        <v>1243</v>
      </c>
      <c r="J995" s="124" t="s">
        <v>386</v>
      </c>
      <c r="K995" s="124" t="s">
        <v>65</v>
      </c>
      <c r="L995" s="124" t="s">
        <v>5411</v>
      </c>
      <c r="M995" s="117"/>
      <c r="N995" s="112" t="s">
        <v>5412</v>
      </c>
      <c r="O995" s="112" t="s">
        <v>5413</v>
      </c>
      <c r="P995" s="112"/>
    </row>
    <row r="996" spans="1:16" ht="156" x14ac:dyDescent="0.3">
      <c r="A996" s="116" t="s">
        <v>390</v>
      </c>
      <c r="B996" s="111">
        <v>44918</v>
      </c>
      <c r="C996" s="120" t="s">
        <v>5414</v>
      </c>
      <c r="D996" s="112" t="s">
        <v>5415</v>
      </c>
      <c r="E996" s="112" t="s">
        <v>5416</v>
      </c>
      <c r="F996" s="113" t="s">
        <v>1463</v>
      </c>
      <c r="G996" s="112" t="s">
        <v>1341</v>
      </c>
      <c r="H996" s="118" t="s">
        <v>396</v>
      </c>
      <c r="I996" s="170" t="s">
        <v>5417</v>
      </c>
      <c r="J996" s="115" t="s">
        <v>386</v>
      </c>
      <c r="K996" s="115" t="s">
        <v>87</v>
      </c>
      <c r="L996" s="115" t="s">
        <v>5418</v>
      </c>
      <c r="M996" s="117" t="s">
        <v>439</v>
      </c>
      <c r="N996" s="112" t="s">
        <v>5419</v>
      </c>
      <c r="O996" s="112" t="s">
        <v>5420</v>
      </c>
      <c r="P996" s="112"/>
    </row>
    <row r="997" spans="1:16" ht="187.2" x14ac:dyDescent="0.3">
      <c r="A997" s="116" t="s">
        <v>412</v>
      </c>
      <c r="B997" s="111">
        <v>44918</v>
      </c>
      <c r="C997" s="120" t="s">
        <v>5421</v>
      </c>
      <c r="D997" s="112" t="s">
        <v>5422</v>
      </c>
      <c r="E997" s="112" t="s">
        <v>510</v>
      </c>
      <c r="F997" s="113" t="s">
        <v>1463</v>
      </c>
      <c r="G997" s="112" t="s">
        <v>374</v>
      </c>
      <c r="H997" s="118" t="s">
        <v>396</v>
      </c>
      <c r="I997" s="119" t="s">
        <v>783</v>
      </c>
      <c r="J997" s="114" t="s">
        <v>386</v>
      </c>
      <c r="K997" s="115" t="s">
        <v>5</v>
      </c>
      <c r="L997" s="115" t="s">
        <v>5423</v>
      </c>
      <c r="M997" s="117"/>
      <c r="N997" s="112" t="s">
        <v>5424</v>
      </c>
      <c r="O997" s="112" t="s">
        <v>5425</v>
      </c>
      <c r="P997" s="112"/>
    </row>
    <row r="998" spans="1:16" ht="343.2" x14ac:dyDescent="0.3">
      <c r="A998" s="116" t="s">
        <v>400</v>
      </c>
      <c r="B998" s="111">
        <v>44918</v>
      </c>
      <c r="C998" s="120" t="s">
        <v>5426</v>
      </c>
      <c r="D998" s="112" t="s">
        <v>5427</v>
      </c>
      <c r="E998" s="112" t="s">
        <v>5428</v>
      </c>
      <c r="F998" s="113" t="s">
        <v>1606</v>
      </c>
      <c r="G998" s="112" t="s">
        <v>409</v>
      </c>
      <c r="H998" s="118" t="s">
        <v>396</v>
      </c>
      <c r="I998" s="136" t="s">
        <v>461</v>
      </c>
      <c r="J998" s="124" t="s">
        <v>386</v>
      </c>
      <c r="K998" s="124" t="s">
        <v>14</v>
      </c>
      <c r="L998" s="124" t="s">
        <v>5429</v>
      </c>
      <c r="M998" s="117" t="s">
        <v>439</v>
      </c>
      <c r="N998" s="112" t="s">
        <v>5430</v>
      </c>
      <c r="O998" s="112" t="s">
        <v>5431</v>
      </c>
      <c r="P998" s="112"/>
    </row>
    <row r="999" spans="1:16" ht="93.6" x14ac:dyDescent="0.3">
      <c r="A999" s="116" t="s">
        <v>400</v>
      </c>
      <c r="B999" s="111">
        <v>44918</v>
      </c>
      <c r="C999" s="120" t="s">
        <v>5432</v>
      </c>
      <c r="D999" s="112" t="s">
        <v>5433</v>
      </c>
      <c r="E999" s="112" t="s">
        <v>2869</v>
      </c>
      <c r="F999" s="113" t="s">
        <v>1606</v>
      </c>
      <c r="G999" s="135" t="s">
        <v>564</v>
      </c>
      <c r="H999" s="118" t="s">
        <v>396</v>
      </c>
      <c r="I999" s="119" t="s">
        <v>461</v>
      </c>
      <c r="J999" s="114" t="s">
        <v>452</v>
      </c>
      <c r="K999" s="115" t="s">
        <v>5</v>
      </c>
      <c r="L999" s="115"/>
      <c r="M999" s="117"/>
      <c r="N999" s="112" t="s">
        <v>5434</v>
      </c>
      <c r="O999" s="112" t="s">
        <v>5435</v>
      </c>
      <c r="P999" s="112"/>
    </row>
    <row r="1000" spans="1:16" ht="156" x14ac:dyDescent="0.3">
      <c r="A1000" s="116" t="s">
        <v>379</v>
      </c>
      <c r="B1000" s="111">
        <v>44918</v>
      </c>
      <c r="C1000" s="120" t="s">
        <v>5436</v>
      </c>
      <c r="D1000" s="112" t="s">
        <v>5437</v>
      </c>
      <c r="E1000" s="112" t="s">
        <v>5438</v>
      </c>
      <c r="F1000" s="113" t="s">
        <v>1506</v>
      </c>
      <c r="G1000" s="112" t="s">
        <v>830</v>
      </c>
      <c r="H1000" s="118" t="s">
        <v>375</v>
      </c>
      <c r="I1000" s="119" t="s">
        <v>431</v>
      </c>
      <c r="J1000" s="114" t="s">
        <v>452</v>
      </c>
      <c r="K1000" s="115" t="s">
        <v>4</v>
      </c>
      <c r="L1000" s="115" t="s">
        <v>5439</v>
      </c>
      <c r="M1000" s="117" t="s">
        <v>649</v>
      </c>
      <c r="N1000" s="112" t="s">
        <v>5440</v>
      </c>
      <c r="O1000" s="112" t="s">
        <v>5441</v>
      </c>
      <c r="P1000" s="112"/>
    </row>
    <row r="1001" spans="1:16" ht="171.6" x14ac:dyDescent="0.3">
      <c r="A1001" s="116" t="s">
        <v>412</v>
      </c>
      <c r="B1001" s="111">
        <v>44918</v>
      </c>
      <c r="C1001" s="120" t="s">
        <v>5442</v>
      </c>
      <c r="D1001" s="112" t="s">
        <v>5443</v>
      </c>
      <c r="E1001" s="112" t="s">
        <v>1913</v>
      </c>
      <c r="F1001" s="113" t="s">
        <v>1525</v>
      </c>
      <c r="G1001" s="112" t="s">
        <v>409</v>
      </c>
      <c r="H1001" s="118" t="s">
        <v>375</v>
      </c>
      <c r="I1001" s="119" t="s">
        <v>385</v>
      </c>
      <c r="J1001" s="114" t="s">
        <v>386</v>
      </c>
      <c r="K1001" s="115" t="s">
        <v>46</v>
      </c>
      <c r="L1001" s="115" t="s">
        <v>5444</v>
      </c>
      <c r="M1001" s="117" t="s">
        <v>439</v>
      </c>
      <c r="N1001" s="112" t="s">
        <v>5445</v>
      </c>
      <c r="O1001" s="112" t="s">
        <v>5446</v>
      </c>
      <c r="P1001" s="112"/>
    </row>
    <row r="1002" spans="1:16" ht="327.60000000000002" x14ac:dyDescent="0.3">
      <c r="A1002" s="116" t="s">
        <v>379</v>
      </c>
      <c r="B1002" s="111">
        <v>44918</v>
      </c>
      <c r="C1002" s="120" t="s">
        <v>5447</v>
      </c>
      <c r="D1002" s="112" t="s">
        <v>5448</v>
      </c>
      <c r="E1002" s="112" t="s">
        <v>2532</v>
      </c>
      <c r="F1002" s="113" t="s">
        <v>1470</v>
      </c>
      <c r="G1002" s="112" t="s">
        <v>942</v>
      </c>
      <c r="H1002" s="118" t="s">
        <v>375</v>
      </c>
      <c r="I1002" s="119" t="s">
        <v>431</v>
      </c>
      <c r="J1002" s="114" t="s">
        <v>386</v>
      </c>
      <c r="K1002" s="115" t="s">
        <v>8</v>
      </c>
      <c r="L1002" s="115" t="s">
        <v>5449</v>
      </c>
      <c r="M1002" s="117" t="s">
        <v>439</v>
      </c>
      <c r="N1002" s="112" t="s">
        <v>5450</v>
      </c>
      <c r="O1002" s="112" t="s">
        <v>5451</v>
      </c>
      <c r="P1002" s="112"/>
    </row>
    <row r="1003" spans="1:16" ht="374.4" x14ac:dyDescent="0.3">
      <c r="A1003" s="116" t="s">
        <v>400</v>
      </c>
      <c r="B1003" s="111">
        <v>44918</v>
      </c>
      <c r="C1003" s="120" t="s">
        <v>5452</v>
      </c>
      <c r="D1003" s="112" t="s">
        <v>5453</v>
      </c>
      <c r="E1003" s="112" t="s">
        <v>2270</v>
      </c>
      <c r="F1003" s="113" t="s">
        <v>1470</v>
      </c>
      <c r="G1003" s="112" t="s">
        <v>942</v>
      </c>
      <c r="H1003" s="118" t="s">
        <v>375</v>
      </c>
      <c r="I1003" s="119" t="s">
        <v>461</v>
      </c>
      <c r="J1003" s="114" t="s">
        <v>452</v>
      </c>
      <c r="K1003" s="115" t="s">
        <v>8</v>
      </c>
      <c r="L1003" s="115" t="s">
        <v>5454</v>
      </c>
      <c r="M1003" s="117" t="s">
        <v>439</v>
      </c>
      <c r="N1003" s="112" t="s">
        <v>5455</v>
      </c>
      <c r="O1003" s="112" t="s">
        <v>5456</v>
      </c>
      <c r="P1003" s="112"/>
    </row>
    <row r="1004" spans="1:16" ht="296.39999999999998" x14ac:dyDescent="0.3">
      <c r="A1004" s="116" t="s">
        <v>400</v>
      </c>
      <c r="B1004" s="111">
        <v>44918</v>
      </c>
      <c r="C1004" s="120" t="s">
        <v>5457</v>
      </c>
      <c r="D1004" s="112" t="s">
        <v>4742</v>
      </c>
      <c r="E1004" s="112" t="s">
        <v>2105</v>
      </c>
      <c r="F1004" s="113" t="s">
        <v>1470</v>
      </c>
      <c r="G1004" s="112" t="s">
        <v>374</v>
      </c>
      <c r="H1004" s="118" t="s">
        <v>375</v>
      </c>
      <c r="I1004" s="119" t="s">
        <v>461</v>
      </c>
      <c r="J1004" s="114" t="s">
        <v>386</v>
      </c>
      <c r="K1004" s="115" t="s">
        <v>8</v>
      </c>
      <c r="L1004" s="115" t="s">
        <v>5458</v>
      </c>
      <c r="M1004" s="117" t="s">
        <v>439</v>
      </c>
      <c r="N1004" s="112" t="s">
        <v>5459</v>
      </c>
      <c r="O1004" s="112" t="s">
        <v>5460</v>
      </c>
      <c r="P1004" s="112"/>
    </row>
    <row r="1005" spans="1:16" ht="296.39999999999998" x14ac:dyDescent="0.3">
      <c r="A1005" s="116" t="s">
        <v>412</v>
      </c>
      <c r="B1005" s="111">
        <v>44918</v>
      </c>
      <c r="C1005" s="120" t="s">
        <v>5461</v>
      </c>
      <c r="D1005" s="112" t="s">
        <v>5462</v>
      </c>
      <c r="E1005" s="112" t="s">
        <v>2240</v>
      </c>
      <c r="F1005" s="113" t="s">
        <v>5463</v>
      </c>
      <c r="G1005" s="112" t="s">
        <v>5464</v>
      </c>
      <c r="H1005" s="118" t="s">
        <v>375</v>
      </c>
      <c r="I1005" s="119" t="s">
        <v>1147</v>
      </c>
      <c r="J1005" s="114"/>
      <c r="K1005" s="115"/>
      <c r="L1005" s="115"/>
      <c r="M1005" s="117"/>
      <c r="N1005" s="112" t="s">
        <v>5465</v>
      </c>
      <c r="O1005" s="112" t="s">
        <v>5466</v>
      </c>
      <c r="P1005" s="112"/>
    </row>
    <row r="1006" spans="1:16" ht="124.8" x14ac:dyDescent="0.3">
      <c r="A1006" s="116" t="s">
        <v>822</v>
      </c>
      <c r="B1006" s="111">
        <v>44918</v>
      </c>
      <c r="C1006" s="120" t="s">
        <v>5467</v>
      </c>
      <c r="D1006" s="112" t="s">
        <v>5468</v>
      </c>
      <c r="E1006" s="112" t="s">
        <v>1455</v>
      </c>
      <c r="F1006" s="113" t="s">
        <v>374</v>
      </c>
      <c r="G1006" s="112" t="s">
        <v>374</v>
      </c>
      <c r="H1006" s="118" t="s">
        <v>396</v>
      </c>
      <c r="I1006" s="119" t="s">
        <v>431</v>
      </c>
      <c r="J1006" s="114" t="s">
        <v>386</v>
      </c>
      <c r="K1006" s="115" t="s">
        <v>35</v>
      </c>
      <c r="L1006" s="115" t="s">
        <v>5469</v>
      </c>
      <c r="M1006" s="117" t="s">
        <v>439</v>
      </c>
      <c r="N1006" s="112" t="s">
        <v>5470</v>
      </c>
      <c r="O1006" s="112" t="s">
        <v>5471</v>
      </c>
      <c r="P1006" s="112"/>
    </row>
    <row r="1007" spans="1:16" ht="187.2" x14ac:dyDescent="0.3">
      <c r="A1007" s="116" t="s">
        <v>400</v>
      </c>
      <c r="B1007" s="111">
        <v>44918</v>
      </c>
      <c r="C1007" s="120" t="s">
        <v>5472</v>
      </c>
      <c r="D1007" s="112" t="s">
        <v>5473</v>
      </c>
      <c r="E1007" s="112" t="s">
        <v>2487</v>
      </c>
      <c r="F1007" s="113" t="s">
        <v>374</v>
      </c>
      <c r="G1007" s="112" t="s">
        <v>942</v>
      </c>
      <c r="H1007" s="118" t="s">
        <v>375</v>
      </c>
      <c r="I1007" s="119" t="s">
        <v>1243</v>
      </c>
      <c r="J1007" s="114" t="s">
        <v>386</v>
      </c>
      <c r="K1007" s="115" t="s">
        <v>8</v>
      </c>
      <c r="L1007" s="115" t="s">
        <v>5474</v>
      </c>
      <c r="M1007" s="117" t="s">
        <v>439</v>
      </c>
      <c r="N1007" s="112" t="s">
        <v>5475</v>
      </c>
      <c r="O1007" s="112" t="s">
        <v>5476</v>
      </c>
      <c r="P1007" s="186" t="s">
        <v>5477</v>
      </c>
    </row>
    <row r="1008" spans="1:16" ht="140.4" x14ac:dyDescent="0.3">
      <c r="A1008" s="116" t="s">
        <v>379</v>
      </c>
      <c r="B1008" s="111">
        <v>44918</v>
      </c>
      <c r="C1008" s="120" t="s">
        <v>5478</v>
      </c>
      <c r="D1008" s="112" t="s">
        <v>5479</v>
      </c>
      <c r="E1008" s="112" t="s">
        <v>1731</v>
      </c>
      <c r="F1008" s="113" t="s">
        <v>374</v>
      </c>
      <c r="G1008" s="112" t="s">
        <v>564</v>
      </c>
      <c r="H1008" s="118" t="s">
        <v>396</v>
      </c>
      <c r="I1008" s="119" t="s">
        <v>5480</v>
      </c>
      <c r="J1008" s="114" t="s">
        <v>386</v>
      </c>
      <c r="K1008" s="115" t="s">
        <v>11</v>
      </c>
      <c r="L1008" s="115" t="s">
        <v>5481</v>
      </c>
      <c r="M1008" s="117"/>
      <c r="N1008" s="112" t="s">
        <v>5482</v>
      </c>
      <c r="O1008" s="112" t="s">
        <v>5483</v>
      </c>
      <c r="P1008" s="112"/>
    </row>
    <row r="1009" spans="1:16" ht="62.4" x14ac:dyDescent="0.3">
      <c r="A1009" s="116" t="s">
        <v>379</v>
      </c>
      <c r="B1009" s="111">
        <v>44918</v>
      </c>
      <c r="C1009" s="120" t="s">
        <v>5484</v>
      </c>
      <c r="D1009" s="112" t="s">
        <v>5485</v>
      </c>
      <c r="E1009" s="112" t="s">
        <v>5486</v>
      </c>
      <c r="F1009" s="113" t="s">
        <v>374</v>
      </c>
      <c r="G1009" s="112" t="s">
        <v>374</v>
      </c>
      <c r="H1009" s="118" t="s">
        <v>396</v>
      </c>
      <c r="I1009" s="119" t="s">
        <v>461</v>
      </c>
      <c r="J1009" s="114" t="s">
        <v>452</v>
      </c>
      <c r="K1009" s="115" t="s">
        <v>11</v>
      </c>
      <c r="L1009" s="115" t="s">
        <v>5487</v>
      </c>
      <c r="M1009" s="117" t="s">
        <v>649</v>
      </c>
      <c r="N1009" s="112" t="s">
        <v>5488</v>
      </c>
      <c r="O1009" s="112" t="s">
        <v>549</v>
      </c>
      <c r="P1009" s="112"/>
    </row>
    <row r="1010" spans="1:16" ht="46.8" x14ac:dyDescent="0.3">
      <c r="A1010" s="116" t="s">
        <v>400</v>
      </c>
      <c r="B1010" s="111">
        <v>44918</v>
      </c>
      <c r="C1010" s="120" t="s">
        <v>5489</v>
      </c>
      <c r="D1010" s="112" t="s">
        <v>1080</v>
      </c>
      <c r="E1010" s="112" t="s">
        <v>2251</v>
      </c>
      <c r="F1010" s="113" t="s">
        <v>374</v>
      </c>
      <c r="G1010" s="135" t="s">
        <v>374</v>
      </c>
      <c r="H1010" s="118" t="s">
        <v>396</v>
      </c>
      <c r="I1010" s="119" t="s">
        <v>461</v>
      </c>
      <c r="J1010" s="114" t="s">
        <v>452</v>
      </c>
      <c r="K1010" s="115" t="s">
        <v>35</v>
      </c>
      <c r="L1010" s="115"/>
      <c r="M1010" s="117" t="s">
        <v>649</v>
      </c>
      <c r="N1010" s="112" t="s">
        <v>5490</v>
      </c>
      <c r="O1010" s="112" t="s">
        <v>549</v>
      </c>
      <c r="P1010" s="112" t="s">
        <v>3190</v>
      </c>
    </row>
    <row r="1011" spans="1:16" ht="78" x14ac:dyDescent="0.3">
      <c r="A1011" s="116" t="s">
        <v>400</v>
      </c>
      <c r="B1011" s="111">
        <v>44918</v>
      </c>
      <c r="C1011" s="120" t="s">
        <v>5491</v>
      </c>
      <c r="D1011" s="112" t="s">
        <v>5492</v>
      </c>
      <c r="E1011" s="112" t="s">
        <v>1421</v>
      </c>
      <c r="F1011" s="113" t="s">
        <v>374</v>
      </c>
      <c r="G1011" s="112" t="s">
        <v>374</v>
      </c>
      <c r="H1011" s="118" t="s">
        <v>396</v>
      </c>
      <c r="I1011" s="119" t="s">
        <v>447</v>
      </c>
      <c r="J1011" s="114"/>
      <c r="K1011" s="115"/>
      <c r="L1011" s="115"/>
      <c r="M1011" s="117"/>
      <c r="N1011" s="112" t="s">
        <v>5493</v>
      </c>
      <c r="O1011" s="112" t="s">
        <v>5494</v>
      </c>
      <c r="P1011" s="112" t="s">
        <v>3190</v>
      </c>
    </row>
    <row r="1012" spans="1:16" ht="109.2" x14ac:dyDescent="0.3">
      <c r="A1012" s="116" t="s">
        <v>412</v>
      </c>
      <c r="B1012" s="111">
        <v>44918</v>
      </c>
      <c r="C1012" s="120" t="s">
        <v>5495</v>
      </c>
      <c r="D1012" s="112" t="s">
        <v>5496</v>
      </c>
      <c r="E1012" s="112" t="s">
        <v>2808</v>
      </c>
      <c r="F1012" s="113" t="s">
        <v>1544</v>
      </c>
      <c r="G1012" s="112" t="s">
        <v>374</v>
      </c>
      <c r="H1012" s="118" t="s">
        <v>396</v>
      </c>
      <c r="I1012" s="119" t="s">
        <v>1243</v>
      </c>
      <c r="J1012" s="114"/>
      <c r="K1012" s="115"/>
      <c r="L1012" s="115"/>
      <c r="M1012" s="117"/>
      <c r="N1012" s="112" t="s">
        <v>5497</v>
      </c>
      <c r="O1012" s="112" t="s">
        <v>5498</v>
      </c>
      <c r="P1012" s="112"/>
    </row>
    <row r="1013" spans="1:16" ht="46.8" x14ac:dyDescent="0.3">
      <c r="A1013" s="116" t="s">
        <v>390</v>
      </c>
      <c r="B1013" s="111">
        <v>44918</v>
      </c>
      <c r="C1013" s="120" t="s">
        <v>5499</v>
      </c>
      <c r="D1013" s="112" t="s">
        <v>5500</v>
      </c>
      <c r="E1013" s="112" t="s">
        <v>2094</v>
      </c>
      <c r="F1013" s="113" t="s">
        <v>1544</v>
      </c>
      <c r="G1013" s="135" t="s">
        <v>873</v>
      </c>
      <c r="H1013" s="118" t="s">
        <v>396</v>
      </c>
      <c r="I1013" s="119" t="s">
        <v>2060</v>
      </c>
      <c r="J1013" s="114" t="s">
        <v>452</v>
      </c>
      <c r="K1013" s="115" t="s">
        <v>5</v>
      </c>
      <c r="L1013" s="115"/>
      <c r="M1013" s="117"/>
      <c r="N1013" s="112" t="s">
        <v>5501</v>
      </c>
      <c r="O1013" s="112" t="s">
        <v>5502</v>
      </c>
      <c r="P1013" s="112"/>
    </row>
    <row r="1014" spans="1:16" ht="124.8" x14ac:dyDescent="0.3">
      <c r="A1014" s="116" t="s">
        <v>379</v>
      </c>
      <c r="B1014" s="111">
        <v>44918</v>
      </c>
      <c r="C1014" s="120" t="s">
        <v>5503</v>
      </c>
      <c r="D1014" s="112" t="s">
        <v>5504</v>
      </c>
      <c r="E1014" s="112" t="s">
        <v>1449</v>
      </c>
      <c r="F1014" s="113" t="s">
        <v>374</v>
      </c>
      <c r="G1014" s="112" t="s">
        <v>374</v>
      </c>
      <c r="H1014" s="118" t="s">
        <v>396</v>
      </c>
      <c r="I1014" s="119" t="s">
        <v>447</v>
      </c>
      <c r="J1014" s="114" t="s">
        <v>452</v>
      </c>
      <c r="K1014" s="115" t="s">
        <v>11</v>
      </c>
      <c r="L1014" s="115" t="s">
        <v>5505</v>
      </c>
      <c r="M1014" s="117" t="s">
        <v>649</v>
      </c>
      <c r="N1014" s="112" t="s">
        <v>5506</v>
      </c>
      <c r="O1014" s="112" t="s">
        <v>5507</v>
      </c>
      <c r="P1014" s="112"/>
    </row>
    <row r="1015" spans="1:16" ht="93.6" x14ac:dyDescent="0.3">
      <c r="A1015" s="116" t="s">
        <v>379</v>
      </c>
      <c r="B1015" s="111">
        <v>44918</v>
      </c>
      <c r="C1015" s="120" t="s">
        <v>5508</v>
      </c>
      <c r="D1015" s="112" t="s">
        <v>5509</v>
      </c>
      <c r="E1015" s="112" t="s">
        <v>2094</v>
      </c>
      <c r="F1015" s="113" t="s">
        <v>374</v>
      </c>
      <c r="G1015" s="112" t="s">
        <v>374</v>
      </c>
      <c r="H1015" s="118" t="s">
        <v>396</v>
      </c>
      <c r="I1015" s="119" t="s">
        <v>461</v>
      </c>
      <c r="J1015" s="114" t="s">
        <v>452</v>
      </c>
      <c r="K1015" s="115" t="s">
        <v>59</v>
      </c>
      <c r="L1015" s="115" t="s">
        <v>5510</v>
      </c>
      <c r="M1015" s="117" t="s">
        <v>649</v>
      </c>
      <c r="N1015" s="112" t="s">
        <v>5511</v>
      </c>
      <c r="O1015" s="112" t="s">
        <v>5512</v>
      </c>
      <c r="P1015" s="112"/>
    </row>
    <row r="1016" spans="1:16" ht="156" x14ac:dyDescent="0.3">
      <c r="A1016" s="116" t="s">
        <v>390</v>
      </c>
      <c r="B1016" s="111">
        <v>44918</v>
      </c>
      <c r="C1016" s="120" t="s">
        <v>5513</v>
      </c>
      <c r="D1016" s="112" t="s">
        <v>5514</v>
      </c>
      <c r="E1016" s="112" t="s">
        <v>1702</v>
      </c>
      <c r="F1016" s="113" t="s">
        <v>374</v>
      </c>
      <c r="G1016" s="112" t="s">
        <v>374</v>
      </c>
      <c r="H1016" s="118" t="s">
        <v>375</v>
      </c>
      <c r="I1016" s="119" t="s">
        <v>447</v>
      </c>
      <c r="J1016" s="114" t="s">
        <v>386</v>
      </c>
      <c r="K1016" s="115" t="s">
        <v>13</v>
      </c>
      <c r="L1016" s="115" t="s">
        <v>5515</v>
      </c>
      <c r="M1016" s="117" t="s">
        <v>439</v>
      </c>
      <c r="N1016" s="112" t="s">
        <v>5516</v>
      </c>
      <c r="O1016" s="112" t="s">
        <v>5517</v>
      </c>
      <c r="P1016" s="112" t="s">
        <v>5518</v>
      </c>
    </row>
    <row r="1017" spans="1:16" ht="140.4" x14ac:dyDescent="0.3">
      <c r="A1017" s="116" t="s">
        <v>379</v>
      </c>
      <c r="B1017" s="111">
        <v>44918</v>
      </c>
      <c r="C1017" s="120" t="s">
        <v>5519</v>
      </c>
      <c r="D1017" s="112" t="s">
        <v>5520</v>
      </c>
      <c r="E1017" s="112" t="s">
        <v>1340</v>
      </c>
      <c r="F1017" s="113" t="s">
        <v>374</v>
      </c>
      <c r="G1017" s="112" t="s">
        <v>374</v>
      </c>
      <c r="H1017" s="118" t="s">
        <v>375</v>
      </c>
      <c r="I1017" s="119" t="s">
        <v>447</v>
      </c>
      <c r="J1017" s="114"/>
      <c r="K1017" s="115" t="s">
        <v>5521</v>
      </c>
      <c r="L1017" s="115"/>
      <c r="M1017" s="117"/>
      <c r="N1017" s="112" t="s">
        <v>5522</v>
      </c>
      <c r="O1017" s="112" t="s">
        <v>5523</v>
      </c>
      <c r="P1017" s="112"/>
    </row>
    <row r="1018" spans="1:16" ht="171.6" x14ac:dyDescent="0.3">
      <c r="A1018" s="116" t="s">
        <v>379</v>
      </c>
      <c r="B1018" s="111">
        <v>44918</v>
      </c>
      <c r="C1018" s="120" t="s">
        <v>5524</v>
      </c>
      <c r="D1018" s="112" t="s">
        <v>5525</v>
      </c>
      <c r="E1018" s="112" t="s">
        <v>5526</v>
      </c>
      <c r="F1018" s="113" t="s">
        <v>374</v>
      </c>
      <c r="G1018" s="112" t="s">
        <v>374</v>
      </c>
      <c r="H1018" s="118" t="s">
        <v>375</v>
      </c>
      <c r="I1018" s="119" t="s">
        <v>397</v>
      </c>
      <c r="J1018" s="114" t="s">
        <v>452</v>
      </c>
      <c r="K1018" s="115" t="s">
        <v>11</v>
      </c>
      <c r="L1018" s="115" t="s">
        <v>5527</v>
      </c>
      <c r="M1018" s="117" t="s">
        <v>439</v>
      </c>
      <c r="N1018" s="112" t="s">
        <v>5528</v>
      </c>
      <c r="O1018" s="112" t="s">
        <v>5529</v>
      </c>
      <c r="P1018" s="112"/>
    </row>
    <row r="1019" spans="1:16" ht="78" x14ac:dyDescent="0.3">
      <c r="A1019" s="116" t="s">
        <v>379</v>
      </c>
      <c r="B1019" s="111">
        <v>44911</v>
      </c>
      <c r="C1019" s="120" t="s">
        <v>5530</v>
      </c>
      <c r="D1019" s="112" t="s">
        <v>5531</v>
      </c>
      <c r="E1019" s="112" t="s">
        <v>2143</v>
      </c>
      <c r="F1019" s="113" t="s">
        <v>1298</v>
      </c>
      <c r="G1019" s="112" t="s">
        <v>5532</v>
      </c>
      <c r="H1019" s="118" t="s">
        <v>396</v>
      </c>
      <c r="I1019" s="119" t="s">
        <v>5533</v>
      </c>
      <c r="J1019" s="114" t="s">
        <v>452</v>
      </c>
      <c r="K1019" s="115" t="s">
        <v>4</v>
      </c>
      <c r="L1019" s="115"/>
      <c r="M1019" s="117" t="s">
        <v>649</v>
      </c>
      <c r="N1019" s="112" t="s">
        <v>5534</v>
      </c>
      <c r="O1019" s="112" t="s">
        <v>5535</v>
      </c>
      <c r="P1019" s="112"/>
    </row>
    <row r="1020" spans="1:16" ht="62.4" x14ac:dyDescent="0.3">
      <c r="A1020" s="116" t="s">
        <v>412</v>
      </c>
      <c r="B1020" s="111">
        <v>44911</v>
      </c>
      <c r="C1020" s="120" t="s">
        <v>5536</v>
      </c>
      <c r="D1020" s="112" t="s">
        <v>5537</v>
      </c>
      <c r="E1020" s="112" t="s">
        <v>1340</v>
      </c>
      <c r="F1020" s="113" t="s">
        <v>1544</v>
      </c>
      <c r="G1020" s="112" t="s">
        <v>564</v>
      </c>
      <c r="H1020" s="118" t="s">
        <v>396</v>
      </c>
      <c r="I1020" s="119" t="s">
        <v>1270</v>
      </c>
      <c r="J1020" s="114" t="s">
        <v>452</v>
      </c>
      <c r="K1020" s="115" t="s">
        <v>79</v>
      </c>
      <c r="L1020" s="115"/>
      <c r="M1020" s="117"/>
      <c r="N1020" s="112" t="s">
        <v>5538</v>
      </c>
      <c r="O1020" s="112" t="s">
        <v>5539</v>
      </c>
      <c r="P1020" s="112"/>
    </row>
    <row r="1021" spans="1:16" ht="249.6" x14ac:dyDescent="0.3">
      <c r="A1021" s="116" t="s">
        <v>390</v>
      </c>
      <c r="B1021" s="111">
        <v>44911</v>
      </c>
      <c r="C1021" s="120" t="s">
        <v>5540</v>
      </c>
      <c r="D1021" s="112" t="s">
        <v>5541</v>
      </c>
      <c r="E1021" s="112" t="s">
        <v>2869</v>
      </c>
      <c r="F1021" s="113" t="s">
        <v>1544</v>
      </c>
      <c r="G1021" s="135" t="s">
        <v>873</v>
      </c>
      <c r="H1021" s="118" t="s">
        <v>396</v>
      </c>
      <c r="I1021" s="119" t="s">
        <v>447</v>
      </c>
      <c r="J1021" s="114" t="s">
        <v>452</v>
      </c>
      <c r="K1021" s="115" t="s">
        <v>92</v>
      </c>
      <c r="L1021" s="115" t="s">
        <v>5542</v>
      </c>
      <c r="M1021" s="117" t="s">
        <v>649</v>
      </c>
      <c r="N1021" s="112" t="s">
        <v>5543</v>
      </c>
      <c r="O1021" s="112" t="s">
        <v>5544</v>
      </c>
      <c r="P1021" s="112" t="s">
        <v>5545</v>
      </c>
    </row>
    <row r="1022" spans="1:16" ht="109.2" x14ac:dyDescent="0.3">
      <c r="A1022" s="116" t="s">
        <v>1654</v>
      </c>
      <c r="B1022" s="111">
        <v>44911</v>
      </c>
      <c r="C1022" s="120" t="s">
        <v>5546</v>
      </c>
      <c r="D1022" s="112" t="s">
        <v>5547</v>
      </c>
      <c r="E1022" s="112" t="s">
        <v>1850</v>
      </c>
      <c r="F1022" s="113" t="s">
        <v>1544</v>
      </c>
      <c r="G1022" s="112" t="s">
        <v>374</v>
      </c>
      <c r="H1022" s="118" t="s">
        <v>396</v>
      </c>
      <c r="I1022" s="119" t="s">
        <v>385</v>
      </c>
      <c r="J1022" s="114" t="s">
        <v>386</v>
      </c>
      <c r="K1022" s="115" t="s">
        <v>5548</v>
      </c>
      <c r="L1022" s="115" t="s">
        <v>5549</v>
      </c>
      <c r="M1022" s="117"/>
      <c r="N1022" s="112" t="s">
        <v>5550</v>
      </c>
      <c r="O1022" s="112" t="s">
        <v>5551</v>
      </c>
      <c r="P1022" s="112"/>
    </row>
    <row r="1023" spans="1:16" ht="187.2" x14ac:dyDescent="0.3">
      <c r="A1023" s="116" t="s">
        <v>412</v>
      </c>
      <c r="B1023" s="111">
        <v>44911</v>
      </c>
      <c r="C1023" s="120" t="s">
        <v>5552</v>
      </c>
      <c r="D1023" s="112" t="s">
        <v>5553</v>
      </c>
      <c r="E1023" s="112" t="s">
        <v>5554</v>
      </c>
      <c r="F1023" s="113" t="s">
        <v>1833</v>
      </c>
      <c r="G1023" s="112" t="s">
        <v>564</v>
      </c>
      <c r="H1023" s="118" t="s">
        <v>396</v>
      </c>
      <c r="I1023" s="136" t="s">
        <v>431</v>
      </c>
      <c r="J1023" s="124" t="s">
        <v>452</v>
      </c>
      <c r="K1023" s="124" t="s">
        <v>25</v>
      </c>
      <c r="L1023" s="124" t="s">
        <v>5555</v>
      </c>
      <c r="M1023" s="117"/>
      <c r="N1023" s="112" t="s">
        <v>5556</v>
      </c>
      <c r="O1023" s="112" t="s">
        <v>5557</v>
      </c>
      <c r="P1023" s="112"/>
    </row>
    <row r="1024" spans="1:16" ht="124.8" x14ac:dyDescent="0.3">
      <c r="A1024" s="116" t="s">
        <v>554</v>
      </c>
      <c r="B1024" s="111">
        <v>44911</v>
      </c>
      <c r="C1024" s="120" t="s">
        <v>5558</v>
      </c>
      <c r="D1024" s="112" t="s">
        <v>5559</v>
      </c>
      <c r="E1024" s="112" t="s">
        <v>3241</v>
      </c>
      <c r="F1024" s="113" t="s">
        <v>1463</v>
      </c>
      <c r="G1024" s="112" t="s">
        <v>1088</v>
      </c>
      <c r="H1024" s="118" t="s">
        <v>396</v>
      </c>
      <c r="I1024" s="119" t="s">
        <v>431</v>
      </c>
      <c r="J1024" s="114" t="s">
        <v>452</v>
      </c>
      <c r="K1024" s="115" t="s">
        <v>132</v>
      </c>
      <c r="L1024" s="115"/>
      <c r="M1024" s="117"/>
      <c r="N1024" s="112" t="s">
        <v>5560</v>
      </c>
      <c r="O1024" s="112" t="s">
        <v>5561</v>
      </c>
      <c r="P1024" s="112"/>
    </row>
    <row r="1025" spans="1:16" ht="140.4" x14ac:dyDescent="0.3">
      <c r="A1025" s="116" t="s">
        <v>379</v>
      </c>
      <c r="B1025" s="111">
        <v>44911</v>
      </c>
      <c r="C1025" s="120" t="s">
        <v>5562</v>
      </c>
      <c r="D1025" s="112" t="s">
        <v>5563</v>
      </c>
      <c r="E1025" s="112" t="s">
        <v>2176</v>
      </c>
      <c r="F1025" s="113" t="s">
        <v>1463</v>
      </c>
      <c r="G1025" s="112" t="s">
        <v>665</v>
      </c>
      <c r="H1025" s="118" t="s">
        <v>396</v>
      </c>
      <c r="I1025" s="119" t="s">
        <v>431</v>
      </c>
      <c r="J1025" s="114" t="s">
        <v>452</v>
      </c>
      <c r="K1025" s="115" t="s">
        <v>4</v>
      </c>
      <c r="L1025" s="115"/>
      <c r="M1025" s="117" t="s">
        <v>649</v>
      </c>
      <c r="N1025" s="112" t="s">
        <v>5564</v>
      </c>
      <c r="O1025" s="112" t="s">
        <v>5565</v>
      </c>
      <c r="P1025" s="112"/>
    </row>
    <row r="1026" spans="1:16" ht="78" x14ac:dyDescent="0.3">
      <c r="A1026" s="116" t="s">
        <v>390</v>
      </c>
      <c r="B1026" s="111">
        <v>44911</v>
      </c>
      <c r="C1026" s="120" t="s">
        <v>5566</v>
      </c>
      <c r="D1026" s="112" t="s">
        <v>5567</v>
      </c>
      <c r="E1026" s="112" t="s">
        <v>2487</v>
      </c>
      <c r="F1026" s="113" t="s">
        <v>1463</v>
      </c>
      <c r="G1026" s="135" t="s">
        <v>564</v>
      </c>
      <c r="H1026" s="118" t="s">
        <v>396</v>
      </c>
      <c r="I1026" s="119" t="s">
        <v>397</v>
      </c>
      <c r="J1026" s="114" t="s">
        <v>452</v>
      </c>
      <c r="K1026" s="115" t="s">
        <v>35</v>
      </c>
      <c r="L1026" s="115"/>
      <c r="M1026" s="117" t="s">
        <v>649</v>
      </c>
      <c r="N1026" s="112" t="s">
        <v>5568</v>
      </c>
      <c r="O1026" s="112" t="s">
        <v>5569</v>
      </c>
      <c r="P1026" s="112" t="s">
        <v>3190</v>
      </c>
    </row>
    <row r="1027" spans="1:16" ht="93.6" x14ac:dyDescent="0.3">
      <c r="A1027" s="116" t="s">
        <v>379</v>
      </c>
      <c r="B1027" s="111">
        <v>44911</v>
      </c>
      <c r="C1027" s="120" t="s">
        <v>5570</v>
      </c>
      <c r="D1027" s="112" t="s">
        <v>5571</v>
      </c>
      <c r="E1027" s="112" t="s">
        <v>1455</v>
      </c>
      <c r="F1027" s="113" t="s">
        <v>1463</v>
      </c>
      <c r="G1027" s="112" t="s">
        <v>374</v>
      </c>
      <c r="H1027" s="118" t="s">
        <v>396</v>
      </c>
      <c r="I1027" s="119" t="s">
        <v>431</v>
      </c>
      <c r="J1027" s="114" t="s">
        <v>452</v>
      </c>
      <c r="K1027" s="115" t="s">
        <v>11</v>
      </c>
      <c r="L1027" s="115" t="s">
        <v>5572</v>
      </c>
      <c r="M1027" s="117" t="s">
        <v>439</v>
      </c>
      <c r="N1027" s="112" t="s">
        <v>5573</v>
      </c>
      <c r="O1027" s="112" t="s">
        <v>5574</v>
      </c>
      <c r="P1027" s="112"/>
    </row>
    <row r="1028" spans="1:16" ht="249.6" x14ac:dyDescent="0.3">
      <c r="A1028" s="116" t="s">
        <v>379</v>
      </c>
      <c r="B1028" s="111">
        <v>44911</v>
      </c>
      <c r="C1028" s="120" t="s">
        <v>5575</v>
      </c>
      <c r="D1028" s="112" t="s">
        <v>5576</v>
      </c>
      <c r="E1028" s="112" t="s">
        <v>5577</v>
      </c>
      <c r="F1028" s="113" t="s">
        <v>1506</v>
      </c>
      <c r="G1028" s="112" t="s">
        <v>409</v>
      </c>
      <c r="H1028" s="118" t="s">
        <v>375</v>
      </c>
      <c r="I1028" s="119" t="s">
        <v>447</v>
      </c>
      <c r="J1028" s="114" t="s">
        <v>386</v>
      </c>
      <c r="K1028" s="115" t="s">
        <v>11</v>
      </c>
      <c r="L1028" s="115" t="s">
        <v>5578</v>
      </c>
      <c r="M1028" s="117"/>
      <c r="N1028" s="112" t="s">
        <v>5579</v>
      </c>
      <c r="O1028" s="112" t="s">
        <v>5580</v>
      </c>
      <c r="P1028" s="112"/>
    </row>
    <row r="1029" spans="1:16" ht="327.60000000000002" x14ac:dyDescent="0.3">
      <c r="A1029" s="116" t="s">
        <v>400</v>
      </c>
      <c r="B1029" s="111">
        <v>44911</v>
      </c>
      <c r="C1029" s="120" t="s">
        <v>5581</v>
      </c>
      <c r="D1029" s="112" t="s">
        <v>5582</v>
      </c>
      <c r="E1029" s="112" t="s">
        <v>504</v>
      </c>
      <c r="F1029" s="113" t="s">
        <v>1525</v>
      </c>
      <c r="G1029" s="112" t="s">
        <v>849</v>
      </c>
      <c r="H1029" s="118" t="s">
        <v>375</v>
      </c>
      <c r="I1029" s="119" t="s">
        <v>385</v>
      </c>
      <c r="J1029" s="114" t="s">
        <v>452</v>
      </c>
      <c r="K1029" s="115" t="s">
        <v>8</v>
      </c>
      <c r="L1029" s="115"/>
      <c r="M1029" s="117"/>
      <c r="N1029" s="112" t="s">
        <v>5583</v>
      </c>
      <c r="O1029" s="112" t="s">
        <v>5584</v>
      </c>
      <c r="P1029" s="112" t="s">
        <v>3190</v>
      </c>
    </row>
    <row r="1030" spans="1:16" ht="187.2" x14ac:dyDescent="0.3">
      <c r="A1030" s="116" t="s">
        <v>390</v>
      </c>
      <c r="B1030" s="111">
        <v>44911</v>
      </c>
      <c r="C1030" s="120" t="s">
        <v>5585</v>
      </c>
      <c r="D1030" s="112" t="s">
        <v>5586</v>
      </c>
      <c r="E1030" s="112" t="s">
        <v>709</v>
      </c>
      <c r="F1030" s="113" t="s">
        <v>1518</v>
      </c>
      <c r="G1030" s="112" t="s">
        <v>1387</v>
      </c>
      <c r="H1030" s="118" t="s">
        <v>375</v>
      </c>
      <c r="I1030" s="136" t="s">
        <v>447</v>
      </c>
      <c r="J1030" s="124" t="s">
        <v>452</v>
      </c>
      <c r="K1030" s="124" t="s">
        <v>171</v>
      </c>
      <c r="L1030" s="124" t="s">
        <v>5587</v>
      </c>
      <c r="M1030" s="117" t="s">
        <v>439</v>
      </c>
      <c r="N1030" s="112" t="s">
        <v>5588</v>
      </c>
      <c r="O1030" s="112" t="s">
        <v>5589</v>
      </c>
      <c r="P1030" s="112" t="s">
        <v>375</v>
      </c>
    </row>
    <row r="1031" spans="1:16" ht="234" x14ac:dyDescent="0.3">
      <c r="A1031" s="116" t="s">
        <v>379</v>
      </c>
      <c r="B1031" s="111">
        <v>44911</v>
      </c>
      <c r="C1031" s="120" t="s">
        <v>5590</v>
      </c>
      <c r="D1031" s="112" t="s">
        <v>5591</v>
      </c>
      <c r="E1031" s="112" t="s">
        <v>2143</v>
      </c>
      <c r="F1031" s="113" t="s">
        <v>1470</v>
      </c>
      <c r="G1031" s="112" t="s">
        <v>942</v>
      </c>
      <c r="H1031" s="118" t="s">
        <v>375</v>
      </c>
      <c r="I1031" s="119" t="s">
        <v>1243</v>
      </c>
      <c r="J1031" s="114" t="s">
        <v>452</v>
      </c>
      <c r="K1031" s="115" t="s">
        <v>8</v>
      </c>
      <c r="L1031" s="115" t="s">
        <v>5592</v>
      </c>
      <c r="M1031" s="117" t="s">
        <v>439</v>
      </c>
      <c r="N1031" s="112" t="s">
        <v>5593</v>
      </c>
      <c r="O1031" s="112" t="s">
        <v>5594</v>
      </c>
      <c r="P1031" s="112"/>
    </row>
    <row r="1032" spans="1:16" ht="249.6" x14ac:dyDescent="0.3">
      <c r="A1032" s="116" t="s">
        <v>400</v>
      </c>
      <c r="B1032" s="111">
        <v>44911</v>
      </c>
      <c r="C1032" s="120" t="s">
        <v>5595</v>
      </c>
      <c r="D1032" s="112" t="s">
        <v>5596</v>
      </c>
      <c r="E1032" s="112" t="s">
        <v>1865</v>
      </c>
      <c r="F1032" s="113" t="s">
        <v>374</v>
      </c>
      <c r="G1032" s="112" t="s">
        <v>2115</v>
      </c>
      <c r="H1032" s="118" t="s">
        <v>375</v>
      </c>
      <c r="I1032" s="119" t="s">
        <v>481</v>
      </c>
      <c r="J1032" s="114" t="s">
        <v>386</v>
      </c>
      <c r="K1032" s="115"/>
      <c r="L1032" s="115" t="s">
        <v>5066</v>
      </c>
      <c r="M1032" s="117"/>
      <c r="N1032" s="112" t="s">
        <v>5597</v>
      </c>
      <c r="O1032" s="112" t="s">
        <v>5598</v>
      </c>
      <c r="P1032" s="112"/>
    </row>
    <row r="1033" spans="1:16" ht="93.6" x14ac:dyDescent="0.3">
      <c r="A1033" s="116" t="s">
        <v>379</v>
      </c>
      <c r="B1033" s="111">
        <v>44911</v>
      </c>
      <c r="C1033" s="120" t="s">
        <v>5599</v>
      </c>
      <c r="D1033" s="112" t="s">
        <v>5600</v>
      </c>
      <c r="E1033" s="112" t="s">
        <v>1303</v>
      </c>
      <c r="F1033" s="113" t="s">
        <v>374</v>
      </c>
      <c r="G1033" s="112" t="s">
        <v>1607</v>
      </c>
      <c r="H1033" s="118" t="s">
        <v>396</v>
      </c>
      <c r="I1033" s="119" t="s">
        <v>571</v>
      </c>
      <c r="J1033" s="114" t="s">
        <v>452</v>
      </c>
      <c r="K1033" s="115" t="s">
        <v>11</v>
      </c>
      <c r="L1033" s="115" t="s">
        <v>5601</v>
      </c>
      <c r="M1033" s="117" t="s">
        <v>439</v>
      </c>
      <c r="N1033" s="112" t="s">
        <v>5602</v>
      </c>
      <c r="O1033" s="112" t="s">
        <v>5603</v>
      </c>
      <c r="P1033" s="112"/>
    </row>
    <row r="1034" spans="1:16" ht="109.2" x14ac:dyDescent="0.3">
      <c r="A1034" s="116" t="s">
        <v>400</v>
      </c>
      <c r="B1034" s="111">
        <v>44911</v>
      </c>
      <c r="C1034" s="120" t="s">
        <v>5604</v>
      </c>
      <c r="D1034" s="112" t="s">
        <v>5605</v>
      </c>
      <c r="E1034" s="112" t="s">
        <v>3737</v>
      </c>
      <c r="F1034" s="113" t="s">
        <v>374</v>
      </c>
      <c r="G1034" s="135" t="s">
        <v>374</v>
      </c>
      <c r="H1034" s="118" t="s">
        <v>396</v>
      </c>
      <c r="I1034" s="119" t="s">
        <v>385</v>
      </c>
      <c r="J1034" s="114" t="s">
        <v>386</v>
      </c>
      <c r="K1034" s="115" t="s">
        <v>13</v>
      </c>
      <c r="L1034" s="115" t="s">
        <v>5606</v>
      </c>
      <c r="M1034" s="117" t="s">
        <v>439</v>
      </c>
      <c r="N1034" s="112" t="s">
        <v>5607</v>
      </c>
      <c r="O1034" s="112" t="s">
        <v>5608</v>
      </c>
      <c r="P1034" s="112" t="s">
        <v>5609</v>
      </c>
    </row>
    <row r="1035" spans="1:16" ht="374.4" x14ac:dyDescent="0.3">
      <c r="A1035" s="116" t="s">
        <v>400</v>
      </c>
      <c r="B1035" s="111">
        <v>44911</v>
      </c>
      <c r="C1035" s="120" t="s">
        <v>5610</v>
      </c>
      <c r="D1035" s="112" t="s">
        <v>5611</v>
      </c>
      <c r="E1035" s="112" t="s">
        <v>5612</v>
      </c>
      <c r="F1035" s="113" t="s">
        <v>374</v>
      </c>
      <c r="G1035" s="112" t="s">
        <v>942</v>
      </c>
      <c r="H1035" s="118" t="s">
        <v>375</v>
      </c>
      <c r="I1035" s="136" t="s">
        <v>1456</v>
      </c>
      <c r="J1035" s="124" t="s">
        <v>386</v>
      </c>
      <c r="K1035" s="124" t="s">
        <v>50</v>
      </c>
      <c r="L1035" s="124" t="s">
        <v>5613</v>
      </c>
      <c r="M1035" s="117" t="s">
        <v>439</v>
      </c>
      <c r="N1035" s="112" t="s">
        <v>5614</v>
      </c>
      <c r="O1035" s="112" t="s">
        <v>5615</v>
      </c>
      <c r="P1035" s="112"/>
    </row>
    <row r="1036" spans="1:16" ht="46.8" x14ac:dyDescent="0.3">
      <c r="A1036" s="116" t="s">
        <v>412</v>
      </c>
      <c r="B1036" s="111">
        <v>44911</v>
      </c>
      <c r="C1036" s="120" t="s">
        <v>5616</v>
      </c>
      <c r="D1036" s="112" t="s">
        <v>5617</v>
      </c>
      <c r="E1036" s="112" t="s">
        <v>2869</v>
      </c>
      <c r="F1036" s="113" t="s">
        <v>374</v>
      </c>
      <c r="G1036" s="112" t="s">
        <v>374</v>
      </c>
      <c r="H1036" s="118" t="s">
        <v>396</v>
      </c>
      <c r="I1036" s="119" t="s">
        <v>5618</v>
      </c>
      <c r="J1036" s="114"/>
      <c r="K1036" s="115"/>
      <c r="L1036" s="115"/>
      <c r="M1036" s="117"/>
      <c r="N1036" s="112" t="s">
        <v>5619</v>
      </c>
      <c r="O1036" s="112" t="s">
        <v>549</v>
      </c>
      <c r="P1036" s="112"/>
    </row>
    <row r="1037" spans="1:16" ht="171.6" x14ac:dyDescent="0.3">
      <c r="A1037" s="116" t="s">
        <v>390</v>
      </c>
      <c r="B1037" s="111">
        <v>44911</v>
      </c>
      <c r="C1037" s="120" t="s">
        <v>5620</v>
      </c>
      <c r="D1037" s="112" t="s">
        <v>5621</v>
      </c>
      <c r="E1037" s="112" t="s">
        <v>2319</v>
      </c>
      <c r="F1037" s="113" t="s">
        <v>1463</v>
      </c>
      <c r="G1037" s="112" t="s">
        <v>942</v>
      </c>
      <c r="H1037" s="118" t="s">
        <v>396</v>
      </c>
      <c r="I1037" s="119" t="s">
        <v>5618</v>
      </c>
      <c r="J1037" s="114" t="s">
        <v>386</v>
      </c>
      <c r="K1037" s="115" t="s">
        <v>28</v>
      </c>
      <c r="L1037" s="115" t="s">
        <v>5622</v>
      </c>
      <c r="M1037" s="117" t="s">
        <v>439</v>
      </c>
      <c r="N1037" s="112" t="s">
        <v>5623</v>
      </c>
      <c r="O1037" s="112" t="s">
        <v>5624</v>
      </c>
      <c r="P1037" s="112"/>
    </row>
    <row r="1038" spans="1:16" ht="46.8" x14ac:dyDescent="0.3">
      <c r="A1038" s="116" t="s">
        <v>390</v>
      </c>
      <c r="B1038" s="111">
        <v>44911</v>
      </c>
      <c r="C1038" s="120" t="s">
        <v>5625</v>
      </c>
      <c r="D1038" s="112" t="s">
        <v>5626</v>
      </c>
      <c r="E1038" s="112" t="s">
        <v>5627</v>
      </c>
      <c r="F1038" s="113" t="s">
        <v>374</v>
      </c>
      <c r="G1038" s="135" t="s">
        <v>374</v>
      </c>
      <c r="H1038" s="118" t="s">
        <v>396</v>
      </c>
      <c r="I1038" s="119" t="s">
        <v>1476</v>
      </c>
      <c r="J1038" s="114" t="s">
        <v>452</v>
      </c>
      <c r="K1038" s="115" t="s">
        <v>5</v>
      </c>
      <c r="L1038" s="115" t="s">
        <v>5628</v>
      </c>
      <c r="M1038" s="117"/>
      <c r="N1038" s="112" t="s">
        <v>5629</v>
      </c>
      <c r="O1038" s="112" t="s">
        <v>5630</v>
      </c>
      <c r="P1038" s="112" t="s">
        <v>3190</v>
      </c>
    </row>
    <row r="1039" spans="1:16" ht="31.2" x14ac:dyDescent="0.3">
      <c r="A1039" s="116" t="s">
        <v>379</v>
      </c>
      <c r="B1039" s="111">
        <v>44911</v>
      </c>
      <c r="C1039" s="120" t="s">
        <v>5631</v>
      </c>
      <c r="D1039" s="112" t="s">
        <v>5632</v>
      </c>
      <c r="E1039" s="112" t="s">
        <v>1328</v>
      </c>
      <c r="F1039" s="113" t="s">
        <v>1544</v>
      </c>
      <c r="G1039" s="112" t="s">
        <v>564</v>
      </c>
      <c r="H1039" s="118" t="s">
        <v>396</v>
      </c>
      <c r="I1039" s="119" t="s">
        <v>5633</v>
      </c>
      <c r="J1039" s="114" t="s">
        <v>452</v>
      </c>
      <c r="K1039" s="115" t="s">
        <v>11</v>
      </c>
      <c r="L1039" s="115"/>
      <c r="M1039" s="117" t="s">
        <v>649</v>
      </c>
      <c r="N1039" s="112" t="s">
        <v>5634</v>
      </c>
      <c r="O1039" s="112" t="s">
        <v>5635</v>
      </c>
      <c r="P1039" s="112"/>
    </row>
    <row r="1040" spans="1:16" ht="78" x14ac:dyDescent="0.3">
      <c r="A1040" s="116" t="s">
        <v>379</v>
      </c>
      <c r="B1040" s="111">
        <v>44911</v>
      </c>
      <c r="C1040" s="120" t="s">
        <v>5636</v>
      </c>
      <c r="D1040" s="112" t="s">
        <v>5637</v>
      </c>
      <c r="E1040" s="112" t="s">
        <v>1860</v>
      </c>
      <c r="F1040" s="113" t="s">
        <v>374</v>
      </c>
      <c r="G1040" s="112" t="s">
        <v>374</v>
      </c>
      <c r="H1040" s="118" t="s">
        <v>396</v>
      </c>
      <c r="I1040" s="119" t="s">
        <v>431</v>
      </c>
      <c r="J1040" s="114" t="s">
        <v>452</v>
      </c>
      <c r="K1040" s="115" t="s">
        <v>11</v>
      </c>
      <c r="L1040" s="115" t="s">
        <v>3094</v>
      </c>
      <c r="M1040" s="117" t="s">
        <v>439</v>
      </c>
      <c r="N1040" s="112" t="s">
        <v>5638</v>
      </c>
      <c r="O1040" s="112" t="s">
        <v>5639</v>
      </c>
      <c r="P1040" s="112"/>
    </row>
    <row r="1041" spans="1:16" ht="62.4" x14ac:dyDescent="0.3">
      <c r="A1041" s="116" t="s">
        <v>400</v>
      </c>
      <c r="B1041" s="111">
        <v>44911</v>
      </c>
      <c r="C1041" s="120" t="s">
        <v>5640</v>
      </c>
      <c r="D1041" s="112" t="s">
        <v>5641</v>
      </c>
      <c r="E1041" s="112" t="s">
        <v>2740</v>
      </c>
      <c r="F1041" s="113" t="s">
        <v>374</v>
      </c>
      <c r="G1041" s="112" t="s">
        <v>374</v>
      </c>
      <c r="H1041" s="118" t="s">
        <v>396</v>
      </c>
      <c r="I1041" s="119" t="s">
        <v>424</v>
      </c>
      <c r="J1041" s="114" t="s">
        <v>386</v>
      </c>
      <c r="K1041" s="115" t="s">
        <v>13</v>
      </c>
      <c r="L1041" s="115" t="s">
        <v>5642</v>
      </c>
      <c r="M1041" s="117" t="s">
        <v>439</v>
      </c>
      <c r="N1041" s="112" t="s">
        <v>5643</v>
      </c>
      <c r="O1041" s="112" t="s">
        <v>5644</v>
      </c>
      <c r="P1041" s="112"/>
    </row>
    <row r="1042" spans="1:16" ht="124.8" x14ac:dyDescent="0.3">
      <c r="A1042" s="116" t="s">
        <v>400</v>
      </c>
      <c r="B1042" s="111">
        <v>44911</v>
      </c>
      <c r="C1042" s="120" t="s">
        <v>5645</v>
      </c>
      <c r="D1042" s="112" t="s">
        <v>5646</v>
      </c>
      <c r="E1042" s="112" t="s">
        <v>1316</v>
      </c>
      <c r="F1042" s="113" t="s">
        <v>374</v>
      </c>
      <c r="G1042" s="135" t="s">
        <v>374</v>
      </c>
      <c r="H1042" s="118" t="s">
        <v>396</v>
      </c>
      <c r="I1042" s="119" t="s">
        <v>385</v>
      </c>
      <c r="J1042" s="114" t="s">
        <v>452</v>
      </c>
      <c r="K1042" s="115" t="s">
        <v>195</v>
      </c>
      <c r="L1042" s="115"/>
      <c r="M1042" s="117"/>
      <c r="N1042" s="112" t="s">
        <v>5647</v>
      </c>
      <c r="O1042" s="112" t="s">
        <v>5648</v>
      </c>
      <c r="P1042" s="112"/>
    </row>
    <row r="1043" spans="1:16" ht="93.6" x14ac:dyDescent="0.3">
      <c r="A1043" s="116" t="s">
        <v>400</v>
      </c>
      <c r="B1043" s="111">
        <v>44911</v>
      </c>
      <c r="C1043" s="120" t="s">
        <v>5649</v>
      </c>
      <c r="D1043" s="112" t="s">
        <v>5650</v>
      </c>
      <c r="E1043" s="112" t="s">
        <v>1572</v>
      </c>
      <c r="F1043" s="113" t="s">
        <v>374</v>
      </c>
      <c r="G1043" s="112" t="s">
        <v>374</v>
      </c>
      <c r="H1043" s="118" t="s">
        <v>396</v>
      </c>
      <c r="I1043" s="119" t="s">
        <v>447</v>
      </c>
      <c r="J1043" s="114" t="s">
        <v>386</v>
      </c>
      <c r="K1043" s="115"/>
      <c r="L1043" s="115" t="s">
        <v>5066</v>
      </c>
      <c r="M1043" s="117"/>
      <c r="N1043" s="112" t="s">
        <v>5651</v>
      </c>
      <c r="O1043" s="112" t="s">
        <v>5652</v>
      </c>
      <c r="P1043" s="112"/>
    </row>
    <row r="1044" spans="1:16" ht="156" x14ac:dyDescent="0.3">
      <c r="A1044" s="116" t="s">
        <v>400</v>
      </c>
      <c r="B1044" s="111">
        <v>44911</v>
      </c>
      <c r="C1044" s="120" t="s">
        <v>5653</v>
      </c>
      <c r="D1044" s="112" t="s">
        <v>5654</v>
      </c>
      <c r="E1044" s="112" t="s">
        <v>1850</v>
      </c>
      <c r="F1044" s="113" t="s">
        <v>374</v>
      </c>
      <c r="G1044" s="112" t="s">
        <v>374</v>
      </c>
      <c r="H1044" s="118" t="s">
        <v>396</v>
      </c>
      <c r="I1044" s="119" t="s">
        <v>385</v>
      </c>
      <c r="J1044" s="114" t="s">
        <v>386</v>
      </c>
      <c r="K1044" s="115"/>
      <c r="L1044" s="115" t="s">
        <v>5066</v>
      </c>
      <c r="M1044" s="117"/>
      <c r="N1044" s="112" t="s">
        <v>5655</v>
      </c>
      <c r="O1044" s="112" t="s">
        <v>5656</v>
      </c>
      <c r="P1044" s="112"/>
    </row>
    <row r="1045" spans="1:16" ht="109.2" x14ac:dyDescent="0.3">
      <c r="A1045" s="116" t="s">
        <v>1214</v>
      </c>
      <c r="B1045" s="111">
        <v>44911</v>
      </c>
      <c r="C1045" s="120" t="s">
        <v>5657</v>
      </c>
      <c r="D1045" s="112" t="s">
        <v>5658</v>
      </c>
      <c r="E1045" s="112" t="s">
        <v>728</v>
      </c>
      <c r="F1045" s="113" t="s">
        <v>374</v>
      </c>
      <c r="G1045" s="112" t="s">
        <v>374</v>
      </c>
      <c r="H1045" s="118" t="s">
        <v>375</v>
      </c>
      <c r="I1045" s="119" t="s">
        <v>1429</v>
      </c>
      <c r="J1045" s="114" t="s">
        <v>386</v>
      </c>
      <c r="K1045" s="115"/>
      <c r="L1045" s="115" t="s">
        <v>5066</v>
      </c>
      <c r="M1045" s="117"/>
      <c r="N1045" s="112" t="s">
        <v>5659</v>
      </c>
      <c r="O1045" s="112" t="s">
        <v>5660</v>
      </c>
      <c r="P1045" s="112"/>
    </row>
    <row r="1046" spans="1:16" ht="187.2" x14ac:dyDescent="0.3">
      <c r="A1046" s="116" t="s">
        <v>1214</v>
      </c>
      <c r="B1046" s="111">
        <v>44911</v>
      </c>
      <c r="C1046" s="120" t="s">
        <v>5661</v>
      </c>
      <c r="D1046" s="112" t="s">
        <v>5662</v>
      </c>
      <c r="E1046" s="112" t="s">
        <v>1650</v>
      </c>
      <c r="F1046" s="113" t="s">
        <v>374</v>
      </c>
      <c r="G1046" s="135" t="s">
        <v>374</v>
      </c>
      <c r="H1046" s="118" t="s">
        <v>375</v>
      </c>
      <c r="I1046" s="119" t="s">
        <v>385</v>
      </c>
      <c r="J1046" s="114" t="s">
        <v>452</v>
      </c>
      <c r="K1046" s="115" t="s">
        <v>8</v>
      </c>
      <c r="L1046" s="115" t="s">
        <v>5663</v>
      </c>
      <c r="M1046" s="117" t="s">
        <v>439</v>
      </c>
      <c r="N1046" s="112" t="s">
        <v>5664</v>
      </c>
      <c r="O1046" s="112" t="s">
        <v>5665</v>
      </c>
      <c r="P1046" s="112" t="s">
        <v>3190</v>
      </c>
    </row>
    <row r="1047" spans="1:16" ht="187.2" x14ac:dyDescent="0.3">
      <c r="A1047" s="116" t="s">
        <v>390</v>
      </c>
      <c r="B1047" s="111">
        <v>44911</v>
      </c>
      <c r="C1047" s="120" t="s">
        <v>5666</v>
      </c>
      <c r="D1047" s="112" t="s">
        <v>5667</v>
      </c>
      <c r="E1047" s="112" t="s">
        <v>2740</v>
      </c>
      <c r="F1047" s="113" t="s">
        <v>374</v>
      </c>
      <c r="G1047" s="135" t="s">
        <v>374</v>
      </c>
      <c r="H1047" s="118" t="s">
        <v>375</v>
      </c>
      <c r="I1047" s="119" t="s">
        <v>447</v>
      </c>
      <c r="J1047" s="114" t="s">
        <v>452</v>
      </c>
      <c r="K1047" s="115" t="s">
        <v>8</v>
      </c>
      <c r="L1047" s="115"/>
      <c r="M1047" s="117"/>
      <c r="N1047" s="112" t="s">
        <v>5668</v>
      </c>
      <c r="O1047" s="112" t="s">
        <v>5669</v>
      </c>
      <c r="P1047" s="112"/>
    </row>
    <row r="1048" spans="1:16" ht="156" x14ac:dyDescent="0.3">
      <c r="A1048" s="116" t="s">
        <v>390</v>
      </c>
      <c r="B1048" s="111">
        <v>44911</v>
      </c>
      <c r="C1048" s="120" t="s">
        <v>5670</v>
      </c>
      <c r="D1048" s="112" t="s">
        <v>5671</v>
      </c>
      <c r="E1048" s="112" t="s">
        <v>2094</v>
      </c>
      <c r="F1048" s="113" t="s">
        <v>374</v>
      </c>
      <c r="G1048" s="112" t="s">
        <v>374</v>
      </c>
      <c r="H1048" s="118" t="s">
        <v>375</v>
      </c>
      <c r="I1048" s="119" t="s">
        <v>385</v>
      </c>
      <c r="J1048" s="114" t="s">
        <v>386</v>
      </c>
      <c r="K1048" s="115"/>
      <c r="L1048" s="115" t="s">
        <v>5066</v>
      </c>
      <c r="M1048" s="117"/>
      <c r="N1048" s="112" t="s">
        <v>5672</v>
      </c>
      <c r="O1048" s="112" t="s">
        <v>5673</v>
      </c>
      <c r="P1048" s="112"/>
    </row>
    <row r="1049" spans="1:16" ht="327.60000000000002" x14ac:dyDescent="0.3">
      <c r="A1049" s="116" t="s">
        <v>400</v>
      </c>
      <c r="B1049" s="111">
        <v>44911</v>
      </c>
      <c r="C1049" s="120" t="s">
        <v>5674</v>
      </c>
      <c r="D1049" s="112" t="s">
        <v>5675</v>
      </c>
      <c r="E1049" s="112" t="s">
        <v>3207</v>
      </c>
      <c r="F1049" s="113" t="s">
        <v>374</v>
      </c>
      <c r="G1049" s="135" t="s">
        <v>374</v>
      </c>
      <c r="H1049" s="118" t="s">
        <v>375</v>
      </c>
      <c r="I1049" s="119" t="s">
        <v>385</v>
      </c>
      <c r="J1049" s="114" t="s">
        <v>452</v>
      </c>
      <c r="K1049" s="115" t="s">
        <v>28</v>
      </c>
      <c r="L1049" s="115" t="s">
        <v>5676</v>
      </c>
      <c r="M1049" s="117" t="s">
        <v>439</v>
      </c>
      <c r="N1049" s="112" t="s">
        <v>5677</v>
      </c>
      <c r="O1049" s="112" t="s">
        <v>5678</v>
      </c>
      <c r="P1049" s="112" t="s">
        <v>5679</v>
      </c>
    </row>
    <row r="1050" spans="1:16" ht="409.6" x14ac:dyDescent="0.3">
      <c r="A1050" s="116" t="s">
        <v>379</v>
      </c>
      <c r="B1050" s="111">
        <v>44911</v>
      </c>
      <c r="C1050" s="120" t="s">
        <v>5680</v>
      </c>
      <c r="D1050" s="112" t="s">
        <v>5681</v>
      </c>
      <c r="E1050" s="112" t="s">
        <v>5682</v>
      </c>
      <c r="F1050" s="113" t="s">
        <v>374</v>
      </c>
      <c r="G1050" s="112" t="s">
        <v>374</v>
      </c>
      <c r="H1050" s="118" t="s">
        <v>375</v>
      </c>
      <c r="I1050" s="119" t="s">
        <v>447</v>
      </c>
      <c r="J1050" s="114" t="s">
        <v>452</v>
      </c>
      <c r="K1050" s="115" t="s">
        <v>8</v>
      </c>
      <c r="L1050" s="115"/>
      <c r="M1050" s="117"/>
      <c r="N1050" s="112" t="s">
        <v>5683</v>
      </c>
      <c r="O1050" s="112" t="s">
        <v>5684</v>
      </c>
      <c r="P1050" s="112"/>
    </row>
    <row r="1051" spans="1:16" ht="124.8" x14ac:dyDescent="0.3">
      <c r="A1051" s="116" t="s">
        <v>379</v>
      </c>
      <c r="B1051" s="111">
        <v>44904</v>
      </c>
      <c r="C1051" s="120" t="s">
        <v>5685</v>
      </c>
      <c r="D1051" s="112" t="s">
        <v>5686</v>
      </c>
      <c r="E1051" s="112" t="s">
        <v>445</v>
      </c>
      <c r="F1051" s="113" t="s">
        <v>1544</v>
      </c>
      <c r="G1051" s="112" t="s">
        <v>873</v>
      </c>
      <c r="H1051" s="118" t="s">
        <v>396</v>
      </c>
      <c r="I1051" s="119" t="s">
        <v>385</v>
      </c>
      <c r="J1051" s="114" t="s">
        <v>452</v>
      </c>
      <c r="K1051" s="115" t="s">
        <v>11</v>
      </c>
      <c r="L1051" s="115" t="s">
        <v>5687</v>
      </c>
      <c r="M1051" s="117" t="s">
        <v>439</v>
      </c>
      <c r="N1051" s="112" t="s">
        <v>5688</v>
      </c>
      <c r="O1051" s="112" t="s">
        <v>5689</v>
      </c>
      <c r="P1051" s="112"/>
    </row>
    <row r="1052" spans="1:16" ht="109.2" x14ac:dyDescent="0.3">
      <c r="A1052" s="116" t="s">
        <v>369</v>
      </c>
      <c r="B1052" s="111">
        <v>44904</v>
      </c>
      <c r="C1052" s="120" t="s">
        <v>5690</v>
      </c>
      <c r="D1052" s="112" t="s">
        <v>5691</v>
      </c>
      <c r="E1052" s="112" t="s">
        <v>1634</v>
      </c>
      <c r="F1052" s="113" t="s">
        <v>2261</v>
      </c>
      <c r="G1052" s="112" t="s">
        <v>564</v>
      </c>
      <c r="H1052" s="118" t="s">
        <v>396</v>
      </c>
      <c r="I1052" s="119" t="s">
        <v>461</v>
      </c>
      <c r="J1052" s="114"/>
      <c r="K1052" s="115" t="s">
        <v>68</v>
      </c>
      <c r="L1052" s="115" t="s">
        <v>5692</v>
      </c>
      <c r="M1052" s="117"/>
      <c r="N1052" s="112" t="s">
        <v>5693</v>
      </c>
      <c r="O1052" s="112" t="s">
        <v>5694</v>
      </c>
      <c r="P1052" s="112"/>
    </row>
    <row r="1053" spans="1:16" ht="265.2" x14ac:dyDescent="0.3">
      <c r="A1053" s="116" t="s">
        <v>400</v>
      </c>
      <c r="B1053" s="111">
        <v>44904</v>
      </c>
      <c r="C1053" s="120" t="s">
        <v>5695</v>
      </c>
      <c r="D1053" s="112" t="s">
        <v>5696</v>
      </c>
      <c r="E1053" s="112" t="s">
        <v>1412</v>
      </c>
      <c r="F1053" s="113" t="s">
        <v>1463</v>
      </c>
      <c r="G1053" s="135" t="s">
        <v>4173</v>
      </c>
      <c r="H1053" s="118" t="s">
        <v>396</v>
      </c>
      <c r="I1053" s="119" t="s">
        <v>3178</v>
      </c>
      <c r="J1053" s="114"/>
      <c r="K1053" s="115" t="s">
        <v>3</v>
      </c>
      <c r="L1053" s="115" t="s">
        <v>2757</v>
      </c>
      <c r="M1053" s="117"/>
      <c r="N1053" s="112" t="s">
        <v>5697</v>
      </c>
      <c r="O1053" s="112" t="s">
        <v>5698</v>
      </c>
      <c r="P1053" s="112"/>
    </row>
    <row r="1054" spans="1:16" ht="156" x14ac:dyDescent="0.3">
      <c r="A1054" s="116" t="s">
        <v>379</v>
      </c>
      <c r="B1054" s="111">
        <v>44904</v>
      </c>
      <c r="C1054" s="120" t="s">
        <v>5699</v>
      </c>
      <c r="D1054" s="112" t="s">
        <v>5700</v>
      </c>
      <c r="E1054" s="112" t="s">
        <v>5701</v>
      </c>
      <c r="F1054" s="113" t="s">
        <v>1463</v>
      </c>
      <c r="G1054" s="112" t="s">
        <v>830</v>
      </c>
      <c r="H1054" s="118" t="s">
        <v>396</v>
      </c>
      <c r="I1054" s="119" t="s">
        <v>447</v>
      </c>
      <c r="J1054" s="114" t="s">
        <v>386</v>
      </c>
      <c r="K1054" s="115" t="s">
        <v>11</v>
      </c>
      <c r="L1054" s="115" t="s">
        <v>5702</v>
      </c>
      <c r="M1054" s="117"/>
      <c r="N1054" s="112" t="s">
        <v>5703</v>
      </c>
      <c r="O1054" s="112" t="s">
        <v>5704</v>
      </c>
      <c r="P1054" s="112"/>
    </row>
    <row r="1055" spans="1:16" ht="124.8" x14ac:dyDescent="0.3">
      <c r="A1055" s="116" t="s">
        <v>750</v>
      </c>
      <c r="B1055" s="111">
        <v>44904</v>
      </c>
      <c r="C1055" s="120" t="s">
        <v>5705</v>
      </c>
      <c r="D1055" s="112" t="s">
        <v>5706</v>
      </c>
      <c r="E1055" s="112" t="s">
        <v>1650</v>
      </c>
      <c r="F1055" s="113" t="s">
        <v>1463</v>
      </c>
      <c r="G1055" s="112" t="s">
        <v>564</v>
      </c>
      <c r="H1055" s="118" t="s">
        <v>396</v>
      </c>
      <c r="I1055" s="119" t="s">
        <v>424</v>
      </c>
      <c r="J1055" s="114" t="s">
        <v>452</v>
      </c>
      <c r="K1055" s="115" t="s">
        <v>148</v>
      </c>
      <c r="L1055" s="115"/>
      <c r="M1055" s="117"/>
      <c r="N1055" s="112" t="s">
        <v>5707</v>
      </c>
      <c r="O1055" s="112" t="s">
        <v>5708</v>
      </c>
      <c r="P1055" s="112"/>
    </row>
    <row r="1056" spans="1:16" ht="124.8" x14ac:dyDescent="0.3">
      <c r="A1056" s="116" t="s">
        <v>412</v>
      </c>
      <c r="B1056" s="111">
        <v>44904</v>
      </c>
      <c r="C1056" s="120" t="s">
        <v>5709</v>
      </c>
      <c r="D1056" s="112" t="s">
        <v>5710</v>
      </c>
      <c r="E1056" s="112" t="s">
        <v>5711</v>
      </c>
      <c r="F1056" s="113" t="s">
        <v>1606</v>
      </c>
      <c r="G1056" s="112" t="s">
        <v>564</v>
      </c>
      <c r="H1056" s="118" t="s">
        <v>396</v>
      </c>
      <c r="I1056" s="119" t="s">
        <v>424</v>
      </c>
      <c r="J1056" s="114" t="s">
        <v>452</v>
      </c>
      <c r="K1056" s="115" t="s">
        <v>12</v>
      </c>
      <c r="L1056" s="115" t="s">
        <v>850</v>
      </c>
      <c r="M1056" s="117" t="s">
        <v>439</v>
      </c>
      <c r="N1056" s="112" t="s">
        <v>5712</v>
      </c>
      <c r="O1056" s="112" t="s">
        <v>5713</v>
      </c>
      <c r="P1056" s="112"/>
    </row>
    <row r="1057" spans="1:16" ht="249.6" x14ac:dyDescent="0.3">
      <c r="A1057" s="116" t="s">
        <v>379</v>
      </c>
      <c r="B1057" s="111">
        <v>44904</v>
      </c>
      <c r="C1057" s="120" t="s">
        <v>5714</v>
      </c>
      <c r="D1057" s="112" t="s">
        <v>5715</v>
      </c>
      <c r="E1057" s="112" t="s">
        <v>5716</v>
      </c>
      <c r="F1057" s="113" t="s">
        <v>1525</v>
      </c>
      <c r="G1057" s="112" t="s">
        <v>409</v>
      </c>
      <c r="H1057" s="118" t="s">
        <v>375</v>
      </c>
      <c r="I1057" s="119" t="s">
        <v>461</v>
      </c>
      <c r="J1057" s="114" t="s">
        <v>452</v>
      </c>
      <c r="K1057" s="134" t="s">
        <v>4</v>
      </c>
      <c r="L1057" s="115" t="s">
        <v>5717</v>
      </c>
      <c r="M1057" s="117" t="s">
        <v>649</v>
      </c>
      <c r="N1057" s="112" t="s">
        <v>5718</v>
      </c>
      <c r="O1057" s="112" t="s">
        <v>5719</v>
      </c>
      <c r="P1057" s="112"/>
    </row>
    <row r="1058" spans="1:16" ht="390" x14ac:dyDescent="0.3">
      <c r="A1058" s="116" t="s">
        <v>400</v>
      </c>
      <c r="B1058" s="111">
        <v>44904</v>
      </c>
      <c r="C1058" s="120" t="s">
        <v>5720</v>
      </c>
      <c r="D1058" s="112" t="s">
        <v>5721</v>
      </c>
      <c r="E1058" s="112" t="s">
        <v>5722</v>
      </c>
      <c r="F1058" s="113" t="s">
        <v>1470</v>
      </c>
      <c r="G1058" s="112" t="s">
        <v>5723</v>
      </c>
      <c r="H1058" s="118" t="s">
        <v>375</v>
      </c>
      <c r="I1058" s="119" t="s">
        <v>783</v>
      </c>
      <c r="J1058" s="114" t="s">
        <v>386</v>
      </c>
      <c r="K1058" s="115" t="s">
        <v>8</v>
      </c>
      <c r="L1058" s="115" t="s">
        <v>5724</v>
      </c>
      <c r="M1058" s="117"/>
      <c r="N1058" s="112" t="s">
        <v>5725</v>
      </c>
      <c r="O1058" s="112" t="s">
        <v>5726</v>
      </c>
      <c r="P1058" s="112"/>
    </row>
    <row r="1059" spans="1:16" ht="312" x14ac:dyDescent="0.3">
      <c r="A1059" s="116" t="s">
        <v>400</v>
      </c>
      <c r="B1059" s="111">
        <v>44904</v>
      </c>
      <c r="C1059" s="120" t="s">
        <v>5727</v>
      </c>
      <c r="D1059" s="112" t="s">
        <v>5728</v>
      </c>
      <c r="E1059" s="112" t="s">
        <v>3648</v>
      </c>
      <c r="F1059" s="113" t="s">
        <v>5729</v>
      </c>
      <c r="G1059" s="112" t="s">
        <v>942</v>
      </c>
      <c r="H1059" s="118" t="s">
        <v>375</v>
      </c>
      <c r="I1059" s="119" t="s">
        <v>385</v>
      </c>
      <c r="J1059" s="114" t="s">
        <v>386</v>
      </c>
      <c r="K1059" s="115" t="s">
        <v>44</v>
      </c>
      <c r="L1059" s="115" t="s">
        <v>5279</v>
      </c>
      <c r="M1059" s="117" t="s">
        <v>439</v>
      </c>
      <c r="N1059" s="112" t="s">
        <v>5730</v>
      </c>
      <c r="O1059" s="112" t="s">
        <v>5731</v>
      </c>
      <c r="P1059" s="112"/>
    </row>
    <row r="1060" spans="1:16" ht="390" x14ac:dyDescent="0.3">
      <c r="A1060" s="116" t="s">
        <v>379</v>
      </c>
      <c r="B1060" s="111">
        <v>44904</v>
      </c>
      <c r="C1060" s="120" t="s">
        <v>5732</v>
      </c>
      <c r="D1060" s="112" t="s">
        <v>5733</v>
      </c>
      <c r="E1060" s="112" t="s">
        <v>5734</v>
      </c>
      <c r="F1060" s="113" t="s">
        <v>3422</v>
      </c>
      <c r="G1060" s="112" t="s">
        <v>374</v>
      </c>
      <c r="H1060" s="118" t="s">
        <v>375</v>
      </c>
      <c r="I1060" s="119" t="s">
        <v>431</v>
      </c>
      <c r="J1060" s="114" t="s">
        <v>386</v>
      </c>
      <c r="K1060" s="115" t="s">
        <v>8</v>
      </c>
      <c r="L1060" s="115" t="s">
        <v>5735</v>
      </c>
      <c r="M1060" s="117"/>
      <c r="N1060" s="112" t="s">
        <v>5736</v>
      </c>
      <c r="O1060" s="112" t="s">
        <v>5737</v>
      </c>
      <c r="P1060" s="112"/>
    </row>
    <row r="1061" spans="1:16" ht="409.6" x14ac:dyDescent="0.3">
      <c r="A1061" s="116" t="s">
        <v>400</v>
      </c>
      <c r="B1061" s="111">
        <v>44904</v>
      </c>
      <c r="C1061" s="120" t="s">
        <v>5738</v>
      </c>
      <c r="D1061" s="112" t="s">
        <v>5739</v>
      </c>
      <c r="E1061" s="112" t="s">
        <v>1650</v>
      </c>
      <c r="F1061" s="113" t="s">
        <v>5463</v>
      </c>
      <c r="G1061" s="112" t="s">
        <v>942</v>
      </c>
      <c r="H1061" s="118" t="s">
        <v>375</v>
      </c>
      <c r="I1061" s="119" t="s">
        <v>806</v>
      </c>
      <c r="J1061" s="114" t="s">
        <v>452</v>
      </c>
      <c r="K1061" s="115" t="s">
        <v>184</v>
      </c>
      <c r="L1061" s="115" t="s">
        <v>5740</v>
      </c>
      <c r="M1061" s="117" t="s">
        <v>439</v>
      </c>
      <c r="N1061" s="112" t="s">
        <v>5741</v>
      </c>
      <c r="O1061" s="112" t="s">
        <v>5742</v>
      </c>
      <c r="P1061" s="112"/>
    </row>
    <row r="1062" spans="1:16" ht="249.6" x14ac:dyDescent="0.3">
      <c r="A1062" s="116" t="s">
        <v>400</v>
      </c>
      <c r="B1062" s="111">
        <v>44904</v>
      </c>
      <c r="C1062" s="120" t="s">
        <v>5743</v>
      </c>
      <c r="D1062" s="112" t="s">
        <v>5744</v>
      </c>
      <c r="E1062" s="112" t="s">
        <v>2000</v>
      </c>
      <c r="F1062" s="113" t="s">
        <v>5745</v>
      </c>
      <c r="G1062" s="112" t="s">
        <v>942</v>
      </c>
      <c r="H1062" s="118" t="s">
        <v>375</v>
      </c>
      <c r="I1062" s="119" t="s">
        <v>397</v>
      </c>
      <c r="J1062" s="114" t="s">
        <v>386</v>
      </c>
      <c r="K1062" s="115" t="s">
        <v>5746</v>
      </c>
      <c r="L1062" s="115" t="s">
        <v>3825</v>
      </c>
      <c r="M1062" s="117"/>
      <c r="N1062" s="112" t="s">
        <v>5747</v>
      </c>
      <c r="O1062" s="112" t="s">
        <v>5748</v>
      </c>
      <c r="P1062" s="112"/>
    </row>
    <row r="1063" spans="1:16" ht="109.2" x14ac:dyDescent="0.3">
      <c r="A1063" s="116" t="s">
        <v>400</v>
      </c>
      <c r="B1063" s="111">
        <v>44904</v>
      </c>
      <c r="C1063" s="120" t="s">
        <v>5749</v>
      </c>
      <c r="D1063" s="112" t="s">
        <v>5750</v>
      </c>
      <c r="E1063" s="112" t="s">
        <v>1702</v>
      </c>
      <c r="F1063" s="113" t="s">
        <v>374</v>
      </c>
      <c r="G1063" s="135" t="s">
        <v>5751</v>
      </c>
      <c r="H1063" s="118" t="s">
        <v>396</v>
      </c>
      <c r="I1063" s="119" t="s">
        <v>447</v>
      </c>
      <c r="J1063" s="114" t="s">
        <v>452</v>
      </c>
      <c r="K1063" s="115" t="s">
        <v>8</v>
      </c>
      <c r="L1063" s="115"/>
      <c r="M1063" s="117"/>
      <c r="N1063" s="112" t="s">
        <v>5752</v>
      </c>
      <c r="O1063" s="112" t="s">
        <v>5753</v>
      </c>
      <c r="P1063" s="112"/>
    </row>
    <row r="1064" spans="1:16" ht="62.4" x14ac:dyDescent="0.3">
      <c r="A1064" s="116" t="s">
        <v>400</v>
      </c>
      <c r="B1064" s="111">
        <v>44904</v>
      </c>
      <c r="C1064" s="120" t="s">
        <v>5754</v>
      </c>
      <c r="D1064" s="112" t="s">
        <v>5755</v>
      </c>
      <c r="E1064" s="112" t="s">
        <v>1355</v>
      </c>
      <c r="F1064" s="113" t="s">
        <v>374</v>
      </c>
      <c r="G1064" s="135" t="s">
        <v>5756</v>
      </c>
      <c r="H1064" s="118" t="s">
        <v>396</v>
      </c>
      <c r="I1064" s="119" t="s">
        <v>431</v>
      </c>
      <c r="J1064" s="114" t="s">
        <v>452</v>
      </c>
      <c r="K1064" s="115" t="s">
        <v>5757</v>
      </c>
      <c r="L1064" s="115"/>
      <c r="M1064" s="117"/>
      <c r="N1064" s="112" t="s">
        <v>5758</v>
      </c>
      <c r="O1064" s="112" t="s">
        <v>5759</v>
      </c>
      <c r="P1064" s="112"/>
    </row>
    <row r="1065" spans="1:16" ht="78" x14ac:dyDescent="0.3">
      <c r="A1065" s="116" t="s">
        <v>554</v>
      </c>
      <c r="B1065" s="111">
        <v>44904</v>
      </c>
      <c r="C1065" s="120" t="s">
        <v>5760</v>
      </c>
      <c r="D1065" s="112" t="s">
        <v>5761</v>
      </c>
      <c r="E1065" s="112" t="s">
        <v>1878</v>
      </c>
      <c r="F1065" s="113" t="s">
        <v>374</v>
      </c>
      <c r="G1065" s="112" t="s">
        <v>5762</v>
      </c>
      <c r="H1065" s="118" t="s">
        <v>396</v>
      </c>
      <c r="I1065" s="119" t="s">
        <v>5763</v>
      </c>
      <c r="J1065" s="114" t="s">
        <v>452</v>
      </c>
      <c r="K1065" s="115" t="s">
        <v>69</v>
      </c>
      <c r="L1065" s="115" t="s">
        <v>5764</v>
      </c>
      <c r="M1065" s="117"/>
      <c r="N1065" s="112" t="s">
        <v>5765</v>
      </c>
      <c r="O1065" s="112" t="s">
        <v>5766</v>
      </c>
      <c r="P1065" s="112"/>
    </row>
    <row r="1066" spans="1:16" ht="140.4" x14ac:dyDescent="0.3">
      <c r="A1066" s="116" t="s">
        <v>390</v>
      </c>
      <c r="B1066" s="111">
        <v>44904</v>
      </c>
      <c r="C1066" s="120" t="s">
        <v>5767</v>
      </c>
      <c r="D1066" s="112" t="s">
        <v>5768</v>
      </c>
      <c r="E1066" s="112" t="s">
        <v>5769</v>
      </c>
      <c r="F1066" s="113" t="s">
        <v>374</v>
      </c>
      <c r="G1066" s="135" t="s">
        <v>564</v>
      </c>
      <c r="H1066" s="118" t="s">
        <v>396</v>
      </c>
      <c r="I1066" s="119" t="s">
        <v>1206</v>
      </c>
      <c r="J1066" s="114" t="s">
        <v>452</v>
      </c>
      <c r="K1066" s="115"/>
      <c r="L1066" s="115"/>
      <c r="M1066" s="117"/>
      <c r="N1066" s="112" t="s">
        <v>5770</v>
      </c>
      <c r="O1066" s="112" t="s">
        <v>5771</v>
      </c>
      <c r="P1066" s="112"/>
    </row>
    <row r="1067" spans="1:16" ht="78" x14ac:dyDescent="0.3">
      <c r="A1067" s="116" t="s">
        <v>1214</v>
      </c>
      <c r="B1067" s="111">
        <v>44904</v>
      </c>
      <c r="C1067" s="120" t="s">
        <v>5772</v>
      </c>
      <c r="D1067" s="112" t="s">
        <v>5773</v>
      </c>
      <c r="E1067" s="112" t="s">
        <v>1850</v>
      </c>
      <c r="F1067" s="113" t="s">
        <v>374</v>
      </c>
      <c r="G1067" s="135" t="s">
        <v>5774</v>
      </c>
      <c r="H1067" s="118" t="s">
        <v>396</v>
      </c>
      <c r="I1067" s="119" t="s">
        <v>2420</v>
      </c>
      <c r="J1067" s="114" t="s">
        <v>452</v>
      </c>
      <c r="K1067" s="115" t="s">
        <v>8</v>
      </c>
      <c r="L1067" s="115" t="s">
        <v>5775</v>
      </c>
      <c r="M1067" s="117"/>
      <c r="N1067" s="112" t="s">
        <v>5776</v>
      </c>
      <c r="O1067" s="112" t="s">
        <v>5777</v>
      </c>
      <c r="P1067" s="112"/>
    </row>
    <row r="1068" spans="1:16" ht="265.2" x14ac:dyDescent="0.3">
      <c r="A1068" s="116" t="s">
        <v>400</v>
      </c>
      <c r="B1068" s="111">
        <v>44904</v>
      </c>
      <c r="C1068" s="120" t="s">
        <v>5778</v>
      </c>
      <c r="D1068" s="112" t="s">
        <v>5779</v>
      </c>
      <c r="E1068" s="112" t="s">
        <v>1702</v>
      </c>
      <c r="F1068" s="113" t="s">
        <v>374</v>
      </c>
      <c r="G1068" s="135" t="s">
        <v>409</v>
      </c>
      <c r="H1068" s="118" t="s">
        <v>375</v>
      </c>
      <c r="I1068" s="119" t="s">
        <v>447</v>
      </c>
      <c r="J1068" s="114" t="s">
        <v>452</v>
      </c>
      <c r="K1068" s="115" t="s">
        <v>8</v>
      </c>
      <c r="L1068" s="115" t="s">
        <v>5780</v>
      </c>
      <c r="M1068" s="117"/>
      <c r="N1068" s="112" t="s">
        <v>5781</v>
      </c>
      <c r="O1068" s="112" t="s">
        <v>5782</v>
      </c>
      <c r="P1068" s="112"/>
    </row>
    <row r="1069" spans="1:16" ht="202.8" x14ac:dyDescent="0.3">
      <c r="A1069" s="116" t="s">
        <v>390</v>
      </c>
      <c r="B1069" s="111">
        <v>44904</v>
      </c>
      <c r="C1069" s="120" t="s">
        <v>5783</v>
      </c>
      <c r="D1069" s="112" t="s">
        <v>5784</v>
      </c>
      <c r="E1069" s="112" t="s">
        <v>1677</v>
      </c>
      <c r="F1069" s="113" t="s">
        <v>374</v>
      </c>
      <c r="G1069" s="135" t="s">
        <v>564</v>
      </c>
      <c r="H1069" s="118" t="s">
        <v>375</v>
      </c>
      <c r="I1069" s="119" t="s">
        <v>694</v>
      </c>
      <c r="J1069" s="114" t="s">
        <v>452</v>
      </c>
      <c r="K1069" s="115" t="s">
        <v>39</v>
      </c>
      <c r="L1069" s="115" t="s">
        <v>5785</v>
      </c>
      <c r="M1069" s="117"/>
      <c r="N1069" s="112" t="s">
        <v>5786</v>
      </c>
      <c r="O1069" s="112" t="s">
        <v>5787</v>
      </c>
      <c r="P1069" s="112"/>
    </row>
    <row r="1070" spans="1:16" ht="62.4" x14ac:dyDescent="0.3">
      <c r="A1070" s="116" t="s">
        <v>412</v>
      </c>
      <c r="B1070" s="111">
        <v>44904</v>
      </c>
      <c r="C1070" s="120" t="s">
        <v>5788</v>
      </c>
      <c r="D1070" s="112" t="s">
        <v>5789</v>
      </c>
      <c r="E1070" s="112" t="s">
        <v>1401</v>
      </c>
      <c r="F1070" s="113" t="s">
        <v>374</v>
      </c>
      <c r="G1070" s="112" t="s">
        <v>374</v>
      </c>
      <c r="H1070" s="118" t="s">
        <v>396</v>
      </c>
      <c r="I1070" s="119" t="s">
        <v>447</v>
      </c>
      <c r="J1070" s="114" t="s">
        <v>452</v>
      </c>
      <c r="K1070" s="115" t="s">
        <v>5</v>
      </c>
      <c r="L1070" s="115"/>
      <c r="M1070" s="117"/>
      <c r="N1070" s="112" t="s">
        <v>5790</v>
      </c>
      <c r="O1070" s="112" t="s">
        <v>5791</v>
      </c>
      <c r="P1070" s="112"/>
    </row>
    <row r="1071" spans="1:16" ht="62.4" x14ac:dyDescent="0.3">
      <c r="A1071" s="116" t="s">
        <v>400</v>
      </c>
      <c r="B1071" s="111">
        <v>44904</v>
      </c>
      <c r="C1071" s="120" t="s">
        <v>5792</v>
      </c>
      <c r="D1071" s="112" t="s">
        <v>5793</v>
      </c>
      <c r="E1071" s="112" t="s">
        <v>2166</v>
      </c>
      <c r="F1071" s="113" t="s">
        <v>374</v>
      </c>
      <c r="G1071" s="112" t="s">
        <v>374</v>
      </c>
      <c r="H1071" s="118" t="s">
        <v>396</v>
      </c>
      <c r="I1071" s="119" t="s">
        <v>431</v>
      </c>
      <c r="J1071" s="114"/>
      <c r="K1071" s="115"/>
      <c r="L1071" s="115"/>
      <c r="M1071" s="117"/>
      <c r="N1071" s="112" t="s">
        <v>5794</v>
      </c>
      <c r="O1071" s="112" t="s">
        <v>5795</v>
      </c>
      <c r="P1071" s="112"/>
    </row>
    <row r="1072" spans="1:16" ht="62.4" x14ac:dyDescent="0.3">
      <c r="A1072" s="116" t="s">
        <v>400</v>
      </c>
      <c r="B1072" s="111">
        <v>44904</v>
      </c>
      <c r="C1072" s="120" t="s">
        <v>5796</v>
      </c>
      <c r="D1072" s="112" t="s">
        <v>5797</v>
      </c>
      <c r="E1072" s="112" t="s">
        <v>1328</v>
      </c>
      <c r="F1072" s="113" t="s">
        <v>374</v>
      </c>
      <c r="G1072" s="135" t="s">
        <v>374</v>
      </c>
      <c r="H1072" s="118" t="s">
        <v>396</v>
      </c>
      <c r="I1072" s="119" t="s">
        <v>385</v>
      </c>
      <c r="J1072" s="114" t="s">
        <v>452</v>
      </c>
      <c r="K1072" s="115" t="s">
        <v>5</v>
      </c>
      <c r="L1072" s="115" t="s">
        <v>5798</v>
      </c>
      <c r="M1072" s="117"/>
      <c r="N1072" s="112" t="s">
        <v>5799</v>
      </c>
      <c r="O1072" s="112" t="s">
        <v>5800</v>
      </c>
      <c r="P1072" s="112"/>
    </row>
    <row r="1073" spans="1:16" ht="78" x14ac:dyDescent="0.3">
      <c r="A1073" s="116" t="s">
        <v>379</v>
      </c>
      <c r="B1073" s="111">
        <v>44904</v>
      </c>
      <c r="C1073" s="120" t="s">
        <v>5801</v>
      </c>
      <c r="D1073" s="112" t="s">
        <v>5802</v>
      </c>
      <c r="E1073" s="112" t="s">
        <v>1401</v>
      </c>
      <c r="F1073" s="113" t="s">
        <v>374</v>
      </c>
      <c r="G1073" s="112" t="s">
        <v>374</v>
      </c>
      <c r="H1073" s="118" t="s">
        <v>396</v>
      </c>
      <c r="I1073" s="119" t="s">
        <v>461</v>
      </c>
      <c r="J1073" s="114" t="s">
        <v>452</v>
      </c>
      <c r="K1073" s="115" t="s">
        <v>11</v>
      </c>
      <c r="L1073" s="115"/>
      <c r="M1073" s="117"/>
      <c r="N1073" s="112" t="s">
        <v>5803</v>
      </c>
      <c r="O1073" s="112" t="s">
        <v>5804</v>
      </c>
      <c r="P1073" s="112"/>
    </row>
    <row r="1074" spans="1:16" ht="93.6" x14ac:dyDescent="0.3">
      <c r="A1074" s="116" t="s">
        <v>1214</v>
      </c>
      <c r="B1074" s="111">
        <v>44904</v>
      </c>
      <c r="C1074" s="120" t="s">
        <v>5805</v>
      </c>
      <c r="D1074" s="112" t="s">
        <v>5806</v>
      </c>
      <c r="E1074" s="112" t="s">
        <v>2456</v>
      </c>
      <c r="F1074" s="113" t="s">
        <v>374</v>
      </c>
      <c r="G1074" s="135" t="s">
        <v>374</v>
      </c>
      <c r="H1074" s="118" t="s">
        <v>396</v>
      </c>
      <c r="I1074" s="119" t="s">
        <v>385</v>
      </c>
      <c r="J1074" s="114" t="s">
        <v>452</v>
      </c>
      <c r="K1074" s="115" t="s">
        <v>66</v>
      </c>
      <c r="L1074" s="115" t="s">
        <v>5807</v>
      </c>
      <c r="M1074" s="117"/>
      <c r="N1074" s="112" t="s">
        <v>5808</v>
      </c>
      <c r="O1074" s="112" t="s">
        <v>5809</v>
      </c>
      <c r="P1074" s="112"/>
    </row>
    <row r="1075" spans="1:16" ht="78" x14ac:dyDescent="0.3">
      <c r="A1075" s="116" t="s">
        <v>1654</v>
      </c>
      <c r="B1075" s="111">
        <v>44904</v>
      </c>
      <c r="C1075" s="120" t="s">
        <v>5810</v>
      </c>
      <c r="D1075" s="112" t="s">
        <v>5811</v>
      </c>
      <c r="E1075" s="112" t="s">
        <v>1650</v>
      </c>
      <c r="F1075" s="113" t="s">
        <v>374</v>
      </c>
      <c r="G1075" s="135" t="s">
        <v>374</v>
      </c>
      <c r="H1075" s="118" t="s">
        <v>396</v>
      </c>
      <c r="I1075" s="119" t="s">
        <v>431</v>
      </c>
      <c r="J1075" s="114" t="s">
        <v>452</v>
      </c>
      <c r="K1075" s="115" t="s">
        <v>116</v>
      </c>
      <c r="L1075" s="115" t="s">
        <v>5812</v>
      </c>
      <c r="M1075" s="117"/>
      <c r="N1075" s="112" t="s">
        <v>5813</v>
      </c>
      <c r="O1075" s="112" t="s">
        <v>5814</v>
      </c>
      <c r="P1075" s="112"/>
    </row>
    <row r="1076" spans="1:16" ht="109.2" x14ac:dyDescent="0.3">
      <c r="A1076" s="116" t="s">
        <v>400</v>
      </c>
      <c r="B1076" s="111">
        <v>44904</v>
      </c>
      <c r="C1076" s="120" t="s">
        <v>5815</v>
      </c>
      <c r="D1076" s="112" t="s">
        <v>5816</v>
      </c>
      <c r="E1076" s="112" t="s">
        <v>510</v>
      </c>
      <c r="F1076" s="113" t="s">
        <v>374</v>
      </c>
      <c r="G1076" s="135" t="s">
        <v>374</v>
      </c>
      <c r="H1076" s="118" t="s">
        <v>396</v>
      </c>
      <c r="I1076" s="119" t="s">
        <v>481</v>
      </c>
      <c r="J1076" s="114" t="s">
        <v>452</v>
      </c>
      <c r="K1076" s="115" t="s">
        <v>35</v>
      </c>
      <c r="L1076" s="115" t="s">
        <v>5817</v>
      </c>
      <c r="M1076" s="117" t="s">
        <v>439</v>
      </c>
      <c r="N1076" s="112" t="s">
        <v>5818</v>
      </c>
      <c r="O1076" s="112" t="s">
        <v>5819</v>
      </c>
      <c r="P1076" s="112"/>
    </row>
    <row r="1077" spans="1:16" ht="78" x14ac:dyDescent="0.3">
      <c r="A1077" s="116" t="s">
        <v>400</v>
      </c>
      <c r="B1077" s="111">
        <v>44904</v>
      </c>
      <c r="C1077" s="120" t="s">
        <v>5820</v>
      </c>
      <c r="D1077" s="112" t="s">
        <v>5821</v>
      </c>
      <c r="E1077" s="112" t="s">
        <v>1702</v>
      </c>
      <c r="F1077" s="113" t="s">
        <v>374</v>
      </c>
      <c r="G1077" s="135" t="s">
        <v>374</v>
      </c>
      <c r="H1077" s="118" t="s">
        <v>396</v>
      </c>
      <c r="I1077" s="119" t="s">
        <v>447</v>
      </c>
      <c r="J1077" s="114" t="s">
        <v>452</v>
      </c>
      <c r="K1077" s="115" t="s">
        <v>35</v>
      </c>
      <c r="L1077" s="115" t="s">
        <v>5822</v>
      </c>
      <c r="M1077" s="117" t="s">
        <v>649</v>
      </c>
      <c r="N1077" s="112" t="s">
        <v>5823</v>
      </c>
      <c r="O1077" s="112" t="s">
        <v>5824</v>
      </c>
      <c r="P1077" s="112"/>
    </row>
    <row r="1078" spans="1:16" ht="93.6" x14ac:dyDescent="0.3">
      <c r="A1078" s="116" t="s">
        <v>400</v>
      </c>
      <c r="B1078" s="111">
        <v>44904</v>
      </c>
      <c r="C1078" s="120" t="s">
        <v>5825</v>
      </c>
      <c r="D1078" s="112" t="s">
        <v>1080</v>
      </c>
      <c r="E1078" s="112" t="s">
        <v>1412</v>
      </c>
      <c r="F1078" s="113" t="s">
        <v>374</v>
      </c>
      <c r="G1078" s="135" t="s">
        <v>374</v>
      </c>
      <c r="H1078" s="118" t="s">
        <v>396</v>
      </c>
      <c r="I1078" s="119" t="s">
        <v>5826</v>
      </c>
      <c r="J1078" s="114" t="s">
        <v>452</v>
      </c>
      <c r="K1078" s="115" t="s">
        <v>101</v>
      </c>
      <c r="L1078" s="115" t="s">
        <v>5827</v>
      </c>
      <c r="M1078" s="117" t="s">
        <v>649</v>
      </c>
      <c r="N1078" s="112" t="s">
        <v>5828</v>
      </c>
      <c r="O1078" s="112" t="s">
        <v>5829</v>
      </c>
      <c r="P1078" s="112"/>
    </row>
    <row r="1079" spans="1:16" ht="171.6" x14ac:dyDescent="0.3">
      <c r="A1079" s="116" t="s">
        <v>400</v>
      </c>
      <c r="B1079" s="111">
        <v>44904</v>
      </c>
      <c r="C1079" s="120" t="s">
        <v>5830</v>
      </c>
      <c r="D1079" s="112" t="s">
        <v>5831</v>
      </c>
      <c r="E1079" s="112" t="s">
        <v>5832</v>
      </c>
      <c r="F1079" s="113" t="s">
        <v>1556</v>
      </c>
      <c r="G1079" s="135" t="s">
        <v>409</v>
      </c>
      <c r="H1079" s="118" t="s">
        <v>396</v>
      </c>
      <c r="I1079" s="119" t="s">
        <v>385</v>
      </c>
      <c r="J1079" s="114" t="s">
        <v>452</v>
      </c>
      <c r="K1079" s="115" t="s">
        <v>13</v>
      </c>
      <c r="L1079" s="115" t="s">
        <v>5833</v>
      </c>
      <c r="M1079" s="117" t="s">
        <v>649</v>
      </c>
      <c r="N1079" s="112" t="s">
        <v>5834</v>
      </c>
      <c r="O1079" s="112" t="s">
        <v>5835</v>
      </c>
      <c r="P1079" s="112"/>
    </row>
    <row r="1080" spans="1:16" ht="156" x14ac:dyDescent="0.3">
      <c r="A1080" s="116" t="s">
        <v>400</v>
      </c>
      <c r="B1080" s="111">
        <v>44904</v>
      </c>
      <c r="C1080" s="120" t="s">
        <v>5836</v>
      </c>
      <c r="D1080" s="112" t="s">
        <v>5837</v>
      </c>
      <c r="E1080" s="112" t="s">
        <v>3400</v>
      </c>
      <c r="F1080" s="113" t="s">
        <v>374</v>
      </c>
      <c r="G1080" s="135" t="s">
        <v>374</v>
      </c>
      <c r="H1080" s="118" t="s">
        <v>396</v>
      </c>
      <c r="I1080" s="119" t="s">
        <v>461</v>
      </c>
      <c r="J1080" s="114" t="s">
        <v>452</v>
      </c>
      <c r="K1080" s="115" t="s">
        <v>13</v>
      </c>
      <c r="L1080" s="115" t="s">
        <v>5838</v>
      </c>
      <c r="M1080" s="117" t="s">
        <v>649</v>
      </c>
      <c r="N1080" s="112" t="s">
        <v>5839</v>
      </c>
      <c r="O1080" s="112" t="s">
        <v>5840</v>
      </c>
      <c r="P1080" s="112"/>
    </row>
    <row r="1081" spans="1:16" ht="124.8" x14ac:dyDescent="0.3">
      <c r="A1081" s="116" t="s">
        <v>400</v>
      </c>
      <c r="B1081" s="111">
        <v>44904</v>
      </c>
      <c r="C1081" s="120" t="s">
        <v>5841</v>
      </c>
      <c r="D1081" s="112" t="s">
        <v>5842</v>
      </c>
      <c r="E1081" s="112" t="s">
        <v>1562</v>
      </c>
      <c r="F1081" s="113" t="s">
        <v>374</v>
      </c>
      <c r="G1081" s="112" t="s">
        <v>374</v>
      </c>
      <c r="H1081" s="118" t="s">
        <v>375</v>
      </c>
      <c r="I1081" s="119" t="s">
        <v>537</v>
      </c>
      <c r="J1081" s="114"/>
      <c r="K1081" s="115"/>
      <c r="L1081" s="115"/>
      <c r="M1081" s="117"/>
      <c r="N1081" s="112" t="s">
        <v>5843</v>
      </c>
      <c r="O1081" s="112" t="s">
        <v>5844</v>
      </c>
      <c r="P1081" s="112"/>
    </row>
    <row r="1082" spans="1:16" ht="187.2" x14ac:dyDescent="0.3">
      <c r="A1082" s="116" t="s">
        <v>400</v>
      </c>
      <c r="B1082" s="111">
        <v>44904</v>
      </c>
      <c r="C1082" s="120" t="s">
        <v>5845</v>
      </c>
      <c r="D1082" s="112" t="s">
        <v>5846</v>
      </c>
      <c r="E1082" s="112" t="s">
        <v>5847</v>
      </c>
      <c r="F1082" s="113" t="s">
        <v>1470</v>
      </c>
      <c r="G1082" s="112" t="s">
        <v>942</v>
      </c>
      <c r="H1082" s="118" t="s">
        <v>375</v>
      </c>
      <c r="I1082" s="119" t="s">
        <v>385</v>
      </c>
      <c r="J1082" s="114" t="s">
        <v>452</v>
      </c>
      <c r="K1082" s="115" t="s">
        <v>10</v>
      </c>
      <c r="L1082" s="115"/>
      <c r="M1082" s="117"/>
      <c r="N1082" s="112" t="s">
        <v>5848</v>
      </c>
      <c r="O1082" s="112" t="s">
        <v>5849</v>
      </c>
      <c r="P1082" s="112"/>
    </row>
    <row r="1083" spans="1:16" ht="140.4" x14ac:dyDescent="0.3">
      <c r="A1083" s="116" t="s">
        <v>400</v>
      </c>
      <c r="B1083" s="111">
        <v>44904</v>
      </c>
      <c r="C1083" s="120" t="s">
        <v>5850</v>
      </c>
      <c r="D1083" s="112" t="s">
        <v>5851</v>
      </c>
      <c r="E1083" s="112" t="s">
        <v>2000</v>
      </c>
      <c r="F1083" s="113" t="s">
        <v>374</v>
      </c>
      <c r="G1083" s="135" t="s">
        <v>374</v>
      </c>
      <c r="H1083" s="118" t="s">
        <v>375</v>
      </c>
      <c r="I1083" s="119" t="s">
        <v>1243</v>
      </c>
      <c r="J1083" s="114" t="s">
        <v>452</v>
      </c>
      <c r="K1083" s="115" t="s">
        <v>204</v>
      </c>
      <c r="L1083" s="115" t="s">
        <v>636</v>
      </c>
      <c r="M1083" s="117"/>
      <c r="N1083" s="112" t="s">
        <v>5852</v>
      </c>
      <c r="O1083" s="112" t="s">
        <v>5853</v>
      </c>
      <c r="P1083" s="112"/>
    </row>
    <row r="1084" spans="1:16" ht="140.4" x14ac:dyDescent="0.3">
      <c r="A1084" s="116" t="s">
        <v>379</v>
      </c>
      <c r="B1084" s="111">
        <v>44904</v>
      </c>
      <c r="C1084" s="120" t="s">
        <v>5854</v>
      </c>
      <c r="D1084" s="112" t="s">
        <v>5855</v>
      </c>
      <c r="E1084" s="112" t="s">
        <v>1401</v>
      </c>
      <c r="F1084" s="113" t="s">
        <v>374</v>
      </c>
      <c r="G1084" s="112" t="s">
        <v>374</v>
      </c>
      <c r="H1084" s="118" t="s">
        <v>375</v>
      </c>
      <c r="I1084" s="119" t="s">
        <v>431</v>
      </c>
      <c r="J1084" s="114" t="s">
        <v>452</v>
      </c>
      <c r="K1084" s="115" t="s">
        <v>11</v>
      </c>
      <c r="L1084" s="115"/>
      <c r="M1084" s="117"/>
      <c r="N1084" s="112" t="s">
        <v>5856</v>
      </c>
      <c r="O1084" s="112" t="s">
        <v>5857</v>
      </c>
      <c r="P1084" s="112"/>
    </row>
    <row r="1085" spans="1:16" ht="187.2" x14ac:dyDescent="0.3">
      <c r="A1085" s="116" t="s">
        <v>400</v>
      </c>
      <c r="B1085" s="111">
        <v>44904</v>
      </c>
      <c r="C1085" s="120" t="s">
        <v>5858</v>
      </c>
      <c r="D1085" s="112" t="s">
        <v>5859</v>
      </c>
      <c r="E1085" s="112" t="s">
        <v>5860</v>
      </c>
      <c r="F1085" s="113" t="s">
        <v>374</v>
      </c>
      <c r="G1085" s="135" t="s">
        <v>374</v>
      </c>
      <c r="H1085" s="118" t="s">
        <v>375</v>
      </c>
      <c r="I1085" s="119" t="s">
        <v>431</v>
      </c>
      <c r="J1085" s="114" t="s">
        <v>452</v>
      </c>
      <c r="K1085" s="115" t="s">
        <v>8</v>
      </c>
      <c r="L1085" s="115" t="s">
        <v>5861</v>
      </c>
      <c r="M1085" s="117"/>
      <c r="N1085" s="112" t="s">
        <v>5862</v>
      </c>
      <c r="O1085" s="112" t="s">
        <v>5863</v>
      </c>
      <c r="P1085" s="112"/>
    </row>
    <row r="1086" spans="1:16" ht="265.2" x14ac:dyDescent="0.3">
      <c r="A1086" s="116" t="s">
        <v>400</v>
      </c>
      <c r="B1086" s="111">
        <v>44904</v>
      </c>
      <c r="C1086" s="120" t="s">
        <v>5864</v>
      </c>
      <c r="D1086" s="112" t="s">
        <v>4869</v>
      </c>
      <c r="E1086" s="112" t="s">
        <v>2166</v>
      </c>
      <c r="F1086" s="113" t="s">
        <v>374</v>
      </c>
      <c r="G1086" s="112" t="s">
        <v>374</v>
      </c>
      <c r="H1086" s="118" t="s">
        <v>375</v>
      </c>
      <c r="I1086" s="119" t="s">
        <v>461</v>
      </c>
      <c r="J1086" s="114"/>
      <c r="K1086" s="115"/>
      <c r="L1086" s="115"/>
      <c r="M1086" s="117"/>
      <c r="N1086" s="112" t="s">
        <v>5865</v>
      </c>
      <c r="O1086" s="112" t="s">
        <v>5866</v>
      </c>
      <c r="P1086" s="112"/>
    </row>
    <row r="1087" spans="1:16" ht="234" x14ac:dyDescent="0.3">
      <c r="A1087" s="116" t="s">
        <v>400</v>
      </c>
      <c r="B1087" s="111">
        <v>44904</v>
      </c>
      <c r="C1087" s="120" t="s">
        <v>5867</v>
      </c>
      <c r="D1087" s="112" t="s">
        <v>5868</v>
      </c>
      <c r="E1087" s="112" t="s">
        <v>2143</v>
      </c>
      <c r="F1087" s="113" t="s">
        <v>1606</v>
      </c>
      <c r="G1087" s="135" t="s">
        <v>564</v>
      </c>
      <c r="H1087" s="118" t="s">
        <v>375</v>
      </c>
      <c r="I1087" s="119" t="s">
        <v>447</v>
      </c>
      <c r="J1087" s="114" t="s">
        <v>452</v>
      </c>
      <c r="K1087" s="115" t="s">
        <v>13</v>
      </c>
      <c r="L1087" s="115" t="s">
        <v>5869</v>
      </c>
      <c r="M1087" s="117" t="s">
        <v>649</v>
      </c>
      <c r="N1087" s="112" t="s">
        <v>5870</v>
      </c>
      <c r="O1087" s="112" t="s">
        <v>5871</v>
      </c>
      <c r="P1087" s="112"/>
    </row>
    <row r="1088" spans="1:16" ht="124.8" x14ac:dyDescent="0.3">
      <c r="A1088" s="116" t="s">
        <v>369</v>
      </c>
      <c r="B1088" s="111">
        <v>44897</v>
      </c>
      <c r="C1088" s="120" t="s">
        <v>5872</v>
      </c>
      <c r="D1088" s="112" t="s">
        <v>5873</v>
      </c>
      <c r="E1088" s="112" t="s">
        <v>5874</v>
      </c>
      <c r="F1088" s="113" t="s">
        <v>1298</v>
      </c>
      <c r="G1088" s="112" t="s">
        <v>460</v>
      </c>
      <c r="H1088" s="118" t="s">
        <v>396</v>
      </c>
      <c r="I1088" s="119" t="s">
        <v>431</v>
      </c>
      <c r="J1088" s="114" t="s">
        <v>386</v>
      </c>
      <c r="K1088" s="115" t="s">
        <v>6</v>
      </c>
      <c r="L1088" s="115"/>
      <c r="M1088" s="117"/>
      <c r="N1088" s="112" t="s">
        <v>5875</v>
      </c>
      <c r="O1088" s="112" t="s">
        <v>5876</v>
      </c>
      <c r="P1088" s="112"/>
    </row>
    <row r="1089" spans="1:16" ht="78" x14ac:dyDescent="0.3">
      <c r="A1089" s="116" t="s">
        <v>400</v>
      </c>
      <c r="B1089" s="111">
        <v>44897</v>
      </c>
      <c r="C1089" s="120" t="s">
        <v>5877</v>
      </c>
      <c r="D1089" s="112" t="s">
        <v>5878</v>
      </c>
      <c r="E1089" s="112" t="s">
        <v>704</v>
      </c>
      <c r="F1089" s="113" t="s">
        <v>1544</v>
      </c>
      <c r="G1089" s="135" t="s">
        <v>564</v>
      </c>
      <c r="H1089" s="118" t="s">
        <v>396</v>
      </c>
      <c r="I1089" s="119" t="s">
        <v>461</v>
      </c>
      <c r="J1089" s="114" t="s">
        <v>452</v>
      </c>
      <c r="K1089" s="115" t="s">
        <v>5</v>
      </c>
      <c r="L1089" s="115"/>
      <c r="M1089" s="117"/>
      <c r="N1089" s="112" t="s">
        <v>5879</v>
      </c>
      <c r="O1089" s="112" t="s">
        <v>5880</v>
      </c>
      <c r="P1089" s="112"/>
    </row>
    <row r="1090" spans="1:16" ht="109.2" x14ac:dyDescent="0.3">
      <c r="A1090" s="116" t="s">
        <v>369</v>
      </c>
      <c r="B1090" s="111">
        <v>44897</v>
      </c>
      <c r="C1090" s="120" t="s">
        <v>5881</v>
      </c>
      <c r="D1090" s="112" t="s">
        <v>5882</v>
      </c>
      <c r="E1090" s="112" t="s">
        <v>2143</v>
      </c>
      <c r="F1090" s="113" t="s">
        <v>1544</v>
      </c>
      <c r="G1090" s="135" t="s">
        <v>564</v>
      </c>
      <c r="H1090" s="118" t="s">
        <v>396</v>
      </c>
      <c r="I1090" s="119" t="s">
        <v>385</v>
      </c>
      <c r="J1090" s="114" t="s">
        <v>452</v>
      </c>
      <c r="K1090" s="115" t="s">
        <v>7</v>
      </c>
      <c r="L1090" s="115"/>
      <c r="M1090" s="117"/>
      <c r="N1090" s="112" t="s">
        <v>5883</v>
      </c>
      <c r="O1090" s="112" t="s">
        <v>5884</v>
      </c>
      <c r="P1090" s="112"/>
    </row>
    <row r="1091" spans="1:16" ht="109.2" x14ac:dyDescent="0.3">
      <c r="A1091" s="116" t="s">
        <v>369</v>
      </c>
      <c r="B1091" s="111">
        <v>44897</v>
      </c>
      <c r="C1091" s="120" t="s">
        <v>5885</v>
      </c>
      <c r="D1091" s="112" t="s">
        <v>5886</v>
      </c>
      <c r="E1091" s="112" t="s">
        <v>704</v>
      </c>
      <c r="F1091" s="113" t="s">
        <v>1556</v>
      </c>
      <c r="G1091" s="135" t="s">
        <v>374</v>
      </c>
      <c r="H1091" s="118" t="s">
        <v>396</v>
      </c>
      <c r="I1091" s="119" t="s">
        <v>385</v>
      </c>
      <c r="J1091" s="114" t="s">
        <v>452</v>
      </c>
      <c r="K1091" s="115" t="s">
        <v>0</v>
      </c>
      <c r="L1091" s="115" t="s">
        <v>5887</v>
      </c>
      <c r="M1091" s="117"/>
      <c r="N1091" s="112" t="s">
        <v>5888</v>
      </c>
      <c r="O1091" s="112" t="s">
        <v>5889</v>
      </c>
      <c r="P1091" s="112"/>
    </row>
    <row r="1092" spans="1:16" ht="124.8" x14ac:dyDescent="0.3">
      <c r="A1092" s="116" t="s">
        <v>400</v>
      </c>
      <c r="B1092" s="111">
        <v>44897</v>
      </c>
      <c r="C1092" s="120" t="s">
        <v>5890</v>
      </c>
      <c r="D1092" s="112" t="s">
        <v>5891</v>
      </c>
      <c r="E1092" s="112" t="s">
        <v>510</v>
      </c>
      <c r="F1092" s="113" t="s">
        <v>1556</v>
      </c>
      <c r="G1092" s="135" t="s">
        <v>409</v>
      </c>
      <c r="H1092" s="118" t="s">
        <v>396</v>
      </c>
      <c r="I1092" s="119" t="s">
        <v>783</v>
      </c>
      <c r="J1092" s="114" t="s">
        <v>452</v>
      </c>
      <c r="K1092" s="115" t="s">
        <v>5</v>
      </c>
      <c r="L1092" s="115" t="s">
        <v>5892</v>
      </c>
      <c r="M1092" s="117"/>
      <c r="N1092" s="112" t="s">
        <v>5893</v>
      </c>
      <c r="O1092" s="112" t="s">
        <v>5894</v>
      </c>
      <c r="P1092" s="112"/>
    </row>
    <row r="1093" spans="1:16" ht="140.4" x14ac:dyDescent="0.3">
      <c r="A1093" s="116" t="s">
        <v>1294</v>
      </c>
      <c r="B1093" s="111">
        <v>44897</v>
      </c>
      <c r="C1093" s="120" t="s">
        <v>5895</v>
      </c>
      <c r="D1093" s="112" t="s">
        <v>5896</v>
      </c>
      <c r="E1093" s="112" t="s">
        <v>2548</v>
      </c>
      <c r="F1093" s="113" t="s">
        <v>1556</v>
      </c>
      <c r="G1093" s="112" t="s">
        <v>564</v>
      </c>
      <c r="H1093" s="118" t="s">
        <v>396</v>
      </c>
      <c r="I1093" s="119" t="s">
        <v>431</v>
      </c>
      <c r="J1093" s="114" t="s">
        <v>386</v>
      </c>
      <c r="K1093" s="115" t="s">
        <v>25</v>
      </c>
      <c r="L1093" s="115" t="s">
        <v>5897</v>
      </c>
      <c r="M1093" s="117"/>
      <c r="N1093" s="112" t="s">
        <v>5898</v>
      </c>
      <c r="O1093" s="112" t="s">
        <v>5899</v>
      </c>
      <c r="P1093" s="112"/>
    </row>
    <row r="1094" spans="1:16" ht="78" x14ac:dyDescent="0.3">
      <c r="A1094" s="116" t="s">
        <v>412</v>
      </c>
      <c r="B1094" s="111">
        <v>44897</v>
      </c>
      <c r="C1094" s="120" t="s">
        <v>5900</v>
      </c>
      <c r="D1094" s="112" t="s">
        <v>5901</v>
      </c>
      <c r="E1094" s="112" t="s">
        <v>1850</v>
      </c>
      <c r="F1094" s="113" t="s">
        <v>1463</v>
      </c>
      <c r="G1094" s="112" t="s">
        <v>3812</v>
      </c>
      <c r="H1094" s="118" t="s">
        <v>396</v>
      </c>
      <c r="I1094" s="119" t="s">
        <v>4952</v>
      </c>
      <c r="J1094" s="114" t="s">
        <v>386</v>
      </c>
      <c r="K1094" s="115" t="s">
        <v>8</v>
      </c>
      <c r="L1094" s="115" t="s">
        <v>5902</v>
      </c>
      <c r="M1094" s="117"/>
      <c r="N1094" s="112" t="s">
        <v>5903</v>
      </c>
      <c r="O1094" s="112" t="s">
        <v>5904</v>
      </c>
      <c r="P1094" s="112"/>
    </row>
    <row r="1095" spans="1:16" ht="124.8" x14ac:dyDescent="0.3">
      <c r="A1095" s="116" t="s">
        <v>400</v>
      </c>
      <c r="B1095" s="111">
        <v>44897</v>
      </c>
      <c r="C1095" s="120" t="s">
        <v>5905</v>
      </c>
      <c r="D1095" s="112" t="s">
        <v>5906</v>
      </c>
      <c r="E1095" s="112" t="s">
        <v>1737</v>
      </c>
      <c r="F1095" s="113" t="s">
        <v>1463</v>
      </c>
      <c r="G1095" s="135" t="s">
        <v>409</v>
      </c>
      <c r="H1095" s="118" t="s">
        <v>396</v>
      </c>
      <c r="I1095" s="119" t="s">
        <v>431</v>
      </c>
      <c r="J1095" s="114" t="s">
        <v>452</v>
      </c>
      <c r="K1095" s="115" t="s">
        <v>218</v>
      </c>
      <c r="L1095" s="115" t="s">
        <v>5907</v>
      </c>
      <c r="M1095" s="117"/>
      <c r="N1095" s="112" t="s">
        <v>5908</v>
      </c>
      <c r="O1095" s="112" t="s">
        <v>5909</v>
      </c>
      <c r="P1095" s="112" t="s">
        <v>375</v>
      </c>
    </row>
    <row r="1096" spans="1:16" ht="93.6" x14ac:dyDescent="0.3">
      <c r="A1096" s="116" t="s">
        <v>1593</v>
      </c>
      <c r="B1096" s="111">
        <v>44897</v>
      </c>
      <c r="C1096" s="120" t="s">
        <v>5910</v>
      </c>
      <c r="D1096" s="112" t="s">
        <v>5911</v>
      </c>
      <c r="E1096" s="112" t="s">
        <v>1455</v>
      </c>
      <c r="F1096" s="113" t="s">
        <v>1463</v>
      </c>
      <c r="G1096" s="112" t="s">
        <v>564</v>
      </c>
      <c r="H1096" s="118" t="s">
        <v>396</v>
      </c>
      <c r="I1096" s="119" t="s">
        <v>694</v>
      </c>
      <c r="J1096" s="114"/>
      <c r="K1096" s="115" t="s">
        <v>69</v>
      </c>
      <c r="L1096" s="115"/>
      <c r="M1096" s="117"/>
      <c r="N1096" s="112" t="s">
        <v>5912</v>
      </c>
      <c r="O1096" s="112" t="s">
        <v>5913</v>
      </c>
      <c r="P1096" s="112"/>
    </row>
    <row r="1097" spans="1:16" ht="187.2" x14ac:dyDescent="0.3">
      <c r="A1097" s="116" t="s">
        <v>400</v>
      </c>
      <c r="B1097" s="111">
        <v>44897</v>
      </c>
      <c r="C1097" s="120" t="s">
        <v>5914</v>
      </c>
      <c r="D1097" s="112" t="s">
        <v>5915</v>
      </c>
      <c r="E1097" s="112" t="s">
        <v>2869</v>
      </c>
      <c r="F1097" s="113" t="s">
        <v>1463</v>
      </c>
      <c r="G1097" s="112" t="s">
        <v>564</v>
      </c>
      <c r="H1097" s="118" t="s">
        <v>396</v>
      </c>
      <c r="I1097" s="119" t="s">
        <v>385</v>
      </c>
      <c r="J1097" s="114" t="s">
        <v>452</v>
      </c>
      <c r="K1097" s="115" t="s">
        <v>38</v>
      </c>
      <c r="L1097" s="115" t="s">
        <v>5916</v>
      </c>
      <c r="M1097" s="117" t="s">
        <v>439</v>
      </c>
      <c r="N1097" s="112" t="s">
        <v>5917</v>
      </c>
      <c r="O1097" s="112" t="s">
        <v>5918</v>
      </c>
      <c r="P1097" s="112"/>
    </row>
    <row r="1098" spans="1:16" ht="187.2" x14ac:dyDescent="0.3">
      <c r="A1098" s="116" t="s">
        <v>1214</v>
      </c>
      <c r="B1098" s="111">
        <v>44897</v>
      </c>
      <c r="C1098" s="120" t="s">
        <v>5919</v>
      </c>
      <c r="D1098" s="112" t="s">
        <v>5920</v>
      </c>
      <c r="E1098" s="112" t="s">
        <v>2548</v>
      </c>
      <c r="F1098" s="113" t="s">
        <v>1606</v>
      </c>
      <c r="G1098" s="112" t="s">
        <v>2503</v>
      </c>
      <c r="H1098" s="118" t="s">
        <v>396</v>
      </c>
      <c r="I1098" s="119" t="s">
        <v>5921</v>
      </c>
      <c r="J1098" s="114"/>
      <c r="K1098" s="115" t="s">
        <v>52</v>
      </c>
      <c r="L1098" s="115"/>
      <c r="M1098" s="117"/>
      <c r="N1098" s="112" t="s">
        <v>5922</v>
      </c>
      <c r="O1098" s="112" t="s">
        <v>5923</v>
      </c>
      <c r="P1098" s="112"/>
    </row>
    <row r="1099" spans="1:16" ht="312" x14ac:dyDescent="0.3">
      <c r="A1099" s="116" t="s">
        <v>1214</v>
      </c>
      <c r="B1099" s="111">
        <v>44897</v>
      </c>
      <c r="C1099" s="120" t="s">
        <v>5924</v>
      </c>
      <c r="D1099" s="112" t="s">
        <v>5925</v>
      </c>
      <c r="E1099" s="112" t="s">
        <v>5926</v>
      </c>
      <c r="F1099" s="113" t="s">
        <v>1525</v>
      </c>
      <c r="G1099" s="112" t="s">
        <v>4189</v>
      </c>
      <c r="H1099" s="118" t="s">
        <v>375</v>
      </c>
      <c r="I1099" s="119" t="s">
        <v>806</v>
      </c>
      <c r="J1099" s="114" t="s">
        <v>452</v>
      </c>
      <c r="K1099" s="115" t="s">
        <v>121</v>
      </c>
      <c r="L1099" s="115"/>
      <c r="M1099" s="117" t="s">
        <v>439</v>
      </c>
      <c r="N1099" s="112" t="s">
        <v>5927</v>
      </c>
      <c r="O1099" s="112" t="s">
        <v>5928</v>
      </c>
      <c r="P1099" s="112"/>
    </row>
    <row r="1100" spans="1:16" ht="109.2" x14ac:dyDescent="0.3">
      <c r="A1100" s="116" t="s">
        <v>379</v>
      </c>
      <c r="B1100" s="111">
        <v>44897</v>
      </c>
      <c r="C1100" s="120" t="s">
        <v>5929</v>
      </c>
      <c r="D1100" s="112" t="s">
        <v>5930</v>
      </c>
      <c r="E1100" s="112" t="s">
        <v>1297</v>
      </c>
      <c r="F1100" s="113" t="s">
        <v>1525</v>
      </c>
      <c r="G1100" s="112" t="s">
        <v>942</v>
      </c>
      <c r="H1100" s="118" t="s">
        <v>375</v>
      </c>
      <c r="I1100" s="119" t="s">
        <v>1456</v>
      </c>
      <c r="J1100" s="114" t="s">
        <v>386</v>
      </c>
      <c r="K1100" s="115" t="s">
        <v>8</v>
      </c>
      <c r="L1100" s="115" t="s">
        <v>5931</v>
      </c>
      <c r="M1100" s="117"/>
      <c r="N1100" s="112" t="s">
        <v>5932</v>
      </c>
      <c r="O1100" s="112" t="s">
        <v>5933</v>
      </c>
      <c r="P1100" s="112"/>
    </row>
    <row r="1101" spans="1:16" ht="156" x14ac:dyDescent="0.3">
      <c r="A1101" s="116" t="s">
        <v>390</v>
      </c>
      <c r="B1101" s="111">
        <v>44897</v>
      </c>
      <c r="C1101" s="120" t="s">
        <v>5934</v>
      </c>
      <c r="D1101" s="112" t="s">
        <v>5935</v>
      </c>
      <c r="E1101" s="112" t="s">
        <v>2869</v>
      </c>
      <c r="F1101" s="113" t="s">
        <v>1525</v>
      </c>
      <c r="G1101" s="112" t="s">
        <v>374</v>
      </c>
      <c r="H1101" s="118" t="s">
        <v>375</v>
      </c>
      <c r="I1101" s="119" t="s">
        <v>5936</v>
      </c>
      <c r="J1101" s="114" t="s">
        <v>452</v>
      </c>
      <c r="K1101" s="115" t="s">
        <v>169</v>
      </c>
      <c r="L1101" s="115" t="s">
        <v>452</v>
      </c>
      <c r="M1101" s="117" t="s">
        <v>649</v>
      </c>
      <c r="N1101" s="112" t="s">
        <v>5937</v>
      </c>
      <c r="O1101" s="112" t="s">
        <v>5938</v>
      </c>
      <c r="P1101" s="112" t="s">
        <v>375</v>
      </c>
    </row>
    <row r="1102" spans="1:16" ht="409.6" x14ac:dyDescent="0.3">
      <c r="A1102" s="116" t="s">
        <v>1214</v>
      </c>
      <c r="B1102" s="111">
        <v>44897</v>
      </c>
      <c r="C1102" s="120" t="s">
        <v>5939</v>
      </c>
      <c r="D1102" s="112" t="s">
        <v>5940</v>
      </c>
      <c r="E1102" s="112" t="s">
        <v>3060</v>
      </c>
      <c r="F1102" s="113" t="s">
        <v>1518</v>
      </c>
      <c r="G1102" s="112" t="s">
        <v>1114</v>
      </c>
      <c r="H1102" s="118" t="s">
        <v>375</v>
      </c>
      <c r="I1102" s="119" t="s">
        <v>537</v>
      </c>
      <c r="J1102" s="114" t="s">
        <v>452</v>
      </c>
      <c r="K1102" s="115" t="s">
        <v>91</v>
      </c>
      <c r="L1102" s="115" t="s">
        <v>5941</v>
      </c>
      <c r="M1102" s="117" t="s">
        <v>649</v>
      </c>
      <c r="N1102" s="112" t="s">
        <v>5942</v>
      </c>
      <c r="O1102" s="112" t="s">
        <v>5943</v>
      </c>
      <c r="P1102" s="112"/>
    </row>
    <row r="1103" spans="1:16" ht="409.6" x14ac:dyDescent="0.3">
      <c r="A1103" s="116" t="s">
        <v>379</v>
      </c>
      <c r="B1103" s="111">
        <v>44897</v>
      </c>
      <c r="C1103" s="120" t="s">
        <v>5944</v>
      </c>
      <c r="D1103" s="112" t="s">
        <v>5945</v>
      </c>
      <c r="E1103" s="112" t="s">
        <v>5526</v>
      </c>
      <c r="F1103" s="113" t="s">
        <v>3298</v>
      </c>
      <c r="G1103" s="112" t="s">
        <v>1387</v>
      </c>
      <c r="H1103" s="118" t="s">
        <v>375</v>
      </c>
      <c r="I1103" s="119" t="s">
        <v>461</v>
      </c>
      <c r="J1103" s="114"/>
      <c r="K1103" s="115" t="s">
        <v>8</v>
      </c>
      <c r="L1103" s="115" t="s">
        <v>5946</v>
      </c>
      <c r="M1103" s="117"/>
      <c r="N1103" s="112" t="s">
        <v>5947</v>
      </c>
      <c r="O1103" s="112" t="s">
        <v>5948</v>
      </c>
      <c r="P1103" s="112"/>
    </row>
    <row r="1104" spans="1:16" ht="218.4" x14ac:dyDescent="0.3">
      <c r="A1104" s="116" t="s">
        <v>400</v>
      </c>
      <c r="B1104" s="111">
        <v>44897</v>
      </c>
      <c r="C1104" s="120" t="s">
        <v>5949</v>
      </c>
      <c r="D1104" s="112" t="s">
        <v>5950</v>
      </c>
      <c r="E1104" s="112" t="s">
        <v>5951</v>
      </c>
      <c r="F1104" s="113" t="s">
        <v>374</v>
      </c>
      <c r="G1104" s="112" t="s">
        <v>374</v>
      </c>
      <c r="H1104" s="118" t="s">
        <v>375</v>
      </c>
      <c r="I1104" s="119" t="s">
        <v>431</v>
      </c>
      <c r="J1104" s="114" t="s">
        <v>386</v>
      </c>
      <c r="K1104" s="115" t="s">
        <v>44</v>
      </c>
      <c r="L1104" s="115" t="s">
        <v>5952</v>
      </c>
      <c r="M1104" s="117" t="s">
        <v>439</v>
      </c>
      <c r="N1104" s="112" t="s">
        <v>5953</v>
      </c>
      <c r="O1104" s="112" t="s">
        <v>5954</v>
      </c>
      <c r="P1104" s="112"/>
    </row>
    <row r="1105" spans="1:16" ht="405.6" x14ac:dyDescent="0.3">
      <c r="A1105" s="116" t="s">
        <v>1214</v>
      </c>
      <c r="B1105" s="111">
        <v>44897</v>
      </c>
      <c r="C1105" s="120" t="s">
        <v>5955</v>
      </c>
      <c r="D1105" s="112" t="s">
        <v>5956</v>
      </c>
      <c r="E1105" s="112" t="s">
        <v>1297</v>
      </c>
      <c r="F1105" s="113" t="s">
        <v>374</v>
      </c>
      <c r="G1105" s="112" t="s">
        <v>5957</v>
      </c>
      <c r="H1105" s="118" t="s">
        <v>375</v>
      </c>
      <c r="I1105" s="119" t="s">
        <v>5958</v>
      </c>
      <c r="J1105" s="114" t="s">
        <v>386</v>
      </c>
      <c r="K1105" s="115" t="s">
        <v>8</v>
      </c>
      <c r="L1105" s="115" t="s">
        <v>5959</v>
      </c>
      <c r="M1105" s="117"/>
      <c r="N1105" s="112" t="s">
        <v>5960</v>
      </c>
      <c r="O1105" s="112" t="s">
        <v>5961</v>
      </c>
      <c r="P1105" s="112"/>
    </row>
    <row r="1106" spans="1:16" ht="78" x14ac:dyDescent="0.3">
      <c r="A1106" s="116" t="s">
        <v>390</v>
      </c>
      <c r="B1106" s="111">
        <v>44897</v>
      </c>
      <c r="C1106" s="120" t="s">
        <v>5962</v>
      </c>
      <c r="D1106" s="112" t="s">
        <v>5963</v>
      </c>
      <c r="E1106" s="112" t="s">
        <v>1634</v>
      </c>
      <c r="F1106" s="113" t="s">
        <v>374</v>
      </c>
      <c r="G1106" s="135" t="s">
        <v>374</v>
      </c>
      <c r="H1106" s="118" t="s">
        <v>396</v>
      </c>
      <c r="I1106" s="119" t="s">
        <v>397</v>
      </c>
      <c r="J1106" s="114" t="s">
        <v>452</v>
      </c>
      <c r="K1106" s="115" t="s">
        <v>104</v>
      </c>
      <c r="L1106" s="115" t="s">
        <v>5964</v>
      </c>
      <c r="M1106" s="117" t="s">
        <v>649</v>
      </c>
      <c r="N1106" s="112" t="s">
        <v>5965</v>
      </c>
      <c r="O1106" s="112" t="s">
        <v>5966</v>
      </c>
      <c r="P1106" s="112"/>
    </row>
    <row r="1107" spans="1:16" ht="62.4" x14ac:dyDescent="0.3">
      <c r="A1107" s="116" t="s">
        <v>390</v>
      </c>
      <c r="B1107" s="111">
        <v>44897</v>
      </c>
      <c r="C1107" s="120" t="s">
        <v>5967</v>
      </c>
      <c r="D1107" s="112" t="s">
        <v>5968</v>
      </c>
      <c r="E1107" s="112" t="s">
        <v>5969</v>
      </c>
      <c r="F1107" s="113" t="s">
        <v>1833</v>
      </c>
      <c r="G1107" s="135" t="s">
        <v>374</v>
      </c>
      <c r="H1107" s="118" t="s">
        <v>396</v>
      </c>
      <c r="I1107" s="119" t="s">
        <v>461</v>
      </c>
      <c r="J1107" s="114" t="s">
        <v>452</v>
      </c>
      <c r="K1107" s="115" t="s">
        <v>234</v>
      </c>
      <c r="L1107" s="115" t="s">
        <v>5970</v>
      </c>
      <c r="M1107" s="117" t="s">
        <v>649</v>
      </c>
      <c r="N1107" s="112" t="s">
        <v>5971</v>
      </c>
      <c r="O1107" s="112" t="s">
        <v>5972</v>
      </c>
      <c r="P1107" s="112" t="s">
        <v>375</v>
      </c>
    </row>
    <row r="1108" spans="1:16" ht="93.6" x14ac:dyDescent="0.3">
      <c r="A1108" s="116" t="s">
        <v>3174</v>
      </c>
      <c r="B1108" s="111">
        <v>44897</v>
      </c>
      <c r="C1108" s="120" t="s">
        <v>5973</v>
      </c>
      <c r="D1108" s="112" t="s">
        <v>5974</v>
      </c>
      <c r="E1108" s="112" t="s">
        <v>1340</v>
      </c>
      <c r="F1108" s="113" t="s">
        <v>1556</v>
      </c>
      <c r="G1108" s="112" t="s">
        <v>873</v>
      </c>
      <c r="H1108" s="118" t="s">
        <v>396</v>
      </c>
      <c r="I1108" s="119" t="s">
        <v>447</v>
      </c>
      <c r="J1108" s="114" t="s">
        <v>386</v>
      </c>
      <c r="K1108" s="115" t="s">
        <v>6</v>
      </c>
      <c r="L1108" s="115"/>
      <c r="M1108" s="117"/>
      <c r="N1108" s="112" t="s">
        <v>5975</v>
      </c>
      <c r="O1108" s="112" t="s">
        <v>5976</v>
      </c>
      <c r="P1108" s="112"/>
    </row>
    <row r="1109" spans="1:16" ht="171.6" x14ac:dyDescent="0.3">
      <c r="A1109" s="116" t="s">
        <v>400</v>
      </c>
      <c r="B1109" s="111">
        <v>44897</v>
      </c>
      <c r="C1109" s="120" t="s">
        <v>5977</v>
      </c>
      <c r="D1109" s="112" t="s">
        <v>5978</v>
      </c>
      <c r="E1109" s="112" t="s">
        <v>1355</v>
      </c>
      <c r="F1109" s="113" t="s">
        <v>374</v>
      </c>
      <c r="G1109" s="112" t="s">
        <v>374</v>
      </c>
      <c r="H1109" s="118" t="s">
        <v>396</v>
      </c>
      <c r="I1109" s="119" t="s">
        <v>447</v>
      </c>
      <c r="J1109" s="114"/>
      <c r="K1109" s="115" t="s">
        <v>8</v>
      </c>
      <c r="L1109" s="115"/>
      <c r="M1109" s="117"/>
      <c r="N1109" s="112" t="s">
        <v>5979</v>
      </c>
      <c r="O1109" s="112" t="s">
        <v>5980</v>
      </c>
      <c r="P1109" s="112"/>
    </row>
    <row r="1110" spans="1:16" ht="156" x14ac:dyDescent="0.3">
      <c r="A1110" s="116" t="s">
        <v>684</v>
      </c>
      <c r="B1110" s="111">
        <v>44897</v>
      </c>
      <c r="C1110" s="120" t="s">
        <v>5981</v>
      </c>
      <c r="D1110" s="112" t="s">
        <v>5982</v>
      </c>
      <c r="E1110" s="112" t="s">
        <v>5983</v>
      </c>
      <c r="F1110" s="113" t="s">
        <v>374</v>
      </c>
      <c r="G1110" s="112" t="s">
        <v>374</v>
      </c>
      <c r="H1110" s="118" t="s">
        <v>396</v>
      </c>
      <c r="I1110" s="119" t="s">
        <v>5984</v>
      </c>
      <c r="J1110" s="114"/>
      <c r="K1110" s="115" t="s">
        <v>8</v>
      </c>
      <c r="L1110" s="115" t="s">
        <v>1094</v>
      </c>
      <c r="M1110" s="117"/>
      <c r="N1110" s="112" t="s">
        <v>5985</v>
      </c>
      <c r="O1110" s="112" t="s">
        <v>5986</v>
      </c>
      <c r="P1110" s="112"/>
    </row>
    <row r="1111" spans="1:16" ht="171.6" x14ac:dyDescent="0.3">
      <c r="A1111" s="116" t="s">
        <v>400</v>
      </c>
      <c r="B1111" s="111">
        <v>44897</v>
      </c>
      <c r="C1111" s="120" t="s">
        <v>5987</v>
      </c>
      <c r="D1111" s="112" t="s">
        <v>5988</v>
      </c>
      <c r="E1111" s="112" t="s">
        <v>1702</v>
      </c>
      <c r="F1111" s="113" t="s">
        <v>374</v>
      </c>
      <c r="G1111" s="135" t="s">
        <v>374</v>
      </c>
      <c r="H1111" s="118" t="s">
        <v>375</v>
      </c>
      <c r="I1111" s="119" t="s">
        <v>516</v>
      </c>
      <c r="J1111" s="114" t="s">
        <v>452</v>
      </c>
      <c r="K1111" s="115" t="s">
        <v>13</v>
      </c>
      <c r="L1111" s="115" t="s">
        <v>3688</v>
      </c>
      <c r="M1111" s="117" t="s">
        <v>649</v>
      </c>
      <c r="N1111" s="112" t="s">
        <v>5989</v>
      </c>
      <c r="O1111" s="112" t="s">
        <v>5990</v>
      </c>
      <c r="P1111" s="112"/>
    </row>
    <row r="1112" spans="1:16" ht="202.8" x14ac:dyDescent="0.3">
      <c r="A1112" s="116" t="s">
        <v>1214</v>
      </c>
      <c r="B1112" s="111">
        <v>44897</v>
      </c>
      <c r="C1112" s="120" t="s">
        <v>5991</v>
      </c>
      <c r="D1112" s="112" t="s">
        <v>5992</v>
      </c>
      <c r="E1112" s="112" t="s">
        <v>5993</v>
      </c>
      <c r="F1112" s="113" t="s">
        <v>374</v>
      </c>
      <c r="G1112" s="112" t="s">
        <v>374</v>
      </c>
      <c r="H1112" s="118" t="s">
        <v>375</v>
      </c>
      <c r="I1112" s="119" t="s">
        <v>385</v>
      </c>
      <c r="J1112" s="114" t="s">
        <v>386</v>
      </c>
      <c r="K1112" s="115" t="s">
        <v>205</v>
      </c>
      <c r="L1112" s="115" t="s">
        <v>5994</v>
      </c>
      <c r="M1112" s="117" t="s">
        <v>439</v>
      </c>
      <c r="N1112" s="112" t="s">
        <v>5995</v>
      </c>
      <c r="O1112" s="112" t="s">
        <v>5996</v>
      </c>
      <c r="P1112" s="112" t="s">
        <v>375</v>
      </c>
    </row>
    <row r="1113" spans="1:16" ht="296.39999999999998" x14ac:dyDescent="0.3">
      <c r="A1113" s="116" t="s">
        <v>379</v>
      </c>
      <c r="B1113" s="111">
        <v>44897</v>
      </c>
      <c r="C1113" s="120" t="s">
        <v>5997</v>
      </c>
      <c r="D1113" s="112" t="s">
        <v>5998</v>
      </c>
      <c r="E1113" s="112" t="s">
        <v>2740</v>
      </c>
      <c r="F1113" s="113" t="s">
        <v>1525</v>
      </c>
      <c r="G1113" s="112" t="s">
        <v>2951</v>
      </c>
      <c r="H1113" s="118" t="s">
        <v>375</v>
      </c>
      <c r="I1113" s="136" t="s">
        <v>461</v>
      </c>
      <c r="J1113" s="124" t="s">
        <v>386</v>
      </c>
      <c r="K1113" s="124" t="s">
        <v>32</v>
      </c>
      <c r="L1113" s="124" t="s">
        <v>5999</v>
      </c>
      <c r="M1113" s="117"/>
      <c r="N1113" s="112" t="s">
        <v>6000</v>
      </c>
      <c r="O1113" s="112" t="s">
        <v>6001</v>
      </c>
      <c r="P1113" s="112"/>
    </row>
    <row r="1114" spans="1:16" ht="280.8" x14ac:dyDescent="0.3">
      <c r="A1114" s="116" t="s">
        <v>379</v>
      </c>
      <c r="B1114" s="111">
        <v>44897</v>
      </c>
      <c r="C1114" s="120" t="s">
        <v>6002</v>
      </c>
      <c r="D1114" s="112" t="s">
        <v>6003</v>
      </c>
      <c r="E1114" s="112" t="s">
        <v>2740</v>
      </c>
      <c r="F1114" s="113" t="s">
        <v>374</v>
      </c>
      <c r="G1114" s="112" t="s">
        <v>374</v>
      </c>
      <c r="H1114" s="118" t="s">
        <v>375</v>
      </c>
      <c r="I1114" s="119" t="s">
        <v>385</v>
      </c>
      <c r="J1114" s="114" t="s">
        <v>386</v>
      </c>
      <c r="K1114" s="115" t="s">
        <v>61</v>
      </c>
      <c r="L1114" s="115" t="s">
        <v>6004</v>
      </c>
      <c r="M1114" s="117"/>
      <c r="N1114" s="112" t="s">
        <v>6005</v>
      </c>
      <c r="O1114" s="112" t="s">
        <v>6006</v>
      </c>
      <c r="P1114" s="112"/>
    </row>
    <row r="1115" spans="1:16" ht="124.8" x14ac:dyDescent="0.3">
      <c r="A1115" s="116" t="s">
        <v>412</v>
      </c>
      <c r="B1115" s="111">
        <v>44890</v>
      </c>
      <c r="C1115" s="120" t="s">
        <v>6007</v>
      </c>
      <c r="D1115" s="112" t="s">
        <v>6008</v>
      </c>
      <c r="E1115" s="112" t="s">
        <v>2176</v>
      </c>
      <c r="F1115" s="113" t="s">
        <v>1298</v>
      </c>
      <c r="G1115" s="112" t="s">
        <v>2946</v>
      </c>
      <c r="H1115" s="118" t="s">
        <v>396</v>
      </c>
      <c r="I1115" s="119" t="s">
        <v>1147</v>
      </c>
      <c r="J1115" s="114" t="s">
        <v>386</v>
      </c>
      <c r="K1115" s="115" t="s">
        <v>19</v>
      </c>
      <c r="L1115" s="115"/>
      <c r="M1115" s="117"/>
      <c r="N1115" s="112" t="s">
        <v>6009</v>
      </c>
      <c r="O1115" s="112" t="s">
        <v>6010</v>
      </c>
      <c r="P1115" s="112"/>
    </row>
    <row r="1116" spans="1:16" ht="124.8" x14ac:dyDescent="0.3">
      <c r="A1116" s="116" t="s">
        <v>1214</v>
      </c>
      <c r="B1116" s="111">
        <v>44890</v>
      </c>
      <c r="C1116" s="120" t="s">
        <v>6011</v>
      </c>
      <c r="D1116" s="112" t="s">
        <v>6012</v>
      </c>
      <c r="E1116" s="112" t="s">
        <v>728</v>
      </c>
      <c r="F1116" s="113" t="s">
        <v>1544</v>
      </c>
      <c r="G1116" s="112" t="s">
        <v>6013</v>
      </c>
      <c r="H1116" s="118" t="s">
        <v>396</v>
      </c>
      <c r="I1116" s="119" t="s">
        <v>385</v>
      </c>
      <c r="J1116" s="114" t="s">
        <v>386</v>
      </c>
      <c r="K1116" s="115" t="s">
        <v>67</v>
      </c>
      <c r="L1116" s="115" t="s">
        <v>6014</v>
      </c>
      <c r="M1116" s="117" t="s">
        <v>439</v>
      </c>
      <c r="N1116" s="112" t="s">
        <v>6015</v>
      </c>
      <c r="O1116" s="112" t="s">
        <v>6016</v>
      </c>
      <c r="P1116" s="112"/>
    </row>
    <row r="1117" spans="1:16" ht="124.8" x14ac:dyDescent="0.3">
      <c r="A1117" s="116" t="s">
        <v>412</v>
      </c>
      <c r="B1117" s="111">
        <v>44890</v>
      </c>
      <c r="C1117" s="120" t="s">
        <v>6017</v>
      </c>
      <c r="D1117" s="112" t="s">
        <v>6018</v>
      </c>
      <c r="E1117" s="112" t="s">
        <v>2143</v>
      </c>
      <c r="F1117" s="113" t="s">
        <v>1544</v>
      </c>
      <c r="G1117" s="112" t="s">
        <v>564</v>
      </c>
      <c r="H1117" s="118" t="s">
        <v>396</v>
      </c>
      <c r="I1117" s="119" t="s">
        <v>431</v>
      </c>
      <c r="J1117" s="114" t="s">
        <v>452</v>
      </c>
      <c r="K1117" s="115" t="s">
        <v>19</v>
      </c>
      <c r="L1117" s="115" t="s">
        <v>6019</v>
      </c>
      <c r="M1117" s="117"/>
      <c r="N1117" s="112" t="s">
        <v>6020</v>
      </c>
      <c r="O1117" s="112" t="s">
        <v>6021</v>
      </c>
      <c r="P1117" s="112"/>
    </row>
    <row r="1118" spans="1:16" ht="62.4" x14ac:dyDescent="0.3">
      <c r="A1118" s="116" t="s">
        <v>390</v>
      </c>
      <c r="B1118" s="111">
        <v>44890</v>
      </c>
      <c r="C1118" s="120" t="s">
        <v>6022</v>
      </c>
      <c r="D1118" s="112" t="s">
        <v>6023</v>
      </c>
      <c r="E1118" s="112" t="s">
        <v>510</v>
      </c>
      <c r="F1118" s="113" t="s">
        <v>1544</v>
      </c>
      <c r="G1118" s="135" t="s">
        <v>564</v>
      </c>
      <c r="H1118" s="118" t="s">
        <v>396</v>
      </c>
      <c r="I1118" s="119" t="s">
        <v>481</v>
      </c>
      <c r="J1118" s="114" t="s">
        <v>452</v>
      </c>
      <c r="K1118" s="115" t="s">
        <v>5</v>
      </c>
      <c r="L1118" s="115" t="s">
        <v>6024</v>
      </c>
      <c r="M1118" s="117"/>
      <c r="N1118" s="112" t="s">
        <v>6025</v>
      </c>
      <c r="O1118" s="112" t="s">
        <v>6026</v>
      </c>
      <c r="P1118" s="112"/>
    </row>
    <row r="1119" spans="1:16" ht="78" x14ac:dyDescent="0.3">
      <c r="A1119" s="116" t="s">
        <v>412</v>
      </c>
      <c r="B1119" s="111">
        <v>44890</v>
      </c>
      <c r="C1119" s="120" t="s">
        <v>6027</v>
      </c>
      <c r="D1119" s="112" t="s">
        <v>6028</v>
      </c>
      <c r="E1119" s="112" t="s">
        <v>6029</v>
      </c>
      <c r="F1119" s="113" t="s">
        <v>1544</v>
      </c>
      <c r="G1119" s="112" t="s">
        <v>564</v>
      </c>
      <c r="H1119" s="118" t="s">
        <v>396</v>
      </c>
      <c r="I1119" s="119" t="s">
        <v>461</v>
      </c>
      <c r="J1119" s="114"/>
      <c r="K1119" s="115" t="s">
        <v>19</v>
      </c>
      <c r="L1119" s="115"/>
      <c r="M1119" s="117"/>
      <c r="N1119" s="112" t="s">
        <v>6030</v>
      </c>
      <c r="O1119" s="112" t="s">
        <v>6031</v>
      </c>
      <c r="P1119" s="112"/>
    </row>
    <row r="1120" spans="1:16" ht="187.2" x14ac:dyDescent="0.3">
      <c r="A1120" s="116" t="s">
        <v>400</v>
      </c>
      <c r="B1120" s="111">
        <v>44890</v>
      </c>
      <c r="C1120" s="120" t="s">
        <v>6032</v>
      </c>
      <c r="D1120" s="112" t="s">
        <v>6033</v>
      </c>
      <c r="E1120" s="112" t="s">
        <v>510</v>
      </c>
      <c r="F1120" s="113" t="s">
        <v>1556</v>
      </c>
      <c r="G1120" s="135" t="s">
        <v>564</v>
      </c>
      <c r="H1120" s="118" t="s">
        <v>396</v>
      </c>
      <c r="I1120" s="136" t="s">
        <v>431</v>
      </c>
      <c r="J1120" s="124" t="s">
        <v>452</v>
      </c>
      <c r="K1120" s="124" t="s">
        <v>213</v>
      </c>
      <c r="L1120" s="124" t="s">
        <v>6034</v>
      </c>
      <c r="M1120" s="117" t="s">
        <v>649</v>
      </c>
      <c r="N1120" s="112" t="s">
        <v>6035</v>
      </c>
      <c r="O1120" s="112" t="s">
        <v>6036</v>
      </c>
      <c r="P1120" s="112"/>
    </row>
    <row r="1121" spans="1:16" ht="62.4" x14ac:dyDescent="0.3">
      <c r="A1121" s="116" t="s">
        <v>412</v>
      </c>
      <c r="B1121" s="111">
        <v>44890</v>
      </c>
      <c r="C1121" s="120" t="s">
        <v>6037</v>
      </c>
      <c r="D1121" s="112" t="s">
        <v>6038</v>
      </c>
      <c r="E1121" s="112" t="s">
        <v>3170</v>
      </c>
      <c r="F1121" s="113" t="s">
        <v>1463</v>
      </c>
      <c r="G1121" s="112" t="s">
        <v>3177</v>
      </c>
      <c r="H1121" s="118" t="s">
        <v>396</v>
      </c>
      <c r="I1121" s="119" t="s">
        <v>1153</v>
      </c>
      <c r="J1121" s="114" t="s">
        <v>386</v>
      </c>
      <c r="K1121" s="115" t="s">
        <v>19</v>
      </c>
      <c r="L1121" s="115"/>
      <c r="M1121" s="117"/>
      <c r="N1121" s="112" t="s">
        <v>6039</v>
      </c>
      <c r="O1121" s="112" t="s">
        <v>6040</v>
      </c>
      <c r="P1121" s="112"/>
    </row>
    <row r="1122" spans="1:16" ht="124.8" x14ac:dyDescent="0.3">
      <c r="A1122" s="116" t="s">
        <v>379</v>
      </c>
      <c r="B1122" s="111">
        <v>44890</v>
      </c>
      <c r="C1122" s="120" t="s">
        <v>6041</v>
      </c>
      <c r="D1122" s="112" t="s">
        <v>5306</v>
      </c>
      <c r="E1122" s="112" t="s">
        <v>2094</v>
      </c>
      <c r="F1122" s="113" t="s">
        <v>1606</v>
      </c>
      <c r="G1122" s="112" t="s">
        <v>409</v>
      </c>
      <c r="H1122" s="118" t="s">
        <v>396</v>
      </c>
      <c r="I1122" s="119" t="s">
        <v>461</v>
      </c>
      <c r="J1122" s="114" t="s">
        <v>386</v>
      </c>
      <c r="K1122" s="115" t="s">
        <v>11</v>
      </c>
      <c r="L1122" s="115" t="s">
        <v>6042</v>
      </c>
      <c r="M1122" s="117"/>
      <c r="N1122" s="112" t="s">
        <v>6043</v>
      </c>
      <c r="O1122" s="112" t="s">
        <v>6044</v>
      </c>
      <c r="P1122" s="112"/>
    </row>
    <row r="1123" spans="1:16" ht="296.39999999999998" x14ac:dyDescent="0.3">
      <c r="A1123" s="116" t="s">
        <v>379</v>
      </c>
      <c r="B1123" s="111">
        <v>44890</v>
      </c>
      <c r="C1123" s="120" t="s">
        <v>6045</v>
      </c>
      <c r="D1123" s="112" t="s">
        <v>6046</v>
      </c>
      <c r="E1123" s="112" t="s">
        <v>1455</v>
      </c>
      <c r="F1123" s="113" t="s">
        <v>1506</v>
      </c>
      <c r="G1123" s="112" t="s">
        <v>564</v>
      </c>
      <c r="H1123" s="118" t="s">
        <v>375</v>
      </c>
      <c r="I1123" s="119" t="s">
        <v>537</v>
      </c>
      <c r="J1123" s="114" t="s">
        <v>386</v>
      </c>
      <c r="K1123" s="115" t="s">
        <v>11</v>
      </c>
      <c r="L1123" s="115" t="s">
        <v>6047</v>
      </c>
      <c r="M1123" s="117"/>
      <c r="N1123" s="112" t="s">
        <v>6048</v>
      </c>
      <c r="O1123" s="112" t="s">
        <v>6049</v>
      </c>
      <c r="P1123" s="112"/>
    </row>
    <row r="1124" spans="1:16" ht="280.8" x14ac:dyDescent="0.3">
      <c r="A1124" s="116" t="s">
        <v>400</v>
      </c>
      <c r="B1124" s="111">
        <v>44890</v>
      </c>
      <c r="C1124" s="120" t="s">
        <v>6050</v>
      </c>
      <c r="D1124" s="112" t="s">
        <v>6051</v>
      </c>
      <c r="E1124" s="112" t="s">
        <v>919</v>
      </c>
      <c r="F1124" s="113" t="s">
        <v>1470</v>
      </c>
      <c r="G1124" s="112" t="s">
        <v>849</v>
      </c>
      <c r="H1124" s="118" t="s">
        <v>375</v>
      </c>
      <c r="I1124" s="119" t="s">
        <v>461</v>
      </c>
      <c r="J1124" s="114"/>
      <c r="K1124" s="115" t="s">
        <v>505</v>
      </c>
      <c r="L1124" s="115"/>
      <c r="M1124" s="117"/>
      <c r="N1124" s="112" t="s">
        <v>6052</v>
      </c>
      <c r="O1124" s="112" t="s">
        <v>6053</v>
      </c>
      <c r="P1124" s="112"/>
    </row>
    <row r="1125" spans="1:16" ht="93.6" x14ac:dyDescent="0.3">
      <c r="A1125" s="116" t="s">
        <v>412</v>
      </c>
      <c r="B1125" s="111">
        <v>44890</v>
      </c>
      <c r="C1125" s="120" t="s">
        <v>6054</v>
      </c>
      <c r="D1125" s="112" t="s">
        <v>6055</v>
      </c>
      <c r="E1125" s="112" t="s">
        <v>6056</v>
      </c>
      <c r="F1125" s="113" t="s">
        <v>374</v>
      </c>
      <c r="G1125" s="112" t="s">
        <v>942</v>
      </c>
      <c r="H1125" s="118" t="s">
        <v>396</v>
      </c>
      <c r="I1125" s="119" t="s">
        <v>447</v>
      </c>
      <c r="J1125" s="114" t="s">
        <v>386</v>
      </c>
      <c r="K1125" s="115" t="s">
        <v>19</v>
      </c>
      <c r="L1125" s="115"/>
      <c r="M1125" s="117"/>
      <c r="N1125" s="112" t="s">
        <v>6057</v>
      </c>
      <c r="O1125" s="112" t="s">
        <v>6058</v>
      </c>
      <c r="P1125" s="112"/>
    </row>
    <row r="1126" spans="1:16" ht="46.8" x14ac:dyDescent="0.3">
      <c r="A1126" s="116" t="s">
        <v>390</v>
      </c>
      <c r="B1126" s="111">
        <v>44890</v>
      </c>
      <c r="C1126" s="120" t="s">
        <v>6059</v>
      </c>
      <c r="D1126" s="112" t="s">
        <v>6060</v>
      </c>
      <c r="E1126" s="112" t="s">
        <v>1297</v>
      </c>
      <c r="F1126" s="113" t="s">
        <v>374</v>
      </c>
      <c r="G1126" s="112" t="s">
        <v>374</v>
      </c>
      <c r="H1126" s="118" t="s">
        <v>396</v>
      </c>
      <c r="I1126" s="119" t="s">
        <v>806</v>
      </c>
      <c r="J1126" s="114"/>
      <c r="K1126" s="115"/>
      <c r="L1126" s="115"/>
      <c r="M1126" s="117"/>
      <c r="N1126" s="112" t="s">
        <v>6061</v>
      </c>
      <c r="O1126" s="112" t="s">
        <v>549</v>
      </c>
      <c r="P1126" s="112"/>
    </row>
    <row r="1127" spans="1:16" ht="78" x14ac:dyDescent="0.3">
      <c r="A1127" s="116" t="s">
        <v>390</v>
      </c>
      <c r="B1127" s="111">
        <v>44890</v>
      </c>
      <c r="C1127" s="120" t="s">
        <v>6062</v>
      </c>
      <c r="D1127" s="112" t="s">
        <v>6063</v>
      </c>
      <c r="E1127" s="112" t="s">
        <v>510</v>
      </c>
      <c r="F1127" s="113" t="s">
        <v>374</v>
      </c>
      <c r="G1127" s="135" t="s">
        <v>374</v>
      </c>
      <c r="H1127" s="118" t="s">
        <v>396</v>
      </c>
      <c r="I1127" s="119" t="s">
        <v>431</v>
      </c>
      <c r="J1127" s="114" t="s">
        <v>452</v>
      </c>
      <c r="K1127" s="115" t="s">
        <v>5</v>
      </c>
      <c r="L1127" s="115" t="s">
        <v>6064</v>
      </c>
      <c r="M1127" s="117"/>
      <c r="N1127" s="112" t="s">
        <v>6065</v>
      </c>
      <c r="O1127" s="112" t="s">
        <v>6066</v>
      </c>
      <c r="P1127" s="112"/>
    </row>
    <row r="1128" spans="1:16" ht="78" x14ac:dyDescent="0.3">
      <c r="A1128" s="116" t="s">
        <v>390</v>
      </c>
      <c r="B1128" s="111">
        <v>44890</v>
      </c>
      <c r="C1128" s="120" t="s">
        <v>6067</v>
      </c>
      <c r="D1128" s="112" t="s">
        <v>6068</v>
      </c>
      <c r="E1128" s="112" t="s">
        <v>510</v>
      </c>
      <c r="F1128" s="113" t="s">
        <v>374</v>
      </c>
      <c r="G1128" s="135" t="s">
        <v>374</v>
      </c>
      <c r="H1128" s="118" t="s">
        <v>396</v>
      </c>
      <c r="I1128" s="119" t="s">
        <v>376</v>
      </c>
      <c r="J1128" s="114" t="s">
        <v>452</v>
      </c>
      <c r="K1128" s="115" t="s">
        <v>13</v>
      </c>
      <c r="L1128" s="115" t="s">
        <v>3688</v>
      </c>
      <c r="M1128" s="117" t="s">
        <v>649</v>
      </c>
      <c r="N1128" s="112" t="s">
        <v>6069</v>
      </c>
      <c r="O1128" s="112" t="s">
        <v>6070</v>
      </c>
      <c r="P1128" s="112"/>
    </row>
    <row r="1129" spans="1:16" ht="140.4" x14ac:dyDescent="0.3">
      <c r="A1129" s="116" t="s">
        <v>390</v>
      </c>
      <c r="B1129" s="111">
        <v>44890</v>
      </c>
      <c r="C1129" s="120" t="s">
        <v>6071</v>
      </c>
      <c r="D1129" s="112" t="s">
        <v>6072</v>
      </c>
      <c r="E1129" s="112" t="s">
        <v>6073</v>
      </c>
      <c r="F1129" s="113" t="s">
        <v>374</v>
      </c>
      <c r="G1129" s="112" t="s">
        <v>374</v>
      </c>
      <c r="H1129" s="118" t="s">
        <v>396</v>
      </c>
      <c r="I1129" s="119" t="s">
        <v>1082</v>
      </c>
      <c r="J1129" s="114" t="s">
        <v>386</v>
      </c>
      <c r="K1129" s="115" t="s">
        <v>13</v>
      </c>
      <c r="L1129" s="115" t="s">
        <v>6074</v>
      </c>
      <c r="M1129" s="117" t="s">
        <v>439</v>
      </c>
      <c r="N1129" s="112" t="s">
        <v>6075</v>
      </c>
      <c r="O1129" s="112" t="s">
        <v>6076</v>
      </c>
      <c r="P1129" s="112"/>
    </row>
    <row r="1130" spans="1:16" ht="312" x14ac:dyDescent="0.3">
      <c r="A1130" s="116" t="s">
        <v>400</v>
      </c>
      <c r="B1130" s="111">
        <v>44890</v>
      </c>
      <c r="C1130" s="120" t="s">
        <v>6077</v>
      </c>
      <c r="D1130" s="112" t="s">
        <v>703</v>
      </c>
      <c r="E1130" s="112" t="s">
        <v>1385</v>
      </c>
      <c r="F1130" s="113" t="s">
        <v>374</v>
      </c>
      <c r="G1130" s="135" t="s">
        <v>374</v>
      </c>
      <c r="H1130" s="118" t="s">
        <v>396</v>
      </c>
      <c r="I1130" s="119" t="s">
        <v>694</v>
      </c>
      <c r="J1130" s="114" t="s">
        <v>452</v>
      </c>
      <c r="K1130" s="115" t="s">
        <v>13</v>
      </c>
      <c r="L1130" s="115" t="s">
        <v>6078</v>
      </c>
      <c r="M1130" s="117" t="s">
        <v>649</v>
      </c>
      <c r="N1130" s="112" t="s">
        <v>6079</v>
      </c>
      <c r="O1130" s="112" t="s">
        <v>6080</v>
      </c>
      <c r="P1130" s="112"/>
    </row>
    <row r="1131" spans="1:16" ht="124.8" x14ac:dyDescent="0.3">
      <c r="A1131" s="116" t="s">
        <v>442</v>
      </c>
      <c r="B1131" s="111">
        <v>44890</v>
      </c>
      <c r="C1131" s="120" t="s">
        <v>6081</v>
      </c>
      <c r="D1131" s="112" t="s">
        <v>4547</v>
      </c>
      <c r="E1131" s="112" t="s">
        <v>6056</v>
      </c>
      <c r="F1131" s="113" t="s">
        <v>374</v>
      </c>
      <c r="G1131" s="112" t="s">
        <v>374</v>
      </c>
      <c r="H1131" s="118" t="s">
        <v>396</v>
      </c>
      <c r="I1131" s="119" t="s">
        <v>447</v>
      </c>
      <c r="J1131" s="114" t="s">
        <v>386</v>
      </c>
      <c r="K1131" s="115" t="s">
        <v>12</v>
      </c>
      <c r="L1131" s="115"/>
      <c r="M1131" s="117" t="s">
        <v>439</v>
      </c>
      <c r="N1131" s="112" t="s">
        <v>6082</v>
      </c>
      <c r="O1131" s="112" t="s">
        <v>6083</v>
      </c>
      <c r="P1131" s="112"/>
    </row>
    <row r="1132" spans="1:16" ht="46.8" x14ac:dyDescent="0.3">
      <c r="A1132" s="116" t="s">
        <v>379</v>
      </c>
      <c r="B1132" s="111">
        <v>44890</v>
      </c>
      <c r="C1132" s="120" t="s">
        <v>6084</v>
      </c>
      <c r="D1132" s="112" t="s">
        <v>6085</v>
      </c>
      <c r="E1132" s="112" t="s">
        <v>6086</v>
      </c>
      <c r="F1132" s="113" t="s">
        <v>1556</v>
      </c>
      <c r="G1132" s="112" t="s">
        <v>564</v>
      </c>
      <c r="H1132" s="118" t="s">
        <v>396</v>
      </c>
      <c r="I1132" s="119" t="s">
        <v>424</v>
      </c>
      <c r="J1132" s="114" t="s">
        <v>452</v>
      </c>
      <c r="K1132" s="115" t="s">
        <v>12</v>
      </c>
      <c r="L1132" s="115" t="s">
        <v>6087</v>
      </c>
      <c r="M1132" s="117" t="s">
        <v>649</v>
      </c>
      <c r="N1132" s="112" t="s">
        <v>6088</v>
      </c>
      <c r="O1132" s="112" t="s">
        <v>6089</v>
      </c>
      <c r="P1132" s="112"/>
    </row>
    <row r="1133" spans="1:16" ht="156" x14ac:dyDescent="0.3">
      <c r="A1133" s="116" t="s">
        <v>379</v>
      </c>
      <c r="B1133" s="111">
        <v>44890</v>
      </c>
      <c r="C1133" s="120" t="s">
        <v>6090</v>
      </c>
      <c r="D1133" s="112" t="s">
        <v>6091</v>
      </c>
      <c r="E1133" s="112" t="s">
        <v>1401</v>
      </c>
      <c r="F1133" s="113" t="s">
        <v>1463</v>
      </c>
      <c r="G1133" s="112" t="s">
        <v>873</v>
      </c>
      <c r="H1133" s="118" t="s">
        <v>375</v>
      </c>
      <c r="I1133" s="119" t="s">
        <v>447</v>
      </c>
      <c r="J1133" s="114" t="s">
        <v>452</v>
      </c>
      <c r="K1133" s="115" t="s">
        <v>4</v>
      </c>
      <c r="L1133" s="115"/>
      <c r="M1133" s="117" t="s">
        <v>649</v>
      </c>
      <c r="N1133" s="112" t="s">
        <v>6092</v>
      </c>
      <c r="O1133" s="112" t="s">
        <v>6093</v>
      </c>
      <c r="P1133" s="112"/>
    </row>
    <row r="1134" spans="1:16" ht="156" x14ac:dyDescent="0.3">
      <c r="A1134" s="116" t="s">
        <v>400</v>
      </c>
      <c r="B1134" s="111">
        <v>44890</v>
      </c>
      <c r="C1134" s="120" t="s">
        <v>6094</v>
      </c>
      <c r="D1134" s="112" t="s">
        <v>6095</v>
      </c>
      <c r="E1134" s="112" t="s">
        <v>1355</v>
      </c>
      <c r="F1134" s="113" t="s">
        <v>374</v>
      </c>
      <c r="G1134" s="112" t="s">
        <v>374</v>
      </c>
      <c r="H1134" s="118" t="s">
        <v>375</v>
      </c>
      <c r="I1134" s="119" t="s">
        <v>1718</v>
      </c>
      <c r="J1134" s="114" t="s">
        <v>386</v>
      </c>
      <c r="K1134" s="115" t="s">
        <v>28</v>
      </c>
      <c r="L1134" s="115" t="s">
        <v>6096</v>
      </c>
      <c r="M1134" s="117" t="s">
        <v>439</v>
      </c>
      <c r="N1134" s="112" t="s">
        <v>6097</v>
      </c>
      <c r="O1134" s="112" t="s">
        <v>6098</v>
      </c>
      <c r="P1134" s="112"/>
    </row>
    <row r="1135" spans="1:16" ht="202.8" x14ac:dyDescent="0.3">
      <c r="A1135" s="116" t="s">
        <v>390</v>
      </c>
      <c r="B1135" s="111">
        <v>44890</v>
      </c>
      <c r="C1135" s="120" t="s">
        <v>6099</v>
      </c>
      <c r="D1135" s="112" t="s">
        <v>6100</v>
      </c>
      <c r="E1135" s="112" t="s">
        <v>1297</v>
      </c>
      <c r="F1135" s="113" t="s">
        <v>374</v>
      </c>
      <c r="G1135" s="112" t="s">
        <v>374</v>
      </c>
      <c r="H1135" s="118" t="s">
        <v>375</v>
      </c>
      <c r="I1135" s="119" t="s">
        <v>385</v>
      </c>
      <c r="J1135" s="114" t="s">
        <v>386</v>
      </c>
      <c r="K1135" s="115" t="s">
        <v>8</v>
      </c>
      <c r="L1135" s="115" t="s">
        <v>6101</v>
      </c>
      <c r="M1135" s="117"/>
      <c r="N1135" s="112" t="s">
        <v>6102</v>
      </c>
      <c r="O1135" s="112" t="s">
        <v>6103</v>
      </c>
      <c r="P1135" s="112"/>
    </row>
    <row r="1136" spans="1:16" ht="280.8" x14ac:dyDescent="0.3">
      <c r="A1136" s="116" t="s">
        <v>400</v>
      </c>
      <c r="B1136" s="111">
        <v>44890</v>
      </c>
      <c r="C1136" s="120" t="s">
        <v>6104</v>
      </c>
      <c r="D1136" s="112" t="s">
        <v>6105</v>
      </c>
      <c r="E1136" s="112" t="s">
        <v>1562</v>
      </c>
      <c r="F1136" s="113" t="s">
        <v>374</v>
      </c>
      <c r="G1136" s="112" t="s">
        <v>374</v>
      </c>
      <c r="H1136" s="118" t="s">
        <v>375</v>
      </c>
      <c r="I1136" s="119" t="s">
        <v>1206</v>
      </c>
      <c r="J1136" s="114"/>
      <c r="K1136" s="115" t="s">
        <v>170</v>
      </c>
      <c r="L1136" s="115"/>
      <c r="M1136" s="117"/>
      <c r="N1136" s="112" t="s">
        <v>6106</v>
      </c>
      <c r="O1136" s="112" t="s">
        <v>6107</v>
      </c>
      <c r="P1136" s="112"/>
    </row>
    <row r="1137" spans="1:16" ht="296.39999999999998" x14ac:dyDescent="0.3">
      <c r="A1137" s="116" t="s">
        <v>379</v>
      </c>
      <c r="B1137" s="111">
        <v>44890</v>
      </c>
      <c r="C1137" s="120" t="s">
        <v>6108</v>
      </c>
      <c r="D1137" s="112" t="s">
        <v>6109</v>
      </c>
      <c r="E1137" s="112" t="s">
        <v>1297</v>
      </c>
      <c r="F1137" s="113" t="s">
        <v>1470</v>
      </c>
      <c r="G1137" s="112" t="s">
        <v>409</v>
      </c>
      <c r="H1137" s="118" t="s">
        <v>375</v>
      </c>
      <c r="I1137" s="119" t="s">
        <v>397</v>
      </c>
      <c r="J1137" s="114" t="s">
        <v>386</v>
      </c>
      <c r="K1137" s="115" t="s">
        <v>8</v>
      </c>
      <c r="L1137" s="115" t="s">
        <v>6110</v>
      </c>
      <c r="M1137" s="117"/>
      <c r="N1137" s="112" t="s">
        <v>6111</v>
      </c>
      <c r="O1137" s="112" t="s">
        <v>6112</v>
      </c>
      <c r="P1137" s="112"/>
    </row>
    <row r="1138" spans="1:16" ht="390" x14ac:dyDescent="0.3">
      <c r="A1138" s="116" t="s">
        <v>400</v>
      </c>
      <c r="B1138" s="111">
        <v>44890</v>
      </c>
      <c r="C1138" s="120" t="s">
        <v>6113</v>
      </c>
      <c r="D1138" s="112" t="s">
        <v>6114</v>
      </c>
      <c r="E1138" s="112" t="s">
        <v>2319</v>
      </c>
      <c r="F1138" s="113" t="s">
        <v>374</v>
      </c>
      <c r="G1138" s="135" t="s">
        <v>374</v>
      </c>
      <c r="H1138" s="118" t="s">
        <v>375</v>
      </c>
      <c r="I1138" s="125" t="s">
        <v>447</v>
      </c>
      <c r="J1138" s="123" t="s">
        <v>452</v>
      </c>
      <c r="K1138" s="124" t="s">
        <v>228</v>
      </c>
      <c r="L1138" s="124" t="s">
        <v>6115</v>
      </c>
      <c r="M1138" s="117"/>
      <c r="N1138" s="112" t="s">
        <v>6116</v>
      </c>
      <c r="O1138" s="112" t="s">
        <v>6117</v>
      </c>
      <c r="P1138" s="112"/>
    </row>
    <row r="1139" spans="1:16" ht="78" x14ac:dyDescent="0.3">
      <c r="A1139" s="116" t="s">
        <v>412</v>
      </c>
      <c r="B1139" s="111">
        <v>44883</v>
      </c>
      <c r="C1139" s="120" t="s">
        <v>6118</v>
      </c>
      <c r="D1139" s="112" t="s">
        <v>6119</v>
      </c>
      <c r="E1139" s="112" t="s">
        <v>6120</v>
      </c>
      <c r="F1139" s="113" t="s">
        <v>1298</v>
      </c>
      <c r="G1139" s="112" t="s">
        <v>374</v>
      </c>
      <c r="H1139" s="118" t="s">
        <v>396</v>
      </c>
      <c r="I1139" s="119" t="s">
        <v>461</v>
      </c>
      <c r="J1139" s="114"/>
      <c r="K1139" s="115" t="s">
        <v>19</v>
      </c>
      <c r="L1139" s="115"/>
      <c r="M1139" s="117"/>
      <c r="N1139" s="112" t="s">
        <v>6121</v>
      </c>
      <c r="O1139" s="112" t="s">
        <v>6122</v>
      </c>
      <c r="P1139" s="112"/>
    </row>
    <row r="1140" spans="1:16" ht="109.2" x14ac:dyDescent="0.3">
      <c r="A1140" s="116" t="s">
        <v>379</v>
      </c>
      <c r="B1140" s="111">
        <v>44883</v>
      </c>
      <c r="C1140" s="120" t="s">
        <v>6123</v>
      </c>
      <c r="D1140" s="112" t="s">
        <v>6124</v>
      </c>
      <c r="E1140" s="112" t="s">
        <v>3400</v>
      </c>
      <c r="F1140" s="113" t="s">
        <v>1544</v>
      </c>
      <c r="G1140" s="112" t="s">
        <v>564</v>
      </c>
      <c r="H1140" s="118" t="s">
        <v>396</v>
      </c>
      <c r="I1140" s="119" t="s">
        <v>385</v>
      </c>
      <c r="J1140" s="114" t="s">
        <v>452</v>
      </c>
      <c r="K1140" s="115" t="s">
        <v>4</v>
      </c>
      <c r="L1140" s="115"/>
      <c r="M1140" s="117" t="s">
        <v>649</v>
      </c>
      <c r="N1140" s="112" t="s">
        <v>6125</v>
      </c>
      <c r="O1140" s="112" t="s">
        <v>6126</v>
      </c>
      <c r="P1140" s="112"/>
    </row>
    <row r="1141" spans="1:16" ht="109.2" x14ac:dyDescent="0.3">
      <c r="A1141" s="116" t="s">
        <v>750</v>
      </c>
      <c r="B1141" s="111">
        <v>44883</v>
      </c>
      <c r="C1141" s="120" t="s">
        <v>6127</v>
      </c>
      <c r="D1141" s="112" t="s">
        <v>6128</v>
      </c>
      <c r="E1141" s="112" t="s">
        <v>2869</v>
      </c>
      <c r="F1141" s="113" t="s">
        <v>1544</v>
      </c>
      <c r="G1141" s="112" t="s">
        <v>416</v>
      </c>
      <c r="H1141" s="118" t="s">
        <v>396</v>
      </c>
      <c r="I1141" s="170" t="s">
        <v>424</v>
      </c>
      <c r="J1141" s="115" t="s">
        <v>386</v>
      </c>
      <c r="K1141" s="115" t="s">
        <v>7</v>
      </c>
      <c r="L1141" s="115" t="s">
        <v>6129</v>
      </c>
      <c r="M1141" s="117" t="s">
        <v>439</v>
      </c>
      <c r="N1141" s="112" t="s">
        <v>6130</v>
      </c>
      <c r="O1141" s="112" t="s">
        <v>6131</v>
      </c>
      <c r="P1141" s="112"/>
    </row>
    <row r="1142" spans="1:16" ht="78" x14ac:dyDescent="0.3">
      <c r="A1142" s="116" t="s">
        <v>412</v>
      </c>
      <c r="B1142" s="111">
        <v>44883</v>
      </c>
      <c r="C1142" s="120" t="s">
        <v>6132</v>
      </c>
      <c r="D1142" s="112" t="s">
        <v>6133</v>
      </c>
      <c r="E1142" s="112" t="s">
        <v>2094</v>
      </c>
      <c r="F1142" s="113" t="s">
        <v>1544</v>
      </c>
      <c r="G1142" s="112" t="s">
        <v>873</v>
      </c>
      <c r="H1142" s="118" t="s">
        <v>396</v>
      </c>
      <c r="I1142" s="119" t="s">
        <v>431</v>
      </c>
      <c r="J1142" s="114" t="s">
        <v>386</v>
      </c>
      <c r="K1142" s="115" t="s">
        <v>6</v>
      </c>
      <c r="L1142" s="115" t="s">
        <v>6134</v>
      </c>
      <c r="M1142" s="117"/>
      <c r="N1142" s="112" t="s">
        <v>6135</v>
      </c>
      <c r="O1142" s="112" t="s">
        <v>6136</v>
      </c>
      <c r="P1142" s="112"/>
    </row>
    <row r="1143" spans="1:16" ht="78" x14ac:dyDescent="0.3">
      <c r="A1143" s="116" t="s">
        <v>400</v>
      </c>
      <c r="B1143" s="111">
        <v>44883</v>
      </c>
      <c r="C1143" s="120" t="s">
        <v>6137</v>
      </c>
      <c r="D1143" s="112" t="s">
        <v>2604</v>
      </c>
      <c r="E1143" s="112" t="s">
        <v>1058</v>
      </c>
      <c r="F1143" s="113" t="s">
        <v>1556</v>
      </c>
      <c r="G1143" s="135" t="s">
        <v>564</v>
      </c>
      <c r="H1143" s="118" t="s">
        <v>396</v>
      </c>
      <c r="I1143" s="119" t="s">
        <v>385</v>
      </c>
      <c r="J1143" s="114" t="s">
        <v>452</v>
      </c>
      <c r="K1143" s="115" t="s">
        <v>28</v>
      </c>
      <c r="L1143" s="115"/>
      <c r="M1143" s="117"/>
      <c r="N1143" s="112" t="s">
        <v>6138</v>
      </c>
      <c r="O1143" s="112" t="s">
        <v>6139</v>
      </c>
      <c r="P1143" s="112"/>
    </row>
    <row r="1144" spans="1:16" ht="249.6" x14ac:dyDescent="0.3">
      <c r="A1144" s="116" t="s">
        <v>400</v>
      </c>
      <c r="B1144" s="111">
        <v>44883</v>
      </c>
      <c r="C1144" s="120" t="s">
        <v>6140</v>
      </c>
      <c r="D1144" s="112" t="s">
        <v>6141</v>
      </c>
      <c r="E1144" s="112" t="s">
        <v>4950</v>
      </c>
      <c r="F1144" s="113" t="s">
        <v>1833</v>
      </c>
      <c r="G1144" s="112" t="s">
        <v>374</v>
      </c>
      <c r="H1144" s="118" t="s">
        <v>396</v>
      </c>
      <c r="I1144" s="136" t="s">
        <v>537</v>
      </c>
      <c r="J1144" s="124" t="s">
        <v>452</v>
      </c>
      <c r="K1144" s="124" t="s">
        <v>50</v>
      </c>
      <c r="L1144" s="124" t="s">
        <v>6142</v>
      </c>
      <c r="M1144" s="117" t="s">
        <v>649</v>
      </c>
      <c r="N1144" s="112" t="s">
        <v>6143</v>
      </c>
      <c r="O1144" s="112" t="s">
        <v>6144</v>
      </c>
      <c r="P1144" s="112"/>
    </row>
    <row r="1145" spans="1:16" ht="171.6" x14ac:dyDescent="0.3">
      <c r="A1145" s="116" t="s">
        <v>400</v>
      </c>
      <c r="B1145" s="111">
        <v>44883</v>
      </c>
      <c r="C1145" s="120" t="s">
        <v>6145</v>
      </c>
      <c r="D1145" s="112" t="s">
        <v>6146</v>
      </c>
      <c r="E1145" s="112" t="s">
        <v>6147</v>
      </c>
      <c r="F1145" s="113" t="s">
        <v>6148</v>
      </c>
      <c r="G1145" s="135" t="s">
        <v>564</v>
      </c>
      <c r="H1145" s="118" t="s">
        <v>396</v>
      </c>
      <c r="I1145" s="119" t="s">
        <v>461</v>
      </c>
      <c r="J1145" s="114" t="s">
        <v>452</v>
      </c>
      <c r="K1145" s="115" t="s">
        <v>153</v>
      </c>
      <c r="L1145" s="115" t="s">
        <v>6149</v>
      </c>
      <c r="M1145" s="117" t="s">
        <v>649</v>
      </c>
      <c r="N1145" s="112" t="s">
        <v>6150</v>
      </c>
      <c r="O1145" s="112" t="s">
        <v>6151</v>
      </c>
      <c r="P1145" s="112"/>
    </row>
    <row r="1146" spans="1:16" ht="124.8" x14ac:dyDescent="0.3">
      <c r="A1146" s="116" t="s">
        <v>379</v>
      </c>
      <c r="B1146" s="111">
        <v>44883</v>
      </c>
      <c r="C1146" s="120" t="s">
        <v>6152</v>
      </c>
      <c r="D1146" s="112" t="s">
        <v>6153</v>
      </c>
      <c r="E1146" s="112" t="s">
        <v>1878</v>
      </c>
      <c r="F1146" s="113" t="s">
        <v>1463</v>
      </c>
      <c r="G1146" s="112" t="s">
        <v>942</v>
      </c>
      <c r="H1146" s="118" t="s">
        <v>396</v>
      </c>
      <c r="I1146" s="119" t="s">
        <v>431</v>
      </c>
      <c r="J1146" s="114" t="s">
        <v>452</v>
      </c>
      <c r="K1146" s="115" t="s">
        <v>4</v>
      </c>
      <c r="L1146" s="115"/>
      <c r="M1146" s="117"/>
      <c r="N1146" s="112" t="s">
        <v>6154</v>
      </c>
      <c r="O1146" s="112" t="s">
        <v>6155</v>
      </c>
      <c r="P1146" s="112"/>
    </row>
    <row r="1147" spans="1:16" ht="93.6" x14ac:dyDescent="0.3">
      <c r="A1147" s="116" t="s">
        <v>602</v>
      </c>
      <c r="B1147" s="111">
        <v>44883</v>
      </c>
      <c r="C1147" s="120" t="s">
        <v>6156</v>
      </c>
      <c r="D1147" s="112" t="s">
        <v>6157</v>
      </c>
      <c r="E1147" s="112" t="s">
        <v>3247</v>
      </c>
      <c r="F1147" s="113" t="s">
        <v>1463</v>
      </c>
      <c r="G1147" s="112" t="s">
        <v>564</v>
      </c>
      <c r="H1147" s="118" t="s">
        <v>396</v>
      </c>
      <c r="I1147" s="119" t="s">
        <v>717</v>
      </c>
      <c r="J1147" s="114" t="s">
        <v>452</v>
      </c>
      <c r="K1147" s="115" t="s">
        <v>164</v>
      </c>
      <c r="L1147" s="115"/>
      <c r="M1147" s="117"/>
      <c r="N1147" s="112" t="s">
        <v>6158</v>
      </c>
      <c r="O1147" s="112" t="s">
        <v>6159</v>
      </c>
      <c r="P1147" s="112"/>
    </row>
    <row r="1148" spans="1:16" ht="156" x14ac:dyDescent="0.3">
      <c r="A1148" s="116" t="s">
        <v>390</v>
      </c>
      <c r="B1148" s="111">
        <v>44883</v>
      </c>
      <c r="C1148" s="120" t="s">
        <v>6160</v>
      </c>
      <c r="D1148" s="112" t="s">
        <v>6161</v>
      </c>
      <c r="E1148" s="112" t="s">
        <v>4451</v>
      </c>
      <c r="F1148" s="113" t="s">
        <v>1463</v>
      </c>
      <c r="G1148" s="135" t="s">
        <v>564</v>
      </c>
      <c r="H1148" s="118" t="s">
        <v>396</v>
      </c>
      <c r="I1148" s="119" t="s">
        <v>1243</v>
      </c>
      <c r="J1148" s="114" t="s">
        <v>452</v>
      </c>
      <c r="K1148" s="115" t="s">
        <v>28</v>
      </c>
      <c r="L1148" s="115" t="s">
        <v>6162</v>
      </c>
      <c r="M1148" s="117" t="s">
        <v>649</v>
      </c>
      <c r="N1148" s="112" t="s">
        <v>6163</v>
      </c>
      <c r="O1148" s="112" t="s">
        <v>6164</v>
      </c>
      <c r="P1148" s="112"/>
    </row>
    <row r="1149" spans="1:16" ht="93.6" x14ac:dyDescent="0.3">
      <c r="A1149" s="116" t="s">
        <v>400</v>
      </c>
      <c r="B1149" s="111">
        <v>44883</v>
      </c>
      <c r="C1149" s="120" t="s">
        <v>6165</v>
      </c>
      <c r="D1149" s="112" t="s">
        <v>6166</v>
      </c>
      <c r="E1149" s="112" t="s">
        <v>445</v>
      </c>
      <c r="F1149" s="113" t="s">
        <v>1463</v>
      </c>
      <c r="G1149" s="112" t="s">
        <v>564</v>
      </c>
      <c r="H1149" s="118" t="s">
        <v>396</v>
      </c>
      <c r="I1149" s="119" t="s">
        <v>385</v>
      </c>
      <c r="J1149" s="114"/>
      <c r="K1149" s="115"/>
      <c r="L1149" s="115"/>
      <c r="M1149" s="117"/>
      <c r="N1149" s="112" t="s">
        <v>6167</v>
      </c>
      <c r="O1149" s="112" t="s">
        <v>6168</v>
      </c>
      <c r="P1149" s="112"/>
    </row>
    <row r="1150" spans="1:16" ht="62.4" x14ac:dyDescent="0.3">
      <c r="A1150" s="116" t="s">
        <v>400</v>
      </c>
      <c r="B1150" s="111">
        <v>44883</v>
      </c>
      <c r="C1150" s="120" t="s">
        <v>6169</v>
      </c>
      <c r="D1150" s="112" t="s">
        <v>6170</v>
      </c>
      <c r="E1150" s="112" t="s">
        <v>704</v>
      </c>
      <c r="F1150" s="113" t="s">
        <v>1606</v>
      </c>
      <c r="G1150" s="112" t="s">
        <v>374</v>
      </c>
      <c r="H1150" s="118" t="s">
        <v>396</v>
      </c>
      <c r="I1150" s="119" t="s">
        <v>424</v>
      </c>
      <c r="J1150" s="114" t="s">
        <v>452</v>
      </c>
      <c r="K1150" s="115" t="s">
        <v>12</v>
      </c>
      <c r="L1150" s="115" t="s">
        <v>6171</v>
      </c>
      <c r="M1150" s="117"/>
      <c r="N1150" s="112" t="s">
        <v>6172</v>
      </c>
      <c r="O1150" s="112" t="s">
        <v>6173</v>
      </c>
      <c r="P1150" s="112"/>
    </row>
    <row r="1151" spans="1:16" ht="358.8" x14ac:dyDescent="0.3">
      <c r="A1151" s="116" t="s">
        <v>1214</v>
      </c>
      <c r="B1151" s="111">
        <v>44883</v>
      </c>
      <c r="C1151" s="120" t="s">
        <v>6174</v>
      </c>
      <c r="D1151" s="112" t="s">
        <v>6175</v>
      </c>
      <c r="E1151" s="112" t="s">
        <v>6176</v>
      </c>
      <c r="F1151" s="113" t="s">
        <v>1525</v>
      </c>
      <c r="G1151" s="112" t="s">
        <v>6177</v>
      </c>
      <c r="H1151" s="118" t="s">
        <v>375</v>
      </c>
      <c r="I1151" s="119" t="s">
        <v>879</v>
      </c>
      <c r="J1151" s="114" t="s">
        <v>386</v>
      </c>
      <c r="K1151" s="115" t="s">
        <v>8</v>
      </c>
      <c r="L1151" s="115" t="s">
        <v>6178</v>
      </c>
      <c r="M1151" s="117"/>
      <c r="N1151" s="112" t="s">
        <v>6179</v>
      </c>
      <c r="O1151" s="112" t="s">
        <v>6180</v>
      </c>
      <c r="P1151" s="112"/>
    </row>
    <row r="1152" spans="1:16" ht="390" x14ac:dyDescent="0.3">
      <c r="A1152" s="116" t="s">
        <v>369</v>
      </c>
      <c r="B1152" s="111">
        <v>44883</v>
      </c>
      <c r="C1152" s="120" t="s">
        <v>6181</v>
      </c>
      <c r="D1152" s="112" t="s">
        <v>6182</v>
      </c>
      <c r="E1152" s="112" t="s">
        <v>1913</v>
      </c>
      <c r="F1152" s="113" t="s">
        <v>1525</v>
      </c>
      <c r="G1152" s="112" t="s">
        <v>830</v>
      </c>
      <c r="H1152" s="118" t="s">
        <v>375</v>
      </c>
      <c r="I1152" s="119" t="s">
        <v>1147</v>
      </c>
      <c r="J1152" s="114"/>
      <c r="K1152" s="115" t="s">
        <v>2526</v>
      </c>
      <c r="L1152" s="115" t="s">
        <v>6183</v>
      </c>
      <c r="M1152" s="117"/>
      <c r="N1152" s="112" t="s">
        <v>6184</v>
      </c>
      <c r="O1152" s="112" t="s">
        <v>6185</v>
      </c>
      <c r="P1152" s="112"/>
    </row>
    <row r="1153" spans="1:16" ht="187.2" x14ac:dyDescent="0.3">
      <c r="A1153" s="116" t="s">
        <v>822</v>
      </c>
      <c r="B1153" s="111">
        <v>44883</v>
      </c>
      <c r="C1153" s="120" t="s">
        <v>6186</v>
      </c>
      <c r="D1153" s="112" t="s">
        <v>6187</v>
      </c>
      <c r="E1153" s="112" t="s">
        <v>1355</v>
      </c>
      <c r="F1153" s="113" t="s">
        <v>1470</v>
      </c>
      <c r="G1153" s="112" t="s">
        <v>374</v>
      </c>
      <c r="H1153" s="118" t="s">
        <v>375</v>
      </c>
      <c r="I1153" s="119" t="s">
        <v>2741</v>
      </c>
      <c r="J1153" s="114" t="s">
        <v>386</v>
      </c>
      <c r="K1153" s="115" t="s">
        <v>8</v>
      </c>
      <c r="L1153" s="115" t="s">
        <v>6188</v>
      </c>
      <c r="M1153" s="117"/>
      <c r="N1153" s="112" t="s">
        <v>6189</v>
      </c>
      <c r="O1153" s="112" t="s">
        <v>6190</v>
      </c>
      <c r="P1153" s="112"/>
    </row>
    <row r="1154" spans="1:16" ht="202.8" x14ac:dyDescent="0.3">
      <c r="A1154" s="116" t="s">
        <v>390</v>
      </c>
      <c r="B1154" s="111">
        <v>44883</v>
      </c>
      <c r="C1154" s="120" t="s">
        <v>6191</v>
      </c>
      <c r="D1154" s="112" t="s">
        <v>6192</v>
      </c>
      <c r="E1154" s="112" t="s">
        <v>1878</v>
      </c>
      <c r="F1154" s="113" t="s">
        <v>374</v>
      </c>
      <c r="G1154" s="135" t="s">
        <v>2707</v>
      </c>
      <c r="H1154" s="118" t="s">
        <v>375</v>
      </c>
      <c r="I1154" s="119" t="s">
        <v>424</v>
      </c>
      <c r="J1154" s="114" t="s">
        <v>452</v>
      </c>
      <c r="K1154" s="115" t="s">
        <v>46</v>
      </c>
      <c r="L1154" s="115" t="s">
        <v>6193</v>
      </c>
      <c r="M1154" s="117"/>
      <c r="N1154" s="112" t="s">
        <v>6194</v>
      </c>
      <c r="O1154" s="112" t="s">
        <v>6195</v>
      </c>
      <c r="P1154" s="112"/>
    </row>
    <row r="1155" spans="1:16" ht="46.8" x14ac:dyDescent="0.3">
      <c r="A1155" s="116" t="s">
        <v>390</v>
      </c>
      <c r="B1155" s="111">
        <v>44883</v>
      </c>
      <c r="C1155" s="120" t="s">
        <v>6196</v>
      </c>
      <c r="D1155" s="112" t="s">
        <v>6197</v>
      </c>
      <c r="E1155" s="112" t="s">
        <v>5769</v>
      </c>
      <c r="F1155" s="113" t="s">
        <v>374</v>
      </c>
      <c r="G1155" s="112" t="s">
        <v>374</v>
      </c>
      <c r="H1155" s="118" t="s">
        <v>396</v>
      </c>
      <c r="I1155" s="119" t="s">
        <v>385</v>
      </c>
      <c r="J1155" s="114" t="s">
        <v>386</v>
      </c>
      <c r="K1155" s="115" t="s">
        <v>38</v>
      </c>
      <c r="L1155" s="115"/>
      <c r="M1155" s="117"/>
      <c r="N1155" s="112" t="s">
        <v>6198</v>
      </c>
      <c r="O1155" s="112" t="s">
        <v>6199</v>
      </c>
      <c r="P1155" s="112"/>
    </row>
    <row r="1156" spans="1:16" ht="49.05" customHeight="1" x14ac:dyDescent="0.3">
      <c r="A1156" s="116" t="s">
        <v>412</v>
      </c>
      <c r="B1156" s="111">
        <v>44883</v>
      </c>
      <c r="C1156" s="120" t="s">
        <v>6200</v>
      </c>
      <c r="D1156" s="112" t="s">
        <v>3736</v>
      </c>
      <c r="E1156" s="112" t="s">
        <v>1634</v>
      </c>
      <c r="F1156" s="113" t="s">
        <v>374</v>
      </c>
      <c r="G1156" s="112" t="s">
        <v>374</v>
      </c>
      <c r="H1156" s="118" t="s">
        <v>396</v>
      </c>
      <c r="I1156" s="119" t="s">
        <v>461</v>
      </c>
      <c r="J1156" s="114" t="s">
        <v>386</v>
      </c>
      <c r="K1156" s="115" t="s">
        <v>12</v>
      </c>
      <c r="L1156" s="115" t="s">
        <v>6201</v>
      </c>
      <c r="M1156" s="117" t="s">
        <v>439</v>
      </c>
      <c r="N1156" s="112" t="s">
        <v>6202</v>
      </c>
      <c r="O1156" s="112" t="s">
        <v>549</v>
      </c>
      <c r="P1156" s="112"/>
    </row>
    <row r="1157" spans="1:16" ht="62.4" x14ac:dyDescent="0.3">
      <c r="A1157" s="116" t="s">
        <v>390</v>
      </c>
      <c r="B1157" s="111">
        <v>44883</v>
      </c>
      <c r="C1157" s="120" t="s">
        <v>6203</v>
      </c>
      <c r="D1157" s="112" t="s">
        <v>6204</v>
      </c>
      <c r="E1157" s="112" t="s">
        <v>1355</v>
      </c>
      <c r="F1157" s="113" t="s">
        <v>374</v>
      </c>
      <c r="G1157" s="112" t="s">
        <v>374</v>
      </c>
      <c r="H1157" s="118" t="s">
        <v>396</v>
      </c>
      <c r="I1157" s="119" t="s">
        <v>397</v>
      </c>
      <c r="J1157" s="114"/>
      <c r="K1157" s="115" t="s">
        <v>28</v>
      </c>
      <c r="L1157" s="115"/>
      <c r="M1157" s="117"/>
      <c r="N1157" s="112" t="s">
        <v>6205</v>
      </c>
      <c r="O1157" s="112" t="s">
        <v>6206</v>
      </c>
      <c r="P1157" s="112"/>
    </row>
    <row r="1158" spans="1:16" ht="93.6" x14ac:dyDescent="0.3">
      <c r="A1158" s="116" t="s">
        <v>390</v>
      </c>
      <c r="B1158" s="111">
        <v>44883</v>
      </c>
      <c r="C1158" s="120" t="s">
        <v>6207</v>
      </c>
      <c r="D1158" s="112" t="s">
        <v>6208</v>
      </c>
      <c r="E1158" s="112" t="s">
        <v>2740</v>
      </c>
      <c r="F1158" s="113" t="s">
        <v>374</v>
      </c>
      <c r="G1158" s="135" t="s">
        <v>374</v>
      </c>
      <c r="H1158" s="118" t="s">
        <v>396</v>
      </c>
      <c r="I1158" s="119" t="s">
        <v>6209</v>
      </c>
      <c r="J1158" s="114" t="s">
        <v>452</v>
      </c>
      <c r="K1158" s="115" t="s">
        <v>78</v>
      </c>
      <c r="L1158" s="115"/>
      <c r="M1158" s="117"/>
      <c r="N1158" s="112" t="s">
        <v>6210</v>
      </c>
      <c r="O1158" s="112" t="s">
        <v>6211</v>
      </c>
      <c r="P1158" s="112"/>
    </row>
    <row r="1159" spans="1:16" ht="156" x14ac:dyDescent="0.3">
      <c r="A1159" s="116" t="s">
        <v>400</v>
      </c>
      <c r="B1159" s="111">
        <v>44883</v>
      </c>
      <c r="C1159" s="120" t="s">
        <v>6212</v>
      </c>
      <c r="D1159" s="112" t="s">
        <v>6213</v>
      </c>
      <c r="E1159" s="112" t="s">
        <v>3851</v>
      </c>
      <c r="F1159" s="113" t="s">
        <v>374</v>
      </c>
      <c r="G1159" s="112" t="s">
        <v>374</v>
      </c>
      <c r="H1159" s="118" t="s">
        <v>396</v>
      </c>
      <c r="I1159" s="119" t="s">
        <v>806</v>
      </c>
      <c r="J1159" s="114" t="s">
        <v>386</v>
      </c>
      <c r="K1159" s="115" t="s">
        <v>13</v>
      </c>
      <c r="L1159" s="115" t="s">
        <v>6214</v>
      </c>
      <c r="M1159" s="117" t="s">
        <v>439</v>
      </c>
      <c r="N1159" s="112" t="s">
        <v>6215</v>
      </c>
      <c r="O1159" s="112" t="s">
        <v>6216</v>
      </c>
      <c r="P1159" s="112"/>
    </row>
    <row r="1160" spans="1:16" ht="124.8" x14ac:dyDescent="0.3">
      <c r="A1160" s="116" t="s">
        <v>379</v>
      </c>
      <c r="B1160" s="111">
        <v>44883</v>
      </c>
      <c r="C1160" s="120" t="s">
        <v>6217</v>
      </c>
      <c r="D1160" s="112" t="s">
        <v>6218</v>
      </c>
      <c r="E1160" s="112" t="s">
        <v>1355</v>
      </c>
      <c r="F1160" s="113" t="s">
        <v>1463</v>
      </c>
      <c r="G1160" s="112" t="s">
        <v>374</v>
      </c>
      <c r="H1160" s="118" t="s">
        <v>396</v>
      </c>
      <c r="I1160" s="119" t="s">
        <v>447</v>
      </c>
      <c r="J1160" s="114" t="s">
        <v>452</v>
      </c>
      <c r="K1160" s="115" t="s">
        <v>4</v>
      </c>
      <c r="L1160" s="115"/>
      <c r="M1160" s="117"/>
      <c r="N1160" s="112" t="s">
        <v>6219</v>
      </c>
      <c r="O1160" s="112" t="s">
        <v>6220</v>
      </c>
      <c r="P1160" s="112"/>
    </row>
    <row r="1161" spans="1:16" ht="93.6" x14ac:dyDescent="0.3">
      <c r="A1161" s="116" t="s">
        <v>412</v>
      </c>
      <c r="B1161" s="111">
        <v>44883</v>
      </c>
      <c r="C1161" s="120" t="s">
        <v>6221</v>
      </c>
      <c r="D1161" s="112" t="s">
        <v>6222</v>
      </c>
      <c r="E1161" s="112" t="s">
        <v>3060</v>
      </c>
      <c r="F1161" s="113" t="s">
        <v>1544</v>
      </c>
      <c r="G1161" s="112" t="s">
        <v>564</v>
      </c>
      <c r="H1161" s="118" t="s">
        <v>396</v>
      </c>
      <c r="I1161" s="119" t="s">
        <v>537</v>
      </c>
      <c r="J1161" s="114"/>
      <c r="K1161" s="115"/>
      <c r="L1161" s="115"/>
      <c r="M1161" s="117"/>
      <c r="N1161" s="112" t="s">
        <v>6223</v>
      </c>
      <c r="O1161" s="112" t="s">
        <v>6224</v>
      </c>
      <c r="P1161" s="112"/>
    </row>
    <row r="1162" spans="1:16" ht="140.4" x14ac:dyDescent="0.3">
      <c r="A1162" s="116" t="s">
        <v>400</v>
      </c>
      <c r="B1162" s="111">
        <v>44883</v>
      </c>
      <c r="C1162" s="120" t="s">
        <v>6225</v>
      </c>
      <c r="D1162" s="112" t="s">
        <v>6226</v>
      </c>
      <c r="E1162" s="112" t="s">
        <v>1355</v>
      </c>
      <c r="F1162" s="113" t="s">
        <v>374</v>
      </c>
      <c r="G1162" s="135" t="s">
        <v>374</v>
      </c>
      <c r="H1162" s="118" t="s">
        <v>375</v>
      </c>
      <c r="I1162" s="119" t="s">
        <v>6227</v>
      </c>
      <c r="J1162" s="114" t="s">
        <v>452</v>
      </c>
      <c r="K1162" s="115" t="s">
        <v>46</v>
      </c>
      <c r="L1162" s="115"/>
      <c r="M1162" s="117"/>
      <c r="N1162" s="112" t="s">
        <v>6228</v>
      </c>
      <c r="O1162" s="112" t="s">
        <v>6229</v>
      </c>
      <c r="P1162" s="112"/>
    </row>
    <row r="1163" spans="1:16" ht="171.6" x14ac:dyDescent="0.3">
      <c r="A1163" s="116" t="s">
        <v>400</v>
      </c>
      <c r="B1163" s="111">
        <v>44883</v>
      </c>
      <c r="C1163" s="120" t="s">
        <v>6230</v>
      </c>
      <c r="D1163" s="112" t="s">
        <v>6231</v>
      </c>
      <c r="E1163" s="112" t="s">
        <v>6232</v>
      </c>
      <c r="F1163" s="113" t="s">
        <v>374</v>
      </c>
      <c r="G1163" s="112" t="s">
        <v>374</v>
      </c>
      <c r="H1163" s="118" t="s">
        <v>375</v>
      </c>
      <c r="I1163" s="119" t="s">
        <v>385</v>
      </c>
      <c r="J1163" s="114" t="s">
        <v>386</v>
      </c>
      <c r="K1163" s="115" t="s">
        <v>44</v>
      </c>
      <c r="L1163" s="115" t="s">
        <v>6233</v>
      </c>
      <c r="M1163" s="117" t="s">
        <v>439</v>
      </c>
      <c r="N1163" s="112" t="s">
        <v>6234</v>
      </c>
      <c r="O1163" s="112" t="s">
        <v>6235</v>
      </c>
      <c r="P1163" s="112"/>
    </row>
    <row r="1164" spans="1:16" ht="78" x14ac:dyDescent="0.3">
      <c r="A1164" s="116" t="s">
        <v>1593</v>
      </c>
      <c r="B1164" s="111">
        <v>44876</v>
      </c>
      <c r="C1164" s="120" t="s">
        <v>6236</v>
      </c>
      <c r="D1164" s="112" t="s">
        <v>6237</v>
      </c>
      <c r="E1164" s="112" t="s">
        <v>1567</v>
      </c>
      <c r="F1164" s="113" t="s">
        <v>1544</v>
      </c>
      <c r="G1164" s="112" t="s">
        <v>1088</v>
      </c>
      <c r="H1164" s="118" t="s">
        <v>396</v>
      </c>
      <c r="I1164" s="119" t="s">
        <v>1153</v>
      </c>
      <c r="J1164" s="114" t="s">
        <v>452</v>
      </c>
      <c r="K1164" s="115" t="s">
        <v>185</v>
      </c>
      <c r="L1164" s="115"/>
      <c r="M1164" s="117"/>
      <c r="N1164" s="112" t="s">
        <v>6238</v>
      </c>
      <c r="O1164" s="112" t="s">
        <v>6239</v>
      </c>
      <c r="P1164" s="112"/>
    </row>
    <row r="1165" spans="1:16" ht="109.2" x14ac:dyDescent="0.3">
      <c r="A1165" s="116" t="s">
        <v>379</v>
      </c>
      <c r="B1165" s="111">
        <v>44876</v>
      </c>
      <c r="C1165" s="120" t="s">
        <v>6240</v>
      </c>
      <c r="D1165" s="112" t="s">
        <v>6241</v>
      </c>
      <c r="E1165" s="112" t="s">
        <v>6242</v>
      </c>
      <c r="F1165" s="113" t="s">
        <v>1544</v>
      </c>
      <c r="G1165" s="112" t="s">
        <v>6243</v>
      </c>
      <c r="H1165" s="118" t="s">
        <v>396</v>
      </c>
      <c r="I1165" s="119" t="s">
        <v>431</v>
      </c>
      <c r="J1165" s="114" t="s">
        <v>3825</v>
      </c>
      <c r="K1165" s="115" t="s">
        <v>32</v>
      </c>
      <c r="L1165" s="115" t="s">
        <v>6244</v>
      </c>
      <c r="M1165" s="117"/>
      <c r="N1165" s="112" t="s">
        <v>6245</v>
      </c>
      <c r="O1165" s="112" t="s">
        <v>6246</v>
      </c>
      <c r="P1165" s="112"/>
    </row>
    <row r="1166" spans="1:16" ht="124.8" x14ac:dyDescent="0.3">
      <c r="A1166" s="116" t="s">
        <v>379</v>
      </c>
      <c r="B1166" s="111">
        <v>44876</v>
      </c>
      <c r="C1166" s="120" t="s">
        <v>6247</v>
      </c>
      <c r="D1166" s="112" t="s">
        <v>6248</v>
      </c>
      <c r="E1166" s="112" t="s">
        <v>704</v>
      </c>
      <c r="F1166" s="113" t="s">
        <v>1544</v>
      </c>
      <c r="G1166" s="112" t="s">
        <v>564</v>
      </c>
      <c r="H1166" s="118" t="s">
        <v>396</v>
      </c>
      <c r="I1166" s="119" t="s">
        <v>397</v>
      </c>
      <c r="J1166" s="114" t="s">
        <v>452</v>
      </c>
      <c r="K1166" s="115" t="s">
        <v>59</v>
      </c>
      <c r="L1166" s="115" t="s">
        <v>6249</v>
      </c>
      <c r="M1166" s="117" t="s">
        <v>649</v>
      </c>
      <c r="N1166" s="112" t="s">
        <v>6250</v>
      </c>
      <c r="O1166" s="112" t="s">
        <v>6251</v>
      </c>
      <c r="P1166" s="112"/>
    </row>
    <row r="1167" spans="1:16" ht="187.2" x14ac:dyDescent="0.3">
      <c r="A1167" s="116" t="s">
        <v>390</v>
      </c>
      <c r="B1167" s="111">
        <v>44876</v>
      </c>
      <c r="C1167" s="120" t="s">
        <v>6252</v>
      </c>
      <c r="D1167" s="112" t="s">
        <v>6253</v>
      </c>
      <c r="E1167" s="112" t="s">
        <v>1316</v>
      </c>
      <c r="F1167" s="113" t="s">
        <v>1544</v>
      </c>
      <c r="G1167" s="135" t="s">
        <v>564</v>
      </c>
      <c r="H1167" s="118" t="s">
        <v>396</v>
      </c>
      <c r="I1167" s="119" t="s">
        <v>461</v>
      </c>
      <c r="J1167" s="114" t="s">
        <v>452</v>
      </c>
      <c r="K1167" s="115" t="s">
        <v>5</v>
      </c>
      <c r="L1167" s="115" t="s">
        <v>6254</v>
      </c>
      <c r="M1167" s="117"/>
      <c r="N1167" s="112" t="s">
        <v>6255</v>
      </c>
      <c r="O1167" s="112" t="s">
        <v>6256</v>
      </c>
      <c r="P1167" s="112"/>
    </row>
    <row r="1168" spans="1:16" ht="93.6" x14ac:dyDescent="0.3">
      <c r="A1168" s="116" t="s">
        <v>390</v>
      </c>
      <c r="B1168" s="111">
        <v>44876</v>
      </c>
      <c r="C1168" s="120" t="s">
        <v>6257</v>
      </c>
      <c r="D1168" s="112" t="s">
        <v>6258</v>
      </c>
      <c r="E1168" s="112" t="s">
        <v>510</v>
      </c>
      <c r="F1168" s="113" t="s">
        <v>1544</v>
      </c>
      <c r="G1168" s="135" t="s">
        <v>374</v>
      </c>
      <c r="H1168" s="118"/>
      <c r="I1168" s="136" t="s">
        <v>447</v>
      </c>
      <c r="J1168" s="124" t="s">
        <v>452</v>
      </c>
      <c r="K1168" s="124" t="s">
        <v>5</v>
      </c>
      <c r="L1168" s="124" t="s">
        <v>6259</v>
      </c>
      <c r="M1168" s="117"/>
      <c r="N1168" s="112" t="s">
        <v>6260</v>
      </c>
      <c r="O1168" s="112" t="s">
        <v>6261</v>
      </c>
      <c r="P1168" s="112"/>
    </row>
    <row r="1169" spans="1:16" ht="109.2" x14ac:dyDescent="0.3">
      <c r="A1169" s="116" t="s">
        <v>369</v>
      </c>
      <c r="B1169" s="111">
        <v>44876</v>
      </c>
      <c r="C1169" s="120" t="s">
        <v>6262</v>
      </c>
      <c r="D1169" s="112" t="s">
        <v>6263</v>
      </c>
      <c r="E1169" s="112" t="s">
        <v>6264</v>
      </c>
      <c r="F1169" s="113" t="s">
        <v>2261</v>
      </c>
      <c r="G1169" s="135" t="s">
        <v>409</v>
      </c>
      <c r="H1169" s="118" t="s">
        <v>396</v>
      </c>
      <c r="I1169" s="136" t="s">
        <v>424</v>
      </c>
      <c r="J1169" s="124" t="s">
        <v>452</v>
      </c>
      <c r="K1169" s="124" t="s">
        <v>25</v>
      </c>
      <c r="L1169" s="124" t="s">
        <v>6265</v>
      </c>
      <c r="M1169" s="117"/>
      <c r="N1169" s="112" t="s">
        <v>6266</v>
      </c>
      <c r="O1169" s="112" t="s">
        <v>6267</v>
      </c>
      <c r="P1169" s="112"/>
    </row>
    <row r="1170" spans="1:16" ht="156" x14ac:dyDescent="0.3">
      <c r="A1170" s="116" t="s">
        <v>379</v>
      </c>
      <c r="B1170" s="111">
        <v>44876</v>
      </c>
      <c r="C1170" s="120" t="s">
        <v>6268</v>
      </c>
      <c r="D1170" s="112" t="s">
        <v>6269</v>
      </c>
      <c r="E1170" s="112" t="s">
        <v>1584</v>
      </c>
      <c r="F1170" s="113" t="s">
        <v>1556</v>
      </c>
      <c r="G1170" s="112" t="s">
        <v>564</v>
      </c>
      <c r="H1170" s="118" t="s">
        <v>396</v>
      </c>
      <c r="I1170" s="119" t="s">
        <v>424</v>
      </c>
      <c r="J1170" s="114" t="s">
        <v>386</v>
      </c>
      <c r="K1170" s="115" t="s">
        <v>11</v>
      </c>
      <c r="L1170" s="115" t="s">
        <v>6270</v>
      </c>
      <c r="M1170" s="117"/>
      <c r="N1170" s="112" t="s">
        <v>6271</v>
      </c>
      <c r="O1170" s="112" t="s">
        <v>6272</v>
      </c>
      <c r="P1170" s="112"/>
    </row>
    <row r="1171" spans="1:16" ht="124.8" x14ac:dyDescent="0.3">
      <c r="A1171" s="116" t="s">
        <v>400</v>
      </c>
      <c r="B1171" s="111">
        <v>44876</v>
      </c>
      <c r="C1171" s="120" t="s">
        <v>6273</v>
      </c>
      <c r="D1171" s="112" t="s">
        <v>6274</v>
      </c>
      <c r="E1171" s="112" t="s">
        <v>2185</v>
      </c>
      <c r="F1171" s="113" t="s">
        <v>1833</v>
      </c>
      <c r="G1171" s="135" t="s">
        <v>564</v>
      </c>
      <c r="H1171" s="118" t="s">
        <v>396</v>
      </c>
      <c r="I1171" s="119" t="s">
        <v>447</v>
      </c>
      <c r="J1171" s="114" t="s">
        <v>452</v>
      </c>
      <c r="K1171" s="115" t="s">
        <v>38</v>
      </c>
      <c r="L1171" s="115" t="s">
        <v>636</v>
      </c>
      <c r="M1171" s="117"/>
      <c r="N1171" s="112" t="s">
        <v>6275</v>
      </c>
      <c r="O1171" s="112" t="s">
        <v>6276</v>
      </c>
      <c r="P1171" s="112"/>
    </row>
    <row r="1172" spans="1:16" ht="93.6" x14ac:dyDescent="0.3">
      <c r="A1172" s="116" t="s">
        <v>379</v>
      </c>
      <c r="B1172" s="111">
        <v>44876</v>
      </c>
      <c r="C1172" s="120" t="s">
        <v>6277</v>
      </c>
      <c r="D1172" s="112" t="s">
        <v>6278</v>
      </c>
      <c r="E1172" s="112" t="s">
        <v>445</v>
      </c>
      <c r="F1172" s="113" t="s">
        <v>1463</v>
      </c>
      <c r="G1172" s="112" t="s">
        <v>374</v>
      </c>
      <c r="H1172" s="118" t="s">
        <v>396</v>
      </c>
      <c r="I1172" s="119" t="s">
        <v>431</v>
      </c>
      <c r="J1172" s="114" t="s">
        <v>452</v>
      </c>
      <c r="K1172" s="115" t="s">
        <v>21</v>
      </c>
      <c r="L1172" s="115"/>
      <c r="M1172" s="117"/>
      <c r="N1172" s="112" t="s">
        <v>6279</v>
      </c>
      <c r="O1172" s="112" t="s">
        <v>6280</v>
      </c>
      <c r="P1172" s="112"/>
    </row>
    <row r="1173" spans="1:16" ht="156" x14ac:dyDescent="0.3">
      <c r="A1173" s="116" t="s">
        <v>1214</v>
      </c>
      <c r="B1173" s="111">
        <v>44876</v>
      </c>
      <c r="C1173" s="120" t="s">
        <v>6281</v>
      </c>
      <c r="D1173" s="112" t="s">
        <v>6282</v>
      </c>
      <c r="E1173" s="112" t="s">
        <v>6283</v>
      </c>
      <c r="F1173" s="113" t="s">
        <v>1463</v>
      </c>
      <c r="G1173" s="112" t="s">
        <v>374</v>
      </c>
      <c r="H1173" s="118" t="s">
        <v>396</v>
      </c>
      <c r="I1173" s="119" t="s">
        <v>385</v>
      </c>
      <c r="J1173" s="114"/>
      <c r="K1173" s="115"/>
      <c r="L1173" s="115"/>
      <c r="M1173" s="117"/>
      <c r="N1173" s="112" t="s">
        <v>6284</v>
      </c>
      <c r="O1173" s="112" t="s">
        <v>6285</v>
      </c>
      <c r="P1173" s="112"/>
    </row>
    <row r="1174" spans="1:16" ht="280.8" x14ac:dyDescent="0.3">
      <c r="A1174" s="116" t="s">
        <v>379</v>
      </c>
      <c r="B1174" s="111">
        <v>44876</v>
      </c>
      <c r="C1174" s="120" t="s">
        <v>6286</v>
      </c>
      <c r="D1174" s="112" t="s">
        <v>6287</v>
      </c>
      <c r="E1174" s="112" t="s">
        <v>6288</v>
      </c>
      <c r="F1174" s="113" t="s">
        <v>3142</v>
      </c>
      <c r="G1174" s="112" t="s">
        <v>849</v>
      </c>
      <c r="H1174" s="118" t="s">
        <v>396</v>
      </c>
      <c r="I1174" s="119" t="s">
        <v>447</v>
      </c>
      <c r="J1174" s="114" t="s">
        <v>386</v>
      </c>
      <c r="K1174" s="115" t="s">
        <v>10</v>
      </c>
      <c r="L1174" s="115" t="s">
        <v>6289</v>
      </c>
      <c r="M1174" s="117"/>
      <c r="N1174" s="112" t="s">
        <v>6290</v>
      </c>
      <c r="O1174" s="112" t="s">
        <v>6291</v>
      </c>
      <c r="P1174" s="112"/>
    </row>
    <row r="1175" spans="1:16" ht="140.4" x14ac:dyDescent="0.3">
      <c r="A1175" s="116" t="s">
        <v>379</v>
      </c>
      <c r="B1175" s="111">
        <v>44876</v>
      </c>
      <c r="C1175" s="120" t="s">
        <v>6292</v>
      </c>
      <c r="D1175" s="112" t="s">
        <v>6293</v>
      </c>
      <c r="E1175" s="112" t="s">
        <v>6294</v>
      </c>
      <c r="F1175" s="113" t="s">
        <v>1606</v>
      </c>
      <c r="G1175" s="112" t="s">
        <v>409</v>
      </c>
      <c r="H1175" s="118" t="s">
        <v>396</v>
      </c>
      <c r="I1175" s="119" t="s">
        <v>431</v>
      </c>
      <c r="J1175" s="114" t="s">
        <v>452</v>
      </c>
      <c r="K1175" s="115" t="s">
        <v>4</v>
      </c>
      <c r="L1175" s="115" t="s">
        <v>6295</v>
      </c>
      <c r="M1175" s="117" t="s">
        <v>649</v>
      </c>
      <c r="N1175" s="112" t="s">
        <v>6296</v>
      </c>
      <c r="O1175" s="112" t="s">
        <v>6297</v>
      </c>
      <c r="P1175" s="112"/>
    </row>
    <row r="1176" spans="1:16" ht="249.6" x14ac:dyDescent="0.3">
      <c r="A1176" s="116" t="s">
        <v>412</v>
      </c>
      <c r="B1176" s="111">
        <v>44876</v>
      </c>
      <c r="C1176" s="120" t="s">
        <v>6298</v>
      </c>
      <c r="D1176" s="112" t="s">
        <v>6299</v>
      </c>
      <c r="E1176" s="112" t="s">
        <v>2808</v>
      </c>
      <c r="F1176" s="113" t="s">
        <v>1506</v>
      </c>
      <c r="G1176" s="112" t="s">
        <v>409</v>
      </c>
      <c r="H1176" s="118" t="s">
        <v>375</v>
      </c>
      <c r="I1176" s="119" t="s">
        <v>461</v>
      </c>
      <c r="J1176" s="114" t="s">
        <v>386</v>
      </c>
      <c r="K1176" s="115" t="s">
        <v>12</v>
      </c>
      <c r="L1176" s="115" t="s">
        <v>6300</v>
      </c>
      <c r="M1176" s="117" t="s">
        <v>439</v>
      </c>
      <c r="N1176" s="112" t="s">
        <v>6301</v>
      </c>
      <c r="O1176" s="112" t="s">
        <v>6302</v>
      </c>
      <c r="P1176" s="112"/>
    </row>
    <row r="1177" spans="1:16" ht="124.8" x14ac:dyDescent="0.3">
      <c r="A1177" s="116" t="s">
        <v>400</v>
      </c>
      <c r="B1177" s="111">
        <v>44876</v>
      </c>
      <c r="C1177" s="120" t="s">
        <v>6303</v>
      </c>
      <c r="D1177" s="112" t="s">
        <v>6304</v>
      </c>
      <c r="E1177" s="112" t="s">
        <v>2532</v>
      </c>
      <c r="F1177" s="113" t="s">
        <v>1525</v>
      </c>
      <c r="G1177" s="112" t="s">
        <v>942</v>
      </c>
      <c r="H1177" s="118" t="s">
        <v>375</v>
      </c>
      <c r="I1177" s="119" t="s">
        <v>397</v>
      </c>
      <c r="J1177" s="114" t="s">
        <v>452</v>
      </c>
      <c r="K1177" s="115" t="s">
        <v>8</v>
      </c>
      <c r="L1177" s="115" t="s">
        <v>6305</v>
      </c>
      <c r="M1177" s="117"/>
      <c r="N1177" s="112" t="s">
        <v>6306</v>
      </c>
      <c r="O1177" s="112" t="s">
        <v>6307</v>
      </c>
      <c r="P1177" s="112"/>
    </row>
    <row r="1178" spans="1:16" ht="187.2" x14ac:dyDescent="0.3">
      <c r="A1178" s="116" t="s">
        <v>400</v>
      </c>
      <c r="B1178" s="111">
        <v>44876</v>
      </c>
      <c r="C1178" s="120" t="s">
        <v>6308</v>
      </c>
      <c r="D1178" s="112" t="s">
        <v>6309</v>
      </c>
      <c r="E1178" s="112" t="s">
        <v>1355</v>
      </c>
      <c r="F1178" s="113" t="s">
        <v>1525</v>
      </c>
      <c r="G1178" s="112" t="s">
        <v>3494</v>
      </c>
      <c r="H1178" s="118" t="s">
        <v>375</v>
      </c>
      <c r="I1178" s="119" t="s">
        <v>537</v>
      </c>
      <c r="J1178" s="114" t="s">
        <v>452</v>
      </c>
      <c r="K1178" s="115" t="s">
        <v>8</v>
      </c>
      <c r="L1178" s="115" t="s">
        <v>6310</v>
      </c>
      <c r="M1178" s="117" t="s">
        <v>452</v>
      </c>
      <c r="N1178" s="112" t="s">
        <v>6311</v>
      </c>
      <c r="O1178" s="112" t="s">
        <v>6312</v>
      </c>
      <c r="P1178" s="112"/>
    </row>
    <row r="1179" spans="1:16" ht="358.8" x14ac:dyDescent="0.3">
      <c r="A1179" s="116" t="s">
        <v>1214</v>
      </c>
      <c r="B1179" s="111">
        <v>44876</v>
      </c>
      <c r="C1179" s="120" t="s">
        <v>6313</v>
      </c>
      <c r="D1179" s="112" t="s">
        <v>6314</v>
      </c>
      <c r="E1179" s="112" t="s">
        <v>6315</v>
      </c>
      <c r="F1179" s="113" t="s">
        <v>1470</v>
      </c>
      <c r="G1179" s="112" t="s">
        <v>1387</v>
      </c>
      <c r="H1179" s="118" t="s">
        <v>375</v>
      </c>
      <c r="I1179" s="119" t="s">
        <v>1429</v>
      </c>
      <c r="J1179" s="114" t="s">
        <v>386</v>
      </c>
      <c r="K1179" s="115" t="s">
        <v>5746</v>
      </c>
      <c r="L1179" s="115" t="s">
        <v>3825</v>
      </c>
      <c r="M1179" s="117"/>
      <c r="N1179" s="112" t="s">
        <v>6316</v>
      </c>
      <c r="O1179" s="112" t="s">
        <v>6317</v>
      </c>
      <c r="P1179" s="112"/>
    </row>
    <row r="1180" spans="1:16" ht="296.39999999999998" x14ac:dyDescent="0.3">
      <c r="A1180" s="116" t="s">
        <v>400</v>
      </c>
      <c r="B1180" s="111">
        <v>44876</v>
      </c>
      <c r="C1180" s="120" t="s">
        <v>6318</v>
      </c>
      <c r="D1180" s="112" t="s">
        <v>6319</v>
      </c>
      <c r="E1180" s="112" t="s">
        <v>6320</v>
      </c>
      <c r="F1180" s="113" t="s">
        <v>3298</v>
      </c>
      <c r="G1180" s="112" t="s">
        <v>374</v>
      </c>
      <c r="H1180" s="118" t="s">
        <v>375</v>
      </c>
      <c r="I1180" s="119" t="s">
        <v>424</v>
      </c>
      <c r="J1180" s="114" t="s">
        <v>452</v>
      </c>
      <c r="K1180" s="115" t="s">
        <v>8</v>
      </c>
      <c r="L1180" s="115" t="s">
        <v>6321</v>
      </c>
      <c r="M1180" s="117"/>
      <c r="N1180" s="112" t="s">
        <v>6322</v>
      </c>
      <c r="O1180" s="112" t="s">
        <v>6323</v>
      </c>
      <c r="P1180" s="112"/>
    </row>
    <row r="1181" spans="1:16" ht="78" x14ac:dyDescent="0.3">
      <c r="A1181" s="116" t="s">
        <v>750</v>
      </c>
      <c r="B1181" s="111">
        <v>44876</v>
      </c>
      <c r="C1181" s="120" t="s">
        <v>6324</v>
      </c>
      <c r="D1181" s="112" t="s">
        <v>6325</v>
      </c>
      <c r="E1181" s="112" t="s">
        <v>6326</v>
      </c>
      <c r="F1181" s="113" t="s">
        <v>374</v>
      </c>
      <c r="G1181" s="112" t="s">
        <v>374</v>
      </c>
      <c r="H1181" s="118" t="s">
        <v>396</v>
      </c>
      <c r="I1181" s="119" t="s">
        <v>385</v>
      </c>
      <c r="J1181" s="114" t="s">
        <v>452</v>
      </c>
      <c r="K1181" s="115" t="s">
        <v>21</v>
      </c>
      <c r="L1181" s="115"/>
      <c r="M1181" s="117"/>
      <c r="N1181" s="112" t="s">
        <v>6327</v>
      </c>
      <c r="O1181" s="112" t="s">
        <v>549</v>
      </c>
      <c r="P1181" s="112"/>
    </row>
    <row r="1182" spans="1:16" ht="31.2" x14ac:dyDescent="0.3">
      <c r="A1182" s="116" t="s">
        <v>1033</v>
      </c>
      <c r="B1182" s="111">
        <v>44876</v>
      </c>
      <c r="C1182" s="120" t="s">
        <v>6328</v>
      </c>
      <c r="D1182" s="112" t="s">
        <v>6329</v>
      </c>
      <c r="E1182" s="112" t="s">
        <v>1677</v>
      </c>
      <c r="F1182" s="113" t="s">
        <v>374</v>
      </c>
      <c r="G1182" s="112" t="s">
        <v>374</v>
      </c>
      <c r="H1182" s="118" t="s">
        <v>396</v>
      </c>
      <c r="I1182" s="119" t="s">
        <v>461</v>
      </c>
      <c r="J1182" s="114"/>
      <c r="K1182" s="115" t="s">
        <v>52</v>
      </c>
      <c r="L1182" s="115" t="s">
        <v>6330</v>
      </c>
      <c r="M1182" s="117"/>
      <c r="N1182" s="112" t="s">
        <v>6331</v>
      </c>
      <c r="O1182" s="112" t="s">
        <v>549</v>
      </c>
      <c r="P1182" s="112"/>
    </row>
    <row r="1183" spans="1:16" ht="46.8" x14ac:dyDescent="0.3">
      <c r="A1183" s="116" t="s">
        <v>400</v>
      </c>
      <c r="B1183" s="111">
        <v>44876</v>
      </c>
      <c r="C1183" s="120" t="s">
        <v>6332</v>
      </c>
      <c r="D1183" s="112" t="s">
        <v>6333</v>
      </c>
      <c r="E1183" s="112" t="s">
        <v>1355</v>
      </c>
      <c r="F1183" s="113" t="s">
        <v>374</v>
      </c>
      <c r="G1183" s="112" t="s">
        <v>374</v>
      </c>
      <c r="H1183" s="118" t="s">
        <v>396</v>
      </c>
      <c r="I1183" s="119" t="s">
        <v>537</v>
      </c>
      <c r="J1183" s="114" t="s">
        <v>386</v>
      </c>
      <c r="K1183" s="115" t="s">
        <v>13</v>
      </c>
      <c r="L1183" s="115" t="s">
        <v>6334</v>
      </c>
      <c r="M1183" s="117" t="s">
        <v>439</v>
      </c>
      <c r="N1183" s="112" t="s">
        <v>6335</v>
      </c>
      <c r="O1183" s="112" t="s">
        <v>6336</v>
      </c>
      <c r="P1183" s="112"/>
    </row>
    <row r="1184" spans="1:16" ht="78" x14ac:dyDescent="0.3">
      <c r="A1184" s="116" t="s">
        <v>400</v>
      </c>
      <c r="B1184" s="111">
        <v>44876</v>
      </c>
      <c r="C1184" s="120" t="s">
        <v>6337</v>
      </c>
      <c r="D1184" s="112" t="s">
        <v>6338</v>
      </c>
      <c r="E1184" s="112" t="s">
        <v>2740</v>
      </c>
      <c r="F1184" s="113" t="s">
        <v>374</v>
      </c>
      <c r="G1184" s="135" t="s">
        <v>374</v>
      </c>
      <c r="H1184" s="118" t="s">
        <v>396</v>
      </c>
      <c r="I1184" s="119" t="s">
        <v>431</v>
      </c>
      <c r="J1184" s="114" t="s">
        <v>386</v>
      </c>
      <c r="K1184" s="115" t="s">
        <v>13</v>
      </c>
      <c r="L1184" s="115" t="s">
        <v>6339</v>
      </c>
      <c r="M1184" s="117" t="s">
        <v>439</v>
      </c>
      <c r="N1184" s="112" t="s">
        <v>6340</v>
      </c>
      <c r="O1184" s="112" t="s">
        <v>549</v>
      </c>
      <c r="P1184" s="112"/>
    </row>
    <row r="1185" spans="1:16" ht="46.8" x14ac:dyDescent="0.3">
      <c r="A1185" s="116" t="s">
        <v>400</v>
      </c>
      <c r="B1185" s="111">
        <v>44876</v>
      </c>
      <c r="C1185" s="120" t="s">
        <v>6341</v>
      </c>
      <c r="D1185" s="112" t="s">
        <v>6342</v>
      </c>
      <c r="E1185" s="112" t="s">
        <v>1328</v>
      </c>
      <c r="F1185" s="113" t="s">
        <v>374</v>
      </c>
      <c r="G1185" s="135" t="s">
        <v>374</v>
      </c>
      <c r="H1185" s="118" t="s">
        <v>396</v>
      </c>
      <c r="I1185" s="119" t="s">
        <v>516</v>
      </c>
      <c r="J1185" s="114" t="s">
        <v>452</v>
      </c>
      <c r="K1185" s="115" t="s">
        <v>13</v>
      </c>
      <c r="L1185" s="115" t="s">
        <v>3688</v>
      </c>
      <c r="M1185" s="117" t="s">
        <v>649</v>
      </c>
      <c r="N1185" s="112" t="s">
        <v>6343</v>
      </c>
      <c r="O1185" s="112" t="s">
        <v>549</v>
      </c>
      <c r="P1185" s="112"/>
    </row>
    <row r="1186" spans="1:16" ht="46.8" x14ac:dyDescent="0.3">
      <c r="A1186" s="116" t="s">
        <v>400</v>
      </c>
      <c r="B1186" s="111">
        <v>44876</v>
      </c>
      <c r="C1186" s="120" t="s">
        <v>6344</v>
      </c>
      <c r="D1186" s="112" t="s">
        <v>6345</v>
      </c>
      <c r="E1186" s="112" t="s">
        <v>1562</v>
      </c>
      <c r="F1186" s="113" t="s">
        <v>374</v>
      </c>
      <c r="G1186" s="135" t="s">
        <v>374</v>
      </c>
      <c r="H1186" s="118" t="s">
        <v>396</v>
      </c>
      <c r="I1186" s="119" t="s">
        <v>6346</v>
      </c>
      <c r="J1186" s="114" t="s">
        <v>452</v>
      </c>
      <c r="K1186" s="115" t="s">
        <v>13</v>
      </c>
      <c r="L1186" s="115" t="s">
        <v>3688</v>
      </c>
      <c r="M1186" s="117" t="s">
        <v>649</v>
      </c>
      <c r="N1186" s="112" t="s">
        <v>6347</v>
      </c>
      <c r="O1186" s="112" t="s">
        <v>6348</v>
      </c>
      <c r="P1186" s="112"/>
    </row>
    <row r="1187" spans="1:16" ht="62.4" x14ac:dyDescent="0.3">
      <c r="A1187" s="116" t="s">
        <v>400</v>
      </c>
      <c r="B1187" s="111">
        <v>44876</v>
      </c>
      <c r="C1187" s="120" t="s">
        <v>6349</v>
      </c>
      <c r="D1187" s="112" t="s">
        <v>6350</v>
      </c>
      <c r="E1187" s="112" t="s">
        <v>1058</v>
      </c>
      <c r="F1187" s="113" t="s">
        <v>374</v>
      </c>
      <c r="G1187" s="135" t="s">
        <v>374</v>
      </c>
      <c r="H1187" s="118" t="s">
        <v>396</v>
      </c>
      <c r="I1187" s="119" t="s">
        <v>431</v>
      </c>
      <c r="J1187" s="114" t="s">
        <v>452</v>
      </c>
      <c r="K1187" s="115" t="s">
        <v>13</v>
      </c>
      <c r="L1187" s="115" t="s">
        <v>6351</v>
      </c>
      <c r="M1187" s="117" t="s">
        <v>649</v>
      </c>
      <c r="N1187" s="112" t="s">
        <v>6352</v>
      </c>
      <c r="O1187" s="112" t="s">
        <v>6353</v>
      </c>
      <c r="P1187" s="112"/>
    </row>
    <row r="1188" spans="1:16" ht="109.2" x14ac:dyDescent="0.3">
      <c r="A1188" s="116" t="s">
        <v>750</v>
      </c>
      <c r="B1188" s="111">
        <v>44876</v>
      </c>
      <c r="C1188" s="120" t="s">
        <v>6354</v>
      </c>
      <c r="D1188" s="112" t="s">
        <v>6355</v>
      </c>
      <c r="E1188" s="112" t="s">
        <v>2548</v>
      </c>
      <c r="F1188" s="113" t="s">
        <v>374</v>
      </c>
      <c r="G1188" s="112" t="s">
        <v>374</v>
      </c>
      <c r="H1188" s="118" t="s">
        <v>396</v>
      </c>
      <c r="I1188" s="119" t="s">
        <v>431</v>
      </c>
      <c r="J1188" s="114" t="s">
        <v>386</v>
      </c>
      <c r="K1188" s="115" t="s">
        <v>21</v>
      </c>
      <c r="L1188" s="115" t="s">
        <v>6356</v>
      </c>
      <c r="M1188" s="117"/>
      <c r="N1188" s="112" t="s">
        <v>6357</v>
      </c>
      <c r="O1188" s="112" t="s">
        <v>6358</v>
      </c>
      <c r="P1188" s="112"/>
    </row>
    <row r="1189" spans="1:16" ht="93.6" x14ac:dyDescent="0.3">
      <c r="A1189" s="116" t="s">
        <v>1654</v>
      </c>
      <c r="B1189" s="111">
        <v>44876</v>
      </c>
      <c r="C1189" s="120" t="s">
        <v>6359</v>
      </c>
      <c r="D1189" s="112" t="s">
        <v>6360</v>
      </c>
      <c r="E1189" s="112" t="s">
        <v>2869</v>
      </c>
      <c r="F1189" s="113" t="s">
        <v>374</v>
      </c>
      <c r="G1189" s="112" t="s">
        <v>374</v>
      </c>
      <c r="H1189" s="118" t="s">
        <v>396</v>
      </c>
      <c r="I1189" s="119" t="s">
        <v>376</v>
      </c>
      <c r="J1189" s="114" t="s">
        <v>386</v>
      </c>
      <c r="K1189" s="115" t="s">
        <v>21</v>
      </c>
      <c r="L1189" s="115" t="s">
        <v>6361</v>
      </c>
      <c r="M1189" s="117"/>
      <c r="N1189" s="112" t="s">
        <v>6362</v>
      </c>
      <c r="O1189" s="112" t="s">
        <v>6363</v>
      </c>
      <c r="P1189" s="112"/>
    </row>
    <row r="1190" spans="1:16" ht="249.6" x14ac:dyDescent="0.3">
      <c r="A1190" s="116" t="s">
        <v>554</v>
      </c>
      <c r="B1190" s="111">
        <v>44876</v>
      </c>
      <c r="C1190" s="120" t="s">
        <v>6364</v>
      </c>
      <c r="D1190" s="112" t="s">
        <v>6365</v>
      </c>
      <c r="E1190" s="112" t="s">
        <v>2869</v>
      </c>
      <c r="F1190" s="113" t="s">
        <v>374</v>
      </c>
      <c r="G1190" s="112" t="s">
        <v>374</v>
      </c>
      <c r="H1190" s="118" t="s">
        <v>396</v>
      </c>
      <c r="I1190" s="119" t="s">
        <v>1147</v>
      </c>
      <c r="J1190" s="114"/>
      <c r="K1190" s="115"/>
      <c r="L1190" s="115"/>
      <c r="M1190" s="117"/>
      <c r="N1190" s="112" t="s">
        <v>6366</v>
      </c>
      <c r="O1190" s="112" t="s">
        <v>6367</v>
      </c>
      <c r="P1190" s="112"/>
    </row>
    <row r="1191" spans="1:16" ht="156" x14ac:dyDescent="0.3">
      <c r="A1191" s="116" t="s">
        <v>379</v>
      </c>
      <c r="B1191" s="111">
        <v>44876</v>
      </c>
      <c r="C1191" s="120" t="s">
        <v>6368</v>
      </c>
      <c r="D1191" s="112" t="s">
        <v>6369</v>
      </c>
      <c r="E1191" s="112" t="s">
        <v>1355</v>
      </c>
      <c r="F1191" s="113" t="s">
        <v>374</v>
      </c>
      <c r="G1191" s="112" t="s">
        <v>374</v>
      </c>
      <c r="H1191" s="118" t="s">
        <v>396</v>
      </c>
      <c r="I1191" s="119" t="s">
        <v>5633</v>
      </c>
      <c r="J1191" s="114" t="s">
        <v>386</v>
      </c>
      <c r="K1191" s="115" t="s">
        <v>11</v>
      </c>
      <c r="L1191" s="115" t="s">
        <v>6370</v>
      </c>
      <c r="M1191" s="117"/>
      <c r="N1191" s="112" t="s">
        <v>6371</v>
      </c>
      <c r="O1191" s="112" t="s">
        <v>6372</v>
      </c>
      <c r="P1191" s="112"/>
    </row>
    <row r="1192" spans="1:16" ht="124.8" x14ac:dyDescent="0.3">
      <c r="A1192" s="116" t="s">
        <v>1214</v>
      </c>
      <c r="B1192" s="111">
        <v>44876</v>
      </c>
      <c r="C1192" s="120" t="s">
        <v>6373</v>
      </c>
      <c r="D1192" s="112" t="s">
        <v>6374</v>
      </c>
      <c r="E1192" s="112" t="s">
        <v>1702</v>
      </c>
      <c r="F1192" s="113" t="s">
        <v>374</v>
      </c>
      <c r="G1192" s="135" t="s">
        <v>374</v>
      </c>
      <c r="H1192" s="118" t="s">
        <v>375</v>
      </c>
      <c r="I1192" s="119" t="s">
        <v>385</v>
      </c>
      <c r="J1192" s="114" t="s">
        <v>452</v>
      </c>
      <c r="K1192" s="115" t="s">
        <v>67</v>
      </c>
      <c r="L1192" s="115" t="s">
        <v>6375</v>
      </c>
      <c r="M1192" s="117"/>
      <c r="N1192" s="112" t="s">
        <v>6376</v>
      </c>
      <c r="O1192" s="112" t="s">
        <v>6377</v>
      </c>
      <c r="P1192" s="112"/>
    </row>
    <row r="1193" spans="1:16" ht="109.2" x14ac:dyDescent="0.3">
      <c r="A1193" s="116" t="s">
        <v>379</v>
      </c>
      <c r="B1193" s="111">
        <v>44876</v>
      </c>
      <c r="C1193" s="120" t="s">
        <v>6378</v>
      </c>
      <c r="D1193" s="112" t="s">
        <v>6379</v>
      </c>
      <c r="E1193" s="112" t="s">
        <v>2466</v>
      </c>
      <c r="F1193" s="113" t="s">
        <v>374</v>
      </c>
      <c r="G1193" s="112" t="s">
        <v>374</v>
      </c>
      <c r="H1193" s="118" t="s">
        <v>375</v>
      </c>
      <c r="I1193" s="119" t="s">
        <v>2745</v>
      </c>
      <c r="J1193" s="114" t="s">
        <v>452</v>
      </c>
      <c r="K1193" s="115" t="s">
        <v>4</v>
      </c>
      <c r="L1193" s="115"/>
      <c r="M1193" s="117" t="s">
        <v>649</v>
      </c>
      <c r="N1193" s="112" t="s">
        <v>6380</v>
      </c>
      <c r="O1193" s="112" t="s">
        <v>6381</v>
      </c>
      <c r="P1193" s="112"/>
    </row>
    <row r="1194" spans="1:16" ht="202.8" x14ac:dyDescent="0.3">
      <c r="A1194" s="116" t="s">
        <v>400</v>
      </c>
      <c r="B1194" s="111">
        <v>44876</v>
      </c>
      <c r="C1194" s="120" t="s">
        <v>6382</v>
      </c>
      <c r="D1194" s="112" t="s">
        <v>6383</v>
      </c>
      <c r="E1194" s="112" t="s">
        <v>6384</v>
      </c>
      <c r="F1194" s="113" t="s">
        <v>1463</v>
      </c>
      <c r="G1194" s="135" t="s">
        <v>409</v>
      </c>
      <c r="H1194" s="118" t="s">
        <v>375</v>
      </c>
      <c r="I1194" s="119" t="s">
        <v>424</v>
      </c>
      <c r="J1194" s="114" t="s">
        <v>452</v>
      </c>
      <c r="K1194" s="115" t="s">
        <v>5</v>
      </c>
      <c r="L1194" s="115"/>
      <c r="M1194" s="117"/>
      <c r="N1194" s="112" t="s">
        <v>6385</v>
      </c>
      <c r="O1194" s="112" t="s">
        <v>6386</v>
      </c>
      <c r="P1194" s="112"/>
    </row>
    <row r="1195" spans="1:16" ht="187.2" x14ac:dyDescent="0.3">
      <c r="A1195" s="116" t="s">
        <v>400</v>
      </c>
      <c r="B1195" s="111">
        <v>44876</v>
      </c>
      <c r="C1195" s="120" t="s">
        <v>6387</v>
      </c>
      <c r="D1195" s="112" t="s">
        <v>6388</v>
      </c>
      <c r="E1195" s="112" t="s">
        <v>1913</v>
      </c>
      <c r="F1195" s="113" t="s">
        <v>1556</v>
      </c>
      <c r="G1195" s="135" t="s">
        <v>409</v>
      </c>
      <c r="H1195" s="118" t="s">
        <v>375</v>
      </c>
      <c r="I1195" s="125" t="s">
        <v>424</v>
      </c>
      <c r="J1195" s="123" t="s">
        <v>452</v>
      </c>
      <c r="K1195" s="124" t="s">
        <v>224</v>
      </c>
      <c r="L1195" s="124" t="s">
        <v>6389</v>
      </c>
      <c r="M1195" s="117"/>
      <c r="N1195" s="112" t="s">
        <v>6390</v>
      </c>
      <c r="O1195" s="112" t="s">
        <v>6391</v>
      </c>
      <c r="P1195" s="112"/>
    </row>
    <row r="1196" spans="1:16" ht="234" x14ac:dyDescent="0.3">
      <c r="A1196" s="116" t="s">
        <v>400</v>
      </c>
      <c r="B1196" s="111">
        <v>44876</v>
      </c>
      <c r="C1196" s="120" t="s">
        <v>6392</v>
      </c>
      <c r="D1196" s="112" t="s">
        <v>6393</v>
      </c>
      <c r="E1196" s="112" t="s">
        <v>1455</v>
      </c>
      <c r="F1196" s="113" t="s">
        <v>374</v>
      </c>
      <c r="G1196" s="135" t="s">
        <v>374</v>
      </c>
      <c r="H1196" s="118" t="s">
        <v>375</v>
      </c>
      <c r="I1196" s="119" t="s">
        <v>431</v>
      </c>
      <c r="J1196" s="114" t="s">
        <v>452</v>
      </c>
      <c r="K1196" s="115" t="s">
        <v>67</v>
      </c>
      <c r="L1196" s="115"/>
      <c r="M1196" s="117"/>
      <c r="N1196" s="112" t="s">
        <v>6394</v>
      </c>
      <c r="O1196" s="112" t="s">
        <v>6395</v>
      </c>
      <c r="P1196" s="112"/>
    </row>
    <row r="1197" spans="1:16" ht="312" x14ac:dyDescent="0.3">
      <c r="A1197" s="116" t="s">
        <v>369</v>
      </c>
      <c r="B1197" s="111">
        <v>44876</v>
      </c>
      <c r="C1197" s="120" t="s">
        <v>6396</v>
      </c>
      <c r="D1197" s="112" t="s">
        <v>6397</v>
      </c>
      <c r="E1197" s="112" t="s">
        <v>6398</v>
      </c>
      <c r="F1197" s="113" t="s">
        <v>374</v>
      </c>
      <c r="G1197" s="135" t="s">
        <v>374</v>
      </c>
      <c r="H1197" s="118" t="s">
        <v>375</v>
      </c>
      <c r="I1197" s="119" t="s">
        <v>461</v>
      </c>
      <c r="J1197" s="114" t="s">
        <v>452</v>
      </c>
      <c r="K1197" s="115" t="s">
        <v>8</v>
      </c>
      <c r="L1197" s="115"/>
      <c r="M1197" s="117"/>
      <c r="N1197" s="112" t="s">
        <v>6399</v>
      </c>
      <c r="O1197" s="112" t="s">
        <v>6400</v>
      </c>
      <c r="P1197" s="112"/>
    </row>
    <row r="1198" spans="1:16" ht="93.6" x14ac:dyDescent="0.3">
      <c r="A1198" s="116" t="s">
        <v>1214</v>
      </c>
      <c r="B1198" s="111">
        <v>44869</v>
      </c>
      <c r="C1198" s="120" t="s">
        <v>6401</v>
      </c>
      <c r="D1198" s="112" t="s">
        <v>6402</v>
      </c>
      <c r="E1198" s="112" t="s">
        <v>2803</v>
      </c>
      <c r="F1198" s="113" t="s">
        <v>1544</v>
      </c>
      <c r="G1198" s="135" t="s">
        <v>409</v>
      </c>
      <c r="H1198" s="118" t="s">
        <v>396</v>
      </c>
      <c r="I1198" s="119" t="s">
        <v>1243</v>
      </c>
      <c r="J1198" s="114" t="s">
        <v>452</v>
      </c>
      <c r="K1198" s="115" t="s">
        <v>69</v>
      </c>
      <c r="L1198" s="115" t="s">
        <v>6403</v>
      </c>
      <c r="M1198" s="117"/>
      <c r="N1198" s="112" t="s">
        <v>6404</v>
      </c>
      <c r="O1198" s="112" t="s">
        <v>6405</v>
      </c>
      <c r="P1198" s="112"/>
    </row>
    <row r="1199" spans="1:16" ht="46.8" x14ac:dyDescent="0.3">
      <c r="A1199" s="116" t="s">
        <v>412</v>
      </c>
      <c r="B1199" s="111">
        <v>44869</v>
      </c>
      <c r="C1199" s="120" t="s">
        <v>6406</v>
      </c>
      <c r="D1199" s="112" t="s">
        <v>6407</v>
      </c>
      <c r="E1199" s="112" t="s">
        <v>1584</v>
      </c>
      <c r="F1199" s="113" t="s">
        <v>1544</v>
      </c>
      <c r="G1199" s="112" t="s">
        <v>564</v>
      </c>
      <c r="H1199" s="118" t="s">
        <v>396</v>
      </c>
      <c r="I1199" s="119" t="s">
        <v>424</v>
      </c>
      <c r="J1199" s="114" t="s">
        <v>452</v>
      </c>
      <c r="K1199" s="115" t="s">
        <v>21</v>
      </c>
      <c r="L1199" s="115"/>
      <c r="M1199" s="117"/>
      <c r="N1199" s="112" t="s">
        <v>6408</v>
      </c>
      <c r="O1199" s="112" t="s">
        <v>6409</v>
      </c>
      <c r="P1199" s="112"/>
    </row>
    <row r="1200" spans="1:16" ht="46.8" x14ac:dyDescent="0.3">
      <c r="A1200" s="116" t="s">
        <v>400</v>
      </c>
      <c r="B1200" s="111">
        <v>44869</v>
      </c>
      <c r="C1200" s="120" t="s">
        <v>6410</v>
      </c>
      <c r="D1200" s="112" t="s">
        <v>6411</v>
      </c>
      <c r="E1200" s="112" t="s">
        <v>704</v>
      </c>
      <c r="F1200" s="113" t="s">
        <v>1544</v>
      </c>
      <c r="G1200" s="112" t="s">
        <v>564</v>
      </c>
      <c r="H1200" s="118" t="s">
        <v>396</v>
      </c>
      <c r="I1200" s="119" t="s">
        <v>447</v>
      </c>
      <c r="J1200" s="114" t="s">
        <v>386</v>
      </c>
      <c r="K1200" s="115" t="s">
        <v>5</v>
      </c>
      <c r="L1200" s="115" t="s">
        <v>6412</v>
      </c>
      <c r="M1200" s="117"/>
      <c r="N1200" s="112" t="s">
        <v>6413</v>
      </c>
      <c r="O1200" s="112" t="s">
        <v>6414</v>
      </c>
      <c r="P1200" s="112"/>
    </row>
    <row r="1201" spans="1:16" ht="171.6" x14ac:dyDescent="0.3">
      <c r="A1201" s="116" t="s">
        <v>412</v>
      </c>
      <c r="B1201" s="111">
        <v>44869</v>
      </c>
      <c r="C1201" s="120" t="s">
        <v>6415</v>
      </c>
      <c r="D1201" s="112" t="s">
        <v>6416</v>
      </c>
      <c r="E1201" s="112" t="s">
        <v>6417</v>
      </c>
      <c r="F1201" s="113" t="s">
        <v>1463</v>
      </c>
      <c r="G1201" s="112" t="s">
        <v>2553</v>
      </c>
      <c r="H1201" s="118" t="s">
        <v>396</v>
      </c>
      <c r="I1201" s="119" t="s">
        <v>431</v>
      </c>
      <c r="J1201" s="114" t="s">
        <v>452</v>
      </c>
      <c r="K1201" s="115" t="s">
        <v>12</v>
      </c>
      <c r="L1201" s="115" t="s">
        <v>6418</v>
      </c>
      <c r="M1201" s="117" t="s">
        <v>439</v>
      </c>
      <c r="N1201" s="112" t="s">
        <v>6419</v>
      </c>
      <c r="O1201" s="112" t="s">
        <v>6420</v>
      </c>
      <c r="P1201" s="112"/>
    </row>
    <row r="1202" spans="1:16" ht="343.2" x14ac:dyDescent="0.3">
      <c r="A1202" s="116" t="s">
        <v>554</v>
      </c>
      <c r="B1202" s="111">
        <v>44869</v>
      </c>
      <c r="C1202" s="120" t="s">
        <v>6421</v>
      </c>
      <c r="D1202" s="112" t="s">
        <v>6422</v>
      </c>
      <c r="E1202" s="112" t="s">
        <v>1316</v>
      </c>
      <c r="F1202" s="113" t="s">
        <v>1463</v>
      </c>
      <c r="G1202" s="112" t="s">
        <v>2971</v>
      </c>
      <c r="H1202" s="118" t="s">
        <v>396</v>
      </c>
      <c r="I1202" s="119" t="s">
        <v>571</v>
      </c>
      <c r="J1202" s="114" t="s">
        <v>386</v>
      </c>
      <c r="K1202" s="115" t="s">
        <v>69</v>
      </c>
      <c r="L1202" s="115" t="s">
        <v>6423</v>
      </c>
      <c r="M1202" s="117"/>
      <c r="N1202" s="112" t="s">
        <v>6424</v>
      </c>
      <c r="O1202" s="112" t="s">
        <v>6425</v>
      </c>
      <c r="P1202" s="112"/>
    </row>
    <row r="1203" spans="1:16" ht="265.2" x14ac:dyDescent="0.3">
      <c r="A1203" s="116" t="s">
        <v>822</v>
      </c>
      <c r="B1203" s="111">
        <v>44869</v>
      </c>
      <c r="C1203" s="120" t="s">
        <v>6426</v>
      </c>
      <c r="D1203" s="112" t="s">
        <v>6427</v>
      </c>
      <c r="E1203" s="112" t="s">
        <v>1316</v>
      </c>
      <c r="F1203" s="113" t="s">
        <v>1506</v>
      </c>
      <c r="G1203" s="112" t="s">
        <v>2020</v>
      </c>
      <c r="H1203" s="118" t="s">
        <v>375</v>
      </c>
      <c r="I1203" s="119" t="s">
        <v>537</v>
      </c>
      <c r="J1203" s="114" t="s">
        <v>386</v>
      </c>
      <c r="K1203" s="115" t="s">
        <v>28</v>
      </c>
      <c r="L1203" s="115" t="s">
        <v>6428</v>
      </c>
      <c r="M1203" s="117"/>
      <c r="N1203" s="112" t="s">
        <v>6429</v>
      </c>
      <c r="O1203" s="112" t="s">
        <v>6430</v>
      </c>
      <c r="P1203" s="112"/>
    </row>
    <row r="1204" spans="1:16" ht="187.2" x14ac:dyDescent="0.3">
      <c r="A1204" s="116" t="s">
        <v>379</v>
      </c>
      <c r="B1204" s="111">
        <v>44869</v>
      </c>
      <c r="C1204" s="120" t="s">
        <v>6431</v>
      </c>
      <c r="D1204" s="112" t="s">
        <v>6432</v>
      </c>
      <c r="E1204" s="112" t="s">
        <v>6433</v>
      </c>
      <c r="F1204" s="113" t="s">
        <v>1525</v>
      </c>
      <c r="G1204" s="112" t="s">
        <v>849</v>
      </c>
      <c r="H1204" s="118" t="s">
        <v>375</v>
      </c>
      <c r="I1204" s="119" t="s">
        <v>1450</v>
      </c>
      <c r="J1204" s="114" t="s">
        <v>386</v>
      </c>
      <c r="K1204" s="115" t="s">
        <v>8</v>
      </c>
      <c r="L1204" s="115" t="s">
        <v>6434</v>
      </c>
      <c r="M1204" s="117"/>
      <c r="N1204" s="112" t="s">
        <v>6435</v>
      </c>
      <c r="O1204" s="112" t="s">
        <v>6436</v>
      </c>
      <c r="P1204" s="112"/>
    </row>
    <row r="1205" spans="1:16" ht="171.6" x14ac:dyDescent="0.3">
      <c r="A1205" s="116" t="s">
        <v>379</v>
      </c>
      <c r="B1205" s="111">
        <v>44869</v>
      </c>
      <c r="C1205" s="120" t="s">
        <v>6437</v>
      </c>
      <c r="D1205" s="112" t="s">
        <v>6438</v>
      </c>
      <c r="E1205" s="112" t="s">
        <v>605</v>
      </c>
      <c r="F1205" s="113" t="s">
        <v>1525</v>
      </c>
      <c r="G1205" s="112" t="s">
        <v>374</v>
      </c>
      <c r="H1205" s="118" t="s">
        <v>375</v>
      </c>
      <c r="I1205" s="119" t="s">
        <v>385</v>
      </c>
      <c r="J1205" s="114" t="s">
        <v>386</v>
      </c>
      <c r="K1205" s="115" t="s">
        <v>8</v>
      </c>
      <c r="L1205" s="115" t="s">
        <v>6439</v>
      </c>
      <c r="M1205" s="117"/>
      <c r="N1205" s="112" t="s">
        <v>6440</v>
      </c>
      <c r="O1205" s="112" t="s">
        <v>6441</v>
      </c>
      <c r="P1205" s="112"/>
    </row>
    <row r="1206" spans="1:16" ht="234" x14ac:dyDescent="0.3">
      <c r="A1206" s="116" t="s">
        <v>400</v>
      </c>
      <c r="B1206" s="111">
        <v>44869</v>
      </c>
      <c r="C1206" s="120" t="s">
        <v>6442</v>
      </c>
      <c r="D1206" s="112" t="s">
        <v>6443</v>
      </c>
      <c r="E1206" s="112" t="s">
        <v>1355</v>
      </c>
      <c r="F1206" s="113" t="s">
        <v>1525</v>
      </c>
      <c r="G1206" s="112" t="s">
        <v>374</v>
      </c>
      <c r="H1206" s="118" t="s">
        <v>375</v>
      </c>
      <c r="I1206" s="119" t="s">
        <v>618</v>
      </c>
      <c r="J1206" s="114" t="s">
        <v>386</v>
      </c>
      <c r="K1206" s="115" t="s">
        <v>8</v>
      </c>
      <c r="L1206" s="115" t="s">
        <v>6444</v>
      </c>
      <c r="M1206" s="117"/>
      <c r="N1206" s="112" t="s">
        <v>6445</v>
      </c>
      <c r="O1206" s="112" t="s">
        <v>6446</v>
      </c>
      <c r="P1206" s="112"/>
    </row>
    <row r="1207" spans="1:16" ht="249.6" x14ac:dyDescent="0.3">
      <c r="A1207" s="116" t="s">
        <v>390</v>
      </c>
      <c r="B1207" s="111">
        <v>44869</v>
      </c>
      <c r="C1207" s="120" t="s">
        <v>6447</v>
      </c>
      <c r="D1207" s="112" t="s">
        <v>6448</v>
      </c>
      <c r="E1207" s="112" t="s">
        <v>6449</v>
      </c>
      <c r="F1207" s="113" t="s">
        <v>1518</v>
      </c>
      <c r="G1207" s="112" t="s">
        <v>942</v>
      </c>
      <c r="H1207" s="118" t="s">
        <v>375</v>
      </c>
      <c r="I1207" s="119" t="s">
        <v>6450</v>
      </c>
      <c r="J1207" s="114" t="s">
        <v>386</v>
      </c>
      <c r="K1207" s="115" t="s">
        <v>28</v>
      </c>
      <c r="L1207" s="115" t="s">
        <v>6451</v>
      </c>
      <c r="M1207" s="117" t="s">
        <v>439</v>
      </c>
      <c r="N1207" s="112" t="s">
        <v>6452</v>
      </c>
      <c r="O1207" s="112" t="s">
        <v>6453</v>
      </c>
      <c r="P1207" s="112"/>
    </row>
    <row r="1208" spans="1:16" ht="218.4" x14ac:dyDescent="0.3">
      <c r="A1208" s="116" t="s">
        <v>400</v>
      </c>
      <c r="B1208" s="111">
        <v>44869</v>
      </c>
      <c r="C1208" s="120" t="s">
        <v>6454</v>
      </c>
      <c r="D1208" s="112" t="s">
        <v>6455</v>
      </c>
      <c r="E1208" s="112" t="s">
        <v>6456</v>
      </c>
      <c r="F1208" s="113" t="s">
        <v>1470</v>
      </c>
      <c r="G1208" s="112" t="s">
        <v>942</v>
      </c>
      <c r="H1208" s="118" t="s">
        <v>375</v>
      </c>
      <c r="I1208" s="119" t="s">
        <v>431</v>
      </c>
      <c r="J1208" s="114" t="s">
        <v>452</v>
      </c>
      <c r="K1208" s="115" t="s">
        <v>8</v>
      </c>
      <c r="L1208" s="115" t="s">
        <v>6457</v>
      </c>
      <c r="M1208" s="117"/>
      <c r="N1208" s="112" t="s">
        <v>6458</v>
      </c>
      <c r="O1208" s="112" t="s">
        <v>6459</v>
      </c>
      <c r="P1208" s="112"/>
    </row>
    <row r="1209" spans="1:16" ht="296.39999999999998" x14ac:dyDescent="0.3">
      <c r="A1209" s="116" t="s">
        <v>400</v>
      </c>
      <c r="B1209" s="111">
        <v>44869</v>
      </c>
      <c r="C1209" s="120" t="s">
        <v>6460</v>
      </c>
      <c r="D1209" s="112" t="s">
        <v>6461</v>
      </c>
      <c r="E1209" s="112" t="s">
        <v>1913</v>
      </c>
      <c r="F1209" s="113" t="s">
        <v>1470</v>
      </c>
      <c r="G1209" s="112" t="s">
        <v>409</v>
      </c>
      <c r="H1209" s="118" t="s">
        <v>375</v>
      </c>
      <c r="I1209" s="119" t="s">
        <v>783</v>
      </c>
      <c r="J1209" s="114" t="s">
        <v>452</v>
      </c>
      <c r="K1209" s="115" t="s">
        <v>52</v>
      </c>
      <c r="L1209" s="115" t="s">
        <v>6462</v>
      </c>
      <c r="M1209" s="117"/>
      <c r="N1209" s="112" t="s">
        <v>6463</v>
      </c>
      <c r="O1209" s="112" t="s">
        <v>6464</v>
      </c>
      <c r="P1209" s="112"/>
    </row>
    <row r="1210" spans="1:16" ht="374.4" x14ac:dyDescent="0.3">
      <c r="A1210" s="116" t="s">
        <v>412</v>
      </c>
      <c r="B1210" s="111">
        <v>44869</v>
      </c>
      <c r="C1210" s="120" t="s">
        <v>6465</v>
      </c>
      <c r="D1210" s="112" t="s">
        <v>6466</v>
      </c>
      <c r="E1210" s="112" t="s">
        <v>3060</v>
      </c>
      <c r="F1210" s="113" t="s">
        <v>2702</v>
      </c>
      <c r="G1210" s="112" t="s">
        <v>2020</v>
      </c>
      <c r="H1210" s="118" t="s">
        <v>375</v>
      </c>
      <c r="I1210" s="119" t="s">
        <v>424</v>
      </c>
      <c r="J1210" s="114" t="s">
        <v>386</v>
      </c>
      <c r="K1210" s="115" t="s">
        <v>12</v>
      </c>
      <c r="L1210" s="115" t="s">
        <v>6467</v>
      </c>
      <c r="M1210" s="117" t="s">
        <v>439</v>
      </c>
      <c r="N1210" s="112" t="s">
        <v>6468</v>
      </c>
      <c r="O1210" s="112" t="s">
        <v>6469</v>
      </c>
      <c r="P1210" s="112"/>
    </row>
    <row r="1211" spans="1:16" ht="140.4" x14ac:dyDescent="0.3">
      <c r="A1211" s="116" t="s">
        <v>400</v>
      </c>
      <c r="B1211" s="111">
        <v>44869</v>
      </c>
      <c r="C1211" s="120" t="s">
        <v>6470</v>
      </c>
      <c r="D1211" s="112" t="s">
        <v>6471</v>
      </c>
      <c r="E1211" s="112" t="s">
        <v>1572</v>
      </c>
      <c r="F1211" s="113" t="s">
        <v>374</v>
      </c>
      <c r="G1211" s="135" t="s">
        <v>374</v>
      </c>
      <c r="H1211" s="118" t="s">
        <v>375</v>
      </c>
      <c r="I1211" s="119" t="s">
        <v>431</v>
      </c>
      <c r="J1211" s="114" t="s">
        <v>452</v>
      </c>
      <c r="K1211" s="115" t="s">
        <v>35</v>
      </c>
      <c r="L1211" s="115" t="s">
        <v>6472</v>
      </c>
      <c r="M1211" s="117" t="s">
        <v>439</v>
      </c>
      <c r="N1211" s="112" t="s">
        <v>6473</v>
      </c>
      <c r="O1211" s="112" t="s">
        <v>6474</v>
      </c>
      <c r="P1211" s="112"/>
    </row>
    <row r="1212" spans="1:16" ht="296.39999999999998" x14ac:dyDescent="0.3">
      <c r="A1212" s="116" t="s">
        <v>400</v>
      </c>
      <c r="B1212" s="111">
        <v>44869</v>
      </c>
      <c r="C1212" s="120" t="s">
        <v>6475</v>
      </c>
      <c r="D1212" s="112" t="s">
        <v>6476</v>
      </c>
      <c r="E1212" s="112" t="s">
        <v>445</v>
      </c>
      <c r="F1212" s="113" t="s">
        <v>374</v>
      </c>
      <c r="G1212" s="135" t="s">
        <v>374</v>
      </c>
      <c r="H1212" s="118" t="s">
        <v>375</v>
      </c>
      <c r="I1212" s="119" t="s">
        <v>385</v>
      </c>
      <c r="J1212" s="114" t="s">
        <v>452</v>
      </c>
      <c r="K1212" s="115" t="s">
        <v>8</v>
      </c>
      <c r="L1212" s="115" t="s">
        <v>6477</v>
      </c>
      <c r="M1212" s="117"/>
      <c r="N1212" s="112" t="s">
        <v>6478</v>
      </c>
      <c r="O1212" s="112" t="s">
        <v>6479</v>
      </c>
      <c r="P1212" s="112"/>
    </row>
    <row r="1213" spans="1:16" ht="409.6" x14ac:dyDescent="0.3">
      <c r="A1213" s="116" t="s">
        <v>400</v>
      </c>
      <c r="B1213" s="111">
        <v>44869</v>
      </c>
      <c r="C1213" s="120" t="s">
        <v>6480</v>
      </c>
      <c r="D1213" s="112" t="s">
        <v>6481</v>
      </c>
      <c r="E1213" s="112" t="s">
        <v>1737</v>
      </c>
      <c r="F1213" s="113" t="s">
        <v>374</v>
      </c>
      <c r="G1213" s="135" t="s">
        <v>374</v>
      </c>
      <c r="H1213" s="118" t="s">
        <v>375</v>
      </c>
      <c r="I1213" s="119" t="s">
        <v>431</v>
      </c>
      <c r="J1213" s="114" t="s">
        <v>452</v>
      </c>
      <c r="K1213" s="115" t="s">
        <v>121</v>
      </c>
      <c r="L1213" s="115" t="s">
        <v>6482</v>
      </c>
      <c r="M1213" s="117" t="s">
        <v>649</v>
      </c>
      <c r="N1213" s="112" t="s">
        <v>6483</v>
      </c>
      <c r="O1213" s="112" t="s">
        <v>6484</v>
      </c>
      <c r="P1213" s="112"/>
    </row>
    <row r="1214" spans="1:16" ht="140.4" x14ac:dyDescent="0.3">
      <c r="A1214" s="116" t="s">
        <v>379</v>
      </c>
      <c r="B1214" s="111">
        <v>44869</v>
      </c>
      <c r="C1214" s="120" t="s">
        <v>6485</v>
      </c>
      <c r="D1214" s="112" t="s">
        <v>6486</v>
      </c>
      <c r="E1214" s="112" t="s">
        <v>3247</v>
      </c>
      <c r="F1214" s="113" t="s">
        <v>374</v>
      </c>
      <c r="G1214" s="112" t="s">
        <v>830</v>
      </c>
      <c r="H1214" s="118" t="s">
        <v>396</v>
      </c>
      <c r="I1214" s="119" t="s">
        <v>481</v>
      </c>
      <c r="J1214" s="114" t="s">
        <v>452</v>
      </c>
      <c r="K1214" s="115" t="s">
        <v>11</v>
      </c>
      <c r="L1214" s="115" t="s">
        <v>6487</v>
      </c>
      <c r="M1214" s="117" t="s">
        <v>649</v>
      </c>
      <c r="N1214" s="112" t="s">
        <v>6488</v>
      </c>
      <c r="O1214" s="112" t="s">
        <v>6489</v>
      </c>
      <c r="P1214" s="112"/>
    </row>
    <row r="1215" spans="1:16" ht="46.8" x14ac:dyDescent="0.3">
      <c r="A1215" s="116" t="s">
        <v>400</v>
      </c>
      <c r="B1215" s="111">
        <v>44869</v>
      </c>
      <c r="C1215" s="120" t="s">
        <v>6490</v>
      </c>
      <c r="D1215" s="112" t="s">
        <v>6491</v>
      </c>
      <c r="E1215" s="112" t="s">
        <v>1401</v>
      </c>
      <c r="F1215" s="113" t="s">
        <v>374</v>
      </c>
      <c r="G1215" s="135" t="s">
        <v>374</v>
      </c>
      <c r="H1215" s="118" t="s">
        <v>396</v>
      </c>
      <c r="I1215" s="119" t="s">
        <v>447</v>
      </c>
      <c r="J1215" s="114" t="s">
        <v>452</v>
      </c>
      <c r="K1215" s="115" t="s">
        <v>38</v>
      </c>
      <c r="L1215" s="115" t="s">
        <v>636</v>
      </c>
      <c r="M1215" s="117"/>
      <c r="N1215" s="112" t="s">
        <v>6492</v>
      </c>
      <c r="O1215" s="112" t="s">
        <v>549</v>
      </c>
      <c r="P1215" s="112"/>
    </row>
    <row r="1216" spans="1:16" ht="62.4" x14ac:dyDescent="0.3">
      <c r="A1216" s="116" t="s">
        <v>400</v>
      </c>
      <c r="B1216" s="111">
        <v>44869</v>
      </c>
      <c r="C1216" s="120" t="s">
        <v>6493</v>
      </c>
      <c r="D1216" s="112" t="s">
        <v>1080</v>
      </c>
      <c r="E1216" s="112" t="s">
        <v>1878</v>
      </c>
      <c r="F1216" s="113" t="s">
        <v>374</v>
      </c>
      <c r="G1216" s="135" t="s">
        <v>374</v>
      </c>
      <c r="H1216" s="118" t="s">
        <v>396</v>
      </c>
      <c r="I1216" s="119" t="s">
        <v>1897</v>
      </c>
      <c r="J1216" s="114" t="s">
        <v>452</v>
      </c>
      <c r="K1216" s="115" t="s">
        <v>35</v>
      </c>
      <c r="L1216" s="115" t="s">
        <v>6494</v>
      </c>
      <c r="M1216" s="117" t="s">
        <v>649</v>
      </c>
      <c r="N1216" s="112" t="s">
        <v>6495</v>
      </c>
      <c r="O1216" s="112" t="s">
        <v>6496</v>
      </c>
      <c r="P1216" s="112"/>
    </row>
    <row r="1217" spans="1:16" ht="78" x14ac:dyDescent="0.3">
      <c r="A1217" s="116" t="s">
        <v>1214</v>
      </c>
      <c r="B1217" s="111">
        <v>44869</v>
      </c>
      <c r="C1217" s="120" t="s">
        <v>6497</v>
      </c>
      <c r="D1217" s="112" t="s">
        <v>6498</v>
      </c>
      <c r="E1217" s="112" t="s">
        <v>3851</v>
      </c>
      <c r="F1217" s="113" t="s">
        <v>374</v>
      </c>
      <c r="G1217" s="135" t="s">
        <v>374</v>
      </c>
      <c r="H1217" s="118" t="s">
        <v>396</v>
      </c>
      <c r="I1217" s="119" t="s">
        <v>6499</v>
      </c>
      <c r="J1217" s="114" t="s">
        <v>452</v>
      </c>
      <c r="K1217" s="115" t="s">
        <v>3</v>
      </c>
      <c r="L1217" s="115" t="s">
        <v>6500</v>
      </c>
      <c r="M1217" s="117" t="s">
        <v>649</v>
      </c>
      <c r="N1217" s="112" t="s">
        <v>6501</v>
      </c>
      <c r="O1217" s="112" t="s">
        <v>6502</v>
      </c>
      <c r="P1217" s="112"/>
    </row>
    <row r="1218" spans="1:16" ht="93.6" x14ac:dyDescent="0.3">
      <c r="A1218" s="116" t="s">
        <v>1214</v>
      </c>
      <c r="B1218" s="111">
        <v>44869</v>
      </c>
      <c r="C1218" s="120" t="s">
        <v>6503</v>
      </c>
      <c r="D1218" s="112" t="s">
        <v>6504</v>
      </c>
      <c r="E1218" s="112" t="s">
        <v>1316</v>
      </c>
      <c r="F1218" s="113" t="s">
        <v>374</v>
      </c>
      <c r="G1218" s="135" t="s">
        <v>374</v>
      </c>
      <c r="H1218" s="118" t="s">
        <v>396</v>
      </c>
      <c r="I1218" s="119" t="s">
        <v>6505</v>
      </c>
      <c r="J1218" s="114" t="s">
        <v>452</v>
      </c>
      <c r="K1218" s="115" t="s">
        <v>35</v>
      </c>
      <c r="L1218" s="115" t="s">
        <v>6506</v>
      </c>
      <c r="M1218" s="117" t="s">
        <v>439</v>
      </c>
      <c r="N1218" s="112" t="s">
        <v>6507</v>
      </c>
      <c r="O1218" s="112" t="s">
        <v>6508</v>
      </c>
      <c r="P1218" s="112"/>
    </row>
    <row r="1219" spans="1:16" ht="124.8" x14ac:dyDescent="0.3">
      <c r="A1219" s="116" t="s">
        <v>390</v>
      </c>
      <c r="B1219" s="111">
        <v>44869</v>
      </c>
      <c r="C1219" s="120" t="s">
        <v>6509</v>
      </c>
      <c r="D1219" s="112" t="s">
        <v>4265</v>
      </c>
      <c r="E1219" s="112" t="s">
        <v>510</v>
      </c>
      <c r="F1219" s="113" t="s">
        <v>374</v>
      </c>
      <c r="G1219" s="135" t="s">
        <v>374</v>
      </c>
      <c r="H1219" s="118" t="s">
        <v>396</v>
      </c>
      <c r="I1219" s="119" t="s">
        <v>397</v>
      </c>
      <c r="J1219" s="114" t="s">
        <v>452</v>
      </c>
      <c r="K1219" s="115" t="s">
        <v>5</v>
      </c>
      <c r="L1219" s="115" t="s">
        <v>6064</v>
      </c>
      <c r="M1219" s="117"/>
      <c r="N1219" s="112" t="s">
        <v>6510</v>
      </c>
      <c r="O1219" s="112" t="s">
        <v>6511</v>
      </c>
      <c r="P1219" s="112"/>
    </row>
    <row r="1220" spans="1:16" ht="93.6" x14ac:dyDescent="0.3">
      <c r="A1220" s="116" t="s">
        <v>390</v>
      </c>
      <c r="B1220" s="111">
        <v>44869</v>
      </c>
      <c r="C1220" s="120" t="s">
        <v>6512</v>
      </c>
      <c r="D1220" s="112" t="s">
        <v>6513</v>
      </c>
      <c r="E1220" s="112" t="s">
        <v>6514</v>
      </c>
      <c r="F1220" s="113" t="s">
        <v>374</v>
      </c>
      <c r="G1220" s="135" t="s">
        <v>374</v>
      </c>
      <c r="H1220" s="118" t="s">
        <v>396</v>
      </c>
      <c r="I1220" s="119" t="s">
        <v>481</v>
      </c>
      <c r="J1220" s="114" t="s">
        <v>452</v>
      </c>
      <c r="K1220" s="115" t="s">
        <v>28</v>
      </c>
      <c r="L1220" s="115"/>
      <c r="M1220" s="117"/>
      <c r="N1220" s="112" t="s">
        <v>6515</v>
      </c>
      <c r="O1220" s="112" t="s">
        <v>6516</v>
      </c>
      <c r="P1220" s="112"/>
    </row>
    <row r="1221" spans="1:16" ht="93.6" x14ac:dyDescent="0.3">
      <c r="A1221" s="116" t="s">
        <v>369</v>
      </c>
      <c r="B1221" s="111">
        <v>44869</v>
      </c>
      <c r="C1221" s="120" t="s">
        <v>6517</v>
      </c>
      <c r="D1221" s="112" t="s">
        <v>6518</v>
      </c>
      <c r="E1221" s="112" t="s">
        <v>2094</v>
      </c>
      <c r="F1221" s="113" t="s">
        <v>374</v>
      </c>
      <c r="G1221" s="135" t="s">
        <v>374</v>
      </c>
      <c r="H1221" s="118" t="s">
        <v>396</v>
      </c>
      <c r="I1221" s="119" t="s">
        <v>431</v>
      </c>
      <c r="J1221" s="114" t="s">
        <v>452</v>
      </c>
      <c r="K1221" s="115" t="s">
        <v>5</v>
      </c>
      <c r="L1221" s="115" t="s">
        <v>6519</v>
      </c>
      <c r="M1221" s="117"/>
      <c r="N1221" s="112" t="s">
        <v>6520</v>
      </c>
      <c r="O1221" s="112" t="s">
        <v>6521</v>
      </c>
      <c r="P1221" s="112"/>
    </row>
    <row r="1222" spans="1:16" ht="78" x14ac:dyDescent="0.3">
      <c r="A1222" s="116" t="s">
        <v>822</v>
      </c>
      <c r="B1222" s="111">
        <v>44869</v>
      </c>
      <c r="C1222" s="120" t="s">
        <v>6522</v>
      </c>
      <c r="D1222" s="112" t="s">
        <v>6523</v>
      </c>
      <c r="E1222" s="112" t="s">
        <v>709</v>
      </c>
      <c r="F1222" s="113" t="s">
        <v>374</v>
      </c>
      <c r="G1222" s="112" t="s">
        <v>374</v>
      </c>
      <c r="H1222" s="118" t="s">
        <v>396</v>
      </c>
      <c r="I1222" s="119" t="s">
        <v>385</v>
      </c>
      <c r="J1222" s="114" t="s">
        <v>452</v>
      </c>
      <c r="K1222" s="115" t="s">
        <v>66</v>
      </c>
      <c r="L1222" s="115" t="s">
        <v>6524</v>
      </c>
      <c r="M1222" s="117"/>
      <c r="N1222" s="112" t="s">
        <v>6525</v>
      </c>
      <c r="O1222" s="112" t="s">
        <v>6526</v>
      </c>
      <c r="P1222" s="112"/>
    </row>
    <row r="1223" spans="1:16" ht="93.6" x14ac:dyDescent="0.3">
      <c r="A1223" s="116" t="s">
        <v>400</v>
      </c>
      <c r="B1223" s="111">
        <v>44869</v>
      </c>
      <c r="C1223" s="120" t="s">
        <v>6527</v>
      </c>
      <c r="D1223" s="112" t="s">
        <v>6528</v>
      </c>
      <c r="E1223" s="112" t="s">
        <v>2740</v>
      </c>
      <c r="F1223" s="113" t="s">
        <v>374</v>
      </c>
      <c r="G1223" s="135" t="s">
        <v>374</v>
      </c>
      <c r="H1223" s="118" t="s">
        <v>396</v>
      </c>
      <c r="I1223" s="119" t="s">
        <v>447</v>
      </c>
      <c r="J1223" s="114" t="s">
        <v>452</v>
      </c>
      <c r="K1223" s="115" t="s">
        <v>3</v>
      </c>
      <c r="L1223" s="115" t="s">
        <v>6529</v>
      </c>
      <c r="M1223" s="117" t="s">
        <v>649</v>
      </c>
      <c r="N1223" s="112" t="s">
        <v>6530</v>
      </c>
      <c r="O1223" s="112" t="s">
        <v>6531</v>
      </c>
      <c r="P1223" s="112"/>
    </row>
    <row r="1224" spans="1:16" ht="93.6" x14ac:dyDescent="0.3">
      <c r="A1224" s="116" t="s">
        <v>390</v>
      </c>
      <c r="B1224" s="111">
        <v>44869</v>
      </c>
      <c r="C1224" s="120" t="s">
        <v>6532</v>
      </c>
      <c r="D1224" s="112" t="s">
        <v>6533</v>
      </c>
      <c r="E1224" s="112" t="s">
        <v>1340</v>
      </c>
      <c r="F1224" s="113" t="s">
        <v>374</v>
      </c>
      <c r="G1224" s="112" t="s">
        <v>374</v>
      </c>
      <c r="H1224" s="118" t="s">
        <v>396</v>
      </c>
      <c r="I1224" s="119" t="s">
        <v>461</v>
      </c>
      <c r="J1224" s="114"/>
      <c r="K1224" s="115" t="s">
        <v>68</v>
      </c>
      <c r="L1224" s="115" t="s">
        <v>6534</v>
      </c>
      <c r="M1224" s="117"/>
      <c r="N1224" s="112" t="s">
        <v>6535</v>
      </c>
      <c r="O1224" s="112" t="s">
        <v>549</v>
      </c>
      <c r="P1224" s="112"/>
    </row>
    <row r="1225" spans="1:16" ht="109.2" x14ac:dyDescent="0.3">
      <c r="A1225" s="116" t="s">
        <v>390</v>
      </c>
      <c r="B1225" s="111">
        <v>44869</v>
      </c>
      <c r="C1225" s="120" t="s">
        <v>6536</v>
      </c>
      <c r="D1225" s="112" t="s">
        <v>6537</v>
      </c>
      <c r="E1225" s="112" t="s">
        <v>510</v>
      </c>
      <c r="F1225" s="113" t="s">
        <v>374</v>
      </c>
      <c r="G1225" s="135" t="s">
        <v>374</v>
      </c>
      <c r="H1225" s="118" t="s">
        <v>375</v>
      </c>
      <c r="I1225" s="119" t="s">
        <v>571</v>
      </c>
      <c r="J1225" s="114" t="s">
        <v>452</v>
      </c>
      <c r="K1225" s="115" t="s">
        <v>5</v>
      </c>
      <c r="L1225" s="115"/>
      <c r="M1225" s="117"/>
      <c r="N1225" s="112" t="s">
        <v>6538</v>
      </c>
      <c r="O1225" s="112" t="s">
        <v>6539</v>
      </c>
      <c r="P1225" s="112"/>
    </row>
    <row r="1226" spans="1:16" ht="140.4" x14ac:dyDescent="0.3">
      <c r="A1226" s="116" t="s">
        <v>1007</v>
      </c>
      <c r="B1226" s="111">
        <v>44869</v>
      </c>
      <c r="C1226" s="120" t="s">
        <v>6540</v>
      </c>
      <c r="D1226" s="112" t="s">
        <v>1009</v>
      </c>
      <c r="E1226" s="112" t="s">
        <v>4096</v>
      </c>
      <c r="F1226" s="113" t="s">
        <v>374</v>
      </c>
      <c r="G1226" s="112" t="s">
        <v>374</v>
      </c>
      <c r="H1226" s="118" t="s">
        <v>375</v>
      </c>
      <c r="I1226" s="136" t="s">
        <v>385</v>
      </c>
      <c r="J1226" s="124" t="s">
        <v>386</v>
      </c>
      <c r="K1226" s="124" t="s">
        <v>25</v>
      </c>
      <c r="L1226" s="124"/>
      <c r="M1226" s="117"/>
      <c r="N1226" s="112" t="s">
        <v>6541</v>
      </c>
      <c r="O1226" s="112" t="s">
        <v>1011</v>
      </c>
      <c r="P1226" s="112"/>
    </row>
    <row r="1227" spans="1:16" ht="93.6" x14ac:dyDescent="0.3">
      <c r="A1227" s="116" t="s">
        <v>379</v>
      </c>
      <c r="B1227" s="111">
        <v>44869</v>
      </c>
      <c r="C1227" s="120" t="s">
        <v>6542</v>
      </c>
      <c r="D1227" s="112" t="s">
        <v>6543</v>
      </c>
      <c r="E1227" s="112" t="s">
        <v>2740</v>
      </c>
      <c r="F1227" s="113" t="s">
        <v>374</v>
      </c>
      <c r="G1227" s="112" t="s">
        <v>374</v>
      </c>
      <c r="H1227" s="118" t="s">
        <v>375</v>
      </c>
      <c r="I1227" s="119" t="s">
        <v>481</v>
      </c>
      <c r="J1227" s="114" t="s">
        <v>386</v>
      </c>
      <c r="K1227" s="115" t="s">
        <v>11</v>
      </c>
      <c r="L1227" s="115" t="s">
        <v>6544</v>
      </c>
      <c r="M1227" s="117"/>
      <c r="N1227" s="112" t="s">
        <v>6545</v>
      </c>
      <c r="O1227" s="112" t="s">
        <v>6546</v>
      </c>
      <c r="P1227" s="112"/>
    </row>
    <row r="1228" spans="1:16" ht="171.6" x14ac:dyDescent="0.3">
      <c r="A1228" s="116" t="s">
        <v>379</v>
      </c>
      <c r="B1228" s="111">
        <v>44869</v>
      </c>
      <c r="C1228" s="120" t="s">
        <v>6547</v>
      </c>
      <c r="D1228" s="112" t="s">
        <v>6548</v>
      </c>
      <c r="E1228" s="112" t="s">
        <v>1562</v>
      </c>
      <c r="F1228" s="113" t="s">
        <v>374</v>
      </c>
      <c r="G1228" s="112" t="s">
        <v>374</v>
      </c>
      <c r="H1228" s="118" t="s">
        <v>375</v>
      </c>
      <c r="I1228" s="119" t="s">
        <v>431</v>
      </c>
      <c r="J1228" s="114" t="s">
        <v>386</v>
      </c>
      <c r="K1228" s="115" t="s">
        <v>32</v>
      </c>
      <c r="L1228" s="115" t="s">
        <v>6549</v>
      </c>
      <c r="M1228" s="117"/>
      <c r="N1228" s="112" t="s">
        <v>6550</v>
      </c>
      <c r="O1228" s="112" t="s">
        <v>6551</v>
      </c>
      <c r="P1228" s="112"/>
    </row>
    <row r="1229" spans="1:16" ht="218.4" x14ac:dyDescent="0.3">
      <c r="A1229" s="116" t="s">
        <v>400</v>
      </c>
      <c r="B1229" s="111">
        <v>44869</v>
      </c>
      <c r="C1229" s="120" t="s">
        <v>6552</v>
      </c>
      <c r="D1229" s="112" t="s">
        <v>6553</v>
      </c>
      <c r="E1229" s="112" t="s">
        <v>1702</v>
      </c>
      <c r="F1229" s="113" t="s">
        <v>374</v>
      </c>
      <c r="G1229" s="135" t="s">
        <v>374</v>
      </c>
      <c r="H1229" s="118" t="s">
        <v>375</v>
      </c>
      <c r="I1229" s="119" t="s">
        <v>1206</v>
      </c>
      <c r="J1229" s="114" t="s">
        <v>452</v>
      </c>
      <c r="K1229" s="115" t="s">
        <v>33</v>
      </c>
      <c r="L1229" s="115"/>
      <c r="M1229" s="117"/>
      <c r="N1229" s="112" t="s">
        <v>6554</v>
      </c>
      <c r="O1229" s="112" t="s">
        <v>6555</v>
      </c>
      <c r="P1229" s="112"/>
    </row>
    <row r="1230" spans="1:16" ht="93.6" x14ac:dyDescent="0.3">
      <c r="A1230" s="116" t="s">
        <v>554</v>
      </c>
      <c r="B1230" s="111">
        <v>44862</v>
      </c>
      <c r="C1230" s="120" t="s">
        <v>6556</v>
      </c>
      <c r="D1230" s="112" t="s">
        <v>6557</v>
      </c>
      <c r="E1230" s="112" t="s">
        <v>3874</v>
      </c>
      <c r="F1230" s="113" t="s">
        <v>1544</v>
      </c>
      <c r="G1230" s="112" t="s">
        <v>1088</v>
      </c>
      <c r="H1230" s="118" t="s">
        <v>396</v>
      </c>
      <c r="I1230" s="119" t="s">
        <v>461</v>
      </c>
      <c r="J1230" s="114" t="s">
        <v>386</v>
      </c>
      <c r="K1230" s="115" t="s">
        <v>0</v>
      </c>
      <c r="L1230" s="115"/>
      <c r="M1230" s="117"/>
      <c r="N1230" s="112" t="s">
        <v>6558</v>
      </c>
      <c r="O1230" s="112" t="s">
        <v>6559</v>
      </c>
      <c r="P1230" s="112"/>
    </row>
    <row r="1231" spans="1:16" ht="171.6" x14ac:dyDescent="0.3">
      <c r="A1231" s="116" t="s">
        <v>412</v>
      </c>
      <c r="B1231" s="111">
        <v>44862</v>
      </c>
      <c r="C1231" s="120" t="s">
        <v>6560</v>
      </c>
      <c r="D1231" s="112" t="s">
        <v>6561</v>
      </c>
      <c r="E1231" s="112" t="s">
        <v>1058</v>
      </c>
      <c r="F1231" s="113" t="s">
        <v>1544</v>
      </c>
      <c r="G1231" s="112" t="s">
        <v>564</v>
      </c>
      <c r="H1231" s="118" t="s">
        <v>396</v>
      </c>
      <c r="I1231" s="119" t="s">
        <v>431</v>
      </c>
      <c r="J1231" s="114" t="s">
        <v>452</v>
      </c>
      <c r="K1231" s="115" t="s">
        <v>36</v>
      </c>
      <c r="L1231" s="115" t="s">
        <v>6562</v>
      </c>
      <c r="M1231" s="117"/>
      <c r="N1231" s="112" t="s">
        <v>6563</v>
      </c>
      <c r="O1231" s="112" t="s">
        <v>6564</v>
      </c>
      <c r="P1231" s="112"/>
    </row>
    <row r="1232" spans="1:16" ht="46.8" x14ac:dyDescent="0.3">
      <c r="A1232" s="116" t="s">
        <v>379</v>
      </c>
      <c r="B1232" s="111">
        <v>44862</v>
      </c>
      <c r="C1232" s="120" t="s">
        <v>6565</v>
      </c>
      <c r="D1232" s="112" t="s">
        <v>6566</v>
      </c>
      <c r="E1232" s="112" t="s">
        <v>1572</v>
      </c>
      <c r="F1232" s="113" t="s">
        <v>1544</v>
      </c>
      <c r="G1232" s="112" t="s">
        <v>564</v>
      </c>
      <c r="H1232" s="118" t="s">
        <v>396</v>
      </c>
      <c r="I1232" s="119" t="s">
        <v>431</v>
      </c>
      <c r="J1232" s="114" t="s">
        <v>452</v>
      </c>
      <c r="K1232" s="115" t="s">
        <v>32</v>
      </c>
      <c r="L1232" s="115" t="s">
        <v>1573</v>
      </c>
      <c r="M1232" s="117" t="s">
        <v>439</v>
      </c>
      <c r="N1232" s="112" t="s">
        <v>6567</v>
      </c>
      <c r="O1232" s="112" t="s">
        <v>6568</v>
      </c>
      <c r="P1232" s="112"/>
    </row>
    <row r="1233" spans="1:16" ht="78" x14ac:dyDescent="0.3">
      <c r="A1233" s="116" t="s">
        <v>627</v>
      </c>
      <c r="B1233" s="111">
        <v>44862</v>
      </c>
      <c r="C1233" s="120" t="s">
        <v>6569</v>
      </c>
      <c r="D1233" s="112" t="s">
        <v>6570</v>
      </c>
      <c r="E1233" s="112" t="s">
        <v>1562</v>
      </c>
      <c r="F1233" s="113" t="s">
        <v>1544</v>
      </c>
      <c r="G1233" s="112" t="s">
        <v>564</v>
      </c>
      <c r="H1233" s="118" t="s">
        <v>396</v>
      </c>
      <c r="I1233" s="119" t="s">
        <v>694</v>
      </c>
      <c r="J1233" s="114" t="s">
        <v>452</v>
      </c>
      <c r="K1233" s="115" t="s">
        <v>32</v>
      </c>
      <c r="L1233" s="115" t="s">
        <v>6571</v>
      </c>
      <c r="M1233" s="117" t="s">
        <v>439</v>
      </c>
      <c r="N1233" s="112" t="s">
        <v>6572</v>
      </c>
      <c r="O1233" s="112" t="s">
        <v>6573</v>
      </c>
      <c r="P1233" s="112"/>
    </row>
    <row r="1234" spans="1:16" ht="156" x14ac:dyDescent="0.3">
      <c r="A1234" s="116" t="s">
        <v>400</v>
      </c>
      <c r="B1234" s="111">
        <v>44862</v>
      </c>
      <c r="C1234" s="120" t="s">
        <v>6574</v>
      </c>
      <c r="D1234" s="112" t="s">
        <v>6575</v>
      </c>
      <c r="E1234" s="112" t="s">
        <v>6576</v>
      </c>
      <c r="F1234" s="113" t="s">
        <v>1556</v>
      </c>
      <c r="G1234" s="135" t="s">
        <v>2115</v>
      </c>
      <c r="H1234" s="118" t="s">
        <v>396</v>
      </c>
      <c r="I1234" s="119" t="s">
        <v>397</v>
      </c>
      <c r="J1234" s="114" t="s">
        <v>452</v>
      </c>
      <c r="K1234" s="115" t="s">
        <v>43</v>
      </c>
      <c r="L1234" s="115" t="s">
        <v>6577</v>
      </c>
      <c r="M1234" s="117" t="s">
        <v>649</v>
      </c>
      <c r="N1234" s="112" t="s">
        <v>6578</v>
      </c>
      <c r="O1234" s="112" t="s">
        <v>6579</v>
      </c>
      <c r="P1234" s="112"/>
    </row>
    <row r="1235" spans="1:16" ht="78" x14ac:dyDescent="0.3">
      <c r="A1235" s="116" t="s">
        <v>822</v>
      </c>
      <c r="B1235" s="111">
        <v>44862</v>
      </c>
      <c r="C1235" s="120" t="s">
        <v>6580</v>
      </c>
      <c r="D1235" s="112" t="s">
        <v>6581</v>
      </c>
      <c r="E1235" s="112" t="s">
        <v>6582</v>
      </c>
      <c r="F1235" s="113" t="s">
        <v>1463</v>
      </c>
      <c r="G1235" s="112" t="s">
        <v>409</v>
      </c>
      <c r="H1235" s="118" t="s">
        <v>396</v>
      </c>
      <c r="I1235" s="119" t="s">
        <v>424</v>
      </c>
      <c r="J1235" s="114" t="s">
        <v>452</v>
      </c>
      <c r="K1235" s="115" t="s">
        <v>168</v>
      </c>
      <c r="L1235" s="115"/>
      <c r="M1235" s="117"/>
      <c r="N1235" s="112" t="s">
        <v>6583</v>
      </c>
      <c r="O1235" s="112" t="s">
        <v>6584</v>
      </c>
      <c r="P1235" s="112"/>
    </row>
    <row r="1236" spans="1:16" ht="187.2" x14ac:dyDescent="0.3">
      <c r="A1236" s="116" t="s">
        <v>400</v>
      </c>
      <c r="B1236" s="111">
        <v>44862</v>
      </c>
      <c r="C1236" s="120" t="s">
        <v>6585</v>
      </c>
      <c r="D1236" s="112" t="s">
        <v>6586</v>
      </c>
      <c r="E1236" s="112" t="s">
        <v>1562</v>
      </c>
      <c r="F1236" s="113" t="s">
        <v>1463</v>
      </c>
      <c r="G1236" s="112" t="s">
        <v>665</v>
      </c>
      <c r="H1236" s="118" t="s">
        <v>396</v>
      </c>
      <c r="I1236" s="119" t="s">
        <v>516</v>
      </c>
      <c r="J1236" s="114" t="s">
        <v>386</v>
      </c>
      <c r="K1236" s="115" t="s">
        <v>50</v>
      </c>
      <c r="L1236" s="115" t="s">
        <v>6587</v>
      </c>
      <c r="M1236" s="117" t="s">
        <v>439</v>
      </c>
      <c r="N1236" s="112" t="s">
        <v>6588</v>
      </c>
      <c r="O1236" s="112" t="s">
        <v>6589</v>
      </c>
      <c r="P1236" s="112"/>
    </row>
    <row r="1237" spans="1:16" ht="156" x14ac:dyDescent="0.3">
      <c r="A1237" s="116" t="s">
        <v>412</v>
      </c>
      <c r="B1237" s="111">
        <v>44862</v>
      </c>
      <c r="C1237" s="120" t="s">
        <v>6590</v>
      </c>
      <c r="D1237" s="112" t="s">
        <v>6591</v>
      </c>
      <c r="E1237" s="112" t="s">
        <v>5526</v>
      </c>
      <c r="F1237" s="113" t="s">
        <v>1463</v>
      </c>
      <c r="G1237" s="112" t="s">
        <v>564</v>
      </c>
      <c r="H1237" s="118" t="s">
        <v>396</v>
      </c>
      <c r="I1237" s="119" t="s">
        <v>1206</v>
      </c>
      <c r="J1237" s="114" t="s">
        <v>452</v>
      </c>
      <c r="K1237" s="115" t="s">
        <v>36</v>
      </c>
      <c r="L1237" s="115" t="s">
        <v>6592</v>
      </c>
      <c r="M1237" s="117"/>
      <c r="N1237" s="112" t="s">
        <v>6593</v>
      </c>
      <c r="O1237" s="112" t="s">
        <v>6594</v>
      </c>
      <c r="P1237" s="112"/>
    </row>
    <row r="1238" spans="1:16" ht="62.4" x14ac:dyDescent="0.3">
      <c r="A1238" s="116" t="s">
        <v>412</v>
      </c>
      <c r="B1238" s="111">
        <v>44862</v>
      </c>
      <c r="C1238" s="120" t="s">
        <v>6595</v>
      </c>
      <c r="D1238" s="112" t="s">
        <v>6596</v>
      </c>
      <c r="E1238" s="112" t="s">
        <v>2240</v>
      </c>
      <c r="F1238" s="113" t="s">
        <v>1463</v>
      </c>
      <c r="G1238" s="112" t="s">
        <v>4975</v>
      </c>
      <c r="H1238" s="118" t="s">
        <v>396</v>
      </c>
      <c r="I1238" s="119" t="s">
        <v>618</v>
      </c>
      <c r="J1238" s="114"/>
      <c r="K1238" s="115" t="s">
        <v>25</v>
      </c>
      <c r="L1238" s="115"/>
      <c r="M1238" s="117"/>
      <c r="N1238" s="112" t="s">
        <v>6597</v>
      </c>
      <c r="O1238" s="112" t="s">
        <v>6598</v>
      </c>
      <c r="P1238" s="112"/>
    </row>
    <row r="1239" spans="1:16" ht="78" x14ac:dyDescent="0.3">
      <c r="A1239" s="116" t="s">
        <v>412</v>
      </c>
      <c r="B1239" s="111">
        <v>44862</v>
      </c>
      <c r="C1239" s="120" t="s">
        <v>6599</v>
      </c>
      <c r="D1239" s="112" t="s">
        <v>6600</v>
      </c>
      <c r="E1239" s="112" t="s">
        <v>1572</v>
      </c>
      <c r="F1239" s="113" t="s">
        <v>1463</v>
      </c>
      <c r="G1239" s="112" t="s">
        <v>374</v>
      </c>
      <c r="H1239" s="118" t="s">
        <v>396</v>
      </c>
      <c r="I1239" s="119" t="s">
        <v>431</v>
      </c>
      <c r="J1239" s="114" t="s">
        <v>386</v>
      </c>
      <c r="K1239" s="115" t="s">
        <v>7</v>
      </c>
      <c r="L1239" s="115" t="s">
        <v>6601</v>
      </c>
      <c r="M1239" s="117" t="s">
        <v>439</v>
      </c>
      <c r="N1239" s="112" t="s">
        <v>6602</v>
      </c>
      <c r="O1239" s="112" t="s">
        <v>6603</v>
      </c>
      <c r="P1239" s="112"/>
    </row>
    <row r="1240" spans="1:16" ht="93.6" x14ac:dyDescent="0.3">
      <c r="A1240" s="116" t="s">
        <v>400</v>
      </c>
      <c r="B1240" s="111">
        <v>44862</v>
      </c>
      <c r="C1240" s="120" t="s">
        <v>6604</v>
      </c>
      <c r="D1240" s="112" t="s">
        <v>6605</v>
      </c>
      <c r="E1240" s="112" t="s">
        <v>1737</v>
      </c>
      <c r="F1240" s="113" t="s">
        <v>1463</v>
      </c>
      <c r="G1240" s="112" t="s">
        <v>374</v>
      </c>
      <c r="H1240" s="118" t="s">
        <v>396</v>
      </c>
      <c r="I1240" s="119" t="s">
        <v>2745</v>
      </c>
      <c r="J1240" s="114" t="s">
        <v>386</v>
      </c>
      <c r="K1240" s="115" t="s">
        <v>3</v>
      </c>
      <c r="L1240" s="115" t="s">
        <v>6606</v>
      </c>
      <c r="M1240" s="117" t="s">
        <v>439</v>
      </c>
      <c r="N1240" s="112" t="s">
        <v>6607</v>
      </c>
      <c r="O1240" s="112" t="s">
        <v>6608</v>
      </c>
      <c r="P1240" s="112"/>
    </row>
    <row r="1241" spans="1:16" ht="124.8" x14ac:dyDescent="0.3">
      <c r="A1241" s="116" t="s">
        <v>379</v>
      </c>
      <c r="B1241" s="111">
        <v>44862</v>
      </c>
      <c r="C1241" s="120" t="s">
        <v>6609</v>
      </c>
      <c r="D1241" s="112" t="s">
        <v>6610</v>
      </c>
      <c r="E1241" s="112" t="s">
        <v>1650</v>
      </c>
      <c r="F1241" s="113" t="s">
        <v>1606</v>
      </c>
      <c r="G1241" s="112" t="s">
        <v>942</v>
      </c>
      <c r="H1241" s="118" t="s">
        <v>396</v>
      </c>
      <c r="I1241" s="119" t="s">
        <v>461</v>
      </c>
      <c r="J1241" s="114" t="s">
        <v>452</v>
      </c>
      <c r="K1241" s="115" t="s">
        <v>32</v>
      </c>
      <c r="L1241" s="115" t="s">
        <v>6611</v>
      </c>
      <c r="M1241" s="117" t="s">
        <v>439</v>
      </c>
      <c r="N1241" s="112" t="s">
        <v>6612</v>
      </c>
      <c r="O1241" s="112" t="s">
        <v>6613</v>
      </c>
      <c r="P1241" s="112"/>
    </row>
    <row r="1242" spans="1:16" ht="171.6" x14ac:dyDescent="0.3">
      <c r="A1242" s="116" t="s">
        <v>400</v>
      </c>
      <c r="B1242" s="111">
        <v>44862</v>
      </c>
      <c r="C1242" s="120" t="s">
        <v>6614</v>
      </c>
      <c r="D1242" s="112" t="s">
        <v>6615</v>
      </c>
      <c r="E1242" s="112" t="s">
        <v>1572</v>
      </c>
      <c r="F1242" s="113" t="s">
        <v>1606</v>
      </c>
      <c r="G1242" s="112" t="s">
        <v>409</v>
      </c>
      <c r="H1242" s="118" t="s">
        <v>396</v>
      </c>
      <c r="I1242" s="119" t="s">
        <v>431</v>
      </c>
      <c r="J1242" s="114" t="s">
        <v>386</v>
      </c>
      <c r="K1242" s="115" t="s">
        <v>50</v>
      </c>
      <c r="L1242" s="115" t="s">
        <v>6616</v>
      </c>
      <c r="M1242" s="117" t="s">
        <v>439</v>
      </c>
      <c r="N1242" s="112" t="s">
        <v>6617</v>
      </c>
      <c r="O1242" s="112" t="s">
        <v>6618</v>
      </c>
      <c r="P1242" s="112"/>
    </row>
    <row r="1243" spans="1:16" ht="202.8" x14ac:dyDescent="0.3">
      <c r="A1243" s="116" t="s">
        <v>379</v>
      </c>
      <c r="B1243" s="111">
        <v>44862</v>
      </c>
      <c r="C1243" s="120" t="s">
        <v>6619</v>
      </c>
      <c r="D1243" s="112" t="s">
        <v>6620</v>
      </c>
      <c r="E1243" s="112" t="s">
        <v>605</v>
      </c>
      <c r="F1243" s="113" t="s">
        <v>1506</v>
      </c>
      <c r="G1243" s="112" t="s">
        <v>409</v>
      </c>
      <c r="H1243" s="118" t="s">
        <v>375</v>
      </c>
      <c r="I1243" s="119" t="s">
        <v>397</v>
      </c>
      <c r="J1243" s="114" t="s">
        <v>386</v>
      </c>
      <c r="K1243" s="115" t="s">
        <v>32</v>
      </c>
      <c r="L1243" s="115" t="s">
        <v>6621</v>
      </c>
      <c r="M1243" s="117"/>
      <c r="N1243" s="112" t="s">
        <v>6622</v>
      </c>
      <c r="O1243" s="112" t="s">
        <v>6623</v>
      </c>
      <c r="P1243" s="112"/>
    </row>
    <row r="1244" spans="1:16" ht="234" x14ac:dyDescent="0.3">
      <c r="A1244" s="116" t="s">
        <v>400</v>
      </c>
      <c r="B1244" s="111">
        <v>44862</v>
      </c>
      <c r="C1244" s="120" t="s">
        <v>6624</v>
      </c>
      <c r="D1244" s="112" t="s">
        <v>6625</v>
      </c>
      <c r="E1244" s="112" t="s">
        <v>1737</v>
      </c>
      <c r="F1244" s="113" t="s">
        <v>1525</v>
      </c>
      <c r="G1244" s="112" t="s">
        <v>849</v>
      </c>
      <c r="H1244" s="118" t="s">
        <v>375</v>
      </c>
      <c r="I1244" s="119" t="s">
        <v>461</v>
      </c>
      <c r="J1244" s="114" t="s">
        <v>386</v>
      </c>
      <c r="K1244" s="115" t="s">
        <v>10</v>
      </c>
      <c r="L1244" s="115" t="s">
        <v>6626</v>
      </c>
      <c r="M1244" s="117"/>
      <c r="N1244" s="112" t="s">
        <v>6627</v>
      </c>
      <c r="O1244" s="112" t="s">
        <v>6628</v>
      </c>
      <c r="P1244" s="112"/>
    </row>
    <row r="1245" spans="1:16" ht="171.6" x14ac:dyDescent="0.3">
      <c r="A1245" s="116" t="s">
        <v>400</v>
      </c>
      <c r="B1245" s="111">
        <v>44862</v>
      </c>
      <c r="C1245" s="120" t="s">
        <v>6629</v>
      </c>
      <c r="D1245" s="112" t="s">
        <v>6630</v>
      </c>
      <c r="E1245" s="112" t="s">
        <v>2270</v>
      </c>
      <c r="F1245" s="113" t="s">
        <v>1525</v>
      </c>
      <c r="G1245" s="112" t="s">
        <v>374</v>
      </c>
      <c r="H1245" s="118" t="s">
        <v>375</v>
      </c>
      <c r="I1245" s="119" t="s">
        <v>424</v>
      </c>
      <c r="J1245" s="114" t="s">
        <v>386</v>
      </c>
      <c r="K1245" s="115" t="s">
        <v>2687</v>
      </c>
      <c r="L1245" s="115" t="s">
        <v>6631</v>
      </c>
      <c r="M1245" s="117"/>
      <c r="N1245" s="112" t="s">
        <v>6632</v>
      </c>
      <c r="O1245" s="112" t="s">
        <v>6633</v>
      </c>
      <c r="P1245" s="112"/>
    </row>
    <row r="1246" spans="1:16" ht="296.39999999999998" x14ac:dyDescent="0.3">
      <c r="A1246" s="116" t="s">
        <v>369</v>
      </c>
      <c r="B1246" s="111">
        <v>44862</v>
      </c>
      <c r="C1246" s="120" t="s">
        <v>6634</v>
      </c>
      <c r="D1246" s="112" t="s">
        <v>6635</v>
      </c>
      <c r="E1246" s="112" t="s">
        <v>1702</v>
      </c>
      <c r="F1246" s="113" t="s">
        <v>1470</v>
      </c>
      <c r="G1246" s="112" t="s">
        <v>942</v>
      </c>
      <c r="H1246" s="118" t="s">
        <v>375</v>
      </c>
      <c r="I1246" s="119" t="s">
        <v>447</v>
      </c>
      <c r="J1246" s="114" t="s">
        <v>386</v>
      </c>
      <c r="K1246" s="115" t="s">
        <v>50</v>
      </c>
      <c r="L1246" s="115" t="s">
        <v>6636</v>
      </c>
      <c r="M1246" s="117" t="s">
        <v>439</v>
      </c>
      <c r="N1246" s="112" t="s">
        <v>6637</v>
      </c>
      <c r="O1246" s="112" t="s">
        <v>6638</v>
      </c>
      <c r="P1246" s="112"/>
    </row>
    <row r="1247" spans="1:16" ht="312" x14ac:dyDescent="0.3">
      <c r="A1247" s="116" t="s">
        <v>412</v>
      </c>
      <c r="B1247" s="111">
        <v>44862</v>
      </c>
      <c r="C1247" s="120" t="s">
        <v>6639</v>
      </c>
      <c r="D1247" s="112" t="s">
        <v>6640</v>
      </c>
      <c r="E1247" s="112" t="s">
        <v>1567</v>
      </c>
      <c r="F1247" s="113" t="s">
        <v>1470</v>
      </c>
      <c r="G1247" s="112" t="s">
        <v>849</v>
      </c>
      <c r="H1247" s="118" t="s">
        <v>375</v>
      </c>
      <c r="I1247" s="119" t="s">
        <v>461</v>
      </c>
      <c r="J1247" s="114" t="s">
        <v>452</v>
      </c>
      <c r="K1247" s="115" t="s">
        <v>10</v>
      </c>
      <c r="L1247" s="115"/>
      <c r="M1247" s="117"/>
      <c r="N1247" s="112" t="s">
        <v>6641</v>
      </c>
      <c r="O1247" s="112" t="s">
        <v>6642</v>
      </c>
      <c r="P1247" s="112"/>
    </row>
    <row r="1248" spans="1:16" ht="202.8" x14ac:dyDescent="0.3">
      <c r="A1248" s="116" t="s">
        <v>379</v>
      </c>
      <c r="B1248" s="111">
        <v>44862</v>
      </c>
      <c r="C1248" s="120" t="s">
        <v>6643</v>
      </c>
      <c r="D1248" s="112" t="s">
        <v>6644</v>
      </c>
      <c r="E1248" s="112" t="s">
        <v>1572</v>
      </c>
      <c r="F1248" s="113" t="s">
        <v>1470</v>
      </c>
      <c r="G1248" s="112" t="s">
        <v>849</v>
      </c>
      <c r="H1248" s="118" t="s">
        <v>375</v>
      </c>
      <c r="I1248" s="170" t="s">
        <v>431</v>
      </c>
      <c r="J1248" s="115" t="s">
        <v>386</v>
      </c>
      <c r="K1248" s="115" t="s">
        <v>7</v>
      </c>
      <c r="L1248" s="115" t="s">
        <v>6645</v>
      </c>
      <c r="M1248" s="117" t="s">
        <v>439</v>
      </c>
      <c r="N1248" s="112" t="s">
        <v>6646</v>
      </c>
      <c r="O1248" s="112" t="s">
        <v>6647</v>
      </c>
      <c r="P1248" s="112"/>
    </row>
    <row r="1249" spans="1:16" ht="171.6" x14ac:dyDescent="0.3">
      <c r="A1249" s="116" t="s">
        <v>6648</v>
      </c>
      <c r="B1249" s="111">
        <v>44862</v>
      </c>
      <c r="C1249" s="120" t="s">
        <v>6649</v>
      </c>
      <c r="D1249" s="112" t="s">
        <v>6650</v>
      </c>
      <c r="E1249" s="112" t="s">
        <v>1850</v>
      </c>
      <c r="F1249" s="113" t="s">
        <v>5729</v>
      </c>
      <c r="G1249" s="112" t="s">
        <v>564</v>
      </c>
      <c r="H1249" s="118" t="s">
        <v>375</v>
      </c>
      <c r="I1249" s="119" t="s">
        <v>461</v>
      </c>
      <c r="J1249" s="114" t="s">
        <v>386</v>
      </c>
      <c r="K1249" s="115" t="s">
        <v>10</v>
      </c>
      <c r="L1249" s="115" t="s">
        <v>6651</v>
      </c>
      <c r="M1249" s="117"/>
      <c r="N1249" s="112" t="s">
        <v>6652</v>
      </c>
      <c r="O1249" s="112" t="s">
        <v>6653</v>
      </c>
      <c r="P1249" s="112"/>
    </row>
    <row r="1250" spans="1:16" ht="202.8" x14ac:dyDescent="0.3">
      <c r="A1250" s="116" t="s">
        <v>412</v>
      </c>
      <c r="B1250" s="111">
        <v>44862</v>
      </c>
      <c r="C1250" s="120" t="s">
        <v>6654</v>
      </c>
      <c r="D1250" s="112" t="s">
        <v>6655</v>
      </c>
      <c r="E1250" s="112" t="s">
        <v>6656</v>
      </c>
      <c r="F1250" s="113" t="s">
        <v>374</v>
      </c>
      <c r="G1250" s="112" t="s">
        <v>1341</v>
      </c>
      <c r="H1250" s="118" t="s">
        <v>375</v>
      </c>
      <c r="I1250" s="119" t="s">
        <v>424</v>
      </c>
      <c r="J1250" s="114" t="s">
        <v>452</v>
      </c>
      <c r="K1250" s="115" t="s">
        <v>155</v>
      </c>
      <c r="L1250" s="115" t="s">
        <v>6657</v>
      </c>
      <c r="M1250" s="117"/>
      <c r="N1250" s="112" t="s">
        <v>6658</v>
      </c>
      <c r="O1250" s="112" t="s">
        <v>6659</v>
      </c>
      <c r="P1250" s="112"/>
    </row>
    <row r="1251" spans="1:16" ht="296.39999999999998" x14ac:dyDescent="0.3">
      <c r="A1251" s="116" t="s">
        <v>412</v>
      </c>
      <c r="B1251" s="111">
        <v>44862</v>
      </c>
      <c r="C1251" s="120" t="s">
        <v>6660</v>
      </c>
      <c r="D1251" s="112" t="s">
        <v>6661</v>
      </c>
      <c r="E1251" s="112" t="s">
        <v>6662</v>
      </c>
      <c r="F1251" s="113" t="s">
        <v>374</v>
      </c>
      <c r="G1251" s="112" t="s">
        <v>942</v>
      </c>
      <c r="H1251" s="118" t="s">
        <v>375</v>
      </c>
      <c r="I1251" s="119" t="s">
        <v>1189</v>
      </c>
      <c r="J1251" s="114" t="s">
        <v>452</v>
      </c>
      <c r="K1251" s="115" t="s">
        <v>10</v>
      </c>
      <c r="L1251" s="115" t="s">
        <v>6663</v>
      </c>
      <c r="M1251" s="117"/>
      <c r="N1251" s="112" t="s">
        <v>6664</v>
      </c>
      <c r="O1251" s="112" t="s">
        <v>6665</v>
      </c>
      <c r="P1251" s="112"/>
    </row>
    <row r="1252" spans="1:16" ht="62.4" x14ac:dyDescent="0.3">
      <c r="A1252" s="116" t="s">
        <v>412</v>
      </c>
      <c r="B1252" s="111">
        <v>44862</v>
      </c>
      <c r="C1252" s="120" t="s">
        <v>6666</v>
      </c>
      <c r="D1252" s="112" t="s">
        <v>6667</v>
      </c>
      <c r="E1252" s="112" t="s">
        <v>6668</v>
      </c>
      <c r="F1252" s="113" t="s">
        <v>1544</v>
      </c>
      <c r="G1252" s="112" t="s">
        <v>564</v>
      </c>
      <c r="H1252" s="118" t="s">
        <v>396</v>
      </c>
      <c r="I1252" s="119" t="s">
        <v>461</v>
      </c>
      <c r="J1252" s="114" t="s">
        <v>386</v>
      </c>
      <c r="K1252" s="115" t="s">
        <v>0</v>
      </c>
      <c r="L1252" s="115" t="s">
        <v>6669</v>
      </c>
      <c r="M1252" s="117"/>
      <c r="N1252" s="112" t="s">
        <v>6670</v>
      </c>
      <c r="O1252" s="112" t="s">
        <v>6671</v>
      </c>
      <c r="P1252" s="112"/>
    </row>
    <row r="1253" spans="1:16" ht="46.8" x14ac:dyDescent="0.3">
      <c r="A1253" s="116" t="s">
        <v>412</v>
      </c>
      <c r="B1253" s="111">
        <v>44862</v>
      </c>
      <c r="C1253" s="120" t="s">
        <v>6672</v>
      </c>
      <c r="D1253" s="112" t="s">
        <v>1701</v>
      </c>
      <c r="E1253" s="112" t="s">
        <v>6673</v>
      </c>
      <c r="F1253" s="113" t="s">
        <v>374</v>
      </c>
      <c r="G1253" s="112" t="s">
        <v>374</v>
      </c>
      <c r="H1253" s="118" t="s">
        <v>396</v>
      </c>
      <c r="I1253" s="119" t="s">
        <v>461</v>
      </c>
      <c r="J1253" s="114"/>
      <c r="K1253" s="115" t="s">
        <v>19</v>
      </c>
      <c r="L1253" s="115"/>
      <c r="M1253" s="117"/>
      <c r="N1253" s="112" t="s">
        <v>6674</v>
      </c>
      <c r="O1253" s="112" t="s">
        <v>549</v>
      </c>
      <c r="P1253" s="112"/>
    </row>
    <row r="1254" spans="1:16" ht="93.6" x14ac:dyDescent="0.3">
      <c r="A1254" s="116" t="s">
        <v>379</v>
      </c>
      <c r="B1254" s="111">
        <v>44862</v>
      </c>
      <c r="C1254" s="120" t="s">
        <v>6675</v>
      </c>
      <c r="D1254" s="112" t="s">
        <v>4655</v>
      </c>
      <c r="E1254" s="112" t="s">
        <v>6676</v>
      </c>
      <c r="F1254" s="113" t="s">
        <v>374</v>
      </c>
      <c r="G1254" s="112" t="s">
        <v>374</v>
      </c>
      <c r="H1254" s="118" t="s">
        <v>396</v>
      </c>
      <c r="I1254" s="119" t="s">
        <v>431</v>
      </c>
      <c r="J1254" s="114" t="s">
        <v>386</v>
      </c>
      <c r="K1254" s="115" t="s">
        <v>11</v>
      </c>
      <c r="L1254" s="115" t="s">
        <v>6677</v>
      </c>
      <c r="M1254" s="117"/>
      <c r="N1254" s="112" t="s">
        <v>6678</v>
      </c>
      <c r="O1254" s="112" t="s">
        <v>6679</v>
      </c>
      <c r="P1254" s="112"/>
    </row>
    <row r="1255" spans="1:16" ht="46.8" x14ac:dyDescent="0.3">
      <c r="A1255" s="116" t="s">
        <v>390</v>
      </c>
      <c r="B1255" s="111">
        <v>44862</v>
      </c>
      <c r="C1255" s="120" t="s">
        <v>6680</v>
      </c>
      <c r="D1255" s="112" t="s">
        <v>6681</v>
      </c>
      <c r="E1255" s="112" t="s">
        <v>6682</v>
      </c>
      <c r="F1255" s="113" t="s">
        <v>374</v>
      </c>
      <c r="G1255" s="135" t="s">
        <v>374</v>
      </c>
      <c r="H1255" s="118" t="s">
        <v>396</v>
      </c>
      <c r="I1255" s="119" t="s">
        <v>2745</v>
      </c>
      <c r="J1255" s="114" t="s">
        <v>452</v>
      </c>
      <c r="K1255" s="115" t="s">
        <v>28</v>
      </c>
      <c r="L1255" s="115"/>
      <c r="M1255" s="117"/>
      <c r="N1255" s="112" t="s">
        <v>6683</v>
      </c>
      <c r="O1255" s="112" t="s">
        <v>549</v>
      </c>
      <c r="P1255" s="112"/>
    </row>
    <row r="1256" spans="1:16" ht="62.4" x14ac:dyDescent="0.3">
      <c r="A1256" s="116" t="s">
        <v>400</v>
      </c>
      <c r="B1256" s="111">
        <v>44862</v>
      </c>
      <c r="C1256" s="120" t="s">
        <v>6684</v>
      </c>
      <c r="D1256" s="112" t="s">
        <v>6685</v>
      </c>
      <c r="E1256" s="112" t="s">
        <v>445</v>
      </c>
      <c r="F1256" s="113" t="s">
        <v>374</v>
      </c>
      <c r="G1256" s="135" t="s">
        <v>374</v>
      </c>
      <c r="H1256" s="118" t="s">
        <v>396</v>
      </c>
      <c r="I1256" s="119" t="s">
        <v>6686</v>
      </c>
      <c r="J1256" s="114" t="s">
        <v>452</v>
      </c>
      <c r="K1256" s="115" t="s">
        <v>36</v>
      </c>
      <c r="L1256" s="115" t="s">
        <v>6687</v>
      </c>
      <c r="M1256" s="117"/>
      <c r="N1256" s="112" t="s">
        <v>6688</v>
      </c>
      <c r="O1256" s="112" t="s">
        <v>6689</v>
      </c>
      <c r="P1256" s="112"/>
    </row>
    <row r="1257" spans="1:16" ht="46.8" x14ac:dyDescent="0.3">
      <c r="A1257" s="116" t="s">
        <v>400</v>
      </c>
      <c r="B1257" s="111">
        <v>44862</v>
      </c>
      <c r="C1257" s="120" t="s">
        <v>6690</v>
      </c>
      <c r="D1257" s="112" t="s">
        <v>6691</v>
      </c>
      <c r="E1257" s="112" t="s">
        <v>3648</v>
      </c>
      <c r="F1257" s="113" t="s">
        <v>374</v>
      </c>
      <c r="G1257" s="135" t="s">
        <v>374</v>
      </c>
      <c r="H1257" s="118" t="s">
        <v>396</v>
      </c>
      <c r="I1257" s="119" t="s">
        <v>6692</v>
      </c>
      <c r="J1257" s="114" t="s">
        <v>452</v>
      </c>
      <c r="K1257" s="115" t="s">
        <v>36</v>
      </c>
      <c r="L1257" s="115"/>
      <c r="M1257" s="117"/>
      <c r="N1257" s="112" t="s">
        <v>6693</v>
      </c>
      <c r="O1257" s="112" t="s">
        <v>549</v>
      </c>
      <c r="P1257" s="112"/>
    </row>
    <row r="1258" spans="1:16" ht="93.6" x14ac:dyDescent="0.3">
      <c r="A1258" s="116" t="s">
        <v>400</v>
      </c>
      <c r="B1258" s="111">
        <v>44862</v>
      </c>
      <c r="C1258" s="120" t="s">
        <v>6694</v>
      </c>
      <c r="D1258" s="112" t="s">
        <v>6695</v>
      </c>
      <c r="E1258" s="112" t="s">
        <v>6696</v>
      </c>
      <c r="F1258" s="113" t="s">
        <v>374</v>
      </c>
      <c r="G1258" s="135" t="s">
        <v>374</v>
      </c>
      <c r="H1258" s="118" t="s">
        <v>396</v>
      </c>
      <c r="I1258" s="119" t="s">
        <v>385</v>
      </c>
      <c r="J1258" s="114" t="s">
        <v>452</v>
      </c>
      <c r="K1258" s="115" t="s">
        <v>36</v>
      </c>
      <c r="L1258" s="115" t="s">
        <v>6697</v>
      </c>
      <c r="M1258" s="117"/>
      <c r="N1258" s="112" t="s">
        <v>6698</v>
      </c>
      <c r="O1258" s="112" t="s">
        <v>6699</v>
      </c>
      <c r="P1258" s="112"/>
    </row>
    <row r="1259" spans="1:16" ht="46.8" x14ac:dyDescent="0.3">
      <c r="A1259" s="116" t="s">
        <v>400</v>
      </c>
      <c r="B1259" s="111">
        <v>44862</v>
      </c>
      <c r="C1259" s="120" t="s">
        <v>6700</v>
      </c>
      <c r="D1259" s="112" t="s">
        <v>5057</v>
      </c>
      <c r="E1259" s="112" t="s">
        <v>6701</v>
      </c>
      <c r="F1259" s="113" t="s">
        <v>374</v>
      </c>
      <c r="G1259" s="135" t="s">
        <v>374</v>
      </c>
      <c r="H1259" s="118" t="s">
        <v>396</v>
      </c>
      <c r="I1259" s="119" t="s">
        <v>447</v>
      </c>
      <c r="J1259" s="114" t="s">
        <v>452</v>
      </c>
      <c r="K1259" s="115" t="s">
        <v>13</v>
      </c>
      <c r="L1259" s="115"/>
      <c r="M1259" s="117" t="s">
        <v>649</v>
      </c>
      <c r="N1259" s="112" t="s">
        <v>6702</v>
      </c>
      <c r="O1259" s="112" t="s">
        <v>549</v>
      </c>
      <c r="P1259" s="112"/>
    </row>
    <row r="1260" spans="1:16" ht="109.2" x14ac:dyDescent="0.3">
      <c r="A1260" s="116" t="s">
        <v>400</v>
      </c>
      <c r="B1260" s="111">
        <v>44862</v>
      </c>
      <c r="C1260" s="120" t="s">
        <v>6703</v>
      </c>
      <c r="D1260" s="112" t="s">
        <v>703</v>
      </c>
      <c r="E1260" s="112" t="s">
        <v>2166</v>
      </c>
      <c r="F1260" s="113" t="s">
        <v>374</v>
      </c>
      <c r="G1260" s="112" t="s">
        <v>374</v>
      </c>
      <c r="H1260" s="118" t="s">
        <v>396</v>
      </c>
      <c r="I1260" s="119" t="s">
        <v>424</v>
      </c>
      <c r="J1260" s="114" t="s">
        <v>386</v>
      </c>
      <c r="K1260" s="115" t="s">
        <v>112</v>
      </c>
      <c r="L1260" s="115" t="s">
        <v>6704</v>
      </c>
      <c r="M1260" s="117" t="s">
        <v>439</v>
      </c>
      <c r="N1260" s="112" t="s">
        <v>6705</v>
      </c>
      <c r="O1260" s="112" t="s">
        <v>6706</v>
      </c>
      <c r="P1260" s="112"/>
    </row>
    <row r="1261" spans="1:16" ht="109.2" x14ac:dyDescent="0.3">
      <c r="A1261" s="116" t="s">
        <v>400</v>
      </c>
      <c r="B1261" s="111">
        <v>44862</v>
      </c>
      <c r="C1261" s="120" t="s">
        <v>6707</v>
      </c>
      <c r="D1261" s="112" t="s">
        <v>6708</v>
      </c>
      <c r="E1261" s="112" t="s">
        <v>445</v>
      </c>
      <c r="F1261" s="113" t="s">
        <v>374</v>
      </c>
      <c r="G1261" s="135" t="s">
        <v>374</v>
      </c>
      <c r="H1261" s="118" t="s">
        <v>375</v>
      </c>
      <c r="I1261" s="119" t="s">
        <v>385</v>
      </c>
      <c r="J1261" s="114" t="s">
        <v>452</v>
      </c>
      <c r="K1261" s="115" t="s">
        <v>3</v>
      </c>
      <c r="L1261" s="115" t="s">
        <v>6709</v>
      </c>
      <c r="M1261" s="117" t="s">
        <v>649</v>
      </c>
      <c r="N1261" s="112" t="s">
        <v>6710</v>
      </c>
      <c r="O1261" s="112" t="s">
        <v>6711</v>
      </c>
      <c r="P1261" s="112"/>
    </row>
    <row r="1262" spans="1:16" ht="156" x14ac:dyDescent="0.3">
      <c r="A1262" s="116" t="s">
        <v>400</v>
      </c>
      <c r="B1262" s="111">
        <v>44862</v>
      </c>
      <c r="C1262" s="120" t="s">
        <v>6712</v>
      </c>
      <c r="D1262" s="112" t="s">
        <v>6713</v>
      </c>
      <c r="E1262" s="112" t="s">
        <v>6073</v>
      </c>
      <c r="F1262" s="113" t="s">
        <v>374</v>
      </c>
      <c r="G1262" s="135" t="s">
        <v>374</v>
      </c>
      <c r="H1262" s="118" t="s">
        <v>375</v>
      </c>
      <c r="I1262" s="119" t="s">
        <v>1243</v>
      </c>
      <c r="J1262" s="114" t="s">
        <v>452</v>
      </c>
      <c r="K1262" s="115" t="s">
        <v>36</v>
      </c>
      <c r="L1262" s="115" t="s">
        <v>6714</v>
      </c>
      <c r="M1262" s="117"/>
      <c r="N1262" s="112" t="s">
        <v>6715</v>
      </c>
      <c r="O1262" s="112" t="s">
        <v>6716</v>
      </c>
      <c r="P1262" s="112"/>
    </row>
    <row r="1263" spans="1:16" ht="156" x14ac:dyDescent="0.3">
      <c r="A1263" s="116" t="s">
        <v>400</v>
      </c>
      <c r="B1263" s="111">
        <v>44862</v>
      </c>
      <c r="C1263" s="120" t="s">
        <v>6717</v>
      </c>
      <c r="D1263" s="112" t="s">
        <v>6718</v>
      </c>
      <c r="E1263" s="112" t="s">
        <v>1702</v>
      </c>
      <c r="F1263" s="113" t="s">
        <v>374</v>
      </c>
      <c r="G1263" s="135" t="s">
        <v>374</v>
      </c>
      <c r="H1263" s="118" t="s">
        <v>375</v>
      </c>
      <c r="I1263" s="119" t="s">
        <v>2745</v>
      </c>
      <c r="J1263" s="114" t="s">
        <v>452</v>
      </c>
      <c r="K1263" s="115" t="s">
        <v>81</v>
      </c>
      <c r="L1263" s="115" t="s">
        <v>6719</v>
      </c>
      <c r="M1263" s="117" t="s">
        <v>649</v>
      </c>
      <c r="N1263" s="112" t="s">
        <v>6720</v>
      </c>
      <c r="O1263" s="112" t="s">
        <v>6721</v>
      </c>
      <c r="P1263" s="112"/>
    </row>
    <row r="1264" spans="1:16" ht="202.8" x14ac:dyDescent="0.3">
      <c r="A1264" s="116" t="s">
        <v>379</v>
      </c>
      <c r="B1264" s="111">
        <v>44862</v>
      </c>
      <c r="C1264" s="120" t="s">
        <v>6722</v>
      </c>
      <c r="D1264" s="112" t="s">
        <v>6723</v>
      </c>
      <c r="E1264" s="112" t="s">
        <v>2143</v>
      </c>
      <c r="F1264" s="113" t="s">
        <v>374</v>
      </c>
      <c r="G1264" s="112" t="s">
        <v>374</v>
      </c>
      <c r="H1264" s="118" t="s">
        <v>375</v>
      </c>
      <c r="I1264" s="119" t="s">
        <v>431</v>
      </c>
      <c r="J1264" s="114" t="s">
        <v>452</v>
      </c>
      <c r="K1264" s="115" t="s">
        <v>11</v>
      </c>
      <c r="L1264" s="115" t="s">
        <v>6724</v>
      </c>
      <c r="M1264" s="117" t="s">
        <v>439</v>
      </c>
      <c r="N1264" s="112" t="s">
        <v>6725</v>
      </c>
      <c r="O1264" s="112" t="s">
        <v>6726</v>
      </c>
      <c r="P1264" s="112"/>
    </row>
    <row r="1265" spans="1:16" ht="156" x14ac:dyDescent="0.3">
      <c r="A1265" s="116" t="s">
        <v>379</v>
      </c>
      <c r="B1265" s="111">
        <v>44862</v>
      </c>
      <c r="C1265" s="120" t="s">
        <v>6727</v>
      </c>
      <c r="D1265" s="112" t="s">
        <v>6728</v>
      </c>
      <c r="E1265" s="112" t="s">
        <v>1340</v>
      </c>
      <c r="F1265" s="113" t="s">
        <v>1463</v>
      </c>
      <c r="G1265" s="112" t="s">
        <v>409</v>
      </c>
      <c r="H1265" s="118" t="s">
        <v>396</v>
      </c>
      <c r="I1265" s="119" t="s">
        <v>447</v>
      </c>
      <c r="J1265" s="114" t="s">
        <v>452</v>
      </c>
      <c r="K1265" s="115" t="s">
        <v>4</v>
      </c>
      <c r="L1265" s="115"/>
      <c r="M1265" s="117" t="s">
        <v>649</v>
      </c>
      <c r="N1265" s="112" t="s">
        <v>6729</v>
      </c>
      <c r="O1265" s="112" t="s">
        <v>6730</v>
      </c>
      <c r="P1265" s="112"/>
    </row>
    <row r="1266" spans="1:16" ht="187.2" x14ac:dyDescent="0.3">
      <c r="A1266" s="116" t="s">
        <v>379</v>
      </c>
      <c r="B1266" s="111">
        <v>44862</v>
      </c>
      <c r="C1266" s="120" t="s">
        <v>6731</v>
      </c>
      <c r="D1266" s="112" t="s">
        <v>6732</v>
      </c>
      <c r="E1266" s="112" t="s">
        <v>1316</v>
      </c>
      <c r="F1266" s="113" t="s">
        <v>374</v>
      </c>
      <c r="G1266" s="112" t="s">
        <v>374</v>
      </c>
      <c r="H1266" s="118" t="s">
        <v>375</v>
      </c>
      <c r="I1266" s="119" t="s">
        <v>385</v>
      </c>
      <c r="J1266" s="114" t="s">
        <v>452</v>
      </c>
      <c r="K1266" s="115" t="s">
        <v>10</v>
      </c>
      <c r="L1266" s="115"/>
      <c r="M1266" s="117"/>
      <c r="N1266" s="112" t="s">
        <v>6733</v>
      </c>
      <c r="O1266" s="112" t="s">
        <v>6734</v>
      </c>
      <c r="P1266" s="112"/>
    </row>
    <row r="1267" spans="1:16" ht="140.4" x14ac:dyDescent="0.3">
      <c r="A1267" s="116" t="s">
        <v>554</v>
      </c>
      <c r="B1267" s="111">
        <v>44855</v>
      </c>
      <c r="C1267" s="120" t="s">
        <v>6735</v>
      </c>
      <c r="D1267" s="112" t="s">
        <v>6736</v>
      </c>
      <c r="E1267" s="112" t="s">
        <v>6737</v>
      </c>
      <c r="F1267" s="113" t="s">
        <v>1298</v>
      </c>
      <c r="G1267" s="112" t="s">
        <v>3214</v>
      </c>
      <c r="H1267" s="118" t="s">
        <v>396</v>
      </c>
      <c r="I1267" s="119" t="s">
        <v>710</v>
      </c>
      <c r="J1267" s="114" t="s">
        <v>386</v>
      </c>
      <c r="K1267" s="115" t="s">
        <v>0</v>
      </c>
      <c r="L1267" s="115" t="s">
        <v>6738</v>
      </c>
      <c r="M1267" s="117"/>
      <c r="N1267" s="112" t="s">
        <v>6739</v>
      </c>
      <c r="O1267" s="112" t="s">
        <v>549</v>
      </c>
      <c r="P1267" s="112"/>
    </row>
    <row r="1268" spans="1:16" ht="78" x14ac:dyDescent="0.3">
      <c r="A1268" s="116" t="s">
        <v>1033</v>
      </c>
      <c r="B1268" s="111">
        <v>44855</v>
      </c>
      <c r="C1268" s="120" t="s">
        <v>6740</v>
      </c>
      <c r="D1268" s="112" t="s">
        <v>6741</v>
      </c>
      <c r="E1268" s="112" t="s">
        <v>6742</v>
      </c>
      <c r="F1268" s="113" t="s">
        <v>1544</v>
      </c>
      <c r="G1268" s="135" t="s">
        <v>2426</v>
      </c>
      <c r="H1268" s="118" t="s">
        <v>396</v>
      </c>
      <c r="I1268" s="119" t="s">
        <v>461</v>
      </c>
      <c r="J1268" s="114" t="s">
        <v>452</v>
      </c>
      <c r="K1268" s="115" t="s">
        <v>0</v>
      </c>
      <c r="L1268" s="115"/>
      <c r="M1268" s="117"/>
      <c r="N1268" s="112" t="s">
        <v>6743</v>
      </c>
      <c r="O1268" s="112" t="s">
        <v>6744</v>
      </c>
      <c r="P1268" s="112"/>
    </row>
    <row r="1269" spans="1:16" ht="140.4" x14ac:dyDescent="0.3">
      <c r="A1269" s="116" t="s">
        <v>400</v>
      </c>
      <c r="B1269" s="111">
        <v>44855</v>
      </c>
      <c r="C1269" s="120" t="s">
        <v>6745</v>
      </c>
      <c r="D1269" s="112" t="s">
        <v>6746</v>
      </c>
      <c r="E1269" s="112" t="s">
        <v>510</v>
      </c>
      <c r="F1269" s="113" t="s">
        <v>1544</v>
      </c>
      <c r="G1269" s="112" t="s">
        <v>409</v>
      </c>
      <c r="H1269" s="118" t="s">
        <v>396</v>
      </c>
      <c r="I1269" s="119" t="s">
        <v>431</v>
      </c>
      <c r="J1269" s="114" t="s">
        <v>386</v>
      </c>
      <c r="K1269" s="115" t="s">
        <v>50</v>
      </c>
      <c r="L1269" s="115" t="s">
        <v>6747</v>
      </c>
      <c r="M1269" s="117" t="s">
        <v>439</v>
      </c>
      <c r="N1269" s="112" t="s">
        <v>6748</v>
      </c>
      <c r="O1269" s="112" t="s">
        <v>6749</v>
      </c>
      <c r="P1269" s="112"/>
    </row>
    <row r="1270" spans="1:16" ht="187.2" x14ac:dyDescent="0.3">
      <c r="A1270" s="116" t="s">
        <v>442</v>
      </c>
      <c r="B1270" s="111">
        <v>44855</v>
      </c>
      <c r="C1270" s="120" t="s">
        <v>6750</v>
      </c>
      <c r="D1270" s="112" t="s">
        <v>6751</v>
      </c>
      <c r="E1270" s="112" t="s">
        <v>1328</v>
      </c>
      <c r="F1270" s="113" t="s">
        <v>1544</v>
      </c>
      <c r="G1270" s="112" t="s">
        <v>564</v>
      </c>
      <c r="H1270" s="118" t="s">
        <v>396</v>
      </c>
      <c r="I1270" s="119" t="s">
        <v>461</v>
      </c>
      <c r="J1270" s="114" t="s">
        <v>386</v>
      </c>
      <c r="K1270" s="115" t="s">
        <v>7</v>
      </c>
      <c r="L1270" s="115" t="s">
        <v>6752</v>
      </c>
      <c r="M1270" s="117" t="s">
        <v>439</v>
      </c>
      <c r="N1270" s="112" t="s">
        <v>6753</v>
      </c>
      <c r="O1270" s="112" t="s">
        <v>6754</v>
      </c>
      <c r="P1270" s="112"/>
    </row>
    <row r="1271" spans="1:16" ht="140.4" x14ac:dyDescent="0.3">
      <c r="A1271" s="116" t="s">
        <v>412</v>
      </c>
      <c r="B1271" s="111">
        <v>44855</v>
      </c>
      <c r="C1271" s="120" t="s">
        <v>6755</v>
      </c>
      <c r="D1271" s="112" t="s">
        <v>6756</v>
      </c>
      <c r="E1271" s="112" t="s">
        <v>6757</v>
      </c>
      <c r="F1271" s="113" t="s">
        <v>1544</v>
      </c>
      <c r="G1271" s="112" t="s">
        <v>374</v>
      </c>
      <c r="H1271" s="118" t="s">
        <v>396</v>
      </c>
      <c r="I1271" s="119" t="s">
        <v>481</v>
      </c>
      <c r="J1271" s="114" t="s">
        <v>386</v>
      </c>
      <c r="K1271" s="115" t="s">
        <v>19</v>
      </c>
      <c r="L1271" s="115"/>
      <c r="M1271" s="117"/>
      <c r="N1271" s="112" t="s">
        <v>6758</v>
      </c>
      <c r="O1271" s="112" t="s">
        <v>6759</v>
      </c>
      <c r="P1271" s="112"/>
    </row>
    <row r="1272" spans="1:16" ht="78" x14ac:dyDescent="0.3">
      <c r="A1272" s="116" t="s">
        <v>412</v>
      </c>
      <c r="B1272" s="111">
        <v>44855</v>
      </c>
      <c r="C1272" s="120" t="s">
        <v>6760</v>
      </c>
      <c r="D1272" s="112" t="s">
        <v>6761</v>
      </c>
      <c r="E1272" s="112" t="s">
        <v>2143</v>
      </c>
      <c r="F1272" s="113" t="s">
        <v>2261</v>
      </c>
      <c r="G1272" s="112" t="s">
        <v>374</v>
      </c>
      <c r="H1272" s="118" t="s">
        <v>396</v>
      </c>
      <c r="I1272" s="119" t="s">
        <v>1206</v>
      </c>
      <c r="J1272" s="114" t="s">
        <v>452</v>
      </c>
      <c r="K1272" s="115" t="s">
        <v>19</v>
      </c>
      <c r="L1272" s="115"/>
      <c r="M1272" s="117"/>
      <c r="N1272" s="112" t="s">
        <v>6762</v>
      </c>
      <c r="O1272" s="112" t="s">
        <v>6763</v>
      </c>
      <c r="P1272" s="112"/>
    </row>
    <row r="1273" spans="1:16" ht="124.8" x14ac:dyDescent="0.3">
      <c r="A1273" s="116" t="s">
        <v>400</v>
      </c>
      <c r="B1273" s="111">
        <v>44855</v>
      </c>
      <c r="C1273" s="120" t="s">
        <v>6764</v>
      </c>
      <c r="D1273" s="112" t="s">
        <v>6765</v>
      </c>
      <c r="E1273" s="112" t="s">
        <v>1702</v>
      </c>
      <c r="F1273" s="113" t="s">
        <v>1556</v>
      </c>
      <c r="G1273" s="135" t="s">
        <v>564</v>
      </c>
      <c r="H1273" s="118" t="s">
        <v>396</v>
      </c>
      <c r="I1273" s="119" t="s">
        <v>481</v>
      </c>
      <c r="J1273" s="114" t="s">
        <v>452</v>
      </c>
      <c r="K1273" s="115" t="s">
        <v>63</v>
      </c>
      <c r="L1273" s="115" t="s">
        <v>6766</v>
      </c>
      <c r="M1273" s="117" t="s">
        <v>649</v>
      </c>
      <c r="N1273" s="121" t="s">
        <v>6767</v>
      </c>
      <c r="O1273" s="112" t="s">
        <v>6768</v>
      </c>
      <c r="P1273" s="112"/>
    </row>
    <row r="1274" spans="1:16" ht="156" x14ac:dyDescent="0.3">
      <c r="A1274" s="116" t="s">
        <v>412</v>
      </c>
      <c r="B1274" s="111">
        <v>44855</v>
      </c>
      <c r="C1274" s="120" t="s">
        <v>6769</v>
      </c>
      <c r="D1274" s="112" t="s">
        <v>6770</v>
      </c>
      <c r="E1274" s="112" t="s">
        <v>6771</v>
      </c>
      <c r="F1274" s="113" t="s">
        <v>1556</v>
      </c>
      <c r="G1274" s="112" t="s">
        <v>564</v>
      </c>
      <c r="H1274" s="118" t="s">
        <v>396</v>
      </c>
      <c r="I1274" s="136" t="s">
        <v>431</v>
      </c>
      <c r="J1274" s="124" t="s">
        <v>386</v>
      </c>
      <c r="K1274" s="124" t="s">
        <v>19</v>
      </c>
      <c r="L1274" s="124" t="s">
        <v>850</v>
      </c>
      <c r="M1274" s="117"/>
      <c r="N1274" s="121" t="s">
        <v>6772</v>
      </c>
      <c r="O1274" s="112" t="s">
        <v>6773</v>
      </c>
      <c r="P1274" s="112"/>
    </row>
    <row r="1275" spans="1:16" ht="202.8" x14ac:dyDescent="0.3">
      <c r="A1275" s="116" t="s">
        <v>1214</v>
      </c>
      <c r="B1275" s="111">
        <v>44855</v>
      </c>
      <c r="C1275" s="120" t="s">
        <v>6774</v>
      </c>
      <c r="D1275" s="112" t="s">
        <v>6775</v>
      </c>
      <c r="E1275" s="112" t="s">
        <v>1702</v>
      </c>
      <c r="F1275" s="113" t="s">
        <v>1463</v>
      </c>
      <c r="G1275" s="135" t="s">
        <v>6776</v>
      </c>
      <c r="H1275" s="118" t="s">
        <v>396</v>
      </c>
      <c r="I1275" s="119" t="s">
        <v>397</v>
      </c>
      <c r="J1275" s="114" t="s">
        <v>452</v>
      </c>
      <c r="K1275" s="115" t="s">
        <v>10</v>
      </c>
      <c r="L1275" s="115" t="s">
        <v>6777</v>
      </c>
      <c r="M1275" s="117"/>
      <c r="N1275" s="121" t="s">
        <v>6778</v>
      </c>
      <c r="O1275" s="112" t="s">
        <v>6779</v>
      </c>
      <c r="P1275" s="112"/>
    </row>
    <row r="1276" spans="1:16" ht="202.8" x14ac:dyDescent="0.3">
      <c r="A1276" s="116" t="s">
        <v>390</v>
      </c>
      <c r="B1276" s="111">
        <v>44855</v>
      </c>
      <c r="C1276" s="120" t="s">
        <v>6780</v>
      </c>
      <c r="D1276" s="112" t="s">
        <v>5935</v>
      </c>
      <c r="E1276" s="112" t="s">
        <v>445</v>
      </c>
      <c r="F1276" s="113" t="s">
        <v>1463</v>
      </c>
      <c r="G1276" s="135" t="s">
        <v>942</v>
      </c>
      <c r="H1276" s="118" t="s">
        <v>396</v>
      </c>
      <c r="I1276" s="119" t="s">
        <v>6781</v>
      </c>
      <c r="J1276" s="114" t="s">
        <v>452</v>
      </c>
      <c r="K1276" s="115" t="s">
        <v>3</v>
      </c>
      <c r="L1276" s="115" t="s">
        <v>6782</v>
      </c>
      <c r="M1276" s="117" t="s">
        <v>649</v>
      </c>
      <c r="N1276" s="112" t="s">
        <v>6783</v>
      </c>
      <c r="O1276" s="112" t="s">
        <v>6784</v>
      </c>
      <c r="P1276" s="112"/>
    </row>
    <row r="1277" spans="1:16" ht="156" x14ac:dyDescent="0.3">
      <c r="A1277" s="116" t="s">
        <v>750</v>
      </c>
      <c r="B1277" s="111">
        <v>44855</v>
      </c>
      <c r="C1277" s="120" t="s">
        <v>6785</v>
      </c>
      <c r="D1277" s="112" t="s">
        <v>6786</v>
      </c>
      <c r="E1277" s="112" t="s">
        <v>1634</v>
      </c>
      <c r="F1277" s="113" t="s">
        <v>1463</v>
      </c>
      <c r="G1277" s="112" t="s">
        <v>409</v>
      </c>
      <c r="H1277" s="118" t="s">
        <v>396</v>
      </c>
      <c r="I1277" s="119" t="s">
        <v>461</v>
      </c>
      <c r="J1277" s="114" t="s">
        <v>386</v>
      </c>
      <c r="K1277" s="115" t="s">
        <v>211</v>
      </c>
      <c r="L1277" s="115" t="s">
        <v>850</v>
      </c>
      <c r="M1277" s="117"/>
      <c r="N1277" s="112" t="s">
        <v>6787</v>
      </c>
      <c r="O1277" s="112" t="s">
        <v>6788</v>
      </c>
      <c r="P1277" s="112"/>
    </row>
    <row r="1278" spans="1:16" ht="93.6" x14ac:dyDescent="0.3">
      <c r="A1278" s="116" t="s">
        <v>412</v>
      </c>
      <c r="B1278" s="111">
        <v>44855</v>
      </c>
      <c r="C1278" s="120" t="s">
        <v>6789</v>
      </c>
      <c r="D1278" s="112" t="s">
        <v>6790</v>
      </c>
      <c r="E1278" s="112" t="s">
        <v>3912</v>
      </c>
      <c r="F1278" s="113" t="s">
        <v>1463</v>
      </c>
      <c r="G1278" s="112" t="s">
        <v>1004</v>
      </c>
      <c r="H1278" s="118" t="s">
        <v>396</v>
      </c>
      <c r="I1278" s="119" t="s">
        <v>717</v>
      </c>
      <c r="J1278" s="114" t="s">
        <v>386</v>
      </c>
      <c r="K1278" s="115" t="s">
        <v>72</v>
      </c>
      <c r="L1278" s="115"/>
      <c r="M1278" s="117"/>
      <c r="N1278" s="112" t="s">
        <v>6791</v>
      </c>
      <c r="O1278" s="112" t="s">
        <v>6792</v>
      </c>
      <c r="P1278" s="112"/>
    </row>
    <row r="1279" spans="1:16" ht="156" x14ac:dyDescent="0.3">
      <c r="A1279" s="116" t="s">
        <v>390</v>
      </c>
      <c r="B1279" s="111">
        <v>44855</v>
      </c>
      <c r="C1279" s="120" t="s">
        <v>6793</v>
      </c>
      <c r="D1279" s="112" t="s">
        <v>6794</v>
      </c>
      <c r="E1279" s="112" t="s">
        <v>510</v>
      </c>
      <c r="F1279" s="113" t="s">
        <v>1463</v>
      </c>
      <c r="G1279" s="135" t="s">
        <v>564</v>
      </c>
      <c r="H1279" s="118" t="s">
        <v>396</v>
      </c>
      <c r="I1279" s="119" t="s">
        <v>447</v>
      </c>
      <c r="J1279" s="114" t="s">
        <v>452</v>
      </c>
      <c r="K1279" s="115" t="s">
        <v>3</v>
      </c>
      <c r="L1279" s="115" t="s">
        <v>6795</v>
      </c>
      <c r="M1279" s="117" t="s">
        <v>649</v>
      </c>
      <c r="N1279" s="112" t="s">
        <v>6796</v>
      </c>
      <c r="O1279" s="112" t="s">
        <v>6797</v>
      </c>
      <c r="P1279" s="112"/>
    </row>
    <row r="1280" spans="1:16" ht="140.4" x14ac:dyDescent="0.3">
      <c r="A1280" s="116" t="s">
        <v>412</v>
      </c>
      <c r="B1280" s="111">
        <v>44855</v>
      </c>
      <c r="C1280" s="120" t="s">
        <v>6798</v>
      </c>
      <c r="D1280" s="112" t="s">
        <v>6799</v>
      </c>
      <c r="E1280" s="112" t="s">
        <v>1340</v>
      </c>
      <c r="F1280" s="113" t="s">
        <v>1463</v>
      </c>
      <c r="G1280" s="112" t="s">
        <v>374</v>
      </c>
      <c r="H1280" s="118" t="s">
        <v>396</v>
      </c>
      <c r="I1280" s="119" t="s">
        <v>1897</v>
      </c>
      <c r="J1280" s="114" t="s">
        <v>386</v>
      </c>
      <c r="K1280" s="115" t="s">
        <v>19</v>
      </c>
      <c r="L1280" s="115"/>
      <c r="M1280" s="117"/>
      <c r="N1280" s="112" t="s">
        <v>6800</v>
      </c>
      <c r="O1280" s="112" t="s">
        <v>6801</v>
      </c>
      <c r="P1280" s="112"/>
    </row>
    <row r="1281" spans="1:16" ht="171.6" x14ac:dyDescent="0.3">
      <c r="A1281" s="116" t="s">
        <v>400</v>
      </c>
      <c r="B1281" s="111">
        <v>44855</v>
      </c>
      <c r="C1281" s="120" t="s">
        <v>6802</v>
      </c>
      <c r="D1281" s="112" t="s">
        <v>6803</v>
      </c>
      <c r="E1281" s="112" t="s">
        <v>1355</v>
      </c>
      <c r="F1281" s="113" t="s">
        <v>1463</v>
      </c>
      <c r="G1281" s="135" t="s">
        <v>374</v>
      </c>
      <c r="H1281" s="118" t="s">
        <v>396</v>
      </c>
      <c r="I1281" s="119" t="s">
        <v>783</v>
      </c>
      <c r="J1281" s="114" t="s">
        <v>452</v>
      </c>
      <c r="K1281" s="115" t="s">
        <v>36</v>
      </c>
      <c r="L1281" s="115" t="s">
        <v>6804</v>
      </c>
      <c r="M1281" s="117"/>
      <c r="N1281" s="112" t="s">
        <v>6805</v>
      </c>
      <c r="O1281" s="112" t="s">
        <v>6806</v>
      </c>
      <c r="P1281" s="112"/>
    </row>
    <row r="1282" spans="1:16" ht="156" x14ac:dyDescent="0.3">
      <c r="A1282" s="116" t="s">
        <v>390</v>
      </c>
      <c r="B1282" s="111">
        <v>44855</v>
      </c>
      <c r="C1282" s="120" t="s">
        <v>6807</v>
      </c>
      <c r="D1282" s="112" t="s">
        <v>6808</v>
      </c>
      <c r="E1282" s="112" t="s">
        <v>6809</v>
      </c>
      <c r="F1282" s="113" t="s">
        <v>1525</v>
      </c>
      <c r="G1282" s="112" t="s">
        <v>2115</v>
      </c>
      <c r="H1282" s="118" t="s">
        <v>375</v>
      </c>
      <c r="I1282" s="119" t="s">
        <v>397</v>
      </c>
      <c r="J1282" s="114" t="s">
        <v>386</v>
      </c>
      <c r="K1282" s="115" t="s">
        <v>91</v>
      </c>
      <c r="L1282" s="115" t="s">
        <v>6810</v>
      </c>
      <c r="M1282" s="117" t="s">
        <v>439</v>
      </c>
      <c r="N1282" s="112" t="s">
        <v>6811</v>
      </c>
      <c r="O1282" s="112" t="s">
        <v>6812</v>
      </c>
      <c r="P1282" s="112"/>
    </row>
    <row r="1283" spans="1:16" ht="171.6" x14ac:dyDescent="0.3">
      <c r="A1283" s="116" t="s">
        <v>412</v>
      </c>
      <c r="B1283" s="111">
        <v>44855</v>
      </c>
      <c r="C1283" s="120" t="s">
        <v>6813</v>
      </c>
      <c r="D1283" s="112" t="s">
        <v>6814</v>
      </c>
      <c r="E1283" s="112" t="s">
        <v>6815</v>
      </c>
      <c r="F1283" s="113" t="s">
        <v>1525</v>
      </c>
      <c r="G1283" s="112" t="s">
        <v>942</v>
      </c>
      <c r="H1283" s="118" t="s">
        <v>375</v>
      </c>
      <c r="I1283" s="119" t="s">
        <v>1790</v>
      </c>
      <c r="J1283" s="114" t="s">
        <v>452</v>
      </c>
      <c r="K1283" s="115" t="s">
        <v>206</v>
      </c>
      <c r="L1283" s="115"/>
      <c r="M1283" s="117"/>
      <c r="N1283" s="112" t="s">
        <v>6816</v>
      </c>
      <c r="O1283" s="112" t="s">
        <v>6817</v>
      </c>
      <c r="P1283" s="112"/>
    </row>
    <row r="1284" spans="1:16" ht="296.39999999999998" x14ac:dyDescent="0.3">
      <c r="A1284" s="116" t="s">
        <v>390</v>
      </c>
      <c r="B1284" s="111">
        <v>44855</v>
      </c>
      <c r="C1284" s="120" t="s">
        <v>6818</v>
      </c>
      <c r="D1284" s="112" t="s">
        <v>6819</v>
      </c>
      <c r="E1284" s="112" t="s">
        <v>6820</v>
      </c>
      <c r="F1284" s="113" t="s">
        <v>1525</v>
      </c>
      <c r="G1284" s="112" t="s">
        <v>3171</v>
      </c>
      <c r="H1284" s="118" t="s">
        <v>375</v>
      </c>
      <c r="I1284" s="119" t="s">
        <v>1147</v>
      </c>
      <c r="J1284" s="114" t="s">
        <v>452</v>
      </c>
      <c r="K1284" s="115" t="s">
        <v>10</v>
      </c>
      <c r="L1284" s="115" t="s">
        <v>6821</v>
      </c>
      <c r="M1284" s="117"/>
      <c r="N1284" s="112" t="s">
        <v>6822</v>
      </c>
      <c r="O1284" s="112" t="s">
        <v>6823</v>
      </c>
      <c r="P1284" s="112"/>
    </row>
    <row r="1285" spans="1:16" ht="249.6" x14ac:dyDescent="0.3">
      <c r="A1285" s="116" t="s">
        <v>412</v>
      </c>
      <c r="B1285" s="111">
        <v>44855</v>
      </c>
      <c r="C1285" s="120" t="s">
        <v>6824</v>
      </c>
      <c r="D1285" s="112" t="s">
        <v>6825</v>
      </c>
      <c r="E1285" s="112" t="s">
        <v>1355</v>
      </c>
      <c r="F1285" s="113" t="s">
        <v>1525</v>
      </c>
      <c r="G1285" s="112" t="s">
        <v>409</v>
      </c>
      <c r="H1285" s="118" t="s">
        <v>375</v>
      </c>
      <c r="I1285" s="119" t="s">
        <v>1770</v>
      </c>
      <c r="J1285" s="114"/>
      <c r="K1285" s="115" t="s">
        <v>19</v>
      </c>
      <c r="L1285" s="115"/>
      <c r="M1285" s="117"/>
      <c r="N1285" s="112" t="s">
        <v>6826</v>
      </c>
      <c r="O1285" s="112" t="s">
        <v>6827</v>
      </c>
      <c r="P1285" s="112"/>
    </row>
    <row r="1286" spans="1:16" ht="187.2" x14ac:dyDescent="0.3">
      <c r="A1286" s="116" t="s">
        <v>412</v>
      </c>
      <c r="B1286" s="111">
        <v>44855</v>
      </c>
      <c r="C1286" s="120" t="s">
        <v>6828</v>
      </c>
      <c r="D1286" s="112" t="s">
        <v>6829</v>
      </c>
      <c r="E1286" s="112" t="s">
        <v>1572</v>
      </c>
      <c r="F1286" s="113" t="s">
        <v>1525</v>
      </c>
      <c r="G1286" s="112" t="s">
        <v>409</v>
      </c>
      <c r="H1286" s="118" t="s">
        <v>375</v>
      </c>
      <c r="I1286" s="119" t="s">
        <v>397</v>
      </c>
      <c r="J1286" s="114" t="s">
        <v>386</v>
      </c>
      <c r="K1286" s="115" t="s">
        <v>2526</v>
      </c>
      <c r="L1286" s="115" t="s">
        <v>6830</v>
      </c>
      <c r="M1286" s="117"/>
      <c r="N1286" s="112" t="s">
        <v>6831</v>
      </c>
      <c r="O1286" s="112" t="s">
        <v>6832</v>
      </c>
      <c r="P1286" s="112"/>
    </row>
    <row r="1287" spans="1:16" ht="312" x14ac:dyDescent="0.3">
      <c r="A1287" s="116" t="s">
        <v>400</v>
      </c>
      <c r="B1287" s="111">
        <v>44855</v>
      </c>
      <c r="C1287" s="120" t="s">
        <v>6833</v>
      </c>
      <c r="D1287" s="112" t="s">
        <v>6834</v>
      </c>
      <c r="E1287" s="112" t="s">
        <v>3170</v>
      </c>
      <c r="F1287" s="113" t="s">
        <v>1470</v>
      </c>
      <c r="G1287" s="112" t="s">
        <v>942</v>
      </c>
      <c r="H1287" s="118" t="s">
        <v>375</v>
      </c>
      <c r="I1287" s="119" t="s">
        <v>385</v>
      </c>
      <c r="J1287" s="114" t="s">
        <v>452</v>
      </c>
      <c r="K1287" s="115" t="s">
        <v>10</v>
      </c>
      <c r="L1287" s="115"/>
      <c r="M1287" s="117"/>
      <c r="N1287" s="112" t="s">
        <v>6835</v>
      </c>
      <c r="O1287" s="112" t="s">
        <v>6836</v>
      </c>
      <c r="P1287" s="112"/>
    </row>
    <row r="1288" spans="1:16" ht="234" x14ac:dyDescent="0.3">
      <c r="A1288" s="116" t="s">
        <v>412</v>
      </c>
      <c r="B1288" s="111">
        <v>44855</v>
      </c>
      <c r="C1288" s="120" t="s">
        <v>6837</v>
      </c>
      <c r="D1288" s="112" t="s">
        <v>6838</v>
      </c>
      <c r="E1288" s="112" t="s">
        <v>6839</v>
      </c>
      <c r="F1288" s="113" t="s">
        <v>1470</v>
      </c>
      <c r="G1288" s="112" t="s">
        <v>409</v>
      </c>
      <c r="H1288" s="118" t="s">
        <v>375</v>
      </c>
      <c r="I1288" s="119" t="s">
        <v>431</v>
      </c>
      <c r="J1288" s="114" t="s">
        <v>386</v>
      </c>
      <c r="K1288" s="115" t="s">
        <v>25</v>
      </c>
      <c r="L1288" s="115" t="s">
        <v>850</v>
      </c>
      <c r="M1288" s="117"/>
      <c r="N1288" s="112" t="s">
        <v>6840</v>
      </c>
      <c r="O1288" s="112" t="s">
        <v>6841</v>
      </c>
      <c r="P1288" s="112"/>
    </row>
    <row r="1289" spans="1:16" ht="265.2" x14ac:dyDescent="0.3">
      <c r="A1289" s="116" t="s">
        <v>412</v>
      </c>
      <c r="B1289" s="111">
        <v>44855</v>
      </c>
      <c r="C1289" s="120" t="s">
        <v>6842</v>
      </c>
      <c r="D1289" s="112" t="s">
        <v>6843</v>
      </c>
      <c r="E1289" s="112" t="s">
        <v>6844</v>
      </c>
      <c r="F1289" s="113" t="s">
        <v>1470</v>
      </c>
      <c r="G1289" s="112" t="s">
        <v>409</v>
      </c>
      <c r="H1289" s="118" t="s">
        <v>375</v>
      </c>
      <c r="I1289" s="119" t="s">
        <v>385</v>
      </c>
      <c r="J1289" s="114"/>
      <c r="K1289" s="115" t="s">
        <v>19</v>
      </c>
      <c r="L1289" s="115"/>
      <c r="M1289" s="117"/>
      <c r="N1289" s="112" t="s">
        <v>6845</v>
      </c>
      <c r="O1289" s="112" t="s">
        <v>6846</v>
      </c>
      <c r="P1289" s="112"/>
    </row>
    <row r="1290" spans="1:16" ht="140.4" x14ac:dyDescent="0.3">
      <c r="A1290" s="116" t="s">
        <v>400</v>
      </c>
      <c r="B1290" s="111">
        <v>44855</v>
      </c>
      <c r="C1290" s="120" t="s">
        <v>6847</v>
      </c>
      <c r="D1290" s="112" t="s">
        <v>6848</v>
      </c>
      <c r="E1290" s="112" t="s">
        <v>1878</v>
      </c>
      <c r="F1290" s="113" t="s">
        <v>374</v>
      </c>
      <c r="G1290" s="112" t="s">
        <v>942</v>
      </c>
      <c r="H1290" s="118" t="s">
        <v>396</v>
      </c>
      <c r="I1290" s="119" t="s">
        <v>431</v>
      </c>
      <c r="J1290" s="114" t="s">
        <v>386</v>
      </c>
      <c r="K1290" s="115" t="s">
        <v>3</v>
      </c>
      <c r="L1290" s="176" t="s">
        <v>6849</v>
      </c>
      <c r="M1290" s="117" t="s">
        <v>439</v>
      </c>
      <c r="N1290" s="112" t="s">
        <v>6850</v>
      </c>
      <c r="O1290" s="112" t="s">
        <v>6851</v>
      </c>
      <c r="P1290" s="112"/>
    </row>
    <row r="1291" spans="1:16" ht="265.2" x14ac:dyDescent="0.3">
      <c r="A1291" s="116" t="s">
        <v>400</v>
      </c>
      <c r="B1291" s="111">
        <v>44855</v>
      </c>
      <c r="C1291" s="120" t="s">
        <v>6852</v>
      </c>
      <c r="D1291" s="112" t="s">
        <v>6853</v>
      </c>
      <c r="E1291" s="112" t="s">
        <v>1878</v>
      </c>
      <c r="F1291" s="113" t="s">
        <v>374</v>
      </c>
      <c r="G1291" s="112" t="s">
        <v>409</v>
      </c>
      <c r="H1291" s="118" t="s">
        <v>375</v>
      </c>
      <c r="I1291" s="119" t="s">
        <v>447</v>
      </c>
      <c r="J1291" s="114" t="s">
        <v>386</v>
      </c>
      <c r="K1291" s="115" t="s">
        <v>179</v>
      </c>
      <c r="L1291" s="115" t="s">
        <v>850</v>
      </c>
      <c r="M1291" s="117"/>
      <c r="N1291" s="112" t="s">
        <v>6854</v>
      </c>
      <c r="O1291" s="112" t="s">
        <v>6855</v>
      </c>
      <c r="P1291" s="112"/>
    </row>
    <row r="1292" spans="1:16" ht="124.8" x14ac:dyDescent="0.3">
      <c r="A1292" s="116" t="s">
        <v>554</v>
      </c>
      <c r="B1292" s="111">
        <v>44855</v>
      </c>
      <c r="C1292" s="120" t="s">
        <v>6856</v>
      </c>
      <c r="D1292" s="112" t="s">
        <v>6857</v>
      </c>
      <c r="E1292" s="112" t="s">
        <v>2548</v>
      </c>
      <c r="F1292" s="113" t="s">
        <v>374</v>
      </c>
      <c r="G1292" s="112" t="s">
        <v>6858</v>
      </c>
      <c r="H1292" s="118" t="s">
        <v>396</v>
      </c>
      <c r="I1292" s="119" t="s">
        <v>710</v>
      </c>
      <c r="J1292" s="114"/>
      <c r="K1292" s="115" t="s">
        <v>0</v>
      </c>
      <c r="L1292" s="115"/>
      <c r="M1292" s="117"/>
      <c r="N1292" s="112" t="s">
        <v>6859</v>
      </c>
      <c r="O1292" s="112" t="s">
        <v>6860</v>
      </c>
      <c r="P1292" s="112"/>
    </row>
    <row r="1293" spans="1:16" ht="46.8" x14ac:dyDescent="0.3">
      <c r="A1293" s="116" t="s">
        <v>400</v>
      </c>
      <c r="B1293" s="111">
        <v>44855</v>
      </c>
      <c r="C1293" s="120" t="s">
        <v>6861</v>
      </c>
      <c r="D1293" s="112" t="s">
        <v>6862</v>
      </c>
      <c r="E1293" s="112" t="s">
        <v>1860</v>
      </c>
      <c r="F1293" s="113" t="s">
        <v>374</v>
      </c>
      <c r="G1293" s="135" t="s">
        <v>374</v>
      </c>
      <c r="H1293" s="118" t="s">
        <v>396</v>
      </c>
      <c r="I1293" s="119" t="s">
        <v>385</v>
      </c>
      <c r="J1293" s="114" t="s">
        <v>452</v>
      </c>
      <c r="K1293" s="115" t="s">
        <v>50</v>
      </c>
      <c r="L1293" s="115" t="s">
        <v>6863</v>
      </c>
      <c r="M1293" s="117" t="s">
        <v>649</v>
      </c>
      <c r="N1293" s="112" t="s">
        <v>6864</v>
      </c>
      <c r="O1293" s="112" t="s">
        <v>549</v>
      </c>
      <c r="P1293" s="112"/>
    </row>
    <row r="1294" spans="1:16" ht="46.8" x14ac:dyDescent="0.3">
      <c r="A1294" s="116" t="s">
        <v>390</v>
      </c>
      <c r="B1294" s="111">
        <v>44855</v>
      </c>
      <c r="C1294" s="120" t="s">
        <v>6865</v>
      </c>
      <c r="D1294" s="112" t="s">
        <v>6866</v>
      </c>
      <c r="E1294" s="112" t="s">
        <v>5769</v>
      </c>
      <c r="F1294" s="113" t="s">
        <v>374</v>
      </c>
      <c r="G1294" s="112" t="s">
        <v>374</v>
      </c>
      <c r="H1294" s="118" t="s">
        <v>396</v>
      </c>
      <c r="I1294" s="119" t="s">
        <v>1082</v>
      </c>
      <c r="J1294" s="114" t="s">
        <v>386</v>
      </c>
      <c r="K1294" s="115" t="s">
        <v>1</v>
      </c>
      <c r="L1294" s="115"/>
      <c r="M1294" s="117"/>
      <c r="N1294" s="112" t="s">
        <v>6867</v>
      </c>
      <c r="O1294" s="112" t="s">
        <v>6868</v>
      </c>
      <c r="P1294" s="112"/>
    </row>
    <row r="1295" spans="1:16" ht="78" x14ac:dyDescent="0.3">
      <c r="A1295" s="116" t="s">
        <v>412</v>
      </c>
      <c r="B1295" s="111">
        <v>44855</v>
      </c>
      <c r="C1295" s="120" t="s">
        <v>6869</v>
      </c>
      <c r="D1295" s="112" t="s">
        <v>6870</v>
      </c>
      <c r="E1295" s="112" t="s">
        <v>5711</v>
      </c>
      <c r="F1295" s="113" t="s">
        <v>374</v>
      </c>
      <c r="G1295" s="112" t="s">
        <v>374</v>
      </c>
      <c r="H1295" s="118" t="s">
        <v>396</v>
      </c>
      <c r="I1295" s="119" t="s">
        <v>424</v>
      </c>
      <c r="J1295" s="114" t="s">
        <v>452</v>
      </c>
      <c r="K1295" s="115" t="s">
        <v>25</v>
      </c>
      <c r="L1295" s="115"/>
      <c r="M1295" s="117"/>
      <c r="N1295" s="112" t="s">
        <v>6871</v>
      </c>
      <c r="O1295" s="112" t="s">
        <v>6872</v>
      </c>
      <c r="P1295" s="112"/>
    </row>
    <row r="1296" spans="1:16" ht="124.8" x14ac:dyDescent="0.3">
      <c r="A1296" s="116" t="s">
        <v>379</v>
      </c>
      <c r="B1296" s="111">
        <v>44855</v>
      </c>
      <c r="C1296" s="120" t="s">
        <v>6873</v>
      </c>
      <c r="D1296" s="112" t="s">
        <v>6874</v>
      </c>
      <c r="E1296" s="112" t="s">
        <v>4253</v>
      </c>
      <c r="F1296" s="113" t="s">
        <v>374</v>
      </c>
      <c r="G1296" s="112" t="s">
        <v>374</v>
      </c>
      <c r="H1296" s="118" t="s">
        <v>375</v>
      </c>
      <c r="I1296" s="119" t="s">
        <v>431</v>
      </c>
      <c r="J1296" s="114" t="s">
        <v>386</v>
      </c>
      <c r="K1296" s="115" t="s">
        <v>7</v>
      </c>
      <c r="L1296" s="115" t="s">
        <v>6875</v>
      </c>
      <c r="M1296" s="117" t="s">
        <v>439</v>
      </c>
      <c r="N1296" s="112" t="s">
        <v>6876</v>
      </c>
      <c r="O1296" s="112" t="s">
        <v>6877</v>
      </c>
      <c r="P1296" s="112"/>
    </row>
    <row r="1297" spans="1:16" ht="156" x14ac:dyDescent="0.3">
      <c r="A1297" s="116" t="s">
        <v>400</v>
      </c>
      <c r="B1297" s="111">
        <v>44855</v>
      </c>
      <c r="C1297" s="120" t="s">
        <v>6878</v>
      </c>
      <c r="D1297" s="112" t="s">
        <v>6879</v>
      </c>
      <c r="E1297" s="112" t="s">
        <v>1355</v>
      </c>
      <c r="F1297" s="113" t="s">
        <v>374</v>
      </c>
      <c r="G1297" s="135" t="s">
        <v>374</v>
      </c>
      <c r="H1297" s="118" t="s">
        <v>375</v>
      </c>
      <c r="I1297" s="119" t="s">
        <v>1020</v>
      </c>
      <c r="J1297" s="114" t="s">
        <v>452</v>
      </c>
      <c r="K1297" s="115" t="s">
        <v>187</v>
      </c>
      <c r="L1297" s="115" t="s">
        <v>6880</v>
      </c>
      <c r="M1297" s="117" t="s">
        <v>649</v>
      </c>
      <c r="N1297" s="112" t="s">
        <v>6881</v>
      </c>
      <c r="O1297" s="112" t="s">
        <v>6882</v>
      </c>
      <c r="P1297" s="112"/>
    </row>
    <row r="1298" spans="1:16" ht="62.4" x14ac:dyDescent="0.3">
      <c r="A1298" s="116" t="s">
        <v>400</v>
      </c>
      <c r="B1298" s="111">
        <v>44848</v>
      </c>
      <c r="C1298" s="120" t="s">
        <v>6883</v>
      </c>
      <c r="D1298" s="112" t="s">
        <v>6884</v>
      </c>
      <c r="E1298" s="112" t="s">
        <v>1355</v>
      </c>
      <c r="F1298" s="113" t="s">
        <v>1544</v>
      </c>
      <c r="G1298" s="112" t="s">
        <v>564</v>
      </c>
      <c r="H1298" s="118" t="s">
        <v>396</v>
      </c>
      <c r="I1298" s="170" t="s">
        <v>516</v>
      </c>
      <c r="J1298" s="115" t="s">
        <v>452</v>
      </c>
      <c r="K1298" s="115" t="s">
        <v>7</v>
      </c>
      <c r="L1298" s="115" t="s">
        <v>769</v>
      </c>
      <c r="M1298" s="117"/>
      <c r="N1298" s="112" t="s">
        <v>6885</v>
      </c>
      <c r="O1298" s="112" t="s">
        <v>6886</v>
      </c>
      <c r="P1298" s="112"/>
    </row>
    <row r="1299" spans="1:16" ht="156" x14ac:dyDescent="0.3">
      <c r="A1299" s="116" t="s">
        <v>554</v>
      </c>
      <c r="B1299" s="111">
        <v>44848</v>
      </c>
      <c r="C1299" s="120" t="s">
        <v>6887</v>
      </c>
      <c r="D1299" s="112" t="s">
        <v>6888</v>
      </c>
      <c r="E1299" s="112" t="s">
        <v>1316</v>
      </c>
      <c r="F1299" s="113" t="s">
        <v>1544</v>
      </c>
      <c r="G1299" s="112" t="s">
        <v>564</v>
      </c>
      <c r="H1299" s="118" t="s">
        <v>396</v>
      </c>
      <c r="I1299" s="170" t="s">
        <v>461</v>
      </c>
      <c r="J1299" s="115" t="s">
        <v>452</v>
      </c>
      <c r="K1299" s="115" t="s">
        <v>164</v>
      </c>
      <c r="L1299" s="115"/>
      <c r="M1299" s="117"/>
      <c r="N1299" s="112" t="s">
        <v>6889</v>
      </c>
      <c r="O1299" s="112" t="s">
        <v>6890</v>
      </c>
      <c r="P1299" s="112"/>
    </row>
    <row r="1300" spans="1:16" ht="202.8" x14ac:dyDescent="0.3">
      <c r="A1300" s="116" t="s">
        <v>400</v>
      </c>
      <c r="B1300" s="111">
        <v>44848</v>
      </c>
      <c r="C1300" s="120" t="s">
        <v>6891</v>
      </c>
      <c r="D1300" s="112" t="s">
        <v>6892</v>
      </c>
      <c r="E1300" s="112" t="s">
        <v>794</v>
      </c>
      <c r="F1300" s="113" t="s">
        <v>2261</v>
      </c>
      <c r="G1300" s="135" t="s">
        <v>2020</v>
      </c>
      <c r="H1300" s="118" t="s">
        <v>396</v>
      </c>
      <c r="I1300" s="119" t="s">
        <v>783</v>
      </c>
      <c r="J1300" s="114" t="s">
        <v>452</v>
      </c>
      <c r="K1300" s="115" t="s">
        <v>50</v>
      </c>
      <c r="L1300" s="115" t="s">
        <v>6893</v>
      </c>
      <c r="M1300" s="117" t="s">
        <v>649</v>
      </c>
      <c r="N1300" s="112" t="s">
        <v>6894</v>
      </c>
      <c r="O1300" s="112" t="s">
        <v>6895</v>
      </c>
      <c r="P1300" s="112"/>
    </row>
    <row r="1301" spans="1:16" ht="140.4" x14ac:dyDescent="0.3">
      <c r="A1301" s="116" t="s">
        <v>390</v>
      </c>
      <c r="B1301" s="111">
        <v>44848</v>
      </c>
      <c r="C1301" s="120" t="s">
        <v>6896</v>
      </c>
      <c r="D1301" s="112" t="s">
        <v>6897</v>
      </c>
      <c r="E1301" s="112" t="s">
        <v>3060</v>
      </c>
      <c r="F1301" s="113" t="s">
        <v>2261</v>
      </c>
      <c r="G1301" s="135" t="s">
        <v>409</v>
      </c>
      <c r="H1301" s="118" t="s">
        <v>396</v>
      </c>
      <c r="I1301" s="170" t="s">
        <v>385</v>
      </c>
      <c r="J1301" s="115" t="s">
        <v>452</v>
      </c>
      <c r="K1301" s="115" t="s">
        <v>192</v>
      </c>
      <c r="L1301" s="115"/>
      <c r="M1301" s="117"/>
      <c r="N1301" s="121" t="s">
        <v>6898</v>
      </c>
      <c r="O1301" s="112" t="s">
        <v>6899</v>
      </c>
      <c r="P1301" s="112"/>
    </row>
    <row r="1302" spans="1:16" ht="140.4" x14ac:dyDescent="0.3">
      <c r="A1302" s="116" t="s">
        <v>1654</v>
      </c>
      <c r="B1302" s="111">
        <v>44848</v>
      </c>
      <c r="C1302" s="120" t="s">
        <v>6900</v>
      </c>
      <c r="D1302" s="112" t="s">
        <v>6901</v>
      </c>
      <c r="E1302" s="112" t="s">
        <v>5769</v>
      </c>
      <c r="F1302" s="113" t="s">
        <v>6902</v>
      </c>
      <c r="G1302" s="135" t="s">
        <v>409</v>
      </c>
      <c r="H1302" s="118" t="s">
        <v>396</v>
      </c>
      <c r="I1302" s="119" t="s">
        <v>943</v>
      </c>
      <c r="J1302" s="114" t="s">
        <v>452</v>
      </c>
      <c r="K1302" s="115" t="s">
        <v>36</v>
      </c>
      <c r="L1302" s="115" t="s">
        <v>6903</v>
      </c>
      <c r="M1302" s="117"/>
      <c r="N1302" s="112" t="s">
        <v>6904</v>
      </c>
      <c r="O1302" s="112" t="s">
        <v>6905</v>
      </c>
      <c r="P1302" s="112"/>
    </row>
    <row r="1303" spans="1:16" ht="109.2" x14ac:dyDescent="0.3">
      <c r="A1303" s="116" t="s">
        <v>412</v>
      </c>
      <c r="B1303" s="111">
        <v>44848</v>
      </c>
      <c r="C1303" s="120" t="s">
        <v>6906</v>
      </c>
      <c r="D1303" s="112" t="s">
        <v>6907</v>
      </c>
      <c r="E1303" s="112" t="s">
        <v>6908</v>
      </c>
      <c r="F1303" s="113" t="s">
        <v>1556</v>
      </c>
      <c r="G1303" s="112" t="s">
        <v>460</v>
      </c>
      <c r="H1303" s="118" t="s">
        <v>396</v>
      </c>
      <c r="I1303" s="170" t="s">
        <v>397</v>
      </c>
      <c r="J1303" s="115" t="s">
        <v>386</v>
      </c>
      <c r="K1303" s="115" t="s">
        <v>19</v>
      </c>
      <c r="L1303" s="115"/>
      <c r="M1303" s="117"/>
      <c r="N1303" s="112" t="s">
        <v>6909</v>
      </c>
      <c r="O1303" s="112" t="s">
        <v>6910</v>
      </c>
      <c r="P1303" s="112"/>
    </row>
    <row r="1304" spans="1:16" ht="109.2" x14ac:dyDescent="0.3">
      <c r="A1304" s="116" t="s">
        <v>369</v>
      </c>
      <c r="B1304" s="111">
        <v>44848</v>
      </c>
      <c r="C1304" s="120" t="s">
        <v>6911</v>
      </c>
      <c r="D1304" s="112" t="s">
        <v>6912</v>
      </c>
      <c r="E1304" s="112" t="s">
        <v>6913</v>
      </c>
      <c r="F1304" s="113" t="s">
        <v>1833</v>
      </c>
      <c r="G1304" s="135" t="s">
        <v>564</v>
      </c>
      <c r="H1304" s="118" t="s">
        <v>396</v>
      </c>
      <c r="I1304" s="170" t="s">
        <v>461</v>
      </c>
      <c r="J1304" s="115" t="s">
        <v>452</v>
      </c>
      <c r="K1304" s="115" t="s">
        <v>186</v>
      </c>
      <c r="L1304" s="115"/>
      <c r="M1304" s="117"/>
      <c r="N1304" s="112" t="s">
        <v>6914</v>
      </c>
      <c r="O1304" s="112" t="s">
        <v>6915</v>
      </c>
      <c r="P1304" s="112"/>
    </row>
    <row r="1305" spans="1:16" ht="124.8" x14ac:dyDescent="0.3">
      <c r="A1305" s="116" t="s">
        <v>412</v>
      </c>
      <c r="B1305" s="111">
        <v>44848</v>
      </c>
      <c r="C1305" s="120" t="s">
        <v>6916</v>
      </c>
      <c r="D1305" s="112" t="s">
        <v>6917</v>
      </c>
      <c r="E1305" s="112" t="s">
        <v>6918</v>
      </c>
      <c r="F1305" s="113" t="s">
        <v>1463</v>
      </c>
      <c r="G1305" s="112" t="s">
        <v>6919</v>
      </c>
      <c r="H1305" s="118" t="s">
        <v>396</v>
      </c>
      <c r="I1305" s="119" t="s">
        <v>1147</v>
      </c>
      <c r="J1305" s="114" t="s">
        <v>386</v>
      </c>
      <c r="K1305" s="115" t="s">
        <v>7</v>
      </c>
      <c r="L1305" s="115" t="s">
        <v>6920</v>
      </c>
      <c r="M1305" s="117" t="s">
        <v>439</v>
      </c>
      <c r="N1305" s="112" t="s">
        <v>6921</v>
      </c>
      <c r="O1305" s="112" t="s">
        <v>6922</v>
      </c>
      <c r="P1305" s="112"/>
    </row>
    <row r="1306" spans="1:16" ht="78" x14ac:dyDescent="0.3">
      <c r="A1306" s="116" t="s">
        <v>379</v>
      </c>
      <c r="B1306" s="111">
        <v>44848</v>
      </c>
      <c r="C1306" s="120" t="s">
        <v>6923</v>
      </c>
      <c r="D1306" s="112" t="s">
        <v>6924</v>
      </c>
      <c r="E1306" s="112" t="s">
        <v>6925</v>
      </c>
      <c r="F1306" s="113" t="s">
        <v>1463</v>
      </c>
      <c r="G1306" s="112" t="s">
        <v>409</v>
      </c>
      <c r="H1306" s="118" t="s">
        <v>396</v>
      </c>
      <c r="I1306" s="119" t="s">
        <v>431</v>
      </c>
      <c r="J1306" s="114" t="s">
        <v>452</v>
      </c>
      <c r="K1306" s="115" t="s">
        <v>7</v>
      </c>
      <c r="L1306" s="115" t="s">
        <v>769</v>
      </c>
      <c r="M1306" s="117"/>
      <c r="N1306" s="112" t="s">
        <v>6926</v>
      </c>
      <c r="O1306" s="112" t="s">
        <v>6927</v>
      </c>
      <c r="P1306" s="112"/>
    </row>
    <row r="1307" spans="1:16" ht="187.2" x14ac:dyDescent="0.3">
      <c r="A1307" s="116" t="s">
        <v>400</v>
      </c>
      <c r="B1307" s="111">
        <v>44848</v>
      </c>
      <c r="C1307" s="120" t="s">
        <v>6928</v>
      </c>
      <c r="D1307" s="112" t="s">
        <v>6929</v>
      </c>
      <c r="E1307" s="112" t="s">
        <v>1316</v>
      </c>
      <c r="F1307" s="113" t="s">
        <v>1463</v>
      </c>
      <c r="G1307" s="135" t="s">
        <v>409</v>
      </c>
      <c r="H1307" s="118" t="s">
        <v>396</v>
      </c>
      <c r="I1307" s="170" t="s">
        <v>376</v>
      </c>
      <c r="J1307" s="115" t="s">
        <v>452</v>
      </c>
      <c r="K1307" s="115" t="s">
        <v>44</v>
      </c>
      <c r="L1307" s="115" t="s">
        <v>6930</v>
      </c>
      <c r="M1307" s="117" t="s">
        <v>649</v>
      </c>
      <c r="N1307" s="112" t="s">
        <v>6931</v>
      </c>
      <c r="O1307" s="112" t="s">
        <v>6932</v>
      </c>
      <c r="P1307" s="112"/>
    </row>
    <row r="1308" spans="1:16" ht="140.4" x14ac:dyDescent="0.3">
      <c r="A1308" s="116" t="s">
        <v>400</v>
      </c>
      <c r="B1308" s="111">
        <v>44848</v>
      </c>
      <c r="C1308" s="120" t="s">
        <v>6933</v>
      </c>
      <c r="D1308" s="112" t="s">
        <v>6934</v>
      </c>
      <c r="E1308" s="112" t="s">
        <v>1449</v>
      </c>
      <c r="F1308" s="113" t="s">
        <v>1463</v>
      </c>
      <c r="G1308" s="135" t="s">
        <v>564</v>
      </c>
      <c r="H1308" s="118" t="s">
        <v>396</v>
      </c>
      <c r="I1308" s="170" t="s">
        <v>385</v>
      </c>
      <c r="J1308" s="115" t="s">
        <v>452</v>
      </c>
      <c r="K1308" s="115" t="s">
        <v>36</v>
      </c>
      <c r="L1308" s="115" t="s">
        <v>6935</v>
      </c>
      <c r="M1308" s="117"/>
      <c r="N1308" s="112" t="s">
        <v>6936</v>
      </c>
      <c r="O1308" s="112" t="s">
        <v>6937</v>
      </c>
      <c r="P1308" s="112"/>
    </row>
    <row r="1309" spans="1:16" ht="171.6" x14ac:dyDescent="0.3">
      <c r="A1309" s="116" t="s">
        <v>6648</v>
      </c>
      <c r="B1309" s="111">
        <v>44848</v>
      </c>
      <c r="C1309" s="120" t="s">
        <v>6938</v>
      </c>
      <c r="D1309" s="112" t="s">
        <v>6939</v>
      </c>
      <c r="E1309" s="112" t="s">
        <v>510</v>
      </c>
      <c r="F1309" s="113" t="s">
        <v>1463</v>
      </c>
      <c r="G1309" s="112" t="s">
        <v>873</v>
      </c>
      <c r="H1309" s="118" t="s">
        <v>396</v>
      </c>
      <c r="I1309" s="170" t="s">
        <v>461</v>
      </c>
      <c r="J1309" s="115" t="s">
        <v>386</v>
      </c>
      <c r="K1309" s="115" t="s">
        <v>25</v>
      </c>
      <c r="L1309" s="115" t="s">
        <v>6940</v>
      </c>
      <c r="M1309" s="117"/>
      <c r="N1309" s="121" t="s">
        <v>6941</v>
      </c>
      <c r="O1309" s="112" t="s">
        <v>6942</v>
      </c>
      <c r="P1309" s="112"/>
    </row>
    <row r="1310" spans="1:16" ht="124.8" x14ac:dyDescent="0.3">
      <c r="A1310" s="116" t="s">
        <v>390</v>
      </c>
      <c r="B1310" s="111">
        <v>44848</v>
      </c>
      <c r="C1310" s="185" t="s">
        <v>6943</v>
      </c>
      <c r="D1310" s="112" t="s">
        <v>6944</v>
      </c>
      <c r="E1310" s="112" t="s">
        <v>1865</v>
      </c>
      <c r="F1310" s="113" t="s">
        <v>1463</v>
      </c>
      <c r="G1310" s="112" t="s">
        <v>374</v>
      </c>
      <c r="H1310" s="118" t="s">
        <v>396</v>
      </c>
      <c r="I1310" s="170" t="s">
        <v>447</v>
      </c>
      <c r="J1310" s="115" t="s">
        <v>386</v>
      </c>
      <c r="K1310" s="115" t="s">
        <v>3</v>
      </c>
      <c r="L1310" s="115" t="s">
        <v>6945</v>
      </c>
      <c r="M1310" s="117" t="s">
        <v>649</v>
      </c>
      <c r="N1310" s="112" t="s">
        <v>6946</v>
      </c>
      <c r="O1310" s="112" t="s">
        <v>6947</v>
      </c>
      <c r="P1310" s="112"/>
    </row>
    <row r="1311" spans="1:16" ht="140.4" x14ac:dyDescent="0.3">
      <c r="A1311" s="116" t="s">
        <v>602</v>
      </c>
      <c r="B1311" s="111">
        <v>44848</v>
      </c>
      <c r="C1311" s="120" t="s">
        <v>6948</v>
      </c>
      <c r="D1311" s="112" t="s">
        <v>6949</v>
      </c>
      <c r="E1311" s="112" t="s">
        <v>2869</v>
      </c>
      <c r="F1311" s="113" t="s">
        <v>3142</v>
      </c>
      <c r="G1311" s="112" t="s">
        <v>564</v>
      </c>
      <c r="H1311" s="118" t="s">
        <v>396</v>
      </c>
      <c r="I1311" s="170" t="s">
        <v>571</v>
      </c>
      <c r="J1311" s="115" t="s">
        <v>386</v>
      </c>
      <c r="K1311" s="115" t="s">
        <v>25</v>
      </c>
      <c r="L1311" s="115" t="s">
        <v>6950</v>
      </c>
      <c r="M1311" s="117"/>
      <c r="N1311" s="112" t="s">
        <v>6951</v>
      </c>
      <c r="O1311" s="112" t="s">
        <v>6952</v>
      </c>
      <c r="P1311" s="112"/>
    </row>
    <row r="1312" spans="1:16" ht="109.2" x14ac:dyDescent="0.3">
      <c r="A1312" s="116" t="s">
        <v>400</v>
      </c>
      <c r="B1312" s="111">
        <v>44848</v>
      </c>
      <c r="C1312" s="120" t="s">
        <v>6953</v>
      </c>
      <c r="D1312" s="112" t="s">
        <v>6954</v>
      </c>
      <c r="E1312" s="112" t="s">
        <v>6955</v>
      </c>
      <c r="F1312" s="113" t="s">
        <v>1606</v>
      </c>
      <c r="G1312" s="135" t="s">
        <v>409</v>
      </c>
      <c r="H1312" s="118" t="s">
        <v>396</v>
      </c>
      <c r="I1312" s="170" t="s">
        <v>431</v>
      </c>
      <c r="J1312" s="115" t="s">
        <v>452</v>
      </c>
      <c r="K1312" s="115" t="s">
        <v>50</v>
      </c>
      <c r="L1312" s="115" t="s">
        <v>6956</v>
      </c>
      <c r="M1312" s="117" t="s">
        <v>649</v>
      </c>
      <c r="N1312" s="112" t="s">
        <v>6957</v>
      </c>
      <c r="O1312" s="112" t="s">
        <v>6958</v>
      </c>
      <c r="P1312" s="112"/>
    </row>
    <row r="1313" spans="1:16" ht="202.8" x14ac:dyDescent="0.3">
      <c r="A1313" s="116" t="s">
        <v>400</v>
      </c>
      <c r="B1313" s="111">
        <v>44848</v>
      </c>
      <c r="C1313" s="120" t="s">
        <v>6959</v>
      </c>
      <c r="D1313" s="112" t="s">
        <v>6960</v>
      </c>
      <c r="E1313" s="112" t="s">
        <v>6961</v>
      </c>
      <c r="F1313" s="113" t="s">
        <v>1606</v>
      </c>
      <c r="G1313" s="135" t="s">
        <v>409</v>
      </c>
      <c r="H1313" s="118" t="s">
        <v>396</v>
      </c>
      <c r="I1313" s="170" t="s">
        <v>431</v>
      </c>
      <c r="J1313" s="115" t="s">
        <v>452</v>
      </c>
      <c r="K1313" s="115" t="s">
        <v>14</v>
      </c>
      <c r="L1313" s="115"/>
      <c r="M1313" s="117" t="s">
        <v>649</v>
      </c>
      <c r="N1313" s="112" t="s">
        <v>6962</v>
      </c>
      <c r="O1313" s="112" t="s">
        <v>6963</v>
      </c>
      <c r="P1313" s="112"/>
    </row>
    <row r="1314" spans="1:16" ht="156" x14ac:dyDescent="0.3">
      <c r="A1314" s="116" t="s">
        <v>400</v>
      </c>
      <c r="B1314" s="111">
        <v>44848</v>
      </c>
      <c r="C1314" s="120" t="s">
        <v>6964</v>
      </c>
      <c r="D1314" s="112" t="s">
        <v>6965</v>
      </c>
      <c r="E1314" s="112" t="s">
        <v>1702</v>
      </c>
      <c r="F1314" s="113" t="s">
        <v>1506</v>
      </c>
      <c r="G1314" s="112" t="s">
        <v>564</v>
      </c>
      <c r="H1314" s="118" t="s">
        <v>375</v>
      </c>
      <c r="I1314" s="170" t="s">
        <v>2060</v>
      </c>
      <c r="J1314" s="115" t="s">
        <v>452</v>
      </c>
      <c r="K1314" s="115" t="s">
        <v>56</v>
      </c>
      <c r="L1314" s="115"/>
      <c r="M1314" s="117"/>
      <c r="N1314" s="112" t="s">
        <v>6966</v>
      </c>
      <c r="O1314" s="112" t="s">
        <v>6967</v>
      </c>
      <c r="P1314" s="112"/>
    </row>
    <row r="1315" spans="1:16" ht="156" x14ac:dyDescent="0.3">
      <c r="A1315" s="116" t="s">
        <v>400</v>
      </c>
      <c r="B1315" s="111">
        <v>44848</v>
      </c>
      <c r="C1315" s="120" t="s">
        <v>6968</v>
      </c>
      <c r="D1315" s="112" t="s">
        <v>6969</v>
      </c>
      <c r="E1315" s="112" t="s">
        <v>2270</v>
      </c>
      <c r="F1315" s="113" t="s">
        <v>1525</v>
      </c>
      <c r="G1315" s="112" t="s">
        <v>409</v>
      </c>
      <c r="H1315" s="118" t="s">
        <v>375</v>
      </c>
      <c r="I1315" s="170" t="s">
        <v>1450</v>
      </c>
      <c r="J1315" s="115" t="s">
        <v>452</v>
      </c>
      <c r="K1315" s="115" t="s">
        <v>10</v>
      </c>
      <c r="L1315" s="115" t="s">
        <v>6970</v>
      </c>
      <c r="M1315" s="117"/>
      <c r="N1315" s="112" t="s">
        <v>6971</v>
      </c>
      <c r="O1315" s="112" t="s">
        <v>6972</v>
      </c>
      <c r="P1315" s="112"/>
    </row>
    <row r="1316" spans="1:16" ht="156" x14ac:dyDescent="0.3">
      <c r="A1316" s="116" t="s">
        <v>379</v>
      </c>
      <c r="B1316" s="111">
        <v>44848</v>
      </c>
      <c r="C1316" s="120" t="s">
        <v>6973</v>
      </c>
      <c r="D1316" s="112" t="s">
        <v>6974</v>
      </c>
      <c r="E1316" s="112" t="s">
        <v>2105</v>
      </c>
      <c r="F1316" s="113" t="s">
        <v>1518</v>
      </c>
      <c r="G1316" s="112" t="s">
        <v>409</v>
      </c>
      <c r="H1316" s="118" t="s">
        <v>375</v>
      </c>
      <c r="I1316" s="170" t="s">
        <v>447</v>
      </c>
      <c r="J1316" s="115" t="s">
        <v>452</v>
      </c>
      <c r="K1316" s="115" t="s">
        <v>10</v>
      </c>
      <c r="L1316" s="115"/>
      <c r="M1316" s="117"/>
      <c r="N1316" s="112" t="s">
        <v>6975</v>
      </c>
      <c r="O1316" s="112" t="s">
        <v>6976</v>
      </c>
      <c r="P1316" s="112"/>
    </row>
    <row r="1317" spans="1:16" ht="249.6" x14ac:dyDescent="0.3">
      <c r="A1317" s="116" t="s">
        <v>379</v>
      </c>
      <c r="B1317" s="111">
        <v>44848</v>
      </c>
      <c r="C1317" s="120" t="s">
        <v>6977</v>
      </c>
      <c r="D1317" s="112" t="s">
        <v>6978</v>
      </c>
      <c r="E1317" s="112" t="s">
        <v>1572</v>
      </c>
      <c r="F1317" s="113" t="s">
        <v>1470</v>
      </c>
      <c r="G1317" s="112" t="s">
        <v>6979</v>
      </c>
      <c r="H1317" s="118" t="s">
        <v>375</v>
      </c>
      <c r="I1317" s="170" t="s">
        <v>397</v>
      </c>
      <c r="J1317" s="115" t="s">
        <v>386</v>
      </c>
      <c r="K1317" s="115" t="s">
        <v>10</v>
      </c>
      <c r="L1317" s="115" t="s">
        <v>6980</v>
      </c>
      <c r="M1317" s="117"/>
      <c r="N1317" s="112" t="s">
        <v>6981</v>
      </c>
      <c r="O1317" s="112" t="s">
        <v>6982</v>
      </c>
      <c r="P1317" s="112"/>
    </row>
    <row r="1318" spans="1:16" ht="409.6" x14ac:dyDescent="0.3">
      <c r="A1318" s="116" t="s">
        <v>1593</v>
      </c>
      <c r="B1318" s="111">
        <v>44848</v>
      </c>
      <c r="C1318" s="120" t="s">
        <v>6983</v>
      </c>
      <c r="D1318" s="112" t="s">
        <v>6984</v>
      </c>
      <c r="E1318" s="112" t="s">
        <v>2143</v>
      </c>
      <c r="F1318" s="113" t="s">
        <v>6985</v>
      </c>
      <c r="G1318" s="112" t="s">
        <v>4189</v>
      </c>
      <c r="H1318" s="118" t="s">
        <v>375</v>
      </c>
      <c r="I1318" s="170" t="s">
        <v>385</v>
      </c>
      <c r="J1318" s="115" t="s">
        <v>386</v>
      </c>
      <c r="K1318" s="115" t="s">
        <v>10</v>
      </c>
      <c r="L1318" s="115" t="s">
        <v>6986</v>
      </c>
      <c r="M1318" s="117"/>
      <c r="N1318" s="112" t="s">
        <v>6987</v>
      </c>
      <c r="O1318" s="112" t="s">
        <v>6988</v>
      </c>
      <c r="P1318" s="112"/>
    </row>
    <row r="1319" spans="1:16" ht="46.8" x14ac:dyDescent="0.3">
      <c r="A1319" s="116" t="s">
        <v>1294</v>
      </c>
      <c r="B1319" s="111">
        <v>44848</v>
      </c>
      <c r="C1319" s="120" t="s">
        <v>6989</v>
      </c>
      <c r="D1319" s="112" t="s">
        <v>6990</v>
      </c>
      <c r="E1319" s="112" t="s">
        <v>1297</v>
      </c>
      <c r="F1319" s="113" t="s">
        <v>374</v>
      </c>
      <c r="G1319" s="112" t="s">
        <v>374</v>
      </c>
      <c r="H1319" s="118" t="s">
        <v>396</v>
      </c>
      <c r="I1319" s="170" t="s">
        <v>6991</v>
      </c>
      <c r="J1319" s="115" t="s">
        <v>386</v>
      </c>
      <c r="K1319" s="115" t="s">
        <v>25</v>
      </c>
      <c r="L1319" s="115" t="s">
        <v>6992</v>
      </c>
      <c r="M1319" s="117"/>
      <c r="N1319" s="112" t="s">
        <v>6993</v>
      </c>
      <c r="O1319" s="112" t="s">
        <v>6994</v>
      </c>
      <c r="P1319" s="112"/>
    </row>
    <row r="1320" spans="1:16" ht="156" x14ac:dyDescent="0.3">
      <c r="A1320" s="116" t="s">
        <v>400</v>
      </c>
      <c r="B1320" s="111">
        <v>44848</v>
      </c>
      <c r="C1320" s="120" t="s">
        <v>6995</v>
      </c>
      <c r="D1320" s="112" t="s">
        <v>6996</v>
      </c>
      <c r="E1320" s="112" t="s">
        <v>1385</v>
      </c>
      <c r="F1320" s="113" t="s">
        <v>374</v>
      </c>
      <c r="G1320" s="135" t="s">
        <v>374</v>
      </c>
      <c r="H1320" s="118" t="s">
        <v>396</v>
      </c>
      <c r="I1320" s="170" t="s">
        <v>431</v>
      </c>
      <c r="J1320" s="115" t="s">
        <v>452</v>
      </c>
      <c r="K1320" s="115" t="s">
        <v>36</v>
      </c>
      <c r="L1320" s="115" t="s">
        <v>6997</v>
      </c>
      <c r="M1320" s="117"/>
      <c r="N1320" s="112" t="s">
        <v>6998</v>
      </c>
      <c r="O1320" s="112" t="s">
        <v>6999</v>
      </c>
      <c r="P1320" s="112"/>
    </row>
    <row r="1321" spans="1:16" ht="409.6" x14ac:dyDescent="0.3">
      <c r="A1321" s="116" t="s">
        <v>369</v>
      </c>
      <c r="B1321" s="111">
        <v>44848</v>
      </c>
      <c r="C1321" s="120" t="s">
        <v>7000</v>
      </c>
      <c r="D1321" s="112" t="s">
        <v>7001</v>
      </c>
      <c r="E1321" s="112" t="s">
        <v>7002</v>
      </c>
      <c r="F1321" s="113" t="s">
        <v>374</v>
      </c>
      <c r="G1321" s="135" t="s">
        <v>374</v>
      </c>
      <c r="H1321" s="118" t="s">
        <v>375</v>
      </c>
      <c r="I1321" s="170" t="s">
        <v>618</v>
      </c>
      <c r="J1321" s="115" t="s">
        <v>452</v>
      </c>
      <c r="K1321" s="115" t="s">
        <v>25</v>
      </c>
      <c r="L1321" s="115"/>
      <c r="M1321" s="117"/>
      <c r="N1321" s="121" t="s">
        <v>7003</v>
      </c>
      <c r="O1321" s="112" t="s">
        <v>7004</v>
      </c>
      <c r="P1321" s="112"/>
    </row>
    <row r="1322" spans="1:16" ht="46.8" x14ac:dyDescent="0.3">
      <c r="A1322" s="116" t="s">
        <v>369</v>
      </c>
      <c r="B1322" s="111">
        <v>44848</v>
      </c>
      <c r="C1322" s="120" t="s">
        <v>7005</v>
      </c>
      <c r="D1322" s="112" t="s">
        <v>546</v>
      </c>
      <c r="E1322" s="112" t="s">
        <v>7006</v>
      </c>
      <c r="F1322" s="113" t="s">
        <v>1544</v>
      </c>
      <c r="G1322" s="112" t="s">
        <v>942</v>
      </c>
      <c r="H1322" s="118" t="s">
        <v>396</v>
      </c>
      <c r="I1322" s="170" t="s">
        <v>461</v>
      </c>
      <c r="J1322" s="115"/>
      <c r="K1322" s="115" t="s">
        <v>19</v>
      </c>
      <c r="L1322" s="115"/>
      <c r="M1322" s="117"/>
      <c r="N1322" s="112" t="s">
        <v>7007</v>
      </c>
      <c r="O1322" s="112" t="s">
        <v>549</v>
      </c>
      <c r="P1322" s="112"/>
    </row>
    <row r="1323" spans="1:16" ht="93.6" x14ac:dyDescent="0.3">
      <c r="A1323" s="116" t="s">
        <v>1007</v>
      </c>
      <c r="B1323" s="111">
        <v>44848</v>
      </c>
      <c r="C1323" s="120" t="s">
        <v>7008</v>
      </c>
      <c r="D1323" s="112" t="s">
        <v>7009</v>
      </c>
      <c r="E1323" s="112" t="s">
        <v>2325</v>
      </c>
      <c r="F1323" s="113" t="s">
        <v>374</v>
      </c>
      <c r="G1323" s="112" t="s">
        <v>374</v>
      </c>
      <c r="H1323" s="118" t="s">
        <v>396</v>
      </c>
      <c r="I1323" s="170" t="s">
        <v>431</v>
      </c>
      <c r="J1323" s="115"/>
      <c r="K1323" s="115"/>
      <c r="L1323" s="115"/>
      <c r="M1323" s="117"/>
      <c r="N1323" s="112" t="s">
        <v>7010</v>
      </c>
      <c r="O1323" s="112" t="s">
        <v>7011</v>
      </c>
      <c r="P1323" s="112"/>
    </row>
    <row r="1324" spans="1:16" ht="93.6" x14ac:dyDescent="0.3">
      <c r="A1324" s="116" t="s">
        <v>400</v>
      </c>
      <c r="B1324" s="111">
        <v>44848</v>
      </c>
      <c r="C1324" s="120" t="s">
        <v>7012</v>
      </c>
      <c r="D1324" s="112" t="s">
        <v>7013</v>
      </c>
      <c r="E1324" s="112" t="s">
        <v>445</v>
      </c>
      <c r="F1324" s="113" t="s">
        <v>374</v>
      </c>
      <c r="G1324" s="135" t="s">
        <v>374</v>
      </c>
      <c r="H1324" s="118" t="s">
        <v>396</v>
      </c>
      <c r="I1324" s="170" t="s">
        <v>783</v>
      </c>
      <c r="J1324" s="115" t="s">
        <v>452</v>
      </c>
      <c r="K1324" s="115" t="s">
        <v>36</v>
      </c>
      <c r="L1324" s="115" t="s">
        <v>7014</v>
      </c>
      <c r="M1324" s="117"/>
      <c r="N1324" s="112" t="s">
        <v>7015</v>
      </c>
      <c r="O1324" s="112" t="s">
        <v>7016</v>
      </c>
      <c r="P1324" s="112"/>
    </row>
    <row r="1325" spans="1:16" ht="187.2" x14ac:dyDescent="0.3">
      <c r="A1325" s="116" t="s">
        <v>400</v>
      </c>
      <c r="B1325" s="111">
        <v>44848</v>
      </c>
      <c r="C1325" s="120" t="s">
        <v>7017</v>
      </c>
      <c r="D1325" s="112" t="s">
        <v>7018</v>
      </c>
      <c r="E1325" s="116" t="s">
        <v>2740</v>
      </c>
      <c r="F1325" s="113" t="s">
        <v>374</v>
      </c>
      <c r="G1325" s="135" t="s">
        <v>374</v>
      </c>
      <c r="H1325" s="118" t="s">
        <v>375</v>
      </c>
      <c r="I1325" s="170" t="s">
        <v>1429</v>
      </c>
      <c r="J1325" s="115" t="s">
        <v>452</v>
      </c>
      <c r="K1325" s="115" t="s">
        <v>36</v>
      </c>
      <c r="L1325" s="115" t="s">
        <v>7019</v>
      </c>
      <c r="M1325" s="117"/>
      <c r="N1325" s="112" t="s">
        <v>7020</v>
      </c>
      <c r="O1325" s="112" t="s">
        <v>7021</v>
      </c>
      <c r="P1325" s="112"/>
    </row>
    <row r="1326" spans="1:16" ht="374.4" x14ac:dyDescent="0.3">
      <c r="A1326" s="116" t="s">
        <v>400</v>
      </c>
      <c r="B1326" s="111">
        <v>44848</v>
      </c>
      <c r="C1326" s="120" t="s">
        <v>7022</v>
      </c>
      <c r="D1326" s="112" t="s">
        <v>7023</v>
      </c>
      <c r="E1326" s="112" t="s">
        <v>7024</v>
      </c>
      <c r="F1326" s="113" t="s">
        <v>374</v>
      </c>
      <c r="G1326" s="135" t="s">
        <v>374</v>
      </c>
      <c r="H1326" s="118" t="s">
        <v>375</v>
      </c>
      <c r="I1326" s="170" t="s">
        <v>4446</v>
      </c>
      <c r="J1326" s="115" t="s">
        <v>452</v>
      </c>
      <c r="K1326" s="115" t="s">
        <v>10</v>
      </c>
      <c r="L1326" s="115" t="s">
        <v>1094</v>
      </c>
      <c r="M1326" s="117"/>
      <c r="N1326" s="112" t="s">
        <v>7025</v>
      </c>
      <c r="O1326" s="112" t="s">
        <v>7026</v>
      </c>
      <c r="P1326" s="112"/>
    </row>
    <row r="1327" spans="1:16" ht="234" x14ac:dyDescent="0.3">
      <c r="A1327" s="116" t="s">
        <v>554</v>
      </c>
      <c r="B1327" s="111">
        <v>44834</v>
      </c>
      <c r="C1327" s="120" t="s">
        <v>7027</v>
      </c>
      <c r="D1327" s="112" t="s">
        <v>7028</v>
      </c>
      <c r="E1327" s="112" t="s">
        <v>7029</v>
      </c>
      <c r="F1327" s="113" t="s">
        <v>1298</v>
      </c>
      <c r="G1327" s="112" t="s">
        <v>7030</v>
      </c>
      <c r="H1327" s="118" t="s">
        <v>396</v>
      </c>
      <c r="I1327" s="119" t="s">
        <v>710</v>
      </c>
      <c r="J1327" s="114" t="s">
        <v>452</v>
      </c>
      <c r="K1327" s="115" t="s">
        <v>0</v>
      </c>
      <c r="L1327" s="115" t="s">
        <v>7031</v>
      </c>
      <c r="M1327" s="117"/>
      <c r="N1327" s="121" t="s">
        <v>7032</v>
      </c>
      <c r="O1327" s="112" t="s">
        <v>7033</v>
      </c>
      <c r="P1327" s="112"/>
    </row>
    <row r="1328" spans="1:16" ht="140.4" x14ac:dyDescent="0.3">
      <c r="A1328" s="116" t="s">
        <v>442</v>
      </c>
      <c r="B1328" s="111">
        <v>44834</v>
      </c>
      <c r="C1328" s="120" t="s">
        <v>7034</v>
      </c>
      <c r="D1328" s="112" t="s">
        <v>7035</v>
      </c>
      <c r="E1328" s="112" t="s">
        <v>7036</v>
      </c>
      <c r="F1328" s="113" t="s">
        <v>1544</v>
      </c>
      <c r="G1328" s="112" t="s">
        <v>460</v>
      </c>
      <c r="H1328" s="118" t="s">
        <v>396</v>
      </c>
      <c r="I1328" s="119" t="s">
        <v>424</v>
      </c>
      <c r="J1328" s="114" t="s">
        <v>386</v>
      </c>
      <c r="K1328" s="115" t="s">
        <v>7</v>
      </c>
      <c r="L1328" s="115" t="s">
        <v>7037</v>
      </c>
      <c r="M1328" s="117" t="s">
        <v>439</v>
      </c>
      <c r="N1328" s="121" t="s">
        <v>7038</v>
      </c>
      <c r="O1328" s="112" t="s">
        <v>7039</v>
      </c>
      <c r="P1328" s="112"/>
    </row>
    <row r="1329" spans="1:16" ht="93.6" x14ac:dyDescent="0.3">
      <c r="A1329" s="116" t="s">
        <v>554</v>
      </c>
      <c r="B1329" s="111">
        <v>44834</v>
      </c>
      <c r="C1329" s="120" t="s">
        <v>7040</v>
      </c>
      <c r="D1329" s="112" t="s">
        <v>7041</v>
      </c>
      <c r="E1329" s="112" t="s">
        <v>1303</v>
      </c>
      <c r="F1329" s="113" t="s">
        <v>1463</v>
      </c>
      <c r="G1329" s="112" t="s">
        <v>2971</v>
      </c>
      <c r="H1329" s="118" t="s">
        <v>396</v>
      </c>
      <c r="I1329" s="119" t="s">
        <v>710</v>
      </c>
      <c r="J1329" s="114" t="s">
        <v>452</v>
      </c>
      <c r="K1329" s="115" t="s">
        <v>0</v>
      </c>
      <c r="L1329" s="115" t="s">
        <v>7042</v>
      </c>
      <c r="M1329" s="117"/>
      <c r="N1329" s="121" t="s">
        <v>7043</v>
      </c>
      <c r="O1329" s="112" t="s">
        <v>7044</v>
      </c>
      <c r="P1329" s="112"/>
    </row>
    <row r="1330" spans="1:16" ht="171.6" x14ac:dyDescent="0.3">
      <c r="A1330" s="116" t="s">
        <v>412</v>
      </c>
      <c r="B1330" s="111">
        <v>44834</v>
      </c>
      <c r="C1330" s="120" t="s">
        <v>7045</v>
      </c>
      <c r="D1330" s="112" t="s">
        <v>7046</v>
      </c>
      <c r="E1330" s="112" t="s">
        <v>7047</v>
      </c>
      <c r="F1330" s="113" t="s">
        <v>1463</v>
      </c>
      <c r="G1330" s="112" t="s">
        <v>409</v>
      </c>
      <c r="H1330" s="118" t="s">
        <v>396</v>
      </c>
      <c r="I1330" s="119" t="s">
        <v>397</v>
      </c>
      <c r="J1330" s="114" t="s">
        <v>452</v>
      </c>
      <c r="K1330" s="115" t="s">
        <v>19</v>
      </c>
      <c r="L1330" s="115"/>
      <c r="M1330" s="117"/>
      <c r="N1330" s="121" t="s">
        <v>7048</v>
      </c>
      <c r="O1330" s="112" t="s">
        <v>7049</v>
      </c>
      <c r="P1330" s="112"/>
    </row>
    <row r="1331" spans="1:16" ht="78" x14ac:dyDescent="0.3">
      <c r="A1331" s="116" t="s">
        <v>1294</v>
      </c>
      <c r="B1331" s="111">
        <v>44834</v>
      </c>
      <c r="C1331" s="120" t="s">
        <v>7050</v>
      </c>
      <c r="D1331" s="112" t="s">
        <v>7051</v>
      </c>
      <c r="E1331" s="112" t="s">
        <v>4253</v>
      </c>
      <c r="F1331" s="113" t="s">
        <v>1463</v>
      </c>
      <c r="G1331" s="112" t="s">
        <v>374</v>
      </c>
      <c r="H1331" s="118" t="s">
        <v>396</v>
      </c>
      <c r="I1331" s="119" t="s">
        <v>7052</v>
      </c>
      <c r="J1331" s="114" t="s">
        <v>386</v>
      </c>
      <c r="K1331" s="115" t="s">
        <v>25</v>
      </c>
      <c r="L1331" s="115" t="s">
        <v>6992</v>
      </c>
      <c r="M1331" s="117"/>
      <c r="N1331" s="121" t="s">
        <v>7053</v>
      </c>
      <c r="O1331" s="112" t="s">
        <v>7054</v>
      </c>
      <c r="P1331" s="112"/>
    </row>
    <row r="1332" spans="1:16" ht="280.8" x14ac:dyDescent="0.3">
      <c r="A1332" s="116" t="s">
        <v>400</v>
      </c>
      <c r="B1332" s="111">
        <v>44834</v>
      </c>
      <c r="C1332" s="120" t="s">
        <v>7055</v>
      </c>
      <c r="D1332" s="112" t="s">
        <v>7056</v>
      </c>
      <c r="E1332" s="112" t="s">
        <v>1878</v>
      </c>
      <c r="F1332" s="113" t="s">
        <v>1525</v>
      </c>
      <c r="G1332" s="112" t="s">
        <v>7057</v>
      </c>
      <c r="H1332" s="118" t="s">
        <v>375</v>
      </c>
      <c r="I1332" s="119" t="s">
        <v>7058</v>
      </c>
      <c r="J1332" s="114" t="s">
        <v>386</v>
      </c>
      <c r="K1332" s="115" t="s">
        <v>39</v>
      </c>
      <c r="L1332" s="115" t="s">
        <v>7059</v>
      </c>
      <c r="M1332" s="117" t="s">
        <v>439</v>
      </c>
      <c r="N1332" s="121" t="s">
        <v>7060</v>
      </c>
      <c r="O1332" s="112" t="s">
        <v>7061</v>
      </c>
      <c r="P1332" s="112"/>
    </row>
    <row r="1333" spans="1:16" ht="187.2" x14ac:dyDescent="0.3">
      <c r="A1333" s="116" t="s">
        <v>369</v>
      </c>
      <c r="B1333" s="111">
        <v>44834</v>
      </c>
      <c r="C1333" s="120" t="s">
        <v>7062</v>
      </c>
      <c r="D1333" s="112" t="s">
        <v>7063</v>
      </c>
      <c r="E1333" s="112" t="s">
        <v>7064</v>
      </c>
      <c r="F1333" s="113" t="s">
        <v>1525</v>
      </c>
      <c r="G1333" s="112" t="s">
        <v>942</v>
      </c>
      <c r="H1333" s="118" t="s">
        <v>375</v>
      </c>
      <c r="I1333" s="119" t="s">
        <v>461</v>
      </c>
      <c r="J1333" s="114" t="s">
        <v>452</v>
      </c>
      <c r="K1333" s="115" t="s">
        <v>49</v>
      </c>
      <c r="L1333" s="115" t="s">
        <v>7065</v>
      </c>
      <c r="M1333" s="117" t="s">
        <v>649</v>
      </c>
      <c r="N1333" s="121" t="s">
        <v>7066</v>
      </c>
      <c r="O1333" s="112" t="s">
        <v>7067</v>
      </c>
      <c r="P1333" s="112"/>
    </row>
    <row r="1334" spans="1:16" ht="140.4" x14ac:dyDescent="0.3">
      <c r="A1334" s="116" t="s">
        <v>400</v>
      </c>
      <c r="B1334" s="111">
        <v>44834</v>
      </c>
      <c r="C1334" s="120" t="s">
        <v>7068</v>
      </c>
      <c r="D1334" s="112" t="s">
        <v>7069</v>
      </c>
      <c r="E1334" s="112" t="s">
        <v>1058</v>
      </c>
      <c r="F1334" s="113" t="s">
        <v>1525</v>
      </c>
      <c r="G1334" s="112" t="s">
        <v>374</v>
      </c>
      <c r="H1334" s="118" t="s">
        <v>375</v>
      </c>
      <c r="I1334" s="119" t="s">
        <v>461</v>
      </c>
      <c r="J1334" s="114" t="s">
        <v>452</v>
      </c>
      <c r="K1334" s="115" t="s">
        <v>10</v>
      </c>
      <c r="L1334" s="115"/>
      <c r="M1334" s="117"/>
      <c r="N1334" s="121" t="s">
        <v>7070</v>
      </c>
      <c r="O1334" s="112" t="s">
        <v>7071</v>
      </c>
      <c r="P1334" s="112"/>
    </row>
    <row r="1335" spans="1:16" ht="327.60000000000002" x14ac:dyDescent="0.3">
      <c r="A1335" s="116" t="s">
        <v>400</v>
      </c>
      <c r="B1335" s="111">
        <v>44834</v>
      </c>
      <c r="C1335" s="120" t="s">
        <v>7072</v>
      </c>
      <c r="D1335" s="112" t="s">
        <v>7073</v>
      </c>
      <c r="E1335" s="112" t="s">
        <v>1360</v>
      </c>
      <c r="F1335" s="113" t="s">
        <v>1782</v>
      </c>
      <c r="G1335" s="112" t="s">
        <v>942</v>
      </c>
      <c r="H1335" s="118" t="s">
        <v>375</v>
      </c>
      <c r="I1335" s="119" t="s">
        <v>1450</v>
      </c>
      <c r="J1335" s="114" t="s">
        <v>452</v>
      </c>
      <c r="K1335" s="115" t="s">
        <v>10</v>
      </c>
      <c r="L1335" s="115"/>
      <c r="M1335" s="117"/>
      <c r="N1335" s="121" t="s">
        <v>7074</v>
      </c>
      <c r="O1335" s="112" t="s">
        <v>7075</v>
      </c>
      <c r="P1335" s="112"/>
    </row>
    <row r="1336" spans="1:16" ht="409.6" x14ac:dyDescent="0.3">
      <c r="A1336" s="116" t="s">
        <v>412</v>
      </c>
      <c r="B1336" s="111">
        <v>44834</v>
      </c>
      <c r="C1336" s="120" t="s">
        <v>7076</v>
      </c>
      <c r="D1336" s="112" t="s">
        <v>7077</v>
      </c>
      <c r="E1336" s="112" t="s">
        <v>2240</v>
      </c>
      <c r="F1336" s="113" t="s">
        <v>1518</v>
      </c>
      <c r="G1336" s="112" t="s">
        <v>7078</v>
      </c>
      <c r="H1336" s="118" t="s">
        <v>375</v>
      </c>
      <c r="I1336" s="119" t="s">
        <v>1147</v>
      </c>
      <c r="J1336" s="114"/>
      <c r="K1336" s="115"/>
      <c r="L1336" s="115"/>
      <c r="M1336" s="117"/>
      <c r="N1336" s="121" t="s">
        <v>7079</v>
      </c>
      <c r="O1336" s="112" t="s">
        <v>7080</v>
      </c>
      <c r="P1336" s="112"/>
    </row>
    <row r="1337" spans="1:16" ht="343.2" x14ac:dyDescent="0.3">
      <c r="A1337" s="116" t="s">
        <v>412</v>
      </c>
      <c r="B1337" s="111">
        <v>44834</v>
      </c>
      <c r="C1337" s="120" t="s">
        <v>7081</v>
      </c>
      <c r="D1337" s="112" t="s">
        <v>7082</v>
      </c>
      <c r="E1337" s="112" t="s">
        <v>6757</v>
      </c>
      <c r="F1337" s="113" t="s">
        <v>1782</v>
      </c>
      <c r="G1337" s="112" t="s">
        <v>4574</v>
      </c>
      <c r="H1337" s="118" t="s">
        <v>375</v>
      </c>
      <c r="I1337" s="119" t="s">
        <v>461</v>
      </c>
      <c r="J1337" s="114" t="s">
        <v>452</v>
      </c>
      <c r="K1337" s="115" t="s">
        <v>10</v>
      </c>
      <c r="L1337" s="115" t="s">
        <v>7083</v>
      </c>
      <c r="M1337" s="117"/>
      <c r="N1337" s="121" t="s">
        <v>7084</v>
      </c>
      <c r="O1337" s="112" t="s">
        <v>7085</v>
      </c>
      <c r="P1337" s="112"/>
    </row>
    <row r="1338" spans="1:16" ht="358.8" x14ac:dyDescent="0.3">
      <c r="A1338" s="116" t="s">
        <v>400</v>
      </c>
      <c r="B1338" s="111">
        <v>44834</v>
      </c>
      <c r="C1338" s="120" t="s">
        <v>7086</v>
      </c>
      <c r="D1338" s="112" t="s">
        <v>7087</v>
      </c>
      <c r="E1338" s="112" t="s">
        <v>2240</v>
      </c>
      <c r="F1338" s="113" t="s">
        <v>1470</v>
      </c>
      <c r="G1338" s="112" t="s">
        <v>1152</v>
      </c>
      <c r="H1338" s="118" t="s">
        <v>375</v>
      </c>
      <c r="I1338" s="119" t="s">
        <v>4060</v>
      </c>
      <c r="J1338" s="114" t="s">
        <v>452</v>
      </c>
      <c r="K1338" s="115" t="s">
        <v>14</v>
      </c>
      <c r="L1338" s="115" t="s">
        <v>7088</v>
      </c>
      <c r="M1338" s="117" t="s">
        <v>439</v>
      </c>
      <c r="N1338" s="121" t="s">
        <v>7089</v>
      </c>
      <c r="O1338" s="112" t="s">
        <v>7090</v>
      </c>
      <c r="P1338" s="112"/>
    </row>
    <row r="1339" spans="1:16" ht="265.2" x14ac:dyDescent="0.3">
      <c r="A1339" s="116" t="s">
        <v>379</v>
      </c>
      <c r="B1339" s="111">
        <v>44834</v>
      </c>
      <c r="C1339" s="120" t="s">
        <v>7091</v>
      </c>
      <c r="D1339" s="112" t="s">
        <v>7092</v>
      </c>
      <c r="E1339" s="112" t="s">
        <v>1878</v>
      </c>
      <c r="F1339" s="113" t="s">
        <v>1470</v>
      </c>
      <c r="G1339" s="112" t="s">
        <v>942</v>
      </c>
      <c r="H1339" s="118" t="s">
        <v>375</v>
      </c>
      <c r="I1339" s="119" t="s">
        <v>461</v>
      </c>
      <c r="J1339" s="114" t="s">
        <v>386</v>
      </c>
      <c r="K1339" s="115" t="s">
        <v>10</v>
      </c>
      <c r="L1339" s="115" t="s">
        <v>7093</v>
      </c>
      <c r="M1339" s="117"/>
      <c r="N1339" s="121" t="s">
        <v>7094</v>
      </c>
      <c r="O1339" s="112" t="s">
        <v>7095</v>
      </c>
      <c r="P1339" s="112"/>
    </row>
    <row r="1340" spans="1:16" ht="409.6" x14ac:dyDescent="0.3">
      <c r="A1340" s="116" t="s">
        <v>369</v>
      </c>
      <c r="B1340" s="111">
        <v>44834</v>
      </c>
      <c r="C1340" s="120" t="s">
        <v>7096</v>
      </c>
      <c r="D1340" s="112" t="s">
        <v>7097</v>
      </c>
      <c r="E1340" s="112" t="s">
        <v>1003</v>
      </c>
      <c r="F1340" s="113" t="s">
        <v>2702</v>
      </c>
      <c r="G1340" s="112" t="s">
        <v>7098</v>
      </c>
      <c r="H1340" s="118" t="s">
        <v>375</v>
      </c>
      <c r="I1340" s="119" t="s">
        <v>7099</v>
      </c>
      <c r="J1340" s="114" t="s">
        <v>452</v>
      </c>
      <c r="K1340" s="115" t="s">
        <v>10</v>
      </c>
      <c r="L1340" s="115" t="s">
        <v>7100</v>
      </c>
      <c r="M1340" s="117"/>
      <c r="N1340" s="121" t="s">
        <v>7101</v>
      </c>
      <c r="O1340" s="112" t="s">
        <v>7102</v>
      </c>
      <c r="P1340" s="112"/>
    </row>
    <row r="1341" spans="1:16" ht="409.6" x14ac:dyDescent="0.3">
      <c r="A1341" s="116" t="s">
        <v>412</v>
      </c>
      <c r="B1341" s="111">
        <v>44834</v>
      </c>
      <c r="C1341" s="120" t="s">
        <v>7103</v>
      </c>
      <c r="D1341" s="112" t="s">
        <v>7104</v>
      </c>
      <c r="E1341" s="112" t="s">
        <v>2240</v>
      </c>
      <c r="F1341" s="113" t="s">
        <v>2702</v>
      </c>
      <c r="G1341" s="112" t="s">
        <v>4574</v>
      </c>
      <c r="H1341" s="118" t="s">
        <v>375</v>
      </c>
      <c r="I1341" s="119" t="s">
        <v>1147</v>
      </c>
      <c r="J1341" s="114" t="s">
        <v>386</v>
      </c>
      <c r="K1341" s="115" t="s">
        <v>10</v>
      </c>
      <c r="L1341" s="115" t="s">
        <v>7105</v>
      </c>
      <c r="M1341" s="117"/>
      <c r="N1341" s="121" t="s">
        <v>7106</v>
      </c>
      <c r="O1341" s="112" t="s">
        <v>7107</v>
      </c>
      <c r="P1341" s="112"/>
    </row>
    <row r="1342" spans="1:16" ht="312" x14ac:dyDescent="0.3">
      <c r="A1342" s="116" t="s">
        <v>1593</v>
      </c>
      <c r="B1342" s="111">
        <v>44834</v>
      </c>
      <c r="C1342" s="120" t="s">
        <v>7108</v>
      </c>
      <c r="D1342" s="112" t="s">
        <v>7109</v>
      </c>
      <c r="E1342" s="112" t="s">
        <v>1297</v>
      </c>
      <c r="F1342" s="113" t="s">
        <v>3298</v>
      </c>
      <c r="G1342" s="112" t="s">
        <v>7110</v>
      </c>
      <c r="H1342" s="118" t="s">
        <v>375</v>
      </c>
      <c r="I1342" s="119" t="s">
        <v>5763</v>
      </c>
      <c r="J1342" s="114" t="s">
        <v>386</v>
      </c>
      <c r="K1342" s="115" t="s">
        <v>10</v>
      </c>
      <c r="L1342" s="115" t="s">
        <v>7111</v>
      </c>
      <c r="M1342" s="117"/>
      <c r="N1342" s="121" t="s">
        <v>7112</v>
      </c>
      <c r="O1342" s="112" t="s">
        <v>7113</v>
      </c>
      <c r="P1342" s="112"/>
    </row>
    <row r="1343" spans="1:16" ht="390" x14ac:dyDescent="0.3">
      <c r="A1343" s="116" t="s">
        <v>379</v>
      </c>
      <c r="B1343" s="111">
        <v>44834</v>
      </c>
      <c r="C1343" s="120" t="s">
        <v>7114</v>
      </c>
      <c r="D1343" s="112" t="s">
        <v>7115</v>
      </c>
      <c r="E1343" s="112" t="s">
        <v>2143</v>
      </c>
      <c r="F1343" s="113" t="s">
        <v>2025</v>
      </c>
      <c r="G1343" s="112" t="s">
        <v>374</v>
      </c>
      <c r="H1343" s="118" t="s">
        <v>375</v>
      </c>
      <c r="I1343" s="119" t="s">
        <v>385</v>
      </c>
      <c r="J1343" s="114" t="s">
        <v>386</v>
      </c>
      <c r="K1343" s="115" t="s">
        <v>10</v>
      </c>
      <c r="L1343" s="115" t="s">
        <v>7116</v>
      </c>
      <c r="M1343" s="117"/>
      <c r="N1343" s="121" t="s">
        <v>7117</v>
      </c>
      <c r="O1343" s="112" t="s">
        <v>7118</v>
      </c>
      <c r="P1343" s="112"/>
    </row>
    <row r="1344" spans="1:16" ht="124.8" x14ac:dyDescent="0.3">
      <c r="A1344" s="116" t="s">
        <v>390</v>
      </c>
      <c r="B1344" s="111">
        <v>44834</v>
      </c>
      <c r="C1344" s="120" t="s">
        <v>7119</v>
      </c>
      <c r="D1344" s="112" t="s">
        <v>7120</v>
      </c>
      <c r="E1344" s="112" t="s">
        <v>1737</v>
      </c>
      <c r="F1344" s="113" t="s">
        <v>374</v>
      </c>
      <c r="G1344" s="112" t="s">
        <v>942</v>
      </c>
      <c r="H1344" s="118" t="s">
        <v>396</v>
      </c>
      <c r="I1344" s="119" t="s">
        <v>376</v>
      </c>
      <c r="J1344" s="114" t="s">
        <v>386</v>
      </c>
      <c r="K1344" s="115" t="s">
        <v>3</v>
      </c>
      <c r="L1344" s="115" t="s">
        <v>7121</v>
      </c>
      <c r="M1344" s="117" t="s">
        <v>439</v>
      </c>
      <c r="N1344" s="121" t="s">
        <v>7122</v>
      </c>
      <c r="O1344" s="112" t="s">
        <v>7123</v>
      </c>
      <c r="P1344" s="112"/>
    </row>
    <row r="1345" spans="1:16" ht="46.8" x14ac:dyDescent="0.3">
      <c r="A1345" s="116" t="s">
        <v>602</v>
      </c>
      <c r="B1345" s="111">
        <v>44834</v>
      </c>
      <c r="C1345" s="120" t="s">
        <v>7124</v>
      </c>
      <c r="D1345" s="112" t="s">
        <v>7125</v>
      </c>
      <c r="E1345" s="112" t="s">
        <v>6682</v>
      </c>
      <c r="F1345" s="113" t="s">
        <v>374</v>
      </c>
      <c r="G1345" s="112" t="s">
        <v>374</v>
      </c>
      <c r="H1345" s="118" t="s">
        <v>396</v>
      </c>
      <c r="I1345" s="119" t="s">
        <v>1450</v>
      </c>
      <c r="J1345" s="114"/>
      <c r="K1345" s="115" t="s">
        <v>1</v>
      </c>
      <c r="L1345" s="115"/>
      <c r="M1345" s="117"/>
      <c r="N1345" s="121" t="s">
        <v>7126</v>
      </c>
      <c r="O1345" s="112" t="s">
        <v>549</v>
      </c>
      <c r="P1345" s="112"/>
    </row>
    <row r="1346" spans="1:16" ht="62.4" x14ac:dyDescent="0.3">
      <c r="A1346" s="116" t="s">
        <v>400</v>
      </c>
      <c r="B1346" s="111">
        <v>44834</v>
      </c>
      <c r="C1346" s="120" t="s">
        <v>7127</v>
      </c>
      <c r="D1346" s="112" t="s">
        <v>7128</v>
      </c>
      <c r="E1346" s="112" t="s">
        <v>1455</v>
      </c>
      <c r="F1346" s="113" t="s">
        <v>374</v>
      </c>
      <c r="G1346" s="135" t="s">
        <v>374</v>
      </c>
      <c r="H1346" s="118" t="s">
        <v>396</v>
      </c>
      <c r="I1346" s="119" t="s">
        <v>447</v>
      </c>
      <c r="J1346" s="114" t="s">
        <v>452</v>
      </c>
      <c r="K1346" s="115" t="s">
        <v>36</v>
      </c>
      <c r="L1346" s="115"/>
      <c r="M1346" s="117"/>
      <c r="N1346" s="121" t="s">
        <v>7129</v>
      </c>
      <c r="O1346" s="112" t="s">
        <v>7130</v>
      </c>
      <c r="P1346" s="112"/>
    </row>
    <row r="1347" spans="1:16" ht="46.8" x14ac:dyDescent="0.3">
      <c r="A1347" s="116" t="s">
        <v>412</v>
      </c>
      <c r="B1347" s="111">
        <v>44834</v>
      </c>
      <c r="C1347" s="120" t="s">
        <v>7131</v>
      </c>
      <c r="D1347" s="112" t="s">
        <v>7132</v>
      </c>
      <c r="E1347" s="112" t="s">
        <v>1455</v>
      </c>
      <c r="F1347" s="113" t="s">
        <v>374</v>
      </c>
      <c r="G1347" s="112" t="s">
        <v>374</v>
      </c>
      <c r="H1347" s="118" t="s">
        <v>396</v>
      </c>
      <c r="I1347" s="119" t="s">
        <v>1206</v>
      </c>
      <c r="J1347" s="114" t="s">
        <v>386</v>
      </c>
      <c r="K1347" s="115" t="s">
        <v>7</v>
      </c>
      <c r="L1347" s="115" t="s">
        <v>7133</v>
      </c>
      <c r="M1347" s="117" t="s">
        <v>439</v>
      </c>
      <c r="N1347" s="121" t="s">
        <v>7134</v>
      </c>
      <c r="O1347" s="112" t="s">
        <v>549</v>
      </c>
      <c r="P1347" s="112"/>
    </row>
    <row r="1348" spans="1:16" ht="109.2" x14ac:dyDescent="0.3">
      <c r="A1348" s="116" t="s">
        <v>750</v>
      </c>
      <c r="B1348" s="111">
        <v>44834</v>
      </c>
      <c r="C1348" s="120" t="s">
        <v>7135</v>
      </c>
      <c r="D1348" s="112" t="s">
        <v>7136</v>
      </c>
      <c r="E1348" s="112" t="s">
        <v>2251</v>
      </c>
      <c r="F1348" s="113" t="s">
        <v>374</v>
      </c>
      <c r="G1348" s="112" t="s">
        <v>374</v>
      </c>
      <c r="H1348" s="118" t="s">
        <v>396</v>
      </c>
      <c r="I1348" s="119" t="s">
        <v>571</v>
      </c>
      <c r="J1348" s="114"/>
      <c r="K1348" s="115"/>
      <c r="L1348" s="115"/>
      <c r="M1348" s="117"/>
      <c r="N1348" s="121" t="s">
        <v>7137</v>
      </c>
      <c r="O1348" s="112" t="s">
        <v>7138</v>
      </c>
      <c r="P1348" s="112"/>
    </row>
    <row r="1349" spans="1:16" ht="93.6" x14ac:dyDescent="0.3">
      <c r="A1349" s="116" t="s">
        <v>400</v>
      </c>
      <c r="B1349" s="111">
        <v>44834</v>
      </c>
      <c r="C1349" s="120" t="s">
        <v>7139</v>
      </c>
      <c r="D1349" s="112" t="s">
        <v>7140</v>
      </c>
      <c r="E1349" s="112" t="s">
        <v>2000</v>
      </c>
      <c r="F1349" s="113" t="s">
        <v>374</v>
      </c>
      <c r="G1349" s="135" t="s">
        <v>374</v>
      </c>
      <c r="H1349" s="118" t="s">
        <v>396</v>
      </c>
      <c r="I1349" s="119" t="s">
        <v>694</v>
      </c>
      <c r="J1349" s="114" t="s">
        <v>452</v>
      </c>
      <c r="K1349" s="115" t="s">
        <v>36</v>
      </c>
      <c r="L1349" s="115" t="s">
        <v>7141</v>
      </c>
      <c r="M1349" s="117"/>
      <c r="N1349" s="121" t="s">
        <v>7142</v>
      </c>
      <c r="O1349" s="112" t="s">
        <v>7143</v>
      </c>
      <c r="P1349" s="112"/>
    </row>
    <row r="1350" spans="1:16" ht="78" x14ac:dyDescent="0.3">
      <c r="A1350" s="116" t="s">
        <v>412</v>
      </c>
      <c r="B1350" s="111">
        <v>44834</v>
      </c>
      <c r="C1350" s="120" t="s">
        <v>7144</v>
      </c>
      <c r="D1350" s="112" t="s">
        <v>7145</v>
      </c>
      <c r="E1350" s="112" t="s">
        <v>1562</v>
      </c>
      <c r="F1350" s="113" t="s">
        <v>374</v>
      </c>
      <c r="G1350" s="112" t="s">
        <v>374</v>
      </c>
      <c r="H1350" s="118" t="s">
        <v>396</v>
      </c>
      <c r="I1350" s="119" t="s">
        <v>431</v>
      </c>
      <c r="J1350" s="114" t="s">
        <v>386</v>
      </c>
      <c r="K1350" s="115" t="s">
        <v>7</v>
      </c>
      <c r="L1350" s="115" t="s">
        <v>7146</v>
      </c>
      <c r="M1350" s="117" t="s">
        <v>439</v>
      </c>
      <c r="N1350" s="112" t="s">
        <v>7147</v>
      </c>
      <c r="O1350" s="112" t="s">
        <v>7148</v>
      </c>
      <c r="P1350" s="112"/>
    </row>
    <row r="1351" spans="1:16" ht="187.2" x14ac:dyDescent="0.3">
      <c r="A1351" s="116" t="s">
        <v>412</v>
      </c>
      <c r="B1351" s="111">
        <v>44834</v>
      </c>
      <c r="C1351" s="120" t="s">
        <v>7149</v>
      </c>
      <c r="D1351" s="112" t="s">
        <v>2280</v>
      </c>
      <c r="E1351" s="112" t="s">
        <v>1401</v>
      </c>
      <c r="F1351" s="113" t="s">
        <v>374</v>
      </c>
      <c r="G1351" s="112" t="s">
        <v>374</v>
      </c>
      <c r="H1351" s="118" t="s">
        <v>375</v>
      </c>
      <c r="I1351" s="119" t="s">
        <v>461</v>
      </c>
      <c r="J1351" s="114"/>
      <c r="K1351" s="115" t="s">
        <v>19</v>
      </c>
      <c r="L1351" s="115"/>
      <c r="M1351" s="117"/>
      <c r="N1351" s="112" t="s">
        <v>7150</v>
      </c>
      <c r="O1351" s="112" t="s">
        <v>7151</v>
      </c>
      <c r="P1351" s="112"/>
    </row>
    <row r="1352" spans="1:16" ht="171.6" x14ac:dyDescent="0.3">
      <c r="A1352" s="116" t="s">
        <v>379</v>
      </c>
      <c r="B1352" s="111">
        <v>44834</v>
      </c>
      <c r="C1352" s="120" t="s">
        <v>7152</v>
      </c>
      <c r="D1352" s="112" t="s">
        <v>7153</v>
      </c>
      <c r="E1352" s="112" t="s">
        <v>1850</v>
      </c>
      <c r="F1352" s="113" t="s">
        <v>1525</v>
      </c>
      <c r="G1352" s="112" t="s">
        <v>374</v>
      </c>
      <c r="H1352" s="118" t="s">
        <v>375</v>
      </c>
      <c r="I1352" s="119" t="s">
        <v>447</v>
      </c>
      <c r="J1352" s="114" t="s">
        <v>452</v>
      </c>
      <c r="K1352" s="115" t="s">
        <v>7</v>
      </c>
      <c r="L1352" s="115" t="s">
        <v>7154</v>
      </c>
      <c r="M1352" s="117" t="s">
        <v>439</v>
      </c>
      <c r="N1352" s="121" t="s">
        <v>7155</v>
      </c>
      <c r="O1352" s="112" t="s">
        <v>7156</v>
      </c>
      <c r="P1352" s="112"/>
    </row>
    <row r="1353" spans="1:16" ht="124.8" x14ac:dyDescent="0.3">
      <c r="A1353" s="116" t="s">
        <v>400</v>
      </c>
      <c r="B1353" s="111">
        <v>44834</v>
      </c>
      <c r="C1353" s="120" t="s">
        <v>7157</v>
      </c>
      <c r="D1353" s="112" t="s">
        <v>7158</v>
      </c>
      <c r="E1353" s="112" t="s">
        <v>1737</v>
      </c>
      <c r="F1353" s="113" t="s">
        <v>374</v>
      </c>
      <c r="G1353" s="135" t="s">
        <v>374</v>
      </c>
      <c r="H1353" s="118" t="s">
        <v>375</v>
      </c>
      <c r="I1353" s="119" t="s">
        <v>431</v>
      </c>
      <c r="J1353" s="114" t="s">
        <v>452</v>
      </c>
      <c r="K1353" s="115" t="s">
        <v>3</v>
      </c>
      <c r="L1353" s="115" t="s">
        <v>7159</v>
      </c>
      <c r="M1353" s="117" t="s">
        <v>649</v>
      </c>
      <c r="N1353" s="121" t="s">
        <v>7160</v>
      </c>
      <c r="O1353" s="112" t="s">
        <v>7161</v>
      </c>
      <c r="P1353" s="112"/>
    </row>
    <row r="1354" spans="1:16" ht="358.8" x14ac:dyDescent="0.3">
      <c r="A1354" s="116" t="s">
        <v>400</v>
      </c>
      <c r="B1354" s="111">
        <v>44834</v>
      </c>
      <c r="C1354" s="120" t="s">
        <v>7162</v>
      </c>
      <c r="D1354" s="112" t="s">
        <v>7163</v>
      </c>
      <c r="E1354" s="112" t="s">
        <v>4253</v>
      </c>
      <c r="F1354" s="113" t="s">
        <v>374</v>
      </c>
      <c r="G1354" s="135" t="s">
        <v>374</v>
      </c>
      <c r="H1354" s="118" t="s">
        <v>375</v>
      </c>
      <c r="I1354" s="119" t="s">
        <v>694</v>
      </c>
      <c r="J1354" s="114" t="s">
        <v>452</v>
      </c>
      <c r="K1354" s="115" t="s">
        <v>50</v>
      </c>
      <c r="L1354" s="115" t="s">
        <v>7164</v>
      </c>
      <c r="M1354" s="117" t="s">
        <v>439</v>
      </c>
      <c r="N1354" s="121" t="s">
        <v>7165</v>
      </c>
      <c r="O1354" s="112" t="s">
        <v>7166</v>
      </c>
      <c r="P1354" s="112"/>
    </row>
    <row r="1355" spans="1:16" ht="409.6" x14ac:dyDescent="0.3">
      <c r="A1355" s="116" t="s">
        <v>400</v>
      </c>
      <c r="B1355" s="111">
        <v>44834</v>
      </c>
      <c r="C1355" s="120" t="s">
        <v>7167</v>
      </c>
      <c r="D1355" s="112" t="s">
        <v>7168</v>
      </c>
      <c r="E1355" s="112" t="s">
        <v>2105</v>
      </c>
      <c r="F1355" s="113" t="s">
        <v>374</v>
      </c>
      <c r="G1355" s="135" t="s">
        <v>374</v>
      </c>
      <c r="H1355" s="118" t="s">
        <v>375</v>
      </c>
      <c r="I1355" s="119" t="s">
        <v>1450</v>
      </c>
      <c r="J1355" s="114" t="s">
        <v>452</v>
      </c>
      <c r="K1355" s="115" t="s">
        <v>193</v>
      </c>
      <c r="L1355" s="115" t="s">
        <v>7169</v>
      </c>
      <c r="M1355" s="117"/>
      <c r="N1355" s="121" t="s">
        <v>7170</v>
      </c>
      <c r="O1355" s="112" t="s">
        <v>7171</v>
      </c>
      <c r="P1355" s="112"/>
    </row>
    <row r="1356" spans="1:16" ht="78" x14ac:dyDescent="0.3">
      <c r="A1356" s="116" t="s">
        <v>369</v>
      </c>
      <c r="B1356" s="111">
        <v>44827</v>
      </c>
      <c r="C1356" s="120" t="s">
        <v>7172</v>
      </c>
      <c r="D1356" s="112" t="s">
        <v>7173</v>
      </c>
      <c r="E1356" s="112" t="s">
        <v>3247</v>
      </c>
      <c r="F1356" s="113" t="s">
        <v>1544</v>
      </c>
      <c r="G1356" s="135" t="s">
        <v>1088</v>
      </c>
      <c r="H1356" s="118" t="s">
        <v>396</v>
      </c>
      <c r="I1356" s="119" t="s">
        <v>461</v>
      </c>
      <c r="J1356" s="114" t="s">
        <v>452</v>
      </c>
      <c r="K1356" s="115" t="s">
        <v>7</v>
      </c>
      <c r="L1356" s="115" t="s">
        <v>7174</v>
      </c>
      <c r="M1356" s="117"/>
      <c r="N1356" s="121" t="s">
        <v>7175</v>
      </c>
      <c r="O1356" s="112" t="s">
        <v>7176</v>
      </c>
      <c r="P1356" s="112"/>
    </row>
    <row r="1357" spans="1:16" ht="78" x14ac:dyDescent="0.3">
      <c r="A1357" s="116" t="s">
        <v>379</v>
      </c>
      <c r="B1357" s="111">
        <v>44827</v>
      </c>
      <c r="C1357" s="120" t="s">
        <v>7177</v>
      </c>
      <c r="D1357" s="112" t="s">
        <v>5306</v>
      </c>
      <c r="E1357" s="112" t="s">
        <v>1860</v>
      </c>
      <c r="F1357" s="113" t="s">
        <v>1544</v>
      </c>
      <c r="G1357" s="112" t="s">
        <v>564</v>
      </c>
      <c r="H1357" s="118" t="s">
        <v>396</v>
      </c>
      <c r="I1357" s="119" t="s">
        <v>431</v>
      </c>
      <c r="J1357" s="114" t="s">
        <v>452</v>
      </c>
      <c r="K1357" s="115" t="s">
        <v>7</v>
      </c>
      <c r="L1357" s="115" t="s">
        <v>7178</v>
      </c>
      <c r="M1357" s="117" t="s">
        <v>439</v>
      </c>
      <c r="N1357" s="121" t="s">
        <v>7179</v>
      </c>
      <c r="O1357" s="112" t="s">
        <v>7180</v>
      </c>
      <c r="P1357" s="112"/>
    </row>
    <row r="1358" spans="1:16" ht="62.4" x14ac:dyDescent="0.3">
      <c r="A1358" s="116" t="s">
        <v>390</v>
      </c>
      <c r="B1358" s="111">
        <v>44827</v>
      </c>
      <c r="C1358" s="120" t="s">
        <v>7181</v>
      </c>
      <c r="D1358" s="112" t="s">
        <v>7182</v>
      </c>
      <c r="E1358" s="112" t="s">
        <v>2105</v>
      </c>
      <c r="F1358" s="113" t="s">
        <v>1544</v>
      </c>
      <c r="G1358" s="135" t="s">
        <v>564</v>
      </c>
      <c r="H1358" s="118" t="s">
        <v>396</v>
      </c>
      <c r="I1358" s="119" t="s">
        <v>537</v>
      </c>
      <c r="J1358" s="114" t="s">
        <v>452</v>
      </c>
      <c r="K1358" s="115" t="s">
        <v>7</v>
      </c>
      <c r="L1358" s="115" t="s">
        <v>7183</v>
      </c>
      <c r="M1358" s="117"/>
      <c r="N1358" s="121" t="s">
        <v>7184</v>
      </c>
      <c r="O1358" s="112" t="s">
        <v>7185</v>
      </c>
      <c r="P1358" s="112"/>
    </row>
    <row r="1359" spans="1:16" ht="93.6" x14ac:dyDescent="0.3">
      <c r="A1359" s="116" t="s">
        <v>379</v>
      </c>
      <c r="B1359" s="111">
        <v>44827</v>
      </c>
      <c r="C1359" s="120" t="s">
        <v>7186</v>
      </c>
      <c r="D1359" s="112" t="s">
        <v>7187</v>
      </c>
      <c r="E1359" s="112" t="s">
        <v>2185</v>
      </c>
      <c r="F1359" s="113" t="s">
        <v>1544</v>
      </c>
      <c r="G1359" s="112" t="s">
        <v>564</v>
      </c>
      <c r="H1359" s="118" t="s">
        <v>396</v>
      </c>
      <c r="I1359" s="119" t="s">
        <v>461</v>
      </c>
      <c r="J1359" s="114" t="s">
        <v>386</v>
      </c>
      <c r="K1359" s="115" t="s">
        <v>32</v>
      </c>
      <c r="L1359" s="115" t="s">
        <v>7188</v>
      </c>
      <c r="M1359" s="117"/>
      <c r="N1359" s="121" t="s">
        <v>7189</v>
      </c>
      <c r="O1359" s="112" t="s">
        <v>7190</v>
      </c>
      <c r="P1359" s="112"/>
    </row>
    <row r="1360" spans="1:16" ht="124.8" x14ac:dyDescent="0.3">
      <c r="A1360" s="116" t="s">
        <v>400</v>
      </c>
      <c r="B1360" s="111">
        <v>44827</v>
      </c>
      <c r="C1360" s="120" t="s">
        <v>7191</v>
      </c>
      <c r="D1360" s="112" t="s">
        <v>7192</v>
      </c>
      <c r="E1360" s="112" t="s">
        <v>794</v>
      </c>
      <c r="F1360" s="113" t="s">
        <v>2261</v>
      </c>
      <c r="G1360" s="112" t="s">
        <v>7193</v>
      </c>
      <c r="H1360" s="118" t="s">
        <v>396</v>
      </c>
      <c r="I1360" s="119" t="s">
        <v>447</v>
      </c>
      <c r="J1360" s="114" t="s">
        <v>386</v>
      </c>
      <c r="K1360" s="115" t="s">
        <v>3</v>
      </c>
      <c r="L1360" s="115" t="s">
        <v>7194</v>
      </c>
      <c r="M1360" s="117"/>
      <c r="N1360" s="121" t="s">
        <v>7195</v>
      </c>
      <c r="O1360" s="112" t="s">
        <v>7196</v>
      </c>
      <c r="P1360" s="112"/>
    </row>
    <row r="1361" spans="1:16" ht="78" x14ac:dyDescent="0.3">
      <c r="A1361" s="116" t="s">
        <v>1007</v>
      </c>
      <c r="B1361" s="111">
        <v>44827</v>
      </c>
      <c r="C1361" s="120" t="s">
        <v>7197</v>
      </c>
      <c r="D1361" s="112" t="s">
        <v>7198</v>
      </c>
      <c r="E1361" s="112" t="s">
        <v>1340</v>
      </c>
      <c r="F1361" s="113" t="s">
        <v>1556</v>
      </c>
      <c r="G1361" s="112" t="s">
        <v>460</v>
      </c>
      <c r="H1361" s="118" t="s">
        <v>396</v>
      </c>
      <c r="I1361" s="119" t="s">
        <v>461</v>
      </c>
      <c r="J1361" s="114"/>
      <c r="K1361" s="115" t="s">
        <v>1</v>
      </c>
      <c r="L1361" s="115" t="s">
        <v>7199</v>
      </c>
      <c r="M1361" s="117"/>
      <c r="N1361" s="121" t="s">
        <v>7200</v>
      </c>
      <c r="O1361" s="112" t="s">
        <v>7201</v>
      </c>
      <c r="P1361" s="112"/>
    </row>
    <row r="1362" spans="1:16" ht="93.6" x14ac:dyDescent="0.3">
      <c r="A1362" s="116" t="s">
        <v>412</v>
      </c>
      <c r="B1362" s="111">
        <v>44827</v>
      </c>
      <c r="C1362" s="120" t="s">
        <v>7202</v>
      </c>
      <c r="D1362" s="112" t="s">
        <v>7203</v>
      </c>
      <c r="E1362" s="112" t="s">
        <v>7204</v>
      </c>
      <c r="F1362" s="113" t="s">
        <v>1556</v>
      </c>
      <c r="G1362" s="112" t="s">
        <v>460</v>
      </c>
      <c r="H1362" s="118" t="s">
        <v>396</v>
      </c>
      <c r="I1362" s="119" t="s">
        <v>431</v>
      </c>
      <c r="J1362" s="114" t="s">
        <v>452</v>
      </c>
      <c r="K1362" s="115" t="s">
        <v>25</v>
      </c>
      <c r="L1362" s="115" t="s">
        <v>7205</v>
      </c>
      <c r="M1362" s="117"/>
      <c r="N1362" s="121" t="s">
        <v>7206</v>
      </c>
      <c r="O1362" s="112" t="s">
        <v>7207</v>
      </c>
      <c r="P1362" s="112"/>
    </row>
    <row r="1363" spans="1:16" ht="156" x14ac:dyDescent="0.3">
      <c r="A1363" s="116" t="s">
        <v>400</v>
      </c>
      <c r="B1363" s="111">
        <v>44827</v>
      </c>
      <c r="C1363" s="120" t="s">
        <v>7208</v>
      </c>
      <c r="D1363" s="112" t="s">
        <v>7209</v>
      </c>
      <c r="E1363" s="112" t="s">
        <v>3247</v>
      </c>
      <c r="F1363" s="113" t="s">
        <v>1556</v>
      </c>
      <c r="G1363" s="112" t="s">
        <v>1088</v>
      </c>
      <c r="H1363" s="118" t="s">
        <v>396</v>
      </c>
      <c r="I1363" s="119" t="s">
        <v>447</v>
      </c>
      <c r="J1363" s="114" t="s">
        <v>386</v>
      </c>
      <c r="K1363" s="115" t="s">
        <v>50</v>
      </c>
      <c r="L1363" s="115" t="s">
        <v>7210</v>
      </c>
      <c r="M1363" s="117" t="s">
        <v>439</v>
      </c>
      <c r="N1363" s="121" t="s">
        <v>7211</v>
      </c>
      <c r="O1363" s="112" t="s">
        <v>7212</v>
      </c>
      <c r="P1363" s="112"/>
    </row>
    <row r="1364" spans="1:16" ht="109.2" x14ac:dyDescent="0.3">
      <c r="A1364" s="116" t="s">
        <v>379</v>
      </c>
      <c r="B1364" s="111">
        <v>44827</v>
      </c>
      <c r="C1364" s="120" t="s">
        <v>7213</v>
      </c>
      <c r="D1364" s="112" t="s">
        <v>7214</v>
      </c>
      <c r="E1364" s="112" t="s">
        <v>1860</v>
      </c>
      <c r="F1364" s="113" t="s">
        <v>1463</v>
      </c>
      <c r="G1364" s="112" t="s">
        <v>942</v>
      </c>
      <c r="H1364" s="118" t="s">
        <v>396</v>
      </c>
      <c r="I1364" s="119" t="s">
        <v>431</v>
      </c>
      <c r="J1364" s="114" t="s">
        <v>452</v>
      </c>
      <c r="K1364" s="115" t="s">
        <v>7</v>
      </c>
      <c r="L1364" s="115" t="s">
        <v>7215</v>
      </c>
      <c r="M1364" s="117" t="s">
        <v>649</v>
      </c>
      <c r="N1364" s="121" t="s">
        <v>7216</v>
      </c>
      <c r="O1364" s="112" t="s">
        <v>7217</v>
      </c>
      <c r="P1364" s="112"/>
    </row>
    <row r="1365" spans="1:16" ht="249.6" x14ac:dyDescent="0.3">
      <c r="A1365" s="116" t="s">
        <v>400</v>
      </c>
      <c r="B1365" s="111">
        <v>44827</v>
      </c>
      <c r="C1365" s="120" t="s">
        <v>7218</v>
      </c>
      <c r="D1365" s="112" t="s">
        <v>7219</v>
      </c>
      <c r="E1365" s="112" t="s">
        <v>7220</v>
      </c>
      <c r="F1365" s="113" t="s">
        <v>1463</v>
      </c>
      <c r="G1365" s="112" t="s">
        <v>409</v>
      </c>
      <c r="H1365" s="118" t="s">
        <v>396</v>
      </c>
      <c r="I1365" s="119" t="s">
        <v>461</v>
      </c>
      <c r="J1365" s="114" t="s">
        <v>386</v>
      </c>
      <c r="K1365" s="115" t="s">
        <v>26</v>
      </c>
      <c r="L1365" s="115" t="s">
        <v>7221</v>
      </c>
      <c r="M1365" s="117" t="s">
        <v>439</v>
      </c>
      <c r="N1365" s="121" t="s">
        <v>7222</v>
      </c>
      <c r="O1365" s="112" t="s">
        <v>7223</v>
      </c>
      <c r="P1365" s="112"/>
    </row>
    <row r="1366" spans="1:16" ht="109.2" x14ac:dyDescent="0.3">
      <c r="A1366" s="116" t="s">
        <v>412</v>
      </c>
      <c r="B1366" s="111">
        <v>44827</v>
      </c>
      <c r="C1366" s="120" t="s">
        <v>7224</v>
      </c>
      <c r="D1366" s="112" t="s">
        <v>7225</v>
      </c>
      <c r="E1366" s="112" t="s">
        <v>1449</v>
      </c>
      <c r="F1366" s="113" t="s">
        <v>1606</v>
      </c>
      <c r="G1366" s="112" t="s">
        <v>1088</v>
      </c>
      <c r="H1366" s="118" t="s">
        <v>396</v>
      </c>
      <c r="I1366" s="119" t="s">
        <v>447</v>
      </c>
      <c r="J1366" s="114" t="s">
        <v>452</v>
      </c>
      <c r="K1366" s="115" t="s">
        <v>7</v>
      </c>
      <c r="L1366" s="115" t="s">
        <v>7226</v>
      </c>
      <c r="M1366" s="117"/>
      <c r="N1366" s="121" t="s">
        <v>7227</v>
      </c>
      <c r="O1366" s="112" t="s">
        <v>7228</v>
      </c>
      <c r="P1366" s="112"/>
    </row>
    <row r="1367" spans="1:16" ht="156" x14ac:dyDescent="0.3">
      <c r="A1367" s="116" t="s">
        <v>400</v>
      </c>
      <c r="B1367" s="111">
        <v>44827</v>
      </c>
      <c r="C1367" s="120" t="s">
        <v>7229</v>
      </c>
      <c r="D1367" s="112" t="s">
        <v>7230</v>
      </c>
      <c r="E1367" s="112" t="s">
        <v>1328</v>
      </c>
      <c r="F1367" s="113" t="s">
        <v>4211</v>
      </c>
      <c r="G1367" s="135" t="s">
        <v>564</v>
      </c>
      <c r="H1367" s="118" t="s">
        <v>396</v>
      </c>
      <c r="I1367" s="119" t="s">
        <v>424</v>
      </c>
      <c r="J1367" s="114" t="s">
        <v>452</v>
      </c>
      <c r="K1367" s="115" t="s">
        <v>36</v>
      </c>
      <c r="L1367" s="115" t="s">
        <v>7231</v>
      </c>
      <c r="M1367" s="117"/>
      <c r="N1367" s="121" t="s">
        <v>7232</v>
      </c>
      <c r="O1367" s="112" t="s">
        <v>7233</v>
      </c>
      <c r="P1367" s="112"/>
    </row>
    <row r="1368" spans="1:16" ht="234" x14ac:dyDescent="0.3">
      <c r="A1368" s="116" t="s">
        <v>379</v>
      </c>
      <c r="B1368" s="111">
        <v>44827</v>
      </c>
      <c r="C1368" s="120" t="s">
        <v>7234</v>
      </c>
      <c r="D1368" s="112" t="s">
        <v>7235</v>
      </c>
      <c r="E1368" s="112" t="s">
        <v>1401</v>
      </c>
      <c r="F1368" s="113" t="s">
        <v>1525</v>
      </c>
      <c r="G1368" s="112" t="s">
        <v>942</v>
      </c>
      <c r="H1368" s="118" t="s">
        <v>375</v>
      </c>
      <c r="I1368" s="119" t="s">
        <v>447</v>
      </c>
      <c r="J1368" s="114" t="s">
        <v>452</v>
      </c>
      <c r="K1368" s="115" t="s">
        <v>10</v>
      </c>
      <c r="L1368" s="115" t="s">
        <v>7236</v>
      </c>
      <c r="M1368" s="117" t="s">
        <v>649</v>
      </c>
      <c r="N1368" s="121" t="s">
        <v>7237</v>
      </c>
      <c r="O1368" s="112" t="s">
        <v>7238</v>
      </c>
      <c r="P1368" s="112"/>
    </row>
    <row r="1369" spans="1:16" ht="405.6" x14ac:dyDescent="0.3">
      <c r="A1369" s="116" t="s">
        <v>1593</v>
      </c>
      <c r="B1369" s="111">
        <v>44827</v>
      </c>
      <c r="C1369" s="120" t="s">
        <v>7239</v>
      </c>
      <c r="D1369" s="112" t="s">
        <v>7240</v>
      </c>
      <c r="E1369" s="112" t="s">
        <v>4253</v>
      </c>
      <c r="F1369" s="113" t="s">
        <v>3298</v>
      </c>
      <c r="G1369" s="112" t="s">
        <v>942</v>
      </c>
      <c r="H1369" s="118" t="s">
        <v>375</v>
      </c>
      <c r="I1369" s="119" t="s">
        <v>461</v>
      </c>
      <c r="J1369" s="114" t="s">
        <v>452</v>
      </c>
      <c r="K1369" s="115" t="s">
        <v>10</v>
      </c>
      <c r="L1369" s="115" t="s">
        <v>7241</v>
      </c>
      <c r="M1369" s="117"/>
      <c r="N1369" s="121" t="s">
        <v>7242</v>
      </c>
      <c r="O1369" s="112" t="s">
        <v>7243</v>
      </c>
      <c r="P1369" s="112"/>
    </row>
    <row r="1370" spans="1:16" ht="62.4" x14ac:dyDescent="0.3">
      <c r="A1370" s="116" t="s">
        <v>379</v>
      </c>
      <c r="B1370" s="111">
        <v>44827</v>
      </c>
      <c r="C1370" s="120" t="s">
        <v>7244</v>
      </c>
      <c r="D1370" s="112" t="s">
        <v>7245</v>
      </c>
      <c r="E1370" s="112" t="s">
        <v>1297</v>
      </c>
      <c r="F1370" s="113" t="s">
        <v>374</v>
      </c>
      <c r="G1370" s="112" t="s">
        <v>7246</v>
      </c>
      <c r="H1370" s="118" t="s">
        <v>396</v>
      </c>
      <c r="I1370" s="119" t="s">
        <v>1476</v>
      </c>
      <c r="J1370" s="114" t="s">
        <v>386</v>
      </c>
      <c r="K1370" s="115" t="s">
        <v>10</v>
      </c>
      <c r="L1370" s="115" t="s">
        <v>7247</v>
      </c>
      <c r="M1370" s="117"/>
      <c r="N1370" s="121" t="s">
        <v>7248</v>
      </c>
      <c r="O1370" s="112" t="s">
        <v>7249</v>
      </c>
      <c r="P1370" s="112"/>
    </row>
    <row r="1371" spans="1:16" ht="171.6" x14ac:dyDescent="0.3">
      <c r="A1371" s="116" t="s">
        <v>822</v>
      </c>
      <c r="B1371" s="111">
        <v>44827</v>
      </c>
      <c r="C1371" s="120" t="s">
        <v>7250</v>
      </c>
      <c r="D1371" s="112" t="s">
        <v>7251</v>
      </c>
      <c r="E1371" s="112" t="s">
        <v>2548</v>
      </c>
      <c r="F1371" s="113" t="s">
        <v>374</v>
      </c>
      <c r="G1371" s="121" t="s">
        <v>374</v>
      </c>
      <c r="H1371" s="181" t="s">
        <v>375</v>
      </c>
      <c r="I1371" s="119" t="s">
        <v>461</v>
      </c>
      <c r="J1371" s="114" t="s">
        <v>452</v>
      </c>
      <c r="K1371" s="115" t="s">
        <v>3</v>
      </c>
      <c r="L1371" s="115" t="s">
        <v>7252</v>
      </c>
      <c r="M1371" s="117"/>
      <c r="N1371" s="121" t="s">
        <v>7253</v>
      </c>
      <c r="O1371" s="112" t="s">
        <v>7254</v>
      </c>
      <c r="P1371" s="112"/>
    </row>
    <row r="1372" spans="1:16" ht="156" x14ac:dyDescent="0.3">
      <c r="A1372" s="116" t="s">
        <v>684</v>
      </c>
      <c r="B1372" s="111">
        <v>44827</v>
      </c>
      <c r="C1372" s="120" t="s">
        <v>7255</v>
      </c>
      <c r="D1372" s="112" t="s">
        <v>7256</v>
      </c>
      <c r="E1372" s="112" t="s">
        <v>1850</v>
      </c>
      <c r="F1372" s="113" t="s">
        <v>374</v>
      </c>
      <c r="G1372" s="112" t="s">
        <v>7257</v>
      </c>
      <c r="H1372" s="118" t="s">
        <v>375</v>
      </c>
      <c r="I1372" s="119" t="s">
        <v>385</v>
      </c>
      <c r="J1372" s="114" t="s">
        <v>386</v>
      </c>
      <c r="K1372" s="115" t="s">
        <v>10</v>
      </c>
      <c r="L1372" s="115" t="s">
        <v>7258</v>
      </c>
      <c r="M1372" s="117"/>
      <c r="N1372" s="121" t="s">
        <v>7259</v>
      </c>
      <c r="O1372" s="112" t="s">
        <v>7260</v>
      </c>
      <c r="P1372" s="112"/>
    </row>
    <row r="1373" spans="1:16" ht="93.6" x14ac:dyDescent="0.3">
      <c r="A1373" s="116" t="s">
        <v>390</v>
      </c>
      <c r="B1373" s="111">
        <v>44827</v>
      </c>
      <c r="C1373" s="120" t="s">
        <v>7261</v>
      </c>
      <c r="D1373" s="112" t="s">
        <v>7262</v>
      </c>
      <c r="E1373" s="112" t="s">
        <v>3247</v>
      </c>
      <c r="F1373" s="113" t="s">
        <v>374</v>
      </c>
      <c r="G1373" s="135" t="s">
        <v>2951</v>
      </c>
      <c r="H1373" s="118" t="s">
        <v>396</v>
      </c>
      <c r="I1373" s="119" t="s">
        <v>431</v>
      </c>
      <c r="J1373" s="114" t="s">
        <v>452</v>
      </c>
      <c r="K1373" s="115" t="s">
        <v>36</v>
      </c>
      <c r="L1373" s="115" t="s">
        <v>7263</v>
      </c>
      <c r="M1373" s="117"/>
      <c r="N1373" s="121" t="s">
        <v>7264</v>
      </c>
      <c r="O1373" s="112" t="s">
        <v>7265</v>
      </c>
      <c r="P1373" s="112"/>
    </row>
    <row r="1374" spans="1:16" ht="312" x14ac:dyDescent="0.3">
      <c r="A1374" s="116" t="s">
        <v>400</v>
      </c>
      <c r="B1374" s="111">
        <v>44827</v>
      </c>
      <c r="C1374" s="120" t="s">
        <v>7266</v>
      </c>
      <c r="D1374" s="112" t="s">
        <v>7267</v>
      </c>
      <c r="E1374" s="112" t="s">
        <v>2487</v>
      </c>
      <c r="F1374" s="113" t="s">
        <v>374</v>
      </c>
      <c r="G1374" s="135" t="s">
        <v>564</v>
      </c>
      <c r="H1374" s="118" t="s">
        <v>375</v>
      </c>
      <c r="I1374" s="119" t="s">
        <v>461</v>
      </c>
      <c r="J1374" s="114" t="s">
        <v>452</v>
      </c>
      <c r="K1374" s="115" t="s">
        <v>36</v>
      </c>
      <c r="L1374" s="115"/>
      <c r="M1374" s="117"/>
      <c r="N1374" s="112" t="s">
        <v>7268</v>
      </c>
      <c r="O1374" s="112" t="s">
        <v>7269</v>
      </c>
      <c r="P1374" s="112"/>
    </row>
    <row r="1375" spans="1:16" ht="31.2" x14ac:dyDescent="0.3">
      <c r="A1375" s="116" t="s">
        <v>412</v>
      </c>
      <c r="B1375" s="111">
        <v>44827</v>
      </c>
      <c r="C1375" s="120" t="s">
        <v>7270</v>
      </c>
      <c r="D1375" s="112" t="s">
        <v>3545</v>
      </c>
      <c r="E1375" s="112" t="s">
        <v>1878</v>
      </c>
      <c r="F1375" s="113" t="s">
        <v>374</v>
      </c>
      <c r="G1375" s="112" t="s">
        <v>374</v>
      </c>
      <c r="H1375" s="118" t="s">
        <v>396</v>
      </c>
      <c r="I1375" s="119" t="s">
        <v>397</v>
      </c>
      <c r="J1375" s="114" t="s">
        <v>386</v>
      </c>
      <c r="K1375" s="115" t="s">
        <v>7</v>
      </c>
      <c r="L1375" s="115" t="s">
        <v>7271</v>
      </c>
      <c r="M1375" s="117"/>
      <c r="N1375" s="121" t="s">
        <v>7272</v>
      </c>
      <c r="O1375" s="112" t="s">
        <v>549</v>
      </c>
      <c r="P1375" s="112"/>
    </row>
    <row r="1376" spans="1:16" ht="46.8" x14ac:dyDescent="0.3">
      <c r="A1376" s="116" t="s">
        <v>400</v>
      </c>
      <c r="B1376" s="111">
        <v>44827</v>
      </c>
      <c r="C1376" s="120" t="s">
        <v>7273</v>
      </c>
      <c r="D1376" s="112" t="s">
        <v>918</v>
      </c>
      <c r="E1376" s="112" t="s">
        <v>1634</v>
      </c>
      <c r="F1376" s="113" t="s">
        <v>374</v>
      </c>
      <c r="G1376" s="112" t="s">
        <v>374</v>
      </c>
      <c r="H1376" s="118" t="s">
        <v>396</v>
      </c>
      <c r="I1376" s="119" t="s">
        <v>694</v>
      </c>
      <c r="J1376" s="114" t="s">
        <v>386</v>
      </c>
      <c r="K1376" s="115" t="s">
        <v>36</v>
      </c>
      <c r="L1376" s="115" t="s">
        <v>7274</v>
      </c>
      <c r="M1376" s="117"/>
      <c r="N1376" s="112" t="s">
        <v>7275</v>
      </c>
      <c r="O1376" s="112" t="s">
        <v>549</v>
      </c>
      <c r="P1376" s="112"/>
    </row>
    <row r="1377" spans="1:16" ht="78" x14ac:dyDescent="0.3">
      <c r="A1377" s="116" t="s">
        <v>390</v>
      </c>
      <c r="B1377" s="111">
        <v>44827</v>
      </c>
      <c r="C1377" s="120" t="s">
        <v>7276</v>
      </c>
      <c r="D1377" s="112" t="s">
        <v>647</v>
      </c>
      <c r="E1377" s="112" t="s">
        <v>1562</v>
      </c>
      <c r="F1377" s="113" t="s">
        <v>374</v>
      </c>
      <c r="G1377" s="135" t="s">
        <v>374</v>
      </c>
      <c r="H1377" s="181" t="s">
        <v>396</v>
      </c>
      <c r="I1377" s="119" t="s">
        <v>431</v>
      </c>
      <c r="J1377" s="114" t="s">
        <v>452</v>
      </c>
      <c r="K1377" s="115" t="s">
        <v>50</v>
      </c>
      <c r="L1377" s="115"/>
      <c r="M1377" s="117"/>
      <c r="N1377" s="121" t="s">
        <v>7277</v>
      </c>
      <c r="O1377" s="112" t="s">
        <v>1749</v>
      </c>
      <c r="P1377" s="112"/>
    </row>
    <row r="1378" spans="1:16" ht="93.6" x14ac:dyDescent="0.3">
      <c r="A1378" s="116" t="s">
        <v>400</v>
      </c>
      <c r="B1378" s="111">
        <v>44827</v>
      </c>
      <c r="C1378" s="120" t="s">
        <v>7278</v>
      </c>
      <c r="D1378" s="112" t="s">
        <v>4742</v>
      </c>
      <c r="E1378" s="112" t="s">
        <v>1702</v>
      </c>
      <c r="F1378" s="113" t="s">
        <v>374</v>
      </c>
      <c r="G1378" s="112" t="s">
        <v>374</v>
      </c>
      <c r="H1378" s="118" t="s">
        <v>396</v>
      </c>
      <c r="I1378" s="119" t="s">
        <v>461</v>
      </c>
      <c r="J1378" s="114" t="s">
        <v>386</v>
      </c>
      <c r="K1378" s="115" t="s">
        <v>1806</v>
      </c>
      <c r="L1378" s="115"/>
      <c r="M1378" s="117"/>
      <c r="N1378" s="121" t="s">
        <v>7279</v>
      </c>
      <c r="O1378" s="112" t="s">
        <v>7280</v>
      </c>
      <c r="P1378" s="112"/>
    </row>
    <row r="1379" spans="1:16" ht="249.6" x14ac:dyDescent="0.3">
      <c r="A1379" s="116" t="s">
        <v>400</v>
      </c>
      <c r="B1379" s="111">
        <v>44827</v>
      </c>
      <c r="C1379" s="120" t="s">
        <v>7281</v>
      </c>
      <c r="D1379" s="112" t="s">
        <v>7282</v>
      </c>
      <c r="E1379" s="112" t="s">
        <v>6073</v>
      </c>
      <c r="F1379" s="113" t="s">
        <v>374</v>
      </c>
      <c r="G1379" s="112" t="s">
        <v>374</v>
      </c>
      <c r="H1379" s="118" t="s">
        <v>375</v>
      </c>
      <c r="I1379" s="119" t="s">
        <v>431</v>
      </c>
      <c r="J1379" s="114" t="s">
        <v>386</v>
      </c>
      <c r="K1379" s="115" t="s">
        <v>50</v>
      </c>
      <c r="L1379" s="115" t="s">
        <v>7283</v>
      </c>
      <c r="M1379" s="117"/>
      <c r="N1379" s="121" t="s">
        <v>7284</v>
      </c>
      <c r="O1379" s="112" t="s">
        <v>7285</v>
      </c>
      <c r="P1379" s="112"/>
    </row>
    <row r="1380" spans="1:16" ht="62.4" x14ac:dyDescent="0.3">
      <c r="A1380" s="116" t="s">
        <v>554</v>
      </c>
      <c r="B1380" s="111">
        <v>44820</v>
      </c>
      <c r="C1380" s="120" t="s">
        <v>7286</v>
      </c>
      <c r="D1380" s="112" t="s">
        <v>7287</v>
      </c>
      <c r="E1380" s="112" t="s">
        <v>2143</v>
      </c>
      <c r="F1380" s="113" t="s">
        <v>1298</v>
      </c>
      <c r="G1380" s="112" t="s">
        <v>374</v>
      </c>
      <c r="H1380" s="118" t="s">
        <v>396</v>
      </c>
      <c r="I1380" s="119" t="s">
        <v>710</v>
      </c>
      <c r="J1380" s="114" t="s">
        <v>452</v>
      </c>
      <c r="K1380" s="115" t="s">
        <v>0</v>
      </c>
      <c r="L1380" s="115" t="s">
        <v>3802</v>
      </c>
      <c r="M1380" s="117"/>
      <c r="N1380" s="121" t="s">
        <v>7288</v>
      </c>
      <c r="O1380" s="112" t="s">
        <v>7289</v>
      </c>
      <c r="P1380" s="112"/>
    </row>
    <row r="1381" spans="1:16" ht="109.2" x14ac:dyDescent="0.3">
      <c r="A1381" s="116" t="s">
        <v>554</v>
      </c>
      <c r="B1381" s="111">
        <v>44820</v>
      </c>
      <c r="C1381" s="120" t="s">
        <v>7290</v>
      </c>
      <c r="D1381" s="112" t="s">
        <v>7291</v>
      </c>
      <c r="E1381" s="112" t="s">
        <v>1634</v>
      </c>
      <c r="F1381" s="113" t="s">
        <v>1298</v>
      </c>
      <c r="G1381" s="112" t="s">
        <v>374</v>
      </c>
      <c r="H1381" s="118" t="s">
        <v>396</v>
      </c>
      <c r="I1381" s="119" t="s">
        <v>397</v>
      </c>
      <c r="J1381" s="114" t="s">
        <v>452</v>
      </c>
      <c r="K1381" s="115" t="s">
        <v>1</v>
      </c>
      <c r="L1381" s="115"/>
      <c r="M1381" s="117"/>
      <c r="N1381" s="121" t="s">
        <v>7292</v>
      </c>
      <c r="O1381" s="112" t="s">
        <v>7293</v>
      </c>
      <c r="P1381" s="112"/>
    </row>
    <row r="1382" spans="1:16" ht="124.8" x14ac:dyDescent="0.3">
      <c r="A1382" s="116" t="s">
        <v>412</v>
      </c>
      <c r="B1382" s="111">
        <v>44820</v>
      </c>
      <c r="C1382" s="120" t="s">
        <v>7294</v>
      </c>
      <c r="D1382" s="112" t="s">
        <v>7295</v>
      </c>
      <c r="E1382" s="112" t="s">
        <v>7296</v>
      </c>
      <c r="F1382" s="113" t="s">
        <v>1544</v>
      </c>
      <c r="G1382" s="112" t="s">
        <v>665</v>
      </c>
      <c r="H1382" s="118" t="s">
        <v>396</v>
      </c>
      <c r="I1382" s="119" t="s">
        <v>385</v>
      </c>
      <c r="J1382" s="114" t="s">
        <v>386</v>
      </c>
      <c r="K1382" s="115" t="s">
        <v>7</v>
      </c>
      <c r="L1382" s="115" t="s">
        <v>7297</v>
      </c>
      <c r="M1382" s="117"/>
      <c r="N1382" s="121" t="s">
        <v>7298</v>
      </c>
      <c r="O1382" s="112" t="s">
        <v>7299</v>
      </c>
      <c r="P1382" s="112"/>
    </row>
    <row r="1383" spans="1:16" ht="124.8" x14ac:dyDescent="0.3">
      <c r="A1383" s="116" t="s">
        <v>1654</v>
      </c>
      <c r="B1383" s="111">
        <v>44820</v>
      </c>
      <c r="C1383" s="120" t="s">
        <v>7300</v>
      </c>
      <c r="D1383" s="112" t="s">
        <v>7301</v>
      </c>
      <c r="E1383" s="112" t="s">
        <v>7302</v>
      </c>
      <c r="F1383" s="113" t="s">
        <v>1556</v>
      </c>
      <c r="G1383" s="135" t="s">
        <v>5532</v>
      </c>
      <c r="H1383" s="118" t="s">
        <v>396</v>
      </c>
      <c r="I1383" s="119" t="s">
        <v>431</v>
      </c>
      <c r="J1383" s="114" t="s">
        <v>452</v>
      </c>
      <c r="K1383" s="115" t="s">
        <v>145</v>
      </c>
      <c r="L1383" s="115" t="s">
        <v>7303</v>
      </c>
      <c r="M1383" s="117"/>
      <c r="N1383" s="121" t="s">
        <v>7304</v>
      </c>
      <c r="O1383" s="112" t="s">
        <v>7305</v>
      </c>
      <c r="P1383" s="112"/>
    </row>
    <row r="1384" spans="1:16" ht="140.4" x14ac:dyDescent="0.3">
      <c r="A1384" s="116" t="s">
        <v>390</v>
      </c>
      <c r="B1384" s="111">
        <v>44820</v>
      </c>
      <c r="C1384" s="120" t="s">
        <v>7306</v>
      </c>
      <c r="D1384" s="112" t="s">
        <v>2126</v>
      </c>
      <c r="E1384" s="112" t="s">
        <v>2127</v>
      </c>
      <c r="F1384" s="113" t="s">
        <v>1556</v>
      </c>
      <c r="G1384" s="135" t="s">
        <v>7307</v>
      </c>
      <c r="H1384" s="118" t="s">
        <v>396</v>
      </c>
      <c r="I1384" s="119" t="s">
        <v>1243</v>
      </c>
      <c r="J1384" s="114" t="s">
        <v>452</v>
      </c>
      <c r="K1384" s="115" t="s">
        <v>39</v>
      </c>
      <c r="L1384" s="115" t="s">
        <v>7308</v>
      </c>
      <c r="M1384" s="117"/>
      <c r="N1384" s="121" t="s">
        <v>7309</v>
      </c>
      <c r="O1384" s="112" t="s">
        <v>2130</v>
      </c>
      <c r="P1384" s="112"/>
    </row>
    <row r="1385" spans="1:16" ht="93.6" x14ac:dyDescent="0.3">
      <c r="A1385" s="116" t="s">
        <v>412</v>
      </c>
      <c r="B1385" s="111">
        <v>44820</v>
      </c>
      <c r="C1385" s="120" t="s">
        <v>7310</v>
      </c>
      <c r="D1385" s="112" t="s">
        <v>7311</v>
      </c>
      <c r="E1385" s="112" t="s">
        <v>1328</v>
      </c>
      <c r="F1385" s="113" t="s">
        <v>1556</v>
      </c>
      <c r="G1385" s="112" t="s">
        <v>564</v>
      </c>
      <c r="H1385" s="118" t="s">
        <v>396</v>
      </c>
      <c r="I1385" s="119" t="s">
        <v>461</v>
      </c>
      <c r="J1385" s="114" t="s">
        <v>452</v>
      </c>
      <c r="K1385" s="115" t="s">
        <v>7</v>
      </c>
      <c r="L1385" s="115" t="s">
        <v>7312</v>
      </c>
      <c r="M1385" s="117"/>
      <c r="N1385" s="121" t="s">
        <v>7313</v>
      </c>
      <c r="O1385" s="112" t="s">
        <v>7314</v>
      </c>
      <c r="P1385" s="112"/>
    </row>
    <row r="1386" spans="1:16" ht="140.4" x14ac:dyDescent="0.3">
      <c r="A1386" s="116" t="s">
        <v>379</v>
      </c>
      <c r="B1386" s="111">
        <v>44820</v>
      </c>
      <c r="C1386" s="120" t="s">
        <v>7315</v>
      </c>
      <c r="D1386" s="112" t="s">
        <v>7316</v>
      </c>
      <c r="E1386" s="112" t="s">
        <v>1572</v>
      </c>
      <c r="F1386" s="113" t="s">
        <v>1463</v>
      </c>
      <c r="G1386" s="112" t="s">
        <v>942</v>
      </c>
      <c r="H1386" s="118" t="s">
        <v>396</v>
      </c>
      <c r="I1386" s="170" t="s">
        <v>516</v>
      </c>
      <c r="J1386" s="115" t="s">
        <v>386</v>
      </c>
      <c r="K1386" s="115" t="s">
        <v>32</v>
      </c>
      <c r="L1386" s="115" t="s">
        <v>7317</v>
      </c>
      <c r="M1386" s="117"/>
      <c r="N1386" s="121" t="s">
        <v>7318</v>
      </c>
      <c r="O1386" s="112" t="s">
        <v>7319</v>
      </c>
      <c r="P1386" s="112"/>
    </row>
    <row r="1387" spans="1:16" ht="140.4" x14ac:dyDescent="0.3">
      <c r="A1387" s="116" t="s">
        <v>442</v>
      </c>
      <c r="B1387" s="111">
        <v>44820</v>
      </c>
      <c r="C1387" s="120" t="s">
        <v>7320</v>
      </c>
      <c r="D1387" s="112" t="s">
        <v>7321</v>
      </c>
      <c r="E1387" s="112" t="s">
        <v>7322</v>
      </c>
      <c r="F1387" s="113" t="s">
        <v>1463</v>
      </c>
      <c r="G1387" s="112" t="s">
        <v>830</v>
      </c>
      <c r="H1387" s="118" t="s">
        <v>396</v>
      </c>
      <c r="I1387" s="170" t="s">
        <v>424</v>
      </c>
      <c r="J1387" s="115" t="s">
        <v>386</v>
      </c>
      <c r="K1387" s="115" t="s">
        <v>7</v>
      </c>
      <c r="L1387" s="115" t="s">
        <v>7323</v>
      </c>
      <c r="M1387" s="117"/>
      <c r="N1387" s="121" t="s">
        <v>7324</v>
      </c>
      <c r="O1387" s="112" t="s">
        <v>7325</v>
      </c>
      <c r="P1387" s="112"/>
    </row>
    <row r="1388" spans="1:16" ht="78" x14ac:dyDescent="0.3">
      <c r="A1388" s="116" t="s">
        <v>412</v>
      </c>
      <c r="B1388" s="111">
        <v>44820</v>
      </c>
      <c r="C1388" s="120" t="s">
        <v>7326</v>
      </c>
      <c r="D1388" s="112" t="s">
        <v>7327</v>
      </c>
      <c r="E1388" s="112" t="s">
        <v>1584</v>
      </c>
      <c r="F1388" s="113" t="s">
        <v>1463</v>
      </c>
      <c r="G1388" s="112" t="s">
        <v>409</v>
      </c>
      <c r="H1388" s="118" t="s">
        <v>396</v>
      </c>
      <c r="I1388" s="119" t="s">
        <v>1206</v>
      </c>
      <c r="J1388" s="114" t="s">
        <v>452</v>
      </c>
      <c r="K1388" s="115" t="s">
        <v>7</v>
      </c>
      <c r="L1388" s="115" t="s">
        <v>7328</v>
      </c>
      <c r="M1388" s="117"/>
      <c r="N1388" s="121" t="s">
        <v>7329</v>
      </c>
      <c r="O1388" s="112" t="s">
        <v>7330</v>
      </c>
      <c r="P1388" s="112"/>
    </row>
    <row r="1389" spans="1:16" ht="234" x14ac:dyDescent="0.3">
      <c r="A1389" s="116" t="s">
        <v>379</v>
      </c>
      <c r="B1389" s="111">
        <v>44820</v>
      </c>
      <c r="C1389" s="120" t="s">
        <v>7331</v>
      </c>
      <c r="D1389" s="112" t="s">
        <v>7332</v>
      </c>
      <c r="E1389" s="112" t="s">
        <v>445</v>
      </c>
      <c r="F1389" s="113" t="s">
        <v>1463</v>
      </c>
      <c r="G1389" s="112" t="s">
        <v>409</v>
      </c>
      <c r="H1389" s="118" t="s">
        <v>396</v>
      </c>
      <c r="I1389" s="119" t="s">
        <v>461</v>
      </c>
      <c r="J1389" s="114" t="s">
        <v>452</v>
      </c>
      <c r="K1389" s="115" t="s">
        <v>32</v>
      </c>
      <c r="L1389" s="115" t="s">
        <v>7333</v>
      </c>
      <c r="M1389" s="117" t="s">
        <v>439</v>
      </c>
      <c r="N1389" s="121" t="s">
        <v>7334</v>
      </c>
      <c r="O1389" s="112" t="s">
        <v>7335</v>
      </c>
      <c r="P1389" s="112"/>
    </row>
    <row r="1390" spans="1:16" ht="140.4" x14ac:dyDescent="0.3">
      <c r="A1390" s="116" t="s">
        <v>379</v>
      </c>
      <c r="B1390" s="111">
        <v>44820</v>
      </c>
      <c r="C1390" s="120" t="s">
        <v>7336</v>
      </c>
      <c r="D1390" s="112" t="s">
        <v>7337</v>
      </c>
      <c r="E1390" s="112" t="s">
        <v>2548</v>
      </c>
      <c r="F1390" s="113" t="s">
        <v>1606</v>
      </c>
      <c r="G1390" s="112" t="s">
        <v>942</v>
      </c>
      <c r="H1390" s="118" t="s">
        <v>396</v>
      </c>
      <c r="I1390" s="119" t="s">
        <v>431</v>
      </c>
      <c r="J1390" s="114" t="s">
        <v>386</v>
      </c>
      <c r="K1390" s="115" t="s">
        <v>7</v>
      </c>
      <c r="L1390" s="115" t="s">
        <v>7338</v>
      </c>
      <c r="M1390" s="117"/>
      <c r="N1390" s="121" t="s">
        <v>7339</v>
      </c>
      <c r="O1390" s="112" t="s">
        <v>7340</v>
      </c>
      <c r="P1390" s="112"/>
    </row>
    <row r="1391" spans="1:16" ht="187.2" x14ac:dyDescent="0.3">
      <c r="A1391" s="116" t="s">
        <v>379</v>
      </c>
      <c r="B1391" s="111">
        <v>44820</v>
      </c>
      <c r="C1391" s="120" t="s">
        <v>7341</v>
      </c>
      <c r="D1391" s="112" t="s">
        <v>7342</v>
      </c>
      <c r="E1391" s="112" t="s">
        <v>1878</v>
      </c>
      <c r="F1391" s="113" t="s">
        <v>1506</v>
      </c>
      <c r="G1391" s="112" t="s">
        <v>942</v>
      </c>
      <c r="H1391" s="118" t="s">
        <v>375</v>
      </c>
      <c r="I1391" s="119" t="s">
        <v>6692</v>
      </c>
      <c r="J1391" s="114" t="s">
        <v>452</v>
      </c>
      <c r="K1391" s="115" t="s">
        <v>32</v>
      </c>
      <c r="L1391" s="115" t="s">
        <v>2957</v>
      </c>
      <c r="M1391" s="117" t="s">
        <v>649</v>
      </c>
      <c r="N1391" s="121" t="s">
        <v>7343</v>
      </c>
      <c r="O1391" s="112" t="s">
        <v>7344</v>
      </c>
      <c r="P1391" s="112"/>
    </row>
    <row r="1392" spans="1:16" ht="156" x14ac:dyDescent="0.3">
      <c r="A1392" s="116" t="s">
        <v>390</v>
      </c>
      <c r="B1392" s="111">
        <v>44820</v>
      </c>
      <c r="C1392" s="120" t="s">
        <v>7345</v>
      </c>
      <c r="D1392" s="112" t="s">
        <v>7346</v>
      </c>
      <c r="E1392" s="112" t="s">
        <v>1677</v>
      </c>
      <c r="F1392" s="113" t="s">
        <v>1518</v>
      </c>
      <c r="G1392" s="112" t="s">
        <v>374</v>
      </c>
      <c r="H1392" s="118" t="s">
        <v>375</v>
      </c>
      <c r="I1392" s="119" t="s">
        <v>385</v>
      </c>
      <c r="J1392" s="114" t="s">
        <v>386</v>
      </c>
      <c r="K1392" s="115" t="s">
        <v>226</v>
      </c>
      <c r="L1392" s="115" t="s">
        <v>7347</v>
      </c>
      <c r="M1392" s="117"/>
      <c r="N1392" s="121" t="s">
        <v>7348</v>
      </c>
      <c r="O1392" s="112" t="s">
        <v>7349</v>
      </c>
      <c r="P1392" s="112"/>
    </row>
    <row r="1393" spans="1:16" ht="296.39999999999998" x14ac:dyDescent="0.3">
      <c r="A1393" s="116" t="s">
        <v>379</v>
      </c>
      <c r="B1393" s="111">
        <v>44820</v>
      </c>
      <c r="C1393" s="120" t="s">
        <v>7350</v>
      </c>
      <c r="D1393" s="112" t="s">
        <v>7351</v>
      </c>
      <c r="E1393" s="112" t="s">
        <v>2143</v>
      </c>
      <c r="F1393" s="113" t="s">
        <v>4542</v>
      </c>
      <c r="G1393" s="112" t="s">
        <v>409</v>
      </c>
      <c r="H1393" s="118" t="s">
        <v>375</v>
      </c>
      <c r="I1393" s="119" t="s">
        <v>385</v>
      </c>
      <c r="J1393" s="114" t="s">
        <v>386</v>
      </c>
      <c r="K1393" s="115" t="s">
        <v>10</v>
      </c>
      <c r="L1393" s="115" t="s">
        <v>7352</v>
      </c>
      <c r="M1393" s="117"/>
      <c r="N1393" s="121" t="s">
        <v>7353</v>
      </c>
      <c r="O1393" s="112" t="s">
        <v>7354</v>
      </c>
      <c r="P1393" s="112"/>
    </row>
    <row r="1394" spans="1:16" ht="156" x14ac:dyDescent="0.3">
      <c r="A1394" s="116" t="s">
        <v>390</v>
      </c>
      <c r="B1394" s="111">
        <v>44820</v>
      </c>
      <c r="C1394" s="120" t="s">
        <v>7355</v>
      </c>
      <c r="D1394" s="112" t="s">
        <v>7356</v>
      </c>
      <c r="E1394" s="112" t="s">
        <v>3851</v>
      </c>
      <c r="F1394" s="113" t="s">
        <v>374</v>
      </c>
      <c r="G1394" s="112" t="s">
        <v>409</v>
      </c>
      <c r="H1394" s="118" t="s">
        <v>375</v>
      </c>
      <c r="I1394" s="125" t="s">
        <v>1651</v>
      </c>
      <c r="J1394" s="123" t="s">
        <v>386</v>
      </c>
      <c r="K1394" s="124" t="s">
        <v>63</v>
      </c>
      <c r="L1394" s="124" t="s">
        <v>7357</v>
      </c>
      <c r="M1394" s="117"/>
      <c r="N1394" s="121" t="s">
        <v>7358</v>
      </c>
      <c r="O1394" s="112" t="s">
        <v>7359</v>
      </c>
      <c r="P1394" s="112"/>
    </row>
    <row r="1395" spans="1:16" ht="202.8" x14ac:dyDescent="0.3">
      <c r="A1395" s="116" t="s">
        <v>400</v>
      </c>
      <c r="B1395" s="111">
        <v>44820</v>
      </c>
      <c r="C1395" s="120" t="s">
        <v>7360</v>
      </c>
      <c r="D1395" s="112" t="s">
        <v>7361</v>
      </c>
      <c r="E1395" s="112" t="s">
        <v>3912</v>
      </c>
      <c r="F1395" s="113" t="s">
        <v>374</v>
      </c>
      <c r="G1395" s="135" t="s">
        <v>374</v>
      </c>
      <c r="H1395" s="118" t="s">
        <v>396</v>
      </c>
      <c r="I1395" s="119" t="s">
        <v>385</v>
      </c>
      <c r="J1395" s="114" t="s">
        <v>452</v>
      </c>
      <c r="K1395" s="115" t="s">
        <v>194</v>
      </c>
      <c r="L1395" s="115" t="s">
        <v>7362</v>
      </c>
      <c r="M1395" s="117"/>
      <c r="N1395" s="121" t="s">
        <v>7363</v>
      </c>
      <c r="O1395" s="112" t="s">
        <v>7364</v>
      </c>
      <c r="P1395" s="112"/>
    </row>
    <row r="1396" spans="1:16" ht="124.8" x14ac:dyDescent="0.3">
      <c r="A1396" s="116" t="s">
        <v>369</v>
      </c>
      <c r="B1396" s="111">
        <v>44820</v>
      </c>
      <c r="C1396" s="120" t="s">
        <v>7365</v>
      </c>
      <c r="D1396" s="112" t="s">
        <v>7366</v>
      </c>
      <c r="E1396" s="112" t="s">
        <v>2191</v>
      </c>
      <c r="F1396" s="113" t="s">
        <v>374</v>
      </c>
      <c r="G1396" s="135" t="s">
        <v>374</v>
      </c>
      <c r="H1396" s="118" t="s">
        <v>396</v>
      </c>
      <c r="I1396" s="119" t="s">
        <v>461</v>
      </c>
      <c r="J1396" s="114" t="s">
        <v>452</v>
      </c>
      <c r="K1396" s="115" t="s">
        <v>25</v>
      </c>
      <c r="L1396" s="115" t="s">
        <v>7367</v>
      </c>
      <c r="M1396" s="117"/>
      <c r="N1396" s="121" t="s">
        <v>7368</v>
      </c>
      <c r="O1396" s="112" t="s">
        <v>549</v>
      </c>
      <c r="P1396" s="112"/>
    </row>
    <row r="1397" spans="1:16" ht="93.6" x14ac:dyDescent="0.3">
      <c r="A1397" s="116" t="s">
        <v>400</v>
      </c>
      <c r="B1397" s="111">
        <v>44820</v>
      </c>
      <c r="C1397" s="120" t="s">
        <v>7369</v>
      </c>
      <c r="D1397" s="112" t="s">
        <v>7370</v>
      </c>
      <c r="E1397" s="112" t="s">
        <v>704</v>
      </c>
      <c r="F1397" s="113" t="s">
        <v>374</v>
      </c>
      <c r="G1397" s="135" t="s">
        <v>374</v>
      </c>
      <c r="H1397" s="118" t="s">
        <v>396</v>
      </c>
      <c r="I1397" s="119" t="s">
        <v>1115</v>
      </c>
      <c r="J1397" s="114" t="s">
        <v>452</v>
      </c>
      <c r="K1397" s="115" t="s">
        <v>3</v>
      </c>
      <c r="L1397" s="115" t="s">
        <v>7371</v>
      </c>
      <c r="M1397" s="117"/>
      <c r="N1397" s="121" t="s">
        <v>7372</v>
      </c>
      <c r="O1397" s="112" t="s">
        <v>7373</v>
      </c>
      <c r="P1397" s="112"/>
    </row>
    <row r="1398" spans="1:16" ht="109.2" x14ac:dyDescent="0.3">
      <c r="A1398" s="116" t="s">
        <v>400</v>
      </c>
      <c r="B1398" s="111">
        <v>44820</v>
      </c>
      <c r="C1398" s="120" t="s">
        <v>7374</v>
      </c>
      <c r="D1398" s="112" t="s">
        <v>7375</v>
      </c>
      <c r="E1398" s="112" t="s">
        <v>1401</v>
      </c>
      <c r="F1398" s="113" t="s">
        <v>374</v>
      </c>
      <c r="G1398" s="112" t="s">
        <v>374</v>
      </c>
      <c r="H1398" s="118" t="s">
        <v>375</v>
      </c>
      <c r="I1398" s="119" t="s">
        <v>447</v>
      </c>
      <c r="J1398" s="114" t="s">
        <v>386</v>
      </c>
      <c r="K1398" s="115" t="s">
        <v>3</v>
      </c>
      <c r="L1398" s="115" t="s">
        <v>7376</v>
      </c>
      <c r="M1398" s="117"/>
      <c r="N1398" s="121" t="s">
        <v>7377</v>
      </c>
      <c r="O1398" s="112" t="s">
        <v>7378</v>
      </c>
      <c r="P1398" s="112"/>
    </row>
    <row r="1399" spans="1:16" ht="124.8" x14ac:dyDescent="0.3">
      <c r="A1399" s="116" t="s">
        <v>400</v>
      </c>
      <c r="B1399" s="111">
        <v>44820</v>
      </c>
      <c r="C1399" s="120" t="s">
        <v>7379</v>
      </c>
      <c r="D1399" s="112" t="s">
        <v>7380</v>
      </c>
      <c r="E1399" s="112" t="s">
        <v>1702</v>
      </c>
      <c r="F1399" s="113" t="s">
        <v>374</v>
      </c>
      <c r="G1399" s="135" t="s">
        <v>374</v>
      </c>
      <c r="H1399" s="118" t="s">
        <v>375</v>
      </c>
      <c r="I1399" s="119" t="s">
        <v>618</v>
      </c>
      <c r="J1399" s="114" t="s">
        <v>452</v>
      </c>
      <c r="K1399" s="115" t="s">
        <v>36</v>
      </c>
      <c r="L1399" s="115" t="s">
        <v>7381</v>
      </c>
      <c r="M1399" s="117"/>
      <c r="N1399" s="121" t="s">
        <v>7382</v>
      </c>
      <c r="O1399" s="112" t="s">
        <v>7383</v>
      </c>
      <c r="P1399" s="112"/>
    </row>
    <row r="1400" spans="1:16" ht="93.6" x14ac:dyDescent="0.3">
      <c r="A1400" s="116" t="s">
        <v>412</v>
      </c>
      <c r="B1400" s="111">
        <v>44820</v>
      </c>
      <c r="C1400" s="120" t="s">
        <v>7384</v>
      </c>
      <c r="D1400" s="112" t="s">
        <v>7385</v>
      </c>
      <c r="E1400" s="112" t="s">
        <v>5711</v>
      </c>
      <c r="F1400" s="113" t="s">
        <v>374</v>
      </c>
      <c r="G1400" s="112" t="s">
        <v>374</v>
      </c>
      <c r="H1400" s="118" t="s">
        <v>375</v>
      </c>
      <c r="I1400" s="119" t="s">
        <v>397</v>
      </c>
      <c r="J1400" s="114" t="s">
        <v>452</v>
      </c>
      <c r="K1400" s="115" t="s">
        <v>7</v>
      </c>
      <c r="L1400" s="115" t="s">
        <v>7386</v>
      </c>
      <c r="M1400" s="117"/>
      <c r="N1400" s="121" t="s">
        <v>7387</v>
      </c>
      <c r="O1400" s="112" t="s">
        <v>7388</v>
      </c>
      <c r="P1400" s="112"/>
    </row>
    <row r="1401" spans="1:16" ht="93.6" x14ac:dyDescent="0.3">
      <c r="A1401" s="116" t="s">
        <v>412</v>
      </c>
      <c r="B1401" s="111">
        <v>44820</v>
      </c>
      <c r="C1401" s="120" t="s">
        <v>7389</v>
      </c>
      <c r="D1401" s="112" t="s">
        <v>7390</v>
      </c>
      <c r="E1401" s="112" t="s">
        <v>2105</v>
      </c>
      <c r="F1401" s="113" t="s">
        <v>374</v>
      </c>
      <c r="G1401" s="112" t="s">
        <v>374</v>
      </c>
      <c r="H1401" s="118" t="s">
        <v>375</v>
      </c>
      <c r="I1401" s="119" t="s">
        <v>461</v>
      </c>
      <c r="J1401" s="114" t="s">
        <v>452</v>
      </c>
      <c r="K1401" s="115" t="s">
        <v>25</v>
      </c>
      <c r="L1401" s="115" t="s">
        <v>7391</v>
      </c>
      <c r="M1401" s="117"/>
      <c r="N1401" s="121" t="s">
        <v>7392</v>
      </c>
      <c r="O1401" s="112" t="s">
        <v>7393</v>
      </c>
      <c r="P1401" s="112"/>
    </row>
    <row r="1402" spans="1:16" ht="343.2" x14ac:dyDescent="0.3">
      <c r="A1402" s="116" t="s">
        <v>400</v>
      </c>
      <c r="B1402" s="111">
        <v>44820</v>
      </c>
      <c r="C1402" s="120" t="s">
        <v>7394</v>
      </c>
      <c r="D1402" s="112" t="s">
        <v>7395</v>
      </c>
      <c r="E1402" s="112" t="s">
        <v>1455</v>
      </c>
      <c r="F1402" s="113" t="s">
        <v>374</v>
      </c>
      <c r="G1402" s="112" t="s">
        <v>374</v>
      </c>
      <c r="H1402" s="118" t="s">
        <v>375</v>
      </c>
      <c r="I1402" s="119" t="s">
        <v>431</v>
      </c>
      <c r="J1402" s="114" t="s">
        <v>386</v>
      </c>
      <c r="K1402" s="115" t="s">
        <v>126</v>
      </c>
      <c r="L1402" s="115" t="s">
        <v>7396</v>
      </c>
      <c r="M1402" s="117"/>
      <c r="N1402" s="121" t="s">
        <v>7397</v>
      </c>
      <c r="O1402" s="112" t="s">
        <v>7398</v>
      </c>
      <c r="P1402" s="112"/>
    </row>
    <row r="1403" spans="1:16" ht="78" x14ac:dyDescent="0.3">
      <c r="A1403" s="116" t="s">
        <v>390</v>
      </c>
      <c r="B1403" s="111">
        <v>44820</v>
      </c>
      <c r="C1403" s="120" t="s">
        <v>7399</v>
      </c>
      <c r="D1403" s="112" t="s">
        <v>7400</v>
      </c>
      <c r="E1403" s="112" t="s">
        <v>1449</v>
      </c>
      <c r="F1403" s="113" t="s">
        <v>1059</v>
      </c>
      <c r="G1403" s="112" t="s">
        <v>942</v>
      </c>
      <c r="H1403" s="118" t="s">
        <v>375</v>
      </c>
      <c r="I1403" s="119" t="s">
        <v>431</v>
      </c>
      <c r="J1403" s="114" t="s">
        <v>386</v>
      </c>
      <c r="K1403" s="115" t="s">
        <v>10</v>
      </c>
      <c r="L1403" s="115" t="s">
        <v>7401</v>
      </c>
      <c r="M1403" s="117"/>
      <c r="N1403" s="121" t="s">
        <v>7402</v>
      </c>
      <c r="O1403" s="112" t="s">
        <v>7403</v>
      </c>
      <c r="P1403" s="112"/>
    </row>
    <row r="1404" spans="1:16" ht="171.6" x14ac:dyDescent="0.3">
      <c r="A1404" s="116" t="s">
        <v>400</v>
      </c>
      <c r="B1404" s="111">
        <v>44820</v>
      </c>
      <c r="C1404" s="120" t="s">
        <v>7404</v>
      </c>
      <c r="D1404" s="112" t="s">
        <v>7405</v>
      </c>
      <c r="E1404" s="112" t="s">
        <v>4096</v>
      </c>
      <c r="F1404" s="113" t="s">
        <v>1059</v>
      </c>
      <c r="G1404" s="112" t="s">
        <v>849</v>
      </c>
      <c r="H1404" s="118" t="s">
        <v>375</v>
      </c>
      <c r="I1404" s="119" t="s">
        <v>431</v>
      </c>
      <c r="J1404" s="114" t="s">
        <v>386</v>
      </c>
      <c r="K1404" s="115" t="s">
        <v>36</v>
      </c>
      <c r="L1404" s="115" t="s">
        <v>7406</v>
      </c>
      <c r="M1404" s="117"/>
      <c r="N1404" s="112" t="s">
        <v>7407</v>
      </c>
      <c r="O1404" s="112" t="s">
        <v>7408</v>
      </c>
      <c r="P1404" s="112"/>
    </row>
    <row r="1405" spans="1:16" ht="46.8" x14ac:dyDescent="0.3">
      <c r="A1405" s="122" t="s">
        <v>400</v>
      </c>
      <c r="B1405" s="111">
        <v>44813</v>
      </c>
      <c r="C1405" s="120" t="s">
        <v>7409</v>
      </c>
      <c r="D1405" s="112" t="s">
        <v>7410</v>
      </c>
      <c r="E1405" s="112" t="s">
        <v>1634</v>
      </c>
      <c r="F1405" s="113" t="s">
        <v>1544</v>
      </c>
      <c r="G1405" s="135" t="s">
        <v>942</v>
      </c>
      <c r="H1405" s="118" t="s">
        <v>396</v>
      </c>
      <c r="I1405" s="119" t="s">
        <v>1349</v>
      </c>
      <c r="J1405" s="114" t="s">
        <v>452</v>
      </c>
      <c r="K1405" s="115" t="s">
        <v>131</v>
      </c>
      <c r="L1405" s="115"/>
      <c r="M1405" s="117"/>
      <c r="N1405" s="121" t="s">
        <v>7411</v>
      </c>
      <c r="O1405" s="112" t="s">
        <v>7412</v>
      </c>
      <c r="P1405" s="112"/>
    </row>
    <row r="1406" spans="1:16" ht="93.6" x14ac:dyDescent="0.3">
      <c r="A1406" s="122" t="s">
        <v>369</v>
      </c>
      <c r="B1406" s="111">
        <v>44813</v>
      </c>
      <c r="C1406" s="120" t="s">
        <v>7413</v>
      </c>
      <c r="D1406" s="112" t="s">
        <v>7414</v>
      </c>
      <c r="E1406" s="112" t="s">
        <v>2143</v>
      </c>
      <c r="F1406" s="113" t="s">
        <v>1544</v>
      </c>
      <c r="G1406" s="112" t="s">
        <v>409</v>
      </c>
      <c r="H1406" s="118" t="s">
        <v>396</v>
      </c>
      <c r="I1406" s="119" t="s">
        <v>424</v>
      </c>
      <c r="J1406" s="114" t="s">
        <v>386</v>
      </c>
      <c r="K1406" s="115" t="s">
        <v>7</v>
      </c>
      <c r="L1406" s="115" t="s">
        <v>7415</v>
      </c>
      <c r="M1406" s="117"/>
      <c r="N1406" s="121" t="s">
        <v>7416</v>
      </c>
      <c r="O1406" s="112" t="s">
        <v>7417</v>
      </c>
      <c r="P1406" s="112"/>
    </row>
    <row r="1407" spans="1:16" ht="93.6" x14ac:dyDescent="0.3">
      <c r="A1407" s="122" t="s">
        <v>379</v>
      </c>
      <c r="B1407" s="111">
        <v>44813</v>
      </c>
      <c r="C1407" s="120" t="s">
        <v>7418</v>
      </c>
      <c r="D1407" s="112" t="s">
        <v>7419</v>
      </c>
      <c r="E1407" s="112" t="s">
        <v>2143</v>
      </c>
      <c r="F1407" s="113" t="s">
        <v>1544</v>
      </c>
      <c r="G1407" s="112" t="s">
        <v>564</v>
      </c>
      <c r="H1407" s="118" t="s">
        <v>396</v>
      </c>
      <c r="I1407" s="119" t="s">
        <v>7420</v>
      </c>
      <c r="J1407" s="114" t="s">
        <v>452</v>
      </c>
      <c r="K1407" s="115" t="s">
        <v>7</v>
      </c>
      <c r="L1407" s="115" t="s">
        <v>7421</v>
      </c>
      <c r="M1407" s="117" t="s">
        <v>649</v>
      </c>
      <c r="N1407" s="121" t="s">
        <v>7422</v>
      </c>
      <c r="O1407" s="112" t="s">
        <v>7423</v>
      </c>
      <c r="P1407" s="112"/>
    </row>
    <row r="1408" spans="1:16" ht="93.6" x14ac:dyDescent="0.3">
      <c r="A1408" s="122" t="s">
        <v>412</v>
      </c>
      <c r="B1408" s="111">
        <v>44813</v>
      </c>
      <c r="C1408" s="120" t="s">
        <v>7424</v>
      </c>
      <c r="D1408" s="112" t="s">
        <v>7425</v>
      </c>
      <c r="E1408" s="112" t="s">
        <v>6582</v>
      </c>
      <c r="F1408" s="113" t="s">
        <v>1544</v>
      </c>
      <c r="G1408" s="112" t="s">
        <v>460</v>
      </c>
      <c r="H1408" s="118" t="s">
        <v>396</v>
      </c>
      <c r="I1408" s="119" t="s">
        <v>461</v>
      </c>
      <c r="J1408" s="114" t="s">
        <v>452</v>
      </c>
      <c r="K1408" s="115" t="s">
        <v>19</v>
      </c>
      <c r="L1408" s="115"/>
      <c r="M1408" s="117"/>
      <c r="N1408" s="121" t="s">
        <v>7426</v>
      </c>
      <c r="O1408" s="112" t="s">
        <v>7427</v>
      </c>
      <c r="P1408" s="112"/>
    </row>
    <row r="1409" spans="1:16" ht="171.6" x14ac:dyDescent="0.3">
      <c r="A1409" s="122" t="s">
        <v>390</v>
      </c>
      <c r="B1409" s="111">
        <v>44813</v>
      </c>
      <c r="C1409" s="120" t="s">
        <v>7428</v>
      </c>
      <c r="D1409" s="112" t="s">
        <v>7429</v>
      </c>
      <c r="E1409" s="112" t="s">
        <v>2185</v>
      </c>
      <c r="F1409" s="113" t="s">
        <v>1544</v>
      </c>
      <c r="G1409" s="112" t="s">
        <v>873</v>
      </c>
      <c r="H1409" s="118" t="s">
        <v>396</v>
      </c>
      <c r="I1409" s="119" t="s">
        <v>694</v>
      </c>
      <c r="J1409" s="114" t="s">
        <v>386</v>
      </c>
      <c r="K1409" s="115" t="s">
        <v>36</v>
      </c>
      <c r="L1409" s="115" t="s">
        <v>7430</v>
      </c>
      <c r="M1409" s="117"/>
      <c r="N1409" s="121" t="s">
        <v>7431</v>
      </c>
      <c r="O1409" s="112" t="s">
        <v>7432</v>
      </c>
      <c r="P1409" s="112"/>
    </row>
    <row r="1410" spans="1:16" ht="46.8" x14ac:dyDescent="0.3">
      <c r="A1410" s="122" t="s">
        <v>379</v>
      </c>
      <c r="B1410" s="111">
        <v>44813</v>
      </c>
      <c r="C1410" s="120" t="s">
        <v>7433</v>
      </c>
      <c r="D1410" s="112" t="s">
        <v>7434</v>
      </c>
      <c r="E1410" s="112" t="s">
        <v>1340</v>
      </c>
      <c r="F1410" s="113" t="s">
        <v>1544</v>
      </c>
      <c r="G1410" s="112" t="s">
        <v>873</v>
      </c>
      <c r="H1410" s="118" t="s">
        <v>396</v>
      </c>
      <c r="I1410" s="119" t="s">
        <v>431</v>
      </c>
      <c r="J1410" s="114" t="s">
        <v>386</v>
      </c>
      <c r="K1410" s="115" t="s">
        <v>14</v>
      </c>
      <c r="L1410" s="115" t="s">
        <v>7435</v>
      </c>
      <c r="M1410" s="117" t="s">
        <v>439</v>
      </c>
      <c r="N1410" s="121" t="s">
        <v>7436</v>
      </c>
      <c r="O1410" s="112" t="s">
        <v>7437</v>
      </c>
      <c r="P1410" s="112"/>
    </row>
    <row r="1411" spans="1:16" ht="140.4" x14ac:dyDescent="0.3">
      <c r="A1411" s="122" t="s">
        <v>379</v>
      </c>
      <c r="B1411" s="111">
        <v>44813</v>
      </c>
      <c r="C1411" s="120" t="s">
        <v>7438</v>
      </c>
      <c r="D1411" s="112" t="s">
        <v>7439</v>
      </c>
      <c r="E1411" s="112" t="s">
        <v>1634</v>
      </c>
      <c r="F1411" s="113" t="s">
        <v>1833</v>
      </c>
      <c r="G1411" s="112" t="s">
        <v>564</v>
      </c>
      <c r="H1411" s="118" t="s">
        <v>396</v>
      </c>
      <c r="I1411" s="119" t="s">
        <v>424</v>
      </c>
      <c r="J1411" s="114" t="s">
        <v>386</v>
      </c>
      <c r="K1411" s="115" t="s">
        <v>32</v>
      </c>
      <c r="L1411" s="115" t="s">
        <v>7440</v>
      </c>
      <c r="M1411" s="117"/>
      <c r="N1411" s="121" t="s">
        <v>7441</v>
      </c>
      <c r="O1411" s="112" t="s">
        <v>7442</v>
      </c>
      <c r="P1411" s="112"/>
    </row>
    <row r="1412" spans="1:16" ht="124.8" x14ac:dyDescent="0.3">
      <c r="A1412" s="122" t="s">
        <v>390</v>
      </c>
      <c r="B1412" s="111">
        <v>44813</v>
      </c>
      <c r="C1412" s="120" t="s">
        <v>7443</v>
      </c>
      <c r="D1412" s="112" t="s">
        <v>7444</v>
      </c>
      <c r="E1412" s="112" t="s">
        <v>1562</v>
      </c>
      <c r="F1412" s="113" t="s">
        <v>1463</v>
      </c>
      <c r="G1412" s="135" t="s">
        <v>564</v>
      </c>
      <c r="H1412" s="118" t="s">
        <v>396</v>
      </c>
      <c r="I1412" s="119" t="s">
        <v>447</v>
      </c>
      <c r="J1412" s="114" t="s">
        <v>452</v>
      </c>
      <c r="K1412" s="115" t="s">
        <v>36</v>
      </c>
      <c r="L1412" s="115" t="s">
        <v>7445</v>
      </c>
      <c r="M1412" s="117"/>
      <c r="N1412" s="121" t="s">
        <v>7446</v>
      </c>
      <c r="O1412" s="112" t="s">
        <v>7447</v>
      </c>
      <c r="P1412" s="112"/>
    </row>
    <row r="1413" spans="1:16" ht="140.4" x14ac:dyDescent="0.3">
      <c r="A1413" s="122" t="s">
        <v>379</v>
      </c>
      <c r="B1413" s="111">
        <v>44813</v>
      </c>
      <c r="C1413" s="120" t="s">
        <v>7448</v>
      </c>
      <c r="D1413" s="112" t="s">
        <v>7449</v>
      </c>
      <c r="E1413" s="112" t="s">
        <v>2808</v>
      </c>
      <c r="F1413" s="113" t="s">
        <v>1606</v>
      </c>
      <c r="G1413" s="112" t="s">
        <v>942</v>
      </c>
      <c r="H1413" s="118" t="s">
        <v>396</v>
      </c>
      <c r="I1413" s="119" t="s">
        <v>431</v>
      </c>
      <c r="J1413" s="114" t="s">
        <v>386</v>
      </c>
      <c r="K1413" s="115" t="s">
        <v>7</v>
      </c>
      <c r="L1413" s="115" t="s">
        <v>7450</v>
      </c>
      <c r="M1413" s="117"/>
      <c r="N1413" s="121" t="s">
        <v>7451</v>
      </c>
      <c r="O1413" s="112" t="s">
        <v>7452</v>
      </c>
      <c r="P1413" s="112"/>
    </row>
    <row r="1414" spans="1:16" ht="312" x14ac:dyDescent="0.3">
      <c r="A1414" s="122" t="s">
        <v>412</v>
      </c>
      <c r="B1414" s="111">
        <v>44813</v>
      </c>
      <c r="C1414" s="120" t="s">
        <v>7453</v>
      </c>
      <c r="D1414" s="112" t="s">
        <v>7454</v>
      </c>
      <c r="E1414" s="112" t="s">
        <v>1572</v>
      </c>
      <c r="F1414" s="113" t="s">
        <v>1525</v>
      </c>
      <c r="G1414" s="112" t="s">
        <v>1945</v>
      </c>
      <c r="H1414" s="118" t="s">
        <v>375</v>
      </c>
      <c r="I1414" s="119" t="s">
        <v>461</v>
      </c>
      <c r="J1414" s="114" t="s">
        <v>452</v>
      </c>
      <c r="K1414" s="115" t="s">
        <v>10</v>
      </c>
      <c r="L1414" s="115" t="s">
        <v>7455</v>
      </c>
      <c r="M1414" s="117"/>
      <c r="N1414" s="121" t="s">
        <v>7456</v>
      </c>
      <c r="O1414" s="112" t="s">
        <v>7457</v>
      </c>
      <c r="P1414" s="112"/>
    </row>
    <row r="1415" spans="1:16" ht="265.2" x14ac:dyDescent="0.3">
      <c r="A1415" s="122" t="s">
        <v>400</v>
      </c>
      <c r="B1415" s="111">
        <v>44813</v>
      </c>
      <c r="C1415" s="120" t="s">
        <v>7458</v>
      </c>
      <c r="D1415" s="112" t="s">
        <v>7459</v>
      </c>
      <c r="E1415" s="112" t="s">
        <v>2466</v>
      </c>
      <c r="F1415" s="113" t="s">
        <v>1525</v>
      </c>
      <c r="G1415" s="112" t="s">
        <v>409</v>
      </c>
      <c r="H1415" s="118" t="s">
        <v>375</v>
      </c>
      <c r="I1415" s="119" t="s">
        <v>5618</v>
      </c>
      <c r="J1415" s="114" t="s">
        <v>452</v>
      </c>
      <c r="K1415" s="115" t="s">
        <v>36</v>
      </c>
      <c r="L1415" s="115" t="s">
        <v>7460</v>
      </c>
      <c r="M1415" s="117"/>
      <c r="N1415" s="121" t="s">
        <v>7461</v>
      </c>
      <c r="O1415" s="112" t="s">
        <v>7462</v>
      </c>
      <c r="P1415" s="112"/>
    </row>
    <row r="1416" spans="1:16" ht="218.4" x14ac:dyDescent="0.3">
      <c r="A1416" s="122" t="s">
        <v>1654</v>
      </c>
      <c r="B1416" s="111">
        <v>44813</v>
      </c>
      <c r="C1416" s="120" t="s">
        <v>7463</v>
      </c>
      <c r="D1416" s="112" t="s">
        <v>7464</v>
      </c>
      <c r="E1416" s="112" t="s">
        <v>7465</v>
      </c>
      <c r="F1416" s="113" t="s">
        <v>1525</v>
      </c>
      <c r="G1416" s="112" t="s">
        <v>7466</v>
      </c>
      <c r="H1416" s="118" t="s">
        <v>375</v>
      </c>
      <c r="I1416" s="119" t="s">
        <v>447</v>
      </c>
      <c r="J1416" s="114" t="s">
        <v>452</v>
      </c>
      <c r="K1416" s="115" t="s">
        <v>1</v>
      </c>
      <c r="L1416" s="115" t="s">
        <v>7467</v>
      </c>
      <c r="M1416" s="117"/>
      <c r="N1416" s="121" t="s">
        <v>7468</v>
      </c>
      <c r="O1416" s="112" t="s">
        <v>7469</v>
      </c>
      <c r="P1416" s="112"/>
    </row>
    <row r="1417" spans="1:16" ht="390" x14ac:dyDescent="0.3">
      <c r="A1417" s="122" t="s">
        <v>400</v>
      </c>
      <c r="B1417" s="111">
        <v>44813</v>
      </c>
      <c r="C1417" s="120" t="s">
        <v>7470</v>
      </c>
      <c r="D1417" s="112" t="s">
        <v>7471</v>
      </c>
      <c r="E1417" s="112" t="s">
        <v>7472</v>
      </c>
      <c r="F1417" s="113" t="s">
        <v>1782</v>
      </c>
      <c r="G1417" s="112" t="s">
        <v>374</v>
      </c>
      <c r="H1417" s="118" t="s">
        <v>375</v>
      </c>
      <c r="I1417" s="119" t="s">
        <v>461</v>
      </c>
      <c r="J1417" s="114" t="s">
        <v>452</v>
      </c>
      <c r="K1417" s="115" t="s">
        <v>36</v>
      </c>
      <c r="L1417" s="115" t="s">
        <v>7473</v>
      </c>
      <c r="M1417" s="117"/>
      <c r="N1417" s="121" t="s">
        <v>7474</v>
      </c>
      <c r="O1417" s="112" t="s">
        <v>7475</v>
      </c>
      <c r="P1417" s="112"/>
    </row>
    <row r="1418" spans="1:16" ht="156" x14ac:dyDescent="0.3">
      <c r="A1418" s="122" t="s">
        <v>400</v>
      </c>
      <c r="B1418" s="111">
        <v>44813</v>
      </c>
      <c r="C1418" s="120" t="s">
        <v>7476</v>
      </c>
      <c r="D1418" s="112" t="s">
        <v>7477</v>
      </c>
      <c r="E1418" s="112" t="s">
        <v>445</v>
      </c>
      <c r="F1418" s="113" t="s">
        <v>3298</v>
      </c>
      <c r="G1418" s="112" t="s">
        <v>374</v>
      </c>
      <c r="H1418" s="118" t="s">
        <v>375</v>
      </c>
      <c r="I1418" s="119" t="s">
        <v>385</v>
      </c>
      <c r="J1418" s="114" t="s">
        <v>452</v>
      </c>
      <c r="K1418" s="115" t="s">
        <v>10</v>
      </c>
      <c r="L1418" s="115" t="s">
        <v>7478</v>
      </c>
      <c r="M1418" s="117"/>
      <c r="N1418" s="121" t="s">
        <v>7479</v>
      </c>
      <c r="O1418" s="112" t="s">
        <v>7480</v>
      </c>
      <c r="P1418" s="112"/>
    </row>
    <row r="1419" spans="1:16" ht="46.8" x14ac:dyDescent="0.3">
      <c r="A1419" s="122" t="s">
        <v>1294</v>
      </c>
      <c r="B1419" s="111">
        <v>44813</v>
      </c>
      <c r="C1419" s="120" t="s">
        <v>7481</v>
      </c>
      <c r="D1419" s="112" t="s">
        <v>7482</v>
      </c>
      <c r="E1419" s="112" t="s">
        <v>1913</v>
      </c>
      <c r="F1419" s="113" t="s">
        <v>374</v>
      </c>
      <c r="G1419" s="112" t="s">
        <v>374</v>
      </c>
      <c r="H1419" s="118" t="s">
        <v>396</v>
      </c>
      <c r="I1419" s="119" t="s">
        <v>397</v>
      </c>
      <c r="J1419" s="114" t="s">
        <v>386</v>
      </c>
      <c r="K1419" s="115" t="s">
        <v>25</v>
      </c>
      <c r="L1419" s="115" t="s">
        <v>7483</v>
      </c>
      <c r="M1419" s="117"/>
      <c r="N1419" s="121" t="s">
        <v>7484</v>
      </c>
      <c r="O1419" s="135" t="s">
        <v>549</v>
      </c>
      <c r="P1419" s="135"/>
    </row>
    <row r="1420" spans="1:16" ht="31.2" x14ac:dyDescent="0.3">
      <c r="A1420" s="122" t="s">
        <v>390</v>
      </c>
      <c r="B1420" s="111">
        <v>44813</v>
      </c>
      <c r="C1420" s="120" t="s">
        <v>7485</v>
      </c>
      <c r="D1420" s="112" t="s">
        <v>7486</v>
      </c>
      <c r="E1420" s="112" t="s">
        <v>794</v>
      </c>
      <c r="F1420" s="113" t="s">
        <v>374</v>
      </c>
      <c r="G1420" s="135" t="s">
        <v>374</v>
      </c>
      <c r="H1420" s="118" t="s">
        <v>396</v>
      </c>
      <c r="I1420" s="119" t="s">
        <v>795</v>
      </c>
      <c r="J1420" s="114" t="s">
        <v>452</v>
      </c>
      <c r="K1420" s="115" t="s">
        <v>1</v>
      </c>
      <c r="L1420" s="115"/>
      <c r="M1420" s="117"/>
      <c r="N1420" s="121" t="s">
        <v>7487</v>
      </c>
      <c r="O1420" s="135" t="s">
        <v>549</v>
      </c>
      <c r="P1420" s="135"/>
    </row>
    <row r="1421" spans="1:16" ht="62.4" x14ac:dyDescent="0.3">
      <c r="A1421" s="122" t="s">
        <v>390</v>
      </c>
      <c r="B1421" s="111">
        <v>44813</v>
      </c>
      <c r="C1421" s="120" t="s">
        <v>7488</v>
      </c>
      <c r="D1421" s="112" t="s">
        <v>7489</v>
      </c>
      <c r="E1421" s="112" t="s">
        <v>7490</v>
      </c>
      <c r="F1421" s="113" t="s">
        <v>374</v>
      </c>
      <c r="G1421" s="135" t="s">
        <v>374</v>
      </c>
      <c r="H1421" s="118" t="s">
        <v>396</v>
      </c>
      <c r="I1421" s="119" t="s">
        <v>431</v>
      </c>
      <c r="J1421" s="114" t="s">
        <v>452</v>
      </c>
      <c r="K1421" s="115" t="s">
        <v>39</v>
      </c>
      <c r="L1421" s="115" t="s">
        <v>7491</v>
      </c>
      <c r="M1421" s="117"/>
      <c r="N1421" s="112" t="s">
        <v>7492</v>
      </c>
      <c r="O1421" s="135" t="s">
        <v>549</v>
      </c>
      <c r="P1421" s="135"/>
    </row>
    <row r="1422" spans="1:16" ht="46.8" x14ac:dyDescent="0.3">
      <c r="A1422" s="122" t="s">
        <v>400</v>
      </c>
      <c r="B1422" s="111">
        <v>44813</v>
      </c>
      <c r="C1422" s="120" t="s">
        <v>7493</v>
      </c>
      <c r="D1422" s="112" t="s">
        <v>7494</v>
      </c>
      <c r="E1422" s="112" t="s">
        <v>2000</v>
      </c>
      <c r="F1422" s="113" t="s">
        <v>374</v>
      </c>
      <c r="G1422" s="112" t="s">
        <v>374</v>
      </c>
      <c r="H1422" s="118" t="s">
        <v>396</v>
      </c>
      <c r="I1422" s="119" t="s">
        <v>1189</v>
      </c>
      <c r="J1422" s="114" t="s">
        <v>386</v>
      </c>
      <c r="K1422" s="115" t="s">
        <v>36</v>
      </c>
      <c r="L1422" s="115" t="s">
        <v>7495</v>
      </c>
      <c r="M1422" s="117"/>
      <c r="N1422" s="121" t="s">
        <v>7496</v>
      </c>
      <c r="O1422" s="112" t="s">
        <v>7497</v>
      </c>
      <c r="P1422" s="112"/>
    </row>
    <row r="1423" spans="1:16" ht="93.6" x14ac:dyDescent="0.3">
      <c r="A1423" s="122" t="s">
        <v>412</v>
      </c>
      <c r="B1423" s="111">
        <v>44813</v>
      </c>
      <c r="C1423" s="120" t="s">
        <v>7498</v>
      </c>
      <c r="D1423" s="112" t="s">
        <v>7499</v>
      </c>
      <c r="E1423" s="112" t="s">
        <v>5711</v>
      </c>
      <c r="F1423" s="113" t="s">
        <v>374</v>
      </c>
      <c r="G1423" s="112" t="s">
        <v>374</v>
      </c>
      <c r="H1423" s="118" t="s">
        <v>396</v>
      </c>
      <c r="I1423" s="119" t="s">
        <v>424</v>
      </c>
      <c r="J1423" s="114" t="s">
        <v>452</v>
      </c>
      <c r="K1423" s="115" t="s">
        <v>19</v>
      </c>
      <c r="L1423" s="115" t="s">
        <v>3825</v>
      </c>
      <c r="M1423" s="117"/>
      <c r="N1423" s="121" t="s">
        <v>7500</v>
      </c>
      <c r="O1423" s="112" t="s">
        <v>7501</v>
      </c>
      <c r="P1423" s="112"/>
    </row>
    <row r="1424" spans="1:16" ht="62.4" x14ac:dyDescent="0.3">
      <c r="A1424" s="122" t="s">
        <v>412</v>
      </c>
      <c r="B1424" s="111">
        <v>44813</v>
      </c>
      <c r="C1424" s="120" t="s">
        <v>7502</v>
      </c>
      <c r="D1424" s="112" t="s">
        <v>7503</v>
      </c>
      <c r="E1424" s="112" t="s">
        <v>6682</v>
      </c>
      <c r="F1424" s="113" t="s">
        <v>1556</v>
      </c>
      <c r="G1424" s="112" t="s">
        <v>873</v>
      </c>
      <c r="H1424" s="118" t="s">
        <v>396</v>
      </c>
      <c r="I1424" s="119" t="s">
        <v>424</v>
      </c>
      <c r="J1424" s="114" t="s">
        <v>452</v>
      </c>
      <c r="K1424" s="115" t="s">
        <v>19</v>
      </c>
      <c r="L1424" s="115"/>
      <c r="M1424" s="117"/>
      <c r="N1424" s="121" t="s">
        <v>7504</v>
      </c>
      <c r="O1424" s="112" t="s">
        <v>7505</v>
      </c>
      <c r="P1424" s="112"/>
    </row>
    <row r="1425" spans="1:16" ht="156" x14ac:dyDescent="0.3">
      <c r="A1425" s="122" t="s">
        <v>400</v>
      </c>
      <c r="B1425" s="111">
        <v>44813</v>
      </c>
      <c r="C1425" s="120" t="s">
        <v>7506</v>
      </c>
      <c r="D1425" s="112" t="s">
        <v>7507</v>
      </c>
      <c r="E1425" s="112" t="s">
        <v>2105</v>
      </c>
      <c r="F1425" s="113" t="s">
        <v>374</v>
      </c>
      <c r="G1425" s="112" t="s">
        <v>374</v>
      </c>
      <c r="H1425" s="118" t="s">
        <v>375</v>
      </c>
      <c r="I1425" s="119" t="s">
        <v>385</v>
      </c>
      <c r="J1425" s="114" t="s">
        <v>386</v>
      </c>
      <c r="K1425" s="115" t="s">
        <v>63</v>
      </c>
      <c r="L1425" s="115" t="s">
        <v>7508</v>
      </c>
      <c r="M1425" s="117"/>
      <c r="N1425" s="121" t="s">
        <v>7509</v>
      </c>
      <c r="O1425" s="112" t="s">
        <v>7510</v>
      </c>
      <c r="P1425" s="112"/>
    </row>
    <row r="1426" spans="1:16" ht="234" x14ac:dyDescent="0.3">
      <c r="A1426" s="122" t="s">
        <v>1214</v>
      </c>
      <c r="B1426" s="111">
        <v>44813</v>
      </c>
      <c r="C1426" s="120" t="s">
        <v>7511</v>
      </c>
      <c r="D1426" s="112" t="s">
        <v>7512</v>
      </c>
      <c r="E1426" s="112" t="s">
        <v>445</v>
      </c>
      <c r="F1426" s="113" t="s">
        <v>374</v>
      </c>
      <c r="G1426" s="135" t="s">
        <v>374</v>
      </c>
      <c r="H1426" s="118" t="s">
        <v>375</v>
      </c>
      <c r="I1426" s="119" t="s">
        <v>447</v>
      </c>
      <c r="J1426" s="114" t="s">
        <v>452</v>
      </c>
      <c r="K1426" s="115" t="s">
        <v>91</v>
      </c>
      <c r="L1426" s="115" t="s">
        <v>7513</v>
      </c>
      <c r="M1426" s="117"/>
      <c r="N1426" s="121" t="s">
        <v>7514</v>
      </c>
      <c r="O1426" s="112" t="s">
        <v>7515</v>
      </c>
      <c r="P1426" s="112"/>
    </row>
    <row r="1427" spans="1:16" ht="62.4" x14ac:dyDescent="0.3">
      <c r="A1427" s="122" t="s">
        <v>400</v>
      </c>
      <c r="B1427" s="111">
        <v>44806</v>
      </c>
      <c r="C1427" s="120" t="s">
        <v>7516</v>
      </c>
      <c r="D1427" s="112" t="s">
        <v>7517</v>
      </c>
      <c r="E1427" s="112" t="s">
        <v>7518</v>
      </c>
      <c r="F1427" s="113" t="s">
        <v>1544</v>
      </c>
      <c r="G1427" s="112" t="s">
        <v>7519</v>
      </c>
      <c r="H1427" s="118" t="s">
        <v>396</v>
      </c>
      <c r="I1427" s="119" t="s">
        <v>447</v>
      </c>
      <c r="J1427" s="114" t="s">
        <v>386</v>
      </c>
      <c r="K1427" s="115" t="s">
        <v>50</v>
      </c>
      <c r="L1427" s="115" t="s">
        <v>7520</v>
      </c>
      <c r="M1427" s="117"/>
      <c r="N1427" s="121" t="s">
        <v>7521</v>
      </c>
      <c r="O1427" s="112" t="s">
        <v>7522</v>
      </c>
      <c r="P1427" s="112"/>
    </row>
    <row r="1428" spans="1:16" ht="171.6" x14ac:dyDescent="0.3">
      <c r="A1428" s="122" t="s">
        <v>369</v>
      </c>
      <c r="B1428" s="111">
        <v>44806</v>
      </c>
      <c r="C1428" s="120" t="s">
        <v>7523</v>
      </c>
      <c r="D1428" s="112" t="s">
        <v>7524</v>
      </c>
      <c r="E1428" s="112" t="s">
        <v>7525</v>
      </c>
      <c r="F1428" s="113" t="s">
        <v>1544</v>
      </c>
      <c r="G1428" s="135" t="s">
        <v>1088</v>
      </c>
      <c r="H1428" s="118" t="s">
        <v>396</v>
      </c>
      <c r="I1428" s="119" t="s">
        <v>461</v>
      </c>
      <c r="J1428" s="114" t="s">
        <v>452</v>
      </c>
      <c r="K1428" s="115" t="s">
        <v>7</v>
      </c>
      <c r="L1428" s="115" t="s">
        <v>7526</v>
      </c>
      <c r="M1428" s="117"/>
      <c r="N1428" s="121" t="s">
        <v>7527</v>
      </c>
      <c r="O1428" s="112" t="s">
        <v>7528</v>
      </c>
      <c r="P1428" s="112"/>
    </row>
    <row r="1429" spans="1:16" ht="93.6" x14ac:dyDescent="0.3">
      <c r="A1429" s="122" t="s">
        <v>379</v>
      </c>
      <c r="B1429" s="111">
        <v>44806</v>
      </c>
      <c r="C1429" s="120" t="s">
        <v>7529</v>
      </c>
      <c r="D1429" s="112" t="s">
        <v>7530</v>
      </c>
      <c r="E1429" s="112" t="s">
        <v>1401</v>
      </c>
      <c r="F1429" s="113" t="s">
        <v>1544</v>
      </c>
      <c r="G1429" s="112" t="s">
        <v>564</v>
      </c>
      <c r="H1429" s="118" t="s">
        <v>396</v>
      </c>
      <c r="I1429" s="119" t="s">
        <v>447</v>
      </c>
      <c r="J1429" s="114" t="s">
        <v>386</v>
      </c>
      <c r="K1429" s="115" t="s">
        <v>7</v>
      </c>
      <c r="L1429" s="115" t="s">
        <v>7531</v>
      </c>
      <c r="M1429" s="117"/>
      <c r="N1429" s="121" t="s">
        <v>7532</v>
      </c>
      <c r="O1429" s="112" t="s">
        <v>7533</v>
      </c>
      <c r="P1429" s="112"/>
    </row>
    <row r="1430" spans="1:16" ht="78" x14ac:dyDescent="0.3">
      <c r="A1430" s="122" t="s">
        <v>412</v>
      </c>
      <c r="B1430" s="111">
        <v>44806</v>
      </c>
      <c r="C1430" s="120" t="s">
        <v>7534</v>
      </c>
      <c r="D1430" s="112" t="s">
        <v>7535</v>
      </c>
      <c r="E1430" s="112" t="s">
        <v>2176</v>
      </c>
      <c r="F1430" s="113" t="s">
        <v>1544</v>
      </c>
      <c r="G1430" s="112" t="s">
        <v>564</v>
      </c>
      <c r="H1430" s="118" t="s">
        <v>396</v>
      </c>
      <c r="I1430" s="119" t="s">
        <v>461</v>
      </c>
      <c r="J1430" s="114" t="s">
        <v>452</v>
      </c>
      <c r="K1430" s="115" t="s">
        <v>72</v>
      </c>
      <c r="L1430" s="115" t="s">
        <v>3825</v>
      </c>
      <c r="M1430" s="117"/>
      <c r="N1430" s="121" t="s">
        <v>7536</v>
      </c>
      <c r="O1430" s="112" t="s">
        <v>7537</v>
      </c>
      <c r="P1430" s="112"/>
    </row>
    <row r="1431" spans="1:16" ht="109.2" x14ac:dyDescent="0.3">
      <c r="A1431" s="122" t="s">
        <v>412</v>
      </c>
      <c r="B1431" s="111">
        <v>44806</v>
      </c>
      <c r="C1431" s="120" t="s">
        <v>7538</v>
      </c>
      <c r="D1431" s="112" t="s">
        <v>7539</v>
      </c>
      <c r="E1431" s="112" t="s">
        <v>2548</v>
      </c>
      <c r="F1431" s="113" t="s">
        <v>1544</v>
      </c>
      <c r="G1431" s="112" t="s">
        <v>873</v>
      </c>
      <c r="H1431" s="118" t="s">
        <v>396</v>
      </c>
      <c r="I1431" s="119" t="s">
        <v>431</v>
      </c>
      <c r="J1431" s="114" t="s">
        <v>386</v>
      </c>
      <c r="K1431" s="115" t="s">
        <v>7</v>
      </c>
      <c r="L1431" s="115" t="s">
        <v>7540</v>
      </c>
      <c r="M1431" s="117"/>
      <c r="N1431" s="121" t="s">
        <v>7541</v>
      </c>
      <c r="O1431" s="112" t="s">
        <v>7542</v>
      </c>
      <c r="P1431" s="112"/>
    </row>
    <row r="1432" spans="1:16" ht="109.2" x14ac:dyDescent="0.3">
      <c r="A1432" s="122" t="s">
        <v>412</v>
      </c>
      <c r="B1432" s="111">
        <v>44806</v>
      </c>
      <c r="C1432" s="120" t="s">
        <v>7543</v>
      </c>
      <c r="D1432" s="112" t="s">
        <v>7544</v>
      </c>
      <c r="E1432" s="112" t="s">
        <v>1562</v>
      </c>
      <c r="F1432" s="113" t="s">
        <v>1463</v>
      </c>
      <c r="G1432" s="112" t="s">
        <v>564</v>
      </c>
      <c r="H1432" s="118" t="s">
        <v>396</v>
      </c>
      <c r="I1432" s="119" t="s">
        <v>424</v>
      </c>
      <c r="J1432" s="114" t="s">
        <v>452</v>
      </c>
      <c r="K1432" s="115" t="s">
        <v>0</v>
      </c>
      <c r="L1432" s="115" t="s">
        <v>850</v>
      </c>
      <c r="M1432" s="117"/>
      <c r="N1432" s="121" t="s">
        <v>7545</v>
      </c>
      <c r="O1432" s="112" t="s">
        <v>7546</v>
      </c>
      <c r="P1432" s="112"/>
    </row>
    <row r="1433" spans="1:16" ht="109.2" x14ac:dyDescent="0.3">
      <c r="A1433" s="122" t="s">
        <v>379</v>
      </c>
      <c r="B1433" s="111">
        <v>44806</v>
      </c>
      <c r="C1433" s="120" t="s">
        <v>7547</v>
      </c>
      <c r="D1433" s="112" t="s">
        <v>7548</v>
      </c>
      <c r="E1433" s="112" t="s">
        <v>1878</v>
      </c>
      <c r="F1433" s="113" t="s">
        <v>3142</v>
      </c>
      <c r="G1433" s="112" t="s">
        <v>2426</v>
      </c>
      <c r="H1433" s="118" t="s">
        <v>396</v>
      </c>
      <c r="I1433" s="119" t="s">
        <v>431</v>
      </c>
      <c r="J1433" s="114" t="s">
        <v>386</v>
      </c>
      <c r="K1433" s="115" t="s">
        <v>7</v>
      </c>
      <c r="L1433" s="115" t="s">
        <v>7549</v>
      </c>
      <c r="M1433" s="117"/>
      <c r="N1433" s="121" t="s">
        <v>7550</v>
      </c>
      <c r="O1433" s="112" t="s">
        <v>7551</v>
      </c>
      <c r="P1433" s="112"/>
    </row>
    <row r="1434" spans="1:16" ht="202.8" x14ac:dyDescent="0.3">
      <c r="A1434" s="122" t="s">
        <v>412</v>
      </c>
      <c r="B1434" s="111">
        <v>44806</v>
      </c>
      <c r="C1434" s="120" t="s">
        <v>7552</v>
      </c>
      <c r="D1434" s="112" t="s">
        <v>7553</v>
      </c>
      <c r="E1434" s="112" t="s">
        <v>2808</v>
      </c>
      <c r="F1434" s="113" t="s">
        <v>1606</v>
      </c>
      <c r="G1434" s="112" t="s">
        <v>7554</v>
      </c>
      <c r="H1434" s="118" t="s">
        <v>396</v>
      </c>
      <c r="I1434" s="119" t="s">
        <v>385</v>
      </c>
      <c r="J1434" s="114" t="s">
        <v>452</v>
      </c>
      <c r="K1434" s="115" t="s">
        <v>19</v>
      </c>
      <c r="L1434" s="115" t="s">
        <v>7555</v>
      </c>
      <c r="M1434" s="117"/>
      <c r="N1434" s="121" t="s">
        <v>7556</v>
      </c>
      <c r="O1434" s="112" t="s">
        <v>7557</v>
      </c>
      <c r="P1434" s="112"/>
    </row>
    <row r="1435" spans="1:16" ht="171.6" x14ac:dyDescent="0.3">
      <c r="A1435" s="122" t="s">
        <v>400</v>
      </c>
      <c r="B1435" s="111">
        <v>44806</v>
      </c>
      <c r="C1435" s="120" t="s">
        <v>7558</v>
      </c>
      <c r="D1435" s="112" t="s">
        <v>7559</v>
      </c>
      <c r="E1435" s="112" t="s">
        <v>1913</v>
      </c>
      <c r="F1435" s="113" t="s">
        <v>1525</v>
      </c>
      <c r="G1435" s="112" t="s">
        <v>7560</v>
      </c>
      <c r="H1435" s="118" t="s">
        <v>375</v>
      </c>
      <c r="I1435" s="119" t="s">
        <v>385</v>
      </c>
      <c r="J1435" s="114" t="s">
        <v>386</v>
      </c>
      <c r="K1435" s="115" t="s">
        <v>10</v>
      </c>
      <c r="L1435" s="115" t="s">
        <v>7561</v>
      </c>
      <c r="M1435" s="117"/>
      <c r="N1435" s="121" t="s">
        <v>7562</v>
      </c>
      <c r="O1435" s="112" t="s">
        <v>7563</v>
      </c>
      <c r="P1435" s="112"/>
    </row>
    <row r="1436" spans="1:16" ht="202.8" x14ac:dyDescent="0.3">
      <c r="A1436" s="122" t="s">
        <v>379</v>
      </c>
      <c r="B1436" s="111">
        <v>44806</v>
      </c>
      <c r="C1436" s="120" t="s">
        <v>7564</v>
      </c>
      <c r="D1436" s="112" t="s">
        <v>7565</v>
      </c>
      <c r="E1436" s="112" t="s">
        <v>3247</v>
      </c>
      <c r="F1436" s="113" t="s">
        <v>1525</v>
      </c>
      <c r="G1436" s="112" t="s">
        <v>1387</v>
      </c>
      <c r="H1436" s="118" t="s">
        <v>375</v>
      </c>
      <c r="I1436" s="119" t="s">
        <v>5633</v>
      </c>
      <c r="J1436" s="114" t="s">
        <v>386</v>
      </c>
      <c r="K1436" s="115" t="s">
        <v>32</v>
      </c>
      <c r="L1436" s="115" t="s">
        <v>7566</v>
      </c>
      <c r="M1436" s="117"/>
      <c r="N1436" s="121" t="s">
        <v>7567</v>
      </c>
      <c r="O1436" s="112" t="s">
        <v>7568</v>
      </c>
      <c r="P1436" s="112"/>
    </row>
    <row r="1437" spans="1:16" ht="171.6" x14ac:dyDescent="0.3">
      <c r="A1437" s="122" t="s">
        <v>412</v>
      </c>
      <c r="B1437" s="111">
        <v>44806</v>
      </c>
      <c r="C1437" s="120" t="s">
        <v>7569</v>
      </c>
      <c r="D1437" s="112" t="s">
        <v>7570</v>
      </c>
      <c r="E1437" s="112" t="s">
        <v>445</v>
      </c>
      <c r="F1437" s="113" t="s">
        <v>1525</v>
      </c>
      <c r="G1437" s="112" t="s">
        <v>409</v>
      </c>
      <c r="H1437" s="118" t="s">
        <v>375</v>
      </c>
      <c r="I1437" s="119" t="s">
        <v>618</v>
      </c>
      <c r="J1437" s="114" t="s">
        <v>386</v>
      </c>
      <c r="K1437" s="115" t="s">
        <v>7</v>
      </c>
      <c r="L1437" s="115" t="s">
        <v>7540</v>
      </c>
      <c r="M1437" s="117"/>
      <c r="N1437" s="121" t="s">
        <v>7571</v>
      </c>
      <c r="O1437" s="112" t="s">
        <v>7572</v>
      </c>
      <c r="P1437" s="112"/>
    </row>
    <row r="1438" spans="1:16" ht="312" x14ac:dyDescent="0.3">
      <c r="A1438" s="122" t="s">
        <v>1214</v>
      </c>
      <c r="B1438" s="111">
        <v>44806</v>
      </c>
      <c r="C1438" s="120" t="s">
        <v>7573</v>
      </c>
      <c r="D1438" s="112" t="s">
        <v>7574</v>
      </c>
      <c r="E1438" s="112" t="s">
        <v>1572</v>
      </c>
      <c r="F1438" s="113" t="s">
        <v>1470</v>
      </c>
      <c r="G1438" s="112" t="s">
        <v>374</v>
      </c>
      <c r="H1438" s="118" t="s">
        <v>375</v>
      </c>
      <c r="I1438" s="119" t="s">
        <v>431</v>
      </c>
      <c r="J1438" s="114" t="s">
        <v>386</v>
      </c>
      <c r="K1438" s="115" t="s">
        <v>9</v>
      </c>
      <c r="L1438" s="115" t="s">
        <v>7575</v>
      </c>
      <c r="M1438" s="117" t="s">
        <v>439</v>
      </c>
      <c r="N1438" s="121" t="s">
        <v>7576</v>
      </c>
      <c r="O1438" s="112" t="s">
        <v>7577</v>
      </c>
      <c r="P1438" s="112"/>
    </row>
    <row r="1439" spans="1:16" ht="358.8" x14ac:dyDescent="0.3">
      <c r="A1439" s="122" t="s">
        <v>822</v>
      </c>
      <c r="B1439" s="111">
        <v>44806</v>
      </c>
      <c r="C1439" s="120" t="s">
        <v>7578</v>
      </c>
      <c r="D1439" s="112" t="s">
        <v>7579</v>
      </c>
      <c r="E1439" s="112" t="s">
        <v>2240</v>
      </c>
      <c r="F1439" s="113" t="s">
        <v>5729</v>
      </c>
      <c r="G1439" s="112" t="s">
        <v>409</v>
      </c>
      <c r="H1439" s="118" t="s">
        <v>375</v>
      </c>
      <c r="I1439" s="119" t="s">
        <v>385</v>
      </c>
      <c r="J1439" s="114" t="s">
        <v>386</v>
      </c>
      <c r="K1439" s="115" t="s">
        <v>19</v>
      </c>
      <c r="L1439" s="115"/>
      <c r="M1439" s="117"/>
      <c r="N1439" s="121" t="s">
        <v>7580</v>
      </c>
      <c r="O1439" s="112" t="s">
        <v>7581</v>
      </c>
      <c r="P1439" s="112"/>
    </row>
    <row r="1440" spans="1:16" ht="62.4" x14ac:dyDescent="0.3">
      <c r="A1440" s="122" t="s">
        <v>1294</v>
      </c>
      <c r="B1440" s="111">
        <v>44806</v>
      </c>
      <c r="C1440" s="120" t="s">
        <v>7582</v>
      </c>
      <c r="D1440" s="112" t="s">
        <v>7583</v>
      </c>
      <c r="E1440" s="112" t="s">
        <v>1297</v>
      </c>
      <c r="F1440" s="113" t="s">
        <v>374</v>
      </c>
      <c r="G1440" s="112" t="s">
        <v>374</v>
      </c>
      <c r="H1440" s="118" t="s">
        <v>396</v>
      </c>
      <c r="I1440" s="119" t="s">
        <v>7052</v>
      </c>
      <c r="J1440" s="114" t="s">
        <v>386</v>
      </c>
      <c r="K1440" s="115" t="s">
        <v>7584</v>
      </c>
      <c r="L1440" s="115"/>
      <c r="M1440" s="117"/>
      <c r="N1440" s="121" t="s">
        <v>7585</v>
      </c>
      <c r="O1440" s="112" t="s">
        <v>7586</v>
      </c>
      <c r="P1440" s="112"/>
    </row>
    <row r="1441" spans="1:16" ht="171.6" x14ac:dyDescent="0.3">
      <c r="A1441" s="122" t="s">
        <v>400</v>
      </c>
      <c r="B1441" s="111">
        <v>44806</v>
      </c>
      <c r="C1441" s="120" t="s">
        <v>7587</v>
      </c>
      <c r="D1441" s="112" t="s">
        <v>7588</v>
      </c>
      <c r="E1441" s="112" t="s">
        <v>2000</v>
      </c>
      <c r="F1441" s="113" t="s">
        <v>374</v>
      </c>
      <c r="G1441" s="112" t="s">
        <v>374</v>
      </c>
      <c r="H1441" s="118" t="s">
        <v>375</v>
      </c>
      <c r="I1441" s="119" t="s">
        <v>694</v>
      </c>
      <c r="J1441" s="114" t="s">
        <v>386</v>
      </c>
      <c r="K1441" s="115" t="s">
        <v>7589</v>
      </c>
      <c r="L1441" s="115" t="s">
        <v>7590</v>
      </c>
      <c r="M1441" s="117"/>
      <c r="N1441" s="121" t="s">
        <v>7591</v>
      </c>
      <c r="O1441" s="112" t="s">
        <v>7592</v>
      </c>
      <c r="P1441" s="112"/>
    </row>
    <row r="1442" spans="1:16" ht="124.8" x14ac:dyDescent="0.3">
      <c r="A1442" s="122" t="s">
        <v>390</v>
      </c>
      <c r="B1442" s="111">
        <v>44806</v>
      </c>
      <c r="C1442" s="120" t="s">
        <v>7593</v>
      </c>
      <c r="D1442" s="112" t="s">
        <v>7594</v>
      </c>
      <c r="E1442" s="112" t="s">
        <v>1360</v>
      </c>
      <c r="F1442" s="113" t="s">
        <v>1463</v>
      </c>
      <c r="G1442" s="135" t="s">
        <v>409</v>
      </c>
      <c r="H1442" s="118" t="s">
        <v>375</v>
      </c>
      <c r="I1442" s="119" t="s">
        <v>481</v>
      </c>
      <c r="J1442" s="114" t="s">
        <v>452</v>
      </c>
      <c r="K1442" s="115" t="s">
        <v>14</v>
      </c>
      <c r="L1442" s="115" t="s">
        <v>7595</v>
      </c>
      <c r="M1442" s="117" t="s">
        <v>649</v>
      </c>
      <c r="N1442" s="121" t="s">
        <v>7596</v>
      </c>
      <c r="O1442" s="112" t="s">
        <v>7597</v>
      </c>
      <c r="P1442" s="112"/>
    </row>
    <row r="1443" spans="1:16" ht="124.8" x14ac:dyDescent="0.3">
      <c r="A1443" s="122" t="s">
        <v>390</v>
      </c>
      <c r="B1443" s="111">
        <v>44806</v>
      </c>
      <c r="C1443" s="120" t="s">
        <v>7598</v>
      </c>
      <c r="D1443" s="112" t="s">
        <v>7599</v>
      </c>
      <c r="E1443" s="112" t="s">
        <v>1737</v>
      </c>
      <c r="F1443" s="113" t="s">
        <v>374</v>
      </c>
      <c r="G1443" s="112" t="s">
        <v>374</v>
      </c>
      <c r="H1443" s="118" t="s">
        <v>375</v>
      </c>
      <c r="I1443" s="119" t="s">
        <v>7600</v>
      </c>
      <c r="J1443" s="114" t="s">
        <v>386</v>
      </c>
      <c r="K1443" s="115" t="s">
        <v>3</v>
      </c>
      <c r="L1443" s="115" t="s">
        <v>7601</v>
      </c>
      <c r="M1443" s="117"/>
      <c r="N1443" s="112" t="s">
        <v>7602</v>
      </c>
      <c r="O1443" s="112" t="s">
        <v>7603</v>
      </c>
      <c r="P1443" s="112"/>
    </row>
    <row r="1444" spans="1:16" ht="234" x14ac:dyDescent="0.3">
      <c r="A1444" s="122" t="s">
        <v>400</v>
      </c>
      <c r="B1444" s="111">
        <v>44806</v>
      </c>
      <c r="C1444" s="120" t="s">
        <v>7604</v>
      </c>
      <c r="D1444" s="112" t="s">
        <v>7605</v>
      </c>
      <c r="E1444" s="112" t="s">
        <v>6073</v>
      </c>
      <c r="F1444" s="113" t="s">
        <v>374</v>
      </c>
      <c r="G1444" s="135" t="s">
        <v>374</v>
      </c>
      <c r="H1444" s="118" t="s">
        <v>375</v>
      </c>
      <c r="I1444" s="119" t="s">
        <v>424</v>
      </c>
      <c r="J1444" s="114" t="s">
        <v>452</v>
      </c>
      <c r="K1444" s="115" t="s">
        <v>50</v>
      </c>
      <c r="L1444" s="115" t="s">
        <v>7606</v>
      </c>
      <c r="M1444" s="117"/>
      <c r="N1444" s="121" t="s">
        <v>7607</v>
      </c>
      <c r="O1444" s="112" t="s">
        <v>7608</v>
      </c>
      <c r="P1444" s="112"/>
    </row>
    <row r="1445" spans="1:16" ht="218.4" x14ac:dyDescent="0.3">
      <c r="A1445" s="122" t="s">
        <v>400</v>
      </c>
      <c r="B1445" s="111">
        <v>44806</v>
      </c>
      <c r="C1445" s="120" t="s">
        <v>7609</v>
      </c>
      <c r="D1445" s="112" t="s">
        <v>7610</v>
      </c>
      <c r="E1445" s="112" t="s">
        <v>1850</v>
      </c>
      <c r="F1445" s="113" t="s">
        <v>374</v>
      </c>
      <c r="G1445" s="135" t="s">
        <v>374</v>
      </c>
      <c r="H1445" s="118" t="s">
        <v>375</v>
      </c>
      <c r="I1445" s="119" t="s">
        <v>431</v>
      </c>
      <c r="J1445" s="114" t="s">
        <v>452</v>
      </c>
      <c r="K1445" s="115" t="s">
        <v>39</v>
      </c>
      <c r="L1445" s="115" t="s">
        <v>7611</v>
      </c>
      <c r="M1445" s="117"/>
      <c r="N1445" s="112" t="s">
        <v>7612</v>
      </c>
      <c r="O1445" s="112" t="s">
        <v>7613</v>
      </c>
      <c r="P1445" s="112"/>
    </row>
    <row r="1446" spans="1:16" ht="62.4" x14ac:dyDescent="0.3">
      <c r="A1446" s="122" t="s">
        <v>627</v>
      </c>
      <c r="B1446" s="111">
        <v>44806</v>
      </c>
      <c r="C1446" s="120" t="s">
        <v>7614</v>
      </c>
      <c r="D1446" s="112" t="s">
        <v>7615</v>
      </c>
      <c r="E1446" s="112" t="s">
        <v>2143</v>
      </c>
      <c r="F1446" s="113" t="s">
        <v>1544</v>
      </c>
      <c r="G1446" s="112" t="s">
        <v>564</v>
      </c>
      <c r="H1446" s="118" t="s">
        <v>396</v>
      </c>
      <c r="I1446" s="119" t="s">
        <v>1450</v>
      </c>
      <c r="J1446" s="114" t="s">
        <v>452</v>
      </c>
      <c r="K1446" s="115" t="s">
        <v>32</v>
      </c>
      <c r="L1446" s="115" t="s">
        <v>7616</v>
      </c>
      <c r="M1446" s="117" t="s">
        <v>439</v>
      </c>
      <c r="N1446" s="121" t="s">
        <v>7617</v>
      </c>
      <c r="O1446" s="112" t="s">
        <v>7618</v>
      </c>
      <c r="P1446" s="112"/>
    </row>
    <row r="1447" spans="1:16" ht="124.8" x14ac:dyDescent="0.3">
      <c r="A1447" s="122" t="s">
        <v>379</v>
      </c>
      <c r="B1447" s="111">
        <v>44806</v>
      </c>
      <c r="C1447" s="120" t="s">
        <v>7619</v>
      </c>
      <c r="D1447" s="112" t="s">
        <v>7620</v>
      </c>
      <c r="E1447" s="112" t="s">
        <v>2143</v>
      </c>
      <c r="F1447" s="113" t="s">
        <v>374</v>
      </c>
      <c r="G1447" s="112" t="s">
        <v>374</v>
      </c>
      <c r="H1447" s="118" t="s">
        <v>375</v>
      </c>
      <c r="I1447" s="119" t="s">
        <v>447</v>
      </c>
      <c r="J1447" s="114" t="s">
        <v>386</v>
      </c>
      <c r="K1447" s="115" t="s">
        <v>7</v>
      </c>
      <c r="L1447" s="115" t="s">
        <v>7621</v>
      </c>
      <c r="M1447" s="117"/>
      <c r="N1447" s="121" t="s">
        <v>7622</v>
      </c>
      <c r="O1447" s="112" t="s">
        <v>7623</v>
      </c>
      <c r="P1447" s="112"/>
    </row>
    <row r="1448" spans="1:16" ht="78" x14ac:dyDescent="0.3">
      <c r="A1448" s="122" t="s">
        <v>412</v>
      </c>
      <c r="B1448" s="111">
        <v>44806</v>
      </c>
      <c r="C1448" s="120" t="s">
        <v>7624</v>
      </c>
      <c r="D1448" s="112" t="s">
        <v>7625</v>
      </c>
      <c r="E1448" s="112" t="s">
        <v>1328</v>
      </c>
      <c r="F1448" s="113" t="s">
        <v>1556</v>
      </c>
      <c r="G1448" s="112" t="s">
        <v>564</v>
      </c>
      <c r="H1448" s="118" t="s">
        <v>396</v>
      </c>
      <c r="I1448" s="119" t="s">
        <v>431</v>
      </c>
      <c r="J1448" s="114" t="s">
        <v>452</v>
      </c>
      <c r="K1448" s="115" t="s">
        <v>19</v>
      </c>
      <c r="L1448" s="115"/>
      <c r="M1448" s="117"/>
      <c r="N1448" s="121" t="s">
        <v>7626</v>
      </c>
      <c r="O1448" s="112" t="s">
        <v>7627</v>
      </c>
      <c r="P1448" s="112"/>
    </row>
    <row r="1449" spans="1:16" ht="109.2" x14ac:dyDescent="0.3">
      <c r="A1449" s="122" t="s">
        <v>390</v>
      </c>
      <c r="B1449" s="111">
        <v>44806</v>
      </c>
      <c r="C1449" s="120" t="s">
        <v>7628</v>
      </c>
      <c r="D1449" s="112" t="s">
        <v>7629</v>
      </c>
      <c r="E1449" s="112" t="s">
        <v>1878</v>
      </c>
      <c r="F1449" s="113" t="s">
        <v>1463</v>
      </c>
      <c r="G1449" s="112" t="s">
        <v>7630</v>
      </c>
      <c r="H1449" s="118" t="s">
        <v>396</v>
      </c>
      <c r="I1449" s="119" t="s">
        <v>1450</v>
      </c>
      <c r="J1449" s="114" t="s">
        <v>386</v>
      </c>
      <c r="K1449" s="115" t="s">
        <v>124</v>
      </c>
      <c r="L1449" s="115" t="s">
        <v>7631</v>
      </c>
      <c r="M1449" s="117"/>
      <c r="N1449" s="121" t="s">
        <v>7632</v>
      </c>
      <c r="O1449" s="112" t="s">
        <v>7633</v>
      </c>
      <c r="P1449" s="112"/>
    </row>
    <row r="1450" spans="1:16" ht="156" x14ac:dyDescent="0.3">
      <c r="A1450" s="122" t="s">
        <v>1033</v>
      </c>
      <c r="B1450" s="111">
        <v>44799</v>
      </c>
      <c r="C1450" s="120" t="s">
        <v>7634</v>
      </c>
      <c r="D1450" s="112" t="s">
        <v>7635</v>
      </c>
      <c r="E1450" s="112" t="s">
        <v>1340</v>
      </c>
      <c r="F1450" s="113" t="s">
        <v>1556</v>
      </c>
      <c r="G1450" s="135" t="s">
        <v>564</v>
      </c>
      <c r="H1450" s="118" t="s">
        <v>396</v>
      </c>
      <c r="I1450" s="119" t="s">
        <v>461</v>
      </c>
      <c r="J1450" s="114" t="s">
        <v>452</v>
      </c>
      <c r="K1450" s="115" t="s">
        <v>25</v>
      </c>
      <c r="L1450" s="115" t="s">
        <v>7636</v>
      </c>
      <c r="M1450" s="117"/>
      <c r="N1450" s="121" t="s">
        <v>7637</v>
      </c>
      <c r="O1450" s="112" t="s">
        <v>7638</v>
      </c>
      <c r="P1450" s="112"/>
    </row>
    <row r="1451" spans="1:16" ht="62.4" x14ac:dyDescent="0.3">
      <c r="A1451" s="122" t="s">
        <v>390</v>
      </c>
      <c r="B1451" s="111">
        <v>44799</v>
      </c>
      <c r="C1451" s="120" t="s">
        <v>7639</v>
      </c>
      <c r="D1451" s="112" t="s">
        <v>7640</v>
      </c>
      <c r="E1451" s="112" t="s">
        <v>2143</v>
      </c>
      <c r="F1451" s="113" t="s">
        <v>1544</v>
      </c>
      <c r="G1451" s="135" t="s">
        <v>564</v>
      </c>
      <c r="H1451" s="118" t="s">
        <v>396</v>
      </c>
      <c r="I1451" s="119" t="s">
        <v>5633</v>
      </c>
      <c r="J1451" s="114" t="s">
        <v>452</v>
      </c>
      <c r="K1451" s="115" t="s">
        <v>7</v>
      </c>
      <c r="L1451" s="115" t="s">
        <v>7641</v>
      </c>
      <c r="M1451" s="117"/>
      <c r="N1451" s="121" t="s">
        <v>7642</v>
      </c>
      <c r="O1451" s="112" t="s">
        <v>7643</v>
      </c>
      <c r="P1451" s="112"/>
    </row>
    <row r="1452" spans="1:16" ht="62.4" x14ac:dyDescent="0.3">
      <c r="A1452" s="122" t="s">
        <v>390</v>
      </c>
      <c r="B1452" s="111">
        <v>44799</v>
      </c>
      <c r="C1452" s="120" t="s">
        <v>7644</v>
      </c>
      <c r="D1452" s="112" t="s">
        <v>7645</v>
      </c>
      <c r="E1452" s="112" t="s">
        <v>2143</v>
      </c>
      <c r="F1452" s="113" t="s">
        <v>1544</v>
      </c>
      <c r="G1452" s="135" t="s">
        <v>374</v>
      </c>
      <c r="H1452" s="118" t="s">
        <v>396</v>
      </c>
      <c r="I1452" s="119" t="s">
        <v>461</v>
      </c>
      <c r="J1452" s="114" t="s">
        <v>452</v>
      </c>
      <c r="K1452" s="115" t="s">
        <v>35</v>
      </c>
      <c r="L1452" s="115" t="s">
        <v>7646</v>
      </c>
      <c r="M1452" s="117" t="s">
        <v>649</v>
      </c>
      <c r="N1452" s="121" t="s">
        <v>7647</v>
      </c>
      <c r="O1452" s="112" t="s">
        <v>7648</v>
      </c>
      <c r="P1452" s="112"/>
    </row>
    <row r="1453" spans="1:16" ht="78" x14ac:dyDescent="0.3">
      <c r="A1453" s="122" t="s">
        <v>390</v>
      </c>
      <c r="B1453" s="111">
        <v>44799</v>
      </c>
      <c r="C1453" s="120" t="s">
        <v>7649</v>
      </c>
      <c r="D1453" s="112" t="s">
        <v>7650</v>
      </c>
      <c r="E1453" s="112" t="s">
        <v>7651</v>
      </c>
      <c r="F1453" s="113" t="s">
        <v>1556</v>
      </c>
      <c r="G1453" s="135" t="s">
        <v>942</v>
      </c>
      <c r="H1453" s="118" t="s">
        <v>396</v>
      </c>
      <c r="I1453" s="119" t="s">
        <v>447</v>
      </c>
      <c r="J1453" s="114" t="s">
        <v>452</v>
      </c>
      <c r="K1453" s="115" t="s">
        <v>237</v>
      </c>
      <c r="L1453" s="115" t="s">
        <v>7652</v>
      </c>
      <c r="M1453" s="117"/>
      <c r="N1453" s="121" t="s">
        <v>7653</v>
      </c>
      <c r="O1453" s="112" t="s">
        <v>7654</v>
      </c>
      <c r="P1453" s="112"/>
    </row>
    <row r="1454" spans="1:16" ht="156" x14ac:dyDescent="0.3">
      <c r="A1454" s="122" t="s">
        <v>390</v>
      </c>
      <c r="B1454" s="111">
        <v>44799</v>
      </c>
      <c r="C1454" s="120" t="s">
        <v>7655</v>
      </c>
      <c r="D1454" s="112" t="s">
        <v>7656</v>
      </c>
      <c r="E1454" s="112" t="s">
        <v>7657</v>
      </c>
      <c r="F1454" s="113" t="s">
        <v>1463</v>
      </c>
      <c r="G1454" s="135" t="s">
        <v>1088</v>
      </c>
      <c r="H1454" s="118" t="s">
        <v>396</v>
      </c>
      <c r="I1454" s="119" t="s">
        <v>424</v>
      </c>
      <c r="J1454" s="114" t="s">
        <v>452</v>
      </c>
      <c r="K1454" s="115" t="s">
        <v>19</v>
      </c>
      <c r="L1454" s="115"/>
      <c r="M1454" s="117"/>
      <c r="N1454" s="121" t="s">
        <v>7658</v>
      </c>
      <c r="O1454" s="112" t="s">
        <v>7659</v>
      </c>
      <c r="P1454" s="112"/>
    </row>
    <row r="1455" spans="1:16" ht="62.4" x14ac:dyDescent="0.3">
      <c r="A1455" s="122" t="s">
        <v>390</v>
      </c>
      <c r="B1455" s="111">
        <v>44799</v>
      </c>
      <c r="C1455" s="120" t="s">
        <v>7660</v>
      </c>
      <c r="D1455" s="112" t="s">
        <v>7661</v>
      </c>
      <c r="E1455" s="112" t="s">
        <v>2105</v>
      </c>
      <c r="F1455" s="113" t="s">
        <v>374</v>
      </c>
      <c r="G1455" s="135" t="s">
        <v>374</v>
      </c>
      <c r="H1455" s="118" t="s">
        <v>396</v>
      </c>
      <c r="I1455" s="119" t="s">
        <v>424</v>
      </c>
      <c r="J1455" s="114" t="s">
        <v>452</v>
      </c>
      <c r="K1455" s="115" t="s">
        <v>9</v>
      </c>
      <c r="L1455" s="115" t="s">
        <v>7662</v>
      </c>
      <c r="M1455" s="117"/>
      <c r="N1455" s="121" t="s">
        <v>7663</v>
      </c>
      <c r="O1455" s="112" t="s">
        <v>7664</v>
      </c>
      <c r="P1455" s="112"/>
    </row>
    <row r="1456" spans="1:16" ht="109.2" x14ac:dyDescent="0.3">
      <c r="A1456" s="122" t="s">
        <v>390</v>
      </c>
      <c r="B1456" s="111">
        <v>44799</v>
      </c>
      <c r="C1456" s="120" t="s">
        <v>7665</v>
      </c>
      <c r="D1456" s="112" t="s">
        <v>7666</v>
      </c>
      <c r="E1456" s="112" t="s">
        <v>7667</v>
      </c>
      <c r="F1456" s="113" t="s">
        <v>374</v>
      </c>
      <c r="G1456" s="135" t="s">
        <v>374</v>
      </c>
      <c r="H1456" s="118" t="s">
        <v>375</v>
      </c>
      <c r="I1456" s="119" t="s">
        <v>1456</v>
      </c>
      <c r="J1456" s="114" t="s">
        <v>452</v>
      </c>
      <c r="K1456" s="115" t="s">
        <v>36</v>
      </c>
      <c r="L1456" s="115" t="s">
        <v>7668</v>
      </c>
      <c r="M1456" s="117"/>
      <c r="N1456" s="112" t="s">
        <v>7669</v>
      </c>
      <c r="O1456" s="112" t="s">
        <v>7670</v>
      </c>
      <c r="P1456" s="112"/>
    </row>
    <row r="1457" spans="1:16" ht="234" x14ac:dyDescent="0.3">
      <c r="A1457" s="122" t="s">
        <v>442</v>
      </c>
      <c r="B1457" s="111">
        <v>44799</v>
      </c>
      <c r="C1457" s="120" t="s">
        <v>7671</v>
      </c>
      <c r="D1457" s="112" t="s">
        <v>7672</v>
      </c>
      <c r="E1457" s="112" t="s">
        <v>7673</v>
      </c>
      <c r="F1457" s="113" t="s">
        <v>1518</v>
      </c>
      <c r="G1457" s="112" t="s">
        <v>7078</v>
      </c>
      <c r="H1457" s="118" t="s">
        <v>375</v>
      </c>
      <c r="I1457" s="119" t="s">
        <v>431</v>
      </c>
      <c r="J1457" s="114" t="s">
        <v>386</v>
      </c>
      <c r="K1457" s="115" t="s">
        <v>19</v>
      </c>
      <c r="L1457" s="115" t="s">
        <v>7674</v>
      </c>
      <c r="M1457" s="117"/>
      <c r="N1457" s="121" t="s">
        <v>7675</v>
      </c>
      <c r="O1457" s="112" t="s">
        <v>7676</v>
      </c>
      <c r="P1457" s="112"/>
    </row>
    <row r="1458" spans="1:16" ht="78" x14ac:dyDescent="0.3">
      <c r="A1458" s="122" t="s">
        <v>602</v>
      </c>
      <c r="B1458" s="111">
        <v>44799</v>
      </c>
      <c r="C1458" s="120" t="s">
        <v>7677</v>
      </c>
      <c r="D1458" s="112" t="s">
        <v>7678</v>
      </c>
      <c r="E1458" s="112" t="s">
        <v>7679</v>
      </c>
      <c r="F1458" s="113" t="s">
        <v>1606</v>
      </c>
      <c r="G1458" s="112" t="s">
        <v>1088</v>
      </c>
      <c r="H1458" s="118" t="s">
        <v>396</v>
      </c>
      <c r="I1458" s="119" t="s">
        <v>461</v>
      </c>
      <c r="J1458" s="114" t="s">
        <v>386</v>
      </c>
      <c r="K1458" s="115" t="s">
        <v>1</v>
      </c>
      <c r="L1458" s="115" t="s">
        <v>850</v>
      </c>
      <c r="M1458" s="117"/>
      <c r="N1458" s="121" t="s">
        <v>7680</v>
      </c>
      <c r="O1458" s="112" t="s">
        <v>7681</v>
      </c>
      <c r="P1458" s="112"/>
    </row>
    <row r="1459" spans="1:16" ht="187.2" x14ac:dyDescent="0.3">
      <c r="A1459" s="122" t="s">
        <v>3174</v>
      </c>
      <c r="B1459" s="111">
        <v>44799</v>
      </c>
      <c r="C1459" s="120" t="s">
        <v>7682</v>
      </c>
      <c r="D1459" s="112" t="s">
        <v>7683</v>
      </c>
      <c r="E1459" s="112" t="s">
        <v>1449</v>
      </c>
      <c r="F1459" s="113" t="s">
        <v>374</v>
      </c>
      <c r="G1459" s="112" t="s">
        <v>374</v>
      </c>
      <c r="H1459" s="118" t="s">
        <v>396</v>
      </c>
      <c r="I1459" s="119" t="s">
        <v>461</v>
      </c>
      <c r="J1459" s="114" t="s">
        <v>386</v>
      </c>
      <c r="K1459" s="115" t="s">
        <v>10</v>
      </c>
      <c r="L1459" s="115" t="s">
        <v>7684</v>
      </c>
      <c r="M1459" s="117"/>
      <c r="N1459" s="121" t="s">
        <v>7685</v>
      </c>
      <c r="O1459" s="112" t="s">
        <v>7686</v>
      </c>
      <c r="P1459" s="112"/>
    </row>
    <row r="1460" spans="1:16" ht="218.4" x14ac:dyDescent="0.3">
      <c r="A1460" s="122" t="s">
        <v>627</v>
      </c>
      <c r="B1460" s="111">
        <v>44799</v>
      </c>
      <c r="C1460" s="120" t="s">
        <v>7687</v>
      </c>
      <c r="D1460" s="112" t="s">
        <v>7688</v>
      </c>
      <c r="E1460" s="112" t="s">
        <v>2105</v>
      </c>
      <c r="F1460" s="113" t="s">
        <v>1463</v>
      </c>
      <c r="G1460" s="112" t="s">
        <v>564</v>
      </c>
      <c r="H1460" s="118" t="s">
        <v>396</v>
      </c>
      <c r="I1460" s="119" t="s">
        <v>461</v>
      </c>
      <c r="J1460" s="114" t="s">
        <v>452</v>
      </c>
      <c r="K1460" s="115" t="s">
        <v>12</v>
      </c>
      <c r="L1460" s="115" t="s">
        <v>7689</v>
      </c>
      <c r="M1460" s="117" t="s">
        <v>649</v>
      </c>
      <c r="N1460" s="121" t="s">
        <v>7690</v>
      </c>
      <c r="O1460" s="112" t="s">
        <v>7691</v>
      </c>
      <c r="P1460" s="112"/>
    </row>
    <row r="1461" spans="1:16" ht="78" x14ac:dyDescent="0.3">
      <c r="A1461" s="122" t="s">
        <v>412</v>
      </c>
      <c r="B1461" s="111">
        <v>44799</v>
      </c>
      <c r="C1461" s="120" t="s">
        <v>7692</v>
      </c>
      <c r="D1461" s="112" t="s">
        <v>7693</v>
      </c>
      <c r="E1461" s="112" t="s">
        <v>1297</v>
      </c>
      <c r="F1461" s="113" t="s">
        <v>1298</v>
      </c>
      <c r="G1461" s="112" t="s">
        <v>7694</v>
      </c>
      <c r="H1461" s="118" t="s">
        <v>396</v>
      </c>
      <c r="I1461" s="119" t="s">
        <v>5958</v>
      </c>
      <c r="J1461" s="114" t="s">
        <v>386</v>
      </c>
      <c r="K1461" s="115" t="s">
        <v>19</v>
      </c>
      <c r="L1461" s="115" t="s">
        <v>7695</v>
      </c>
      <c r="M1461" s="117"/>
      <c r="N1461" s="121" t="s">
        <v>7696</v>
      </c>
      <c r="O1461" s="112" t="s">
        <v>7697</v>
      </c>
      <c r="P1461" s="112"/>
    </row>
    <row r="1462" spans="1:16" ht="78" x14ac:dyDescent="0.3">
      <c r="A1462" s="122" t="s">
        <v>412</v>
      </c>
      <c r="B1462" s="111">
        <v>44799</v>
      </c>
      <c r="C1462" s="120" t="s">
        <v>7698</v>
      </c>
      <c r="D1462" s="112" t="s">
        <v>7699</v>
      </c>
      <c r="E1462" s="112" t="s">
        <v>2105</v>
      </c>
      <c r="F1462" s="113" t="s">
        <v>1544</v>
      </c>
      <c r="G1462" s="112" t="s">
        <v>873</v>
      </c>
      <c r="H1462" s="118" t="s">
        <v>396</v>
      </c>
      <c r="I1462" s="119" t="s">
        <v>431</v>
      </c>
      <c r="J1462" s="114" t="s">
        <v>850</v>
      </c>
      <c r="K1462" s="115" t="s">
        <v>19</v>
      </c>
      <c r="L1462" s="115" t="s">
        <v>7700</v>
      </c>
      <c r="M1462" s="117"/>
      <c r="N1462" s="121" t="s">
        <v>7701</v>
      </c>
      <c r="O1462" s="112" t="s">
        <v>7702</v>
      </c>
      <c r="P1462" s="112"/>
    </row>
    <row r="1463" spans="1:16" ht="124.8" x14ac:dyDescent="0.3">
      <c r="A1463" s="122" t="s">
        <v>412</v>
      </c>
      <c r="B1463" s="111">
        <v>44799</v>
      </c>
      <c r="C1463" s="120" t="s">
        <v>7703</v>
      </c>
      <c r="D1463" s="112" t="s">
        <v>7704</v>
      </c>
      <c r="E1463" s="112" t="s">
        <v>2143</v>
      </c>
      <c r="F1463" s="113" t="s">
        <v>1556</v>
      </c>
      <c r="G1463" s="112" t="s">
        <v>564</v>
      </c>
      <c r="H1463" s="118" t="s">
        <v>396</v>
      </c>
      <c r="I1463" s="119" t="s">
        <v>461</v>
      </c>
      <c r="J1463" s="114" t="s">
        <v>7705</v>
      </c>
      <c r="K1463" s="115" t="s">
        <v>212</v>
      </c>
      <c r="L1463" s="115" t="s">
        <v>7706</v>
      </c>
      <c r="M1463" s="117"/>
      <c r="N1463" s="121" t="s">
        <v>7707</v>
      </c>
      <c r="O1463" s="112" t="s">
        <v>7708</v>
      </c>
      <c r="P1463" s="112"/>
    </row>
    <row r="1464" spans="1:16" ht="93.6" x14ac:dyDescent="0.3">
      <c r="A1464" s="122" t="s">
        <v>412</v>
      </c>
      <c r="B1464" s="111">
        <v>44799</v>
      </c>
      <c r="C1464" s="120" t="s">
        <v>7709</v>
      </c>
      <c r="D1464" s="112" t="s">
        <v>7710</v>
      </c>
      <c r="E1464" s="112" t="s">
        <v>7711</v>
      </c>
      <c r="F1464" s="113" t="s">
        <v>1463</v>
      </c>
      <c r="G1464" s="112" t="s">
        <v>1088</v>
      </c>
      <c r="H1464" s="118" t="s">
        <v>396</v>
      </c>
      <c r="I1464" s="119" t="s">
        <v>385</v>
      </c>
      <c r="J1464" s="114" t="s">
        <v>452</v>
      </c>
      <c r="K1464" s="115" t="s">
        <v>165</v>
      </c>
      <c r="L1464" s="115" t="s">
        <v>7712</v>
      </c>
      <c r="M1464" s="117"/>
      <c r="N1464" s="121" t="s">
        <v>7713</v>
      </c>
      <c r="O1464" s="112" t="s">
        <v>166</v>
      </c>
      <c r="P1464" s="112"/>
    </row>
    <row r="1465" spans="1:16" ht="140.4" x14ac:dyDescent="0.3">
      <c r="A1465" s="122" t="s">
        <v>412</v>
      </c>
      <c r="B1465" s="111">
        <v>44799</v>
      </c>
      <c r="C1465" s="120" t="s">
        <v>7714</v>
      </c>
      <c r="D1465" s="112" t="s">
        <v>7715</v>
      </c>
      <c r="E1465" s="112" t="s">
        <v>2548</v>
      </c>
      <c r="F1465" s="113" t="s">
        <v>1463</v>
      </c>
      <c r="G1465" s="112" t="s">
        <v>564</v>
      </c>
      <c r="H1465" s="118" t="s">
        <v>396</v>
      </c>
      <c r="I1465" s="119" t="s">
        <v>431</v>
      </c>
      <c r="J1465" s="114" t="s">
        <v>386</v>
      </c>
      <c r="K1465" s="115" t="s">
        <v>19</v>
      </c>
      <c r="L1465" s="115" t="s">
        <v>7716</v>
      </c>
      <c r="M1465" s="117"/>
      <c r="N1465" s="121" t="s">
        <v>7717</v>
      </c>
      <c r="O1465" s="112" t="s">
        <v>7718</v>
      </c>
      <c r="P1465" s="112"/>
    </row>
    <row r="1466" spans="1:16" ht="327.60000000000002" x14ac:dyDescent="0.3">
      <c r="A1466" s="122" t="s">
        <v>412</v>
      </c>
      <c r="B1466" s="111">
        <v>44799</v>
      </c>
      <c r="C1466" s="120" t="s">
        <v>7719</v>
      </c>
      <c r="D1466" s="112" t="s">
        <v>7720</v>
      </c>
      <c r="E1466" s="112" t="s">
        <v>2466</v>
      </c>
      <c r="F1466" s="113" t="s">
        <v>5729</v>
      </c>
      <c r="G1466" s="112" t="s">
        <v>830</v>
      </c>
      <c r="H1466" s="118" t="s">
        <v>375</v>
      </c>
      <c r="I1466" s="119" t="s">
        <v>385</v>
      </c>
      <c r="J1466" s="114" t="s">
        <v>386</v>
      </c>
      <c r="K1466" s="115" t="s">
        <v>10</v>
      </c>
      <c r="L1466" s="115" t="s">
        <v>7721</v>
      </c>
      <c r="M1466" s="117"/>
      <c r="N1466" s="121" t="s">
        <v>7722</v>
      </c>
      <c r="O1466" s="112" t="s">
        <v>7723</v>
      </c>
      <c r="P1466" s="112"/>
    </row>
    <row r="1467" spans="1:16" ht="280.8" x14ac:dyDescent="0.3">
      <c r="A1467" s="122" t="s">
        <v>412</v>
      </c>
      <c r="B1467" s="111">
        <v>44799</v>
      </c>
      <c r="C1467" s="120" t="s">
        <v>7724</v>
      </c>
      <c r="D1467" s="112" t="s">
        <v>7725</v>
      </c>
      <c r="E1467" s="112" t="s">
        <v>2240</v>
      </c>
      <c r="F1467" s="113" t="s">
        <v>2702</v>
      </c>
      <c r="G1467" s="112" t="s">
        <v>409</v>
      </c>
      <c r="H1467" s="118" t="s">
        <v>375</v>
      </c>
      <c r="I1467" s="119" t="s">
        <v>431</v>
      </c>
      <c r="J1467" s="114" t="s">
        <v>452</v>
      </c>
      <c r="K1467" s="115" t="s">
        <v>19</v>
      </c>
      <c r="L1467" s="115"/>
      <c r="M1467" s="117"/>
      <c r="N1467" s="121" t="s">
        <v>7726</v>
      </c>
      <c r="O1467" s="112" t="s">
        <v>7727</v>
      </c>
      <c r="P1467" s="112"/>
    </row>
    <row r="1468" spans="1:16" ht="62.4" x14ac:dyDescent="0.3">
      <c r="A1468" s="122" t="s">
        <v>412</v>
      </c>
      <c r="B1468" s="111">
        <v>44799</v>
      </c>
      <c r="C1468" s="120" t="s">
        <v>7728</v>
      </c>
      <c r="D1468" s="112" t="s">
        <v>7729</v>
      </c>
      <c r="E1468" s="112" t="s">
        <v>2808</v>
      </c>
      <c r="F1468" s="113" t="s">
        <v>374</v>
      </c>
      <c r="G1468" s="112" t="s">
        <v>374</v>
      </c>
      <c r="H1468" s="118" t="s">
        <v>396</v>
      </c>
      <c r="I1468" s="119" t="s">
        <v>431</v>
      </c>
      <c r="J1468" s="114" t="s">
        <v>452</v>
      </c>
      <c r="K1468" s="115" t="s">
        <v>152</v>
      </c>
      <c r="L1468" s="115" t="s">
        <v>7730</v>
      </c>
      <c r="M1468" s="117"/>
      <c r="N1468" s="112" t="s">
        <v>7731</v>
      </c>
      <c r="O1468" s="112" t="s">
        <v>7732</v>
      </c>
      <c r="P1468" s="112"/>
    </row>
    <row r="1469" spans="1:16" ht="187.2" x14ac:dyDescent="0.3">
      <c r="A1469" s="122" t="s">
        <v>412</v>
      </c>
      <c r="B1469" s="111">
        <v>44799</v>
      </c>
      <c r="C1469" s="120" t="s">
        <v>7733</v>
      </c>
      <c r="D1469" s="112" t="s">
        <v>7734</v>
      </c>
      <c r="E1469" s="112" t="s">
        <v>1677</v>
      </c>
      <c r="F1469" s="113" t="s">
        <v>374</v>
      </c>
      <c r="G1469" s="112" t="s">
        <v>374</v>
      </c>
      <c r="H1469" s="118" t="s">
        <v>375</v>
      </c>
      <c r="I1469" s="119" t="s">
        <v>424</v>
      </c>
      <c r="J1469" s="114" t="s">
        <v>386</v>
      </c>
      <c r="K1469" s="115" t="s">
        <v>7</v>
      </c>
      <c r="L1469" s="115" t="s">
        <v>7735</v>
      </c>
      <c r="M1469" s="117"/>
      <c r="N1469" s="121" t="s">
        <v>7736</v>
      </c>
      <c r="O1469" s="112" t="s">
        <v>7686</v>
      </c>
      <c r="P1469" s="112"/>
    </row>
    <row r="1470" spans="1:16" ht="78" x14ac:dyDescent="0.3">
      <c r="A1470" s="122" t="s">
        <v>554</v>
      </c>
      <c r="B1470" s="111">
        <v>44799</v>
      </c>
      <c r="C1470" s="120" t="s">
        <v>7737</v>
      </c>
      <c r="D1470" s="112" t="s">
        <v>7738</v>
      </c>
      <c r="E1470" s="112" t="s">
        <v>2808</v>
      </c>
      <c r="F1470" s="113" t="s">
        <v>1544</v>
      </c>
      <c r="G1470" s="112" t="s">
        <v>819</v>
      </c>
      <c r="H1470" s="118" t="s">
        <v>396</v>
      </c>
      <c r="I1470" s="119" t="s">
        <v>1305</v>
      </c>
      <c r="J1470" s="114"/>
      <c r="K1470" s="115" t="s">
        <v>0</v>
      </c>
      <c r="L1470" s="115"/>
      <c r="M1470" s="117"/>
      <c r="N1470" s="121" t="s">
        <v>7739</v>
      </c>
      <c r="O1470" s="112" t="s">
        <v>7740</v>
      </c>
      <c r="P1470" s="112"/>
    </row>
    <row r="1471" spans="1:16" ht="78" x14ac:dyDescent="0.3">
      <c r="A1471" s="122" t="s">
        <v>554</v>
      </c>
      <c r="B1471" s="111">
        <v>44799</v>
      </c>
      <c r="C1471" s="120" t="s">
        <v>7741</v>
      </c>
      <c r="D1471" s="112" t="s">
        <v>7742</v>
      </c>
      <c r="E1471" s="112" t="s">
        <v>7743</v>
      </c>
      <c r="F1471" s="113" t="s">
        <v>1463</v>
      </c>
      <c r="G1471" s="112" t="s">
        <v>2946</v>
      </c>
      <c r="H1471" s="118" t="s">
        <v>396</v>
      </c>
      <c r="I1471" s="119" t="s">
        <v>1305</v>
      </c>
      <c r="J1471" s="114" t="s">
        <v>452</v>
      </c>
      <c r="K1471" s="115" t="s">
        <v>0</v>
      </c>
      <c r="L1471" s="115" t="s">
        <v>7744</v>
      </c>
      <c r="M1471" s="117"/>
      <c r="N1471" s="121" t="s">
        <v>7745</v>
      </c>
      <c r="O1471" s="112" t="s">
        <v>7746</v>
      </c>
      <c r="P1471" s="112"/>
    </row>
    <row r="1472" spans="1:16" ht="124.8" x14ac:dyDescent="0.3">
      <c r="A1472" s="122" t="s">
        <v>684</v>
      </c>
      <c r="B1472" s="111">
        <v>44799</v>
      </c>
      <c r="C1472" s="120" t="s">
        <v>7747</v>
      </c>
      <c r="D1472" s="112" t="s">
        <v>7748</v>
      </c>
      <c r="E1472" s="112" t="s">
        <v>7749</v>
      </c>
      <c r="F1472" s="113" t="s">
        <v>374</v>
      </c>
      <c r="G1472" s="112" t="s">
        <v>374</v>
      </c>
      <c r="H1472" s="118" t="s">
        <v>396</v>
      </c>
      <c r="I1472" s="119" t="s">
        <v>385</v>
      </c>
      <c r="J1472" s="114" t="s">
        <v>386</v>
      </c>
      <c r="K1472" s="115" t="s">
        <v>19</v>
      </c>
      <c r="L1472" s="115"/>
      <c r="M1472" s="117"/>
      <c r="N1472" s="121" t="s">
        <v>7750</v>
      </c>
      <c r="O1472" s="112" t="s">
        <v>7751</v>
      </c>
      <c r="P1472" s="112"/>
    </row>
    <row r="1473" spans="1:16" ht="171.6" x14ac:dyDescent="0.3">
      <c r="A1473" s="122" t="s">
        <v>400</v>
      </c>
      <c r="B1473" s="111">
        <v>44799</v>
      </c>
      <c r="C1473" s="120" t="s">
        <v>7752</v>
      </c>
      <c r="D1473" s="112" t="s">
        <v>7753</v>
      </c>
      <c r="E1473" s="112" t="s">
        <v>2105</v>
      </c>
      <c r="F1473" s="113" t="s">
        <v>1544</v>
      </c>
      <c r="G1473" s="112" t="s">
        <v>564</v>
      </c>
      <c r="H1473" s="118" t="s">
        <v>396</v>
      </c>
      <c r="I1473" s="119" t="s">
        <v>461</v>
      </c>
      <c r="J1473" s="114" t="s">
        <v>386</v>
      </c>
      <c r="K1473" s="115" t="s">
        <v>3</v>
      </c>
      <c r="L1473" s="115" t="s">
        <v>7754</v>
      </c>
      <c r="M1473" s="117"/>
      <c r="N1473" s="121" t="s">
        <v>7755</v>
      </c>
      <c r="O1473" s="112" t="s">
        <v>7756</v>
      </c>
      <c r="P1473" s="112"/>
    </row>
    <row r="1474" spans="1:16" ht="109.2" x14ac:dyDescent="0.3">
      <c r="A1474" s="122" t="s">
        <v>400</v>
      </c>
      <c r="B1474" s="111">
        <v>44799</v>
      </c>
      <c r="C1474" s="120" t="s">
        <v>7757</v>
      </c>
      <c r="D1474" s="112" t="s">
        <v>2761</v>
      </c>
      <c r="E1474" s="112" t="s">
        <v>7758</v>
      </c>
      <c r="F1474" s="113" t="s">
        <v>1544</v>
      </c>
      <c r="G1474" s="135" t="s">
        <v>374</v>
      </c>
      <c r="H1474" s="118" t="s">
        <v>396</v>
      </c>
      <c r="I1474" s="119" t="s">
        <v>1456</v>
      </c>
      <c r="J1474" s="114" t="s">
        <v>452</v>
      </c>
      <c r="K1474" s="115" t="s">
        <v>36</v>
      </c>
      <c r="L1474" s="115" t="s">
        <v>7759</v>
      </c>
      <c r="M1474" s="117"/>
      <c r="N1474" s="121" t="s">
        <v>7760</v>
      </c>
      <c r="O1474" s="112" t="s">
        <v>7761</v>
      </c>
      <c r="P1474" s="112"/>
    </row>
    <row r="1475" spans="1:16" ht="62.4" x14ac:dyDescent="0.3">
      <c r="A1475" s="122" t="s">
        <v>400</v>
      </c>
      <c r="B1475" s="111">
        <v>44799</v>
      </c>
      <c r="C1475" s="120" t="s">
        <v>7762</v>
      </c>
      <c r="D1475" s="112" t="s">
        <v>7763</v>
      </c>
      <c r="E1475" s="112" t="s">
        <v>2251</v>
      </c>
      <c r="F1475" s="113" t="s">
        <v>1544</v>
      </c>
      <c r="G1475" s="112" t="s">
        <v>374</v>
      </c>
      <c r="H1475" s="118" t="s">
        <v>396</v>
      </c>
      <c r="I1475" s="119" t="s">
        <v>385</v>
      </c>
      <c r="J1475" s="114" t="s">
        <v>386</v>
      </c>
      <c r="K1475" s="115" t="s">
        <v>36</v>
      </c>
      <c r="L1475" s="115" t="s">
        <v>7764</v>
      </c>
      <c r="M1475" s="117"/>
      <c r="N1475" s="121" t="s">
        <v>7765</v>
      </c>
      <c r="O1475" s="112" t="s">
        <v>7766</v>
      </c>
      <c r="P1475" s="112"/>
    </row>
    <row r="1476" spans="1:16" ht="312" x14ac:dyDescent="0.3">
      <c r="A1476" s="122" t="s">
        <v>400</v>
      </c>
      <c r="B1476" s="111">
        <v>44799</v>
      </c>
      <c r="C1476" s="120" t="s">
        <v>7767</v>
      </c>
      <c r="D1476" s="112" t="s">
        <v>7768</v>
      </c>
      <c r="E1476" s="112" t="s">
        <v>7769</v>
      </c>
      <c r="F1476" s="113" t="s">
        <v>1463</v>
      </c>
      <c r="G1476" s="112" t="s">
        <v>7770</v>
      </c>
      <c r="H1476" s="118" t="s">
        <v>396</v>
      </c>
      <c r="I1476" s="119" t="s">
        <v>7771</v>
      </c>
      <c r="J1476" s="114" t="s">
        <v>386</v>
      </c>
      <c r="K1476" s="115" t="s">
        <v>33</v>
      </c>
      <c r="L1476" s="115" t="s">
        <v>7772</v>
      </c>
      <c r="M1476" s="117" t="s">
        <v>439</v>
      </c>
      <c r="N1476" s="121" t="s">
        <v>7773</v>
      </c>
      <c r="O1476" s="112" t="s">
        <v>7774</v>
      </c>
      <c r="P1476" s="112"/>
    </row>
    <row r="1477" spans="1:16" ht="156" x14ac:dyDescent="0.3">
      <c r="A1477" s="122" t="s">
        <v>400</v>
      </c>
      <c r="B1477" s="111">
        <v>44799</v>
      </c>
      <c r="C1477" s="120" t="s">
        <v>7775</v>
      </c>
      <c r="D1477" s="112" t="s">
        <v>7776</v>
      </c>
      <c r="E1477" s="112" t="s">
        <v>2105</v>
      </c>
      <c r="F1477" s="113" t="s">
        <v>1463</v>
      </c>
      <c r="G1477" s="135" t="s">
        <v>374</v>
      </c>
      <c r="H1477" s="118" t="s">
        <v>396</v>
      </c>
      <c r="I1477" s="119" t="s">
        <v>431</v>
      </c>
      <c r="J1477" s="114" t="s">
        <v>452</v>
      </c>
      <c r="K1477" s="115" t="s">
        <v>14</v>
      </c>
      <c r="L1477" s="115" t="s">
        <v>7777</v>
      </c>
      <c r="M1477" s="117" t="s">
        <v>649</v>
      </c>
      <c r="N1477" s="121" t="s">
        <v>7778</v>
      </c>
      <c r="O1477" s="112" t="s">
        <v>7779</v>
      </c>
      <c r="P1477" s="112"/>
    </row>
    <row r="1478" spans="1:16" ht="46.8" x14ac:dyDescent="0.3">
      <c r="A1478" s="122" t="s">
        <v>400</v>
      </c>
      <c r="B1478" s="111">
        <v>44799</v>
      </c>
      <c r="C1478" s="120" t="s">
        <v>7780</v>
      </c>
      <c r="D1478" s="112" t="s">
        <v>7781</v>
      </c>
      <c r="E1478" s="112" t="s">
        <v>2185</v>
      </c>
      <c r="F1478" s="113" t="s">
        <v>374</v>
      </c>
      <c r="G1478" s="135" t="s">
        <v>374</v>
      </c>
      <c r="H1478" s="118" t="s">
        <v>396</v>
      </c>
      <c r="I1478" s="119" t="s">
        <v>385</v>
      </c>
      <c r="J1478" s="114" t="s">
        <v>452</v>
      </c>
      <c r="K1478" s="115" t="s">
        <v>36</v>
      </c>
      <c r="L1478" s="115" t="s">
        <v>7782</v>
      </c>
      <c r="M1478" s="117"/>
      <c r="N1478" s="121" t="s">
        <v>7783</v>
      </c>
      <c r="O1478" s="112" t="s">
        <v>7784</v>
      </c>
      <c r="P1478" s="112"/>
    </row>
    <row r="1479" spans="1:16" ht="202.8" x14ac:dyDescent="0.3">
      <c r="A1479" s="122" t="s">
        <v>400</v>
      </c>
      <c r="B1479" s="111">
        <v>44799</v>
      </c>
      <c r="C1479" s="120" t="s">
        <v>7785</v>
      </c>
      <c r="D1479" s="112" t="s">
        <v>7786</v>
      </c>
      <c r="E1479" s="112" t="s">
        <v>445</v>
      </c>
      <c r="F1479" s="113" t="s">
        <v>374</v>
      </c>
      <c r="G1479" s="112" t="s">
        <v>374</v>
      </c>
      <c r="H1479" s="118" t="s">
        <v>396</v>
      </c>
      <c r="I1479" s="119" t="s">
        <v>516</v>
      </c>
      <c r="J1479" s="114" t="s">
        <v>386</v>
      </c>
      <c r="K1479" s="115" t="s">
        <v>7787</v>
      </c>
      <c r="L1479" s="115" t="s">
        <v>850</v>
      </c>
      <c r="M1479" s="117"/>
      <c r="N1479" s="112" t="s">
        <v>7788</v>
      </c>
      <c r="O1479" s="112" t="s">
        <v>7789</v>
      </c>
      <c r="P1479" s="112"/>
    </row>
    <row r="1480" spans="1:16" ht="46.8" x14ac:dyDescent="0.3">
      <c r="A1480" s="122" t="s">
        <v>379</v>
      </c>
      <c r="B1480" s="111">
        <v>44799</v>
      </c>
      <c r="C1480" s="120" t="s">
        <v>7790</v>
      </c>
      <c r="D1480" s="112" t="s">
        <v>7791</v>
      </c>
      <c r="E1480" s="112" t="s">
        <v>5716</v>
      </c>
      <c r="F1480" s="113" t="s">
        <v>1518</v>
      </c>
      <c r="G1480" s="112" t="s">
        <v>7792</v>
      </c>
      <c r="H1480" s="118" t="s">
        <v>375</v>
      </c>
      <c r="I1480" s="119" t="s">
        <v>7793</v>
      </c>
      <c r="J1480" s="114" t="s">
        <v>386</v>
      </c>
      <c r="K1480" s="115" t="s">
        <v>7</v>
      </c>
      <c r="L1480" s="115" t="s">
        <v>7794</v>
      </c>
      <c r="M1480" s="117"/>
      <c r="N1480" s="121" t="s">
        <v>7795</v>
      </c>
      <c r="O1480" s="112" t="s">
        <v>7796</v>
      </c>
      <c r="P1480" s="112"/>
    </row>
    <row r="1481" spans="1:16" ht="156" x14ac:dyDescent="0.3">
      <c r="A1481" s="122" t="s">
        <v>412</v>
      </c>
      <c r="B1481" s="111">
        <v>44792</v>
      </c>
      <c r="C1481" s="120" t="s">
        <v>7797</v>
      </c>
      <c r="D1481" s="112" t="s">
        <v>7798</v>
      </c>
      <c r="E1481" s="112" t="s">
        <v>7799</v>
      </c>
      <c r="F1481" s="113" t="s">
        <v>1463</v>
      </c>
      <c r="G1481" s="112" t="s">
        <v>564</v>
      </c>
      <c r="H1481" s="118" t="s">
        <v>396</v>
      </c>
      <c r="I1481" s="119" t="s">
        <v>424</v>
      </c>
      <c r="J1481" s="114" t="s">
        <v>386</v>
      </c>
      <c r="K1481" s="115" t="s">
        <v>7</v>
      </c>
      <c r="L1481" s="115" t="s">
        <v>7800</v>
      </c>
      <c r="M1481" s="117"/>
      <c r="N1481" s="121" t="s">
        <v>7801</v>
      </c>
      <c r="O1481" s="112" t="s">
        <v>7802</v>
      </c>
      <c r="P1481" s="112"/>
    </row>
    <row r="1482" spans="1:16" ht="109.2" x14ac:dyDescent="0.3">
      <c r="A1482" s="122" t="s">
        <v>412</v>
      </c>
      <c r="B1482" s="111">
        <v>44792</v>
      </c>
      <c r="C1482" s="120" t="s">
        <v>7803</v>
      </c>
      <c r="D1482" s="112" t="s">
        <v>7804</v>
      </c>
      <c r="E1482" s="112" t="s">
        <v>1297</v>
      </c>
      <c r="F1482" s="113" t="s">
        <v>1518</v>
      </c>
      <c r="G1482" s="112" t="s">
        <v>7805</v>
      </c>
      <c r="H1482" s="118" t="s">
        <v>375</v>
      </c>
      <c r="I1482" s="119" t="s">
        <v>461</v>
      </c>
      <c r="J1482" s="114"/>
      <c r="K1482" s="115"/>
      <c r="L1482" s="115"/>
      <c r="M1482" s="117"/>
      <c r="N1482" s="121" t="s">
        <v>7806</v>
      </c>
      <c r="O1482" s="112" t="s">
        <v>7807</v>
      </c>
      <c r="P1482" s="112"/>
    </row>
    <row r="1483" spans="1:16" ht="62.4" x14ac:dyDescent="0.3">
      <c r="A1483" s="122" t="s">
        <v>554</v>
      </c>
      <c r="B1483" s="111">
        <v>44792</v>
      </c>
      <c r="C1483" s="120" t="s">
        <v>7808</v>
      </c>
      <c r="D1483" s="112" t="s">
        <v>7809</v>
      </c>
      <c r="E1483" s="112" t="s">
        <v>7810</v>
      </c>
      <c r="F1483" s="113" t="s">
        <v>1298</v>
      </c>
      <c r="G1483" s="112" t="s">
        <v>7811</v>
      </c>
      <c r="H1483" s="118" t="s">
        <v>396</v>
      </c>
      <c r="I1483" s="119" t="s">
        <v>710</v>
      </c>
      <c r="J1483" s="114" t="s">
        <v>452</v>
      </c>
      <c r="K1483" s="115" t="s">
        <v>0</v>
      </c>
      <c r="L1483" s="115" t="s">
        <v>7812</v>
      </c>
      <c r="M1483" s="117"/>
      <c r="N1483" s="121" t="s">
        <v>7813</v>
      </c>
      <c r="O1483" s="112" t="s">
        <v>7814</v>
      </c>
      <c r="P1483" s="112"/>
    </row>
    <row r="1484" spans="1:16" ht="156" x14ac:dyDescent="0.3">
      <c r="A1484" s="122" t="s">
        <v>369</v>
      </c>
      <c r="B1484" s="111">
        <v>44792</v>
      </c>
      <c r="C1484" s="120" t="s">
        <v>7815</v>
      </c>
      <c r="D1484" s="112" t="s">
        <v>7816</v>
      </c>
      <c r="E1484" s="112" t="s">
        <v>445</v>
      </c>
      <c r="F1484" s="113" t="s">
        <v>1606</v>
      </c>
      <c r="G1484" s="112" t="s">
        <v>564</v>
      </c>
      <c r="H1484" s="118" t="s">
        <v>396</v>
      </c>
      <c r="I1484" s="119" t="s">
        <v>516</v>
      </c>
      <c r="J1484" s="114" t="s">
        <v>386</v>
      </c>
      <c r="K1484" s="115" t="s">
        <v>10</v>
      </c>
      <c r="L1484" s="115" t="s">
        <v>7817</v>
      </c>
      <c r="M1484" s="117"/>
      <c r="N1484" s="121" t="s">
        <v>7818</v>
      </c>
      <c r="O1484" s="112" t="s">
        <v>7819</v>
      </c>
      <c r="P1484" s="112"/>
    </row>
    <row r="1485" spans="1:16" ht="62.4" x14ac:dyDescent="0.3">
      <c r="A1485" s="122" t="s">
        <v>1033</v>
      </c>
      <c r="B1485" s="111">
        <v>44792</v>
      </c>
      <c r="C1485" s="120" t="s">
        <v>7820</v>
      </c>
      <c r="D1485" s="112" t="s">
        <v>7821</v>
      </c>
      <c r="E1485" s="112" t="s">
        <v>2143</v>
      </c>
      <c r="F1485" s="113" t="s">
        <v>1556</v>
      </c>
      <c r="G1485" s="135" t="s">
        <v>564</v>
      </c>
      <c r="H1485" s="116" t="s">
        <v>396</v>
      </c>
      <c r="I1485" s="119" t="s">
        <v>431</v>
      </c>
      <c r="J1485" s="114" t="s">
        <v>452</v>
      </c>
      <c r="K1485" s="115" t="s">
        <v>120</v>
      </c>
      <c r="L1485" s="115"/>
      <c r="M1485" s="117"/>
      <c r="N1485" s="121" t="s">
        <v>7822</v>
      </c>
      <c r="O1485" s="112" t="s">
        <v>7823</v>
      </c>
      <c r="P1485" s="112"/>
    </row>
    <row r="1486" spans="1:16" ht="202.8" x14ac:dyDescent="0.3">
      <c r="A1486" s="122" t="s">
        <v>390</v>
      </c>
      <c r="B1486" s="111">
        <v>44792</v>
      </c>
      <c r="C1486" s="120" t="s">
        <v>7824</v>
      </c>
      <c r="D1486" s="112" t="s">
        <v>7825</v>
      </c>
      <c r="E1486" s="112" t="s">
        <v>1677</v>
      </c>
      <c r="F1486" s="113" t="s">
        <v>1463</v>
      </c>
      <c r="G1486" s="135" t="s">
        <v>7826</v>
      </c>
      <c r="H1486" s="116" t="s">
        <v>396</v>
      </c>
      <c r="I1486" s="119" t="s">
        <v>385</v>
      </c>
      <c r="J1486" s="114" t="s">
        <v>452</v>
      </c>
      <c r="K1486" s="115" t="s">
        <v>77</v>
      </c>
      <c r="L1486" s="115" t="s">
        <v>7827</v>
      </c>
      <c r="M1486" s="117"/>
      <c r="N1486" s="121" t="s">
        <v>7828</v>
      </c>
      <c r="O1486" s="112" t="s">
        <v>7829</v>
      </c>
      <c r="P1486" s="112"/>
    </row>
    <row r="1487" spans="1:16" ht="171.6" x14ac:dyDescent="0.3">
      <c r="A1487" s="122" t="s">
        <v>390</v>
      </c>
      <c r="B1487" s="111">
        <v>44792</v>
      </c>
      <c r="C1487" s="120" t="s">
        <v>7830</v>
      </c>
      <c r="D1487" s="112" t="s">
        <v>7831</v>
      </c>
      <c r="E1487" s="112" t="s">
        <v>2176</v>
      </c>
      <c r="F1487" s="113" t="s">
        <v>1463</v>
      </c>
      <c r="G1487" s="135" t="s">
        <v>564</v>
      </c>
      <c r="H1487" s="116" t="s">
        <v>396</v>
      </c>
      <c r="I1487" s="119" t="s">
        <v>461</v>
      </c>
      <c r="J1487" s="114" t="s">
        <v>452</v>
      </c>
      <c r="K1487" s="115" t="s">
        <v>188</v>
      </c>
      <c r="L1487" s="115" t="s">
        <v>7832</v>
      </c>
      <c r="M1487" s="117"/>
      <c r="N1487" s="121" t="s">
        <v>7833</v>
      </c>
      <c r="O1487" s="112" t="s">
        <v>7834</v>
      </c>
      <c r="P1487" s="112"/>
    </row>
    <row r="1488" spans="1:16" ht="187.2" x14ac:dyDescent="0.3">
      <c r="A1488" s="122" t="s">
        <v>390</v>
      </c>
      <c r="B1488" s="111">
        <v>44792</v>
      </c>
      <c r="C1488" s="120" t="s">
        <v>7835</v>
      </c>
      <c r="D1488" s="112" t="s">
        <v>7836</v>
      </c>
      <c r="E1488" s="112" t="s">
        <v>1702</v>
      </c>
      <c r="F1488" s="113" t="s">
        <v>1463</v>
      </c>
      <c r="G1488" s="135" t="s">
        <v>564</v>
      </c>
      <c r="H1488" s="116" t="s">
        <v>396</v>
      </c>
      <c r="I1488" s="119" t="s">
        <v>1429</v>
      </c>
      <c r="J1488" s="114" t="s">
        <v>452</v>
      </c>
      <c r="K1488" s="115" t="s">
        <v>87</v>
      </c>
      <c r="L1488" s="115" t="s">
        <v>7837</v>
      </c>
      <c r="M1488" s="117"/>
      <c r="N1488" s="121" t="s">
        <v>7838</v>
      </c>
      <c r="O1488" s="112" t="s">
        <v>7839</v>
      </c>
      <c r="P1488" s="112"/>
    </row>
    <row r="1489" spans="1:16" ht="156" x14ac:dyDescent="0.3">
      <c r="A1489" s="122" t="s">
        <v>390</v>
      </c>
      <c r="B1489" s="111">
        <v>44792</v>
      </c>
      <c r="C1489" s="120" t="s">
        <v>7840</v>
      </c>
      <c r="D1489" s="112" t="s">
        <v>7841</v>
      </c>
      <c r="E1489" s="112" t="s">
        <v>3955</v>
      </c>
      <c r="F1489" s="113" t="s">
        <v>374</v>
      </c>
      <c r="G1489" s="112" t="s">
        <v>374</v>
      </c>
      <c r="H1489" s="116" t="s">
        <v>375</v>
      </c>
      <c r="I1489" s="119" t="s">
        <v>5618</v>
      </c>
      <c r="J1489" s="114" t="s">
        <v>386</v>
      </c>
      <c r="K1489" s="115" t="s">
        <v>36</v>
      </c>
      <c r="L1489" s="115" t="s">
        <v>7842</v>
      </c>
      <c r="M1489" s="117"/>
      <c r="N1489" s="121" t="s">
        <v>7843</v>
      </c>
      <c r="O1489" s="112" t="s">
        <v>7844</v>
      </c>
      <c r="P1489" s="112"/>
    </row>
    <row r="1490" spans="1:16" ht="78" x14ac:dyDescent="0.3">
      <c r="A1490" s="122" t="s">
        <v>390</v>
      </c>
      <c r="B1490" s="111">
        <v>44792</v>
      </c>
      <c r="C1490" s="120" t="s">
        <v>7845</v>
      </c>
      <c r="D1490" s="112" t="s">
        <v>7846</v>
      </c>
      <c r="E1490" s="112" t="s">
        <v>3207</v>
      </c>
      <c r="F1490" s="113" t="s">
        <v>374</v>
      </c>
      <c r="G1490" s="135" t="s">
        <v>374</v>
      </c>
      <c r="H1490" s="116" t="s">
        <v>396</v>
      </c>
      <c r="I1490" s="119" t="s">
        <v>431</v>
      </c>
      <c r="J1490" s="114" t="s">
        <v>452</v>
      </c>
      <c r="K1490" s="115" t="s">
        <v>176</v>
      </c>
      <c r="L1490" s="115" t="s">
        <v>7847</v>
      </c>
      <c r="M1490" s="117"/>
      <c r="N1490" s="121" t="s">
        <v>7848</v>
      </c>
      <c r="O1490" s="112" t="s">
        <v>7849</v>
      </c>
      <c r="P1490" s="112"/>
    </row>
    <row r="1491" spans="1:16" ht="171.6" x14ac:dyDescent="0.3">
      <c r="A1491" s="122" t="s">
        <v>1593</v>
      </c>
      <c r="B1491" s="111">
        <v>44792</v>
      </c>
      <c r="C1491" s="120" t="s">
        <v>7850</v>
      </c>
      <c r="D1491" s="112" t="s">
        <v>7851</v>
      </c>
      <c r="E1491" s="112" t="s">
        <v>2548</v>
      </c>
      <c r="F1491" s="113" t="s">
        <v>1463</v>
      </c>
      <c r="G1491" s="112" t="s">
        <v>5532</v>
      </c>
      <c r="H1491" s="116" t="s">
        <v>396</v>
      </c>
      <c r="I1491" s="119" t="s">
        <v>7852</v>
      </c>
      <c r="J1491" s="114" t="s">
        <v>452</v>
      </c>
      <c r="K1491" s="115" t="s">
        <v>0</v>
      </c>
      <c r="L1491" s="115" t="s">
        <v>7853</v>
      </c>
      <c r="M1491" s="117"/>
      <c r="N1491" s="121" t="s">
        <v>7854</v>
      </c>
      <c r="O1491" s="112" t="s">
        <v>7855</v>
      </c>
      <c r="P1491" s="112"/>
    </row>
    <row r="1492" spans="1:16" ht="234" x14ac:dyDescent="0.3">
      <c r="A1492" s="122" t="s">
        <v>412</v>
      </c>
      <c r="B1492" s="171">
        <v>44792</v>
      </c>
      <c r="C1492" s="120" t="s">
        <v>7856</v>
      </c>
      <c r="D1492" s="112" t="s">
        <v>7857</v>
      </c>
      <c r="E1492" s="112" t="s">
        <v>7858</v>
      </c>
      <c r="F1492" s="121" t="s">
        <v>1470</v>
      </c>
      <c r="G1492" s="112" t="s">
        <v>4189</v>
      </c>
      <c r="H1492" s="112" t="s">
        <v>375</v>
      </c>
      <c r="I1492" s="170" t="s">
        <v>385</v>
      </c>
      <c r="J1492" s="115"/>
      <c r="K1492" s="115"/>
      <c r="L1492" s="115" t="s">
        <v>850</v>
      </c>
      <c r="M1492" s="117"/>
      <c r="N1492" s="112" t="s">
        <v>7859</v>
      </c>
      <c r="O1492" s="121" t="s">
        <v>7860</v>
      </c>
      <c r="P1492" s="121"/>
    </row>
    <row r="1493" spans="1:16" ht="140.4" x14ac:dyDescent="0.3">
      <c r="A1493" s="122" t="s">
        <v>412</v>
      </c>
      <c r="B1493" s="111">
        <v>44792</v>
      </c>
      <c r="C1493" s="120" t="s">
        <v>7861</v>
      </c>
      <c r="D1493" s="112" t="s">
        <v>7862</v>
      </c>
      <c r="E1493" s="112" t="s">
        <v>1360</v>
      </c>
      <c r="F1493" s="113" t="s">
        <v>374</v>
      </c>
      <c r="G1493" s="112" t="s">
        <v>374</v>
      </c>
      <c r="H1493" s="116" t="s">
        <v>375</v>
      </c>
      <c r="I1493" s="119" t="s">
        <v>461</v>
      </c>
      <c r="J1493" s="114" t="s">
        <v>452</v>
      </c>
      <c r="K1493" s="115" t="s">
        <v>0</v>
      </c>
      <c r="L1493" s="115" t="s">
        <v>7863</v>
      </c>
      <c r="M1493" s="117"/>
      <c r="N1493" s="121" t="s">
        <v>7864</v>
      </c>
      <c r="O1493" s="112" t="s">
        <v>7865</v>
      </c>
      <c r="P1493" s="112"/>
    </row>
    <row r="1494" spans="1:16" ht="358.8" x14ac:dyDescent="0.3">
      <c r="A1494" s="122" t="s">
        <v>400</v>
      </c>
      <c r="B1494" s="111">
        <v>44792</v>
      </c>
      <c r="C1494" s="120" t="s">
        <v>7866</v>
      </c>
      <c r="D1494" s="112" t="s">
        <v>7867</v>
      </c>
      <c r="E1494" s="112" t="s">
        <v>1297</v>
      </c>
      <c r="F1494" s="113" t="s">
        <v>374</v>
      </c>
      <c r="G1494" s="112" t="s">
        <v>374</v>
      </c>
      <c r="H1494" s="116" t="s">
        <v>375</v>
      </c>
      <c r="I1494" s="119" t="s">
        <v>376</v>
      </c>
      <c r="J1494" s="114" t="s">
        <v>386</v>
      </c>
      <c r="K1494" s="115" t="s">
        <v>688</v>
      </c>
      <c r="L1494" s="115" t="s">
        <v>7868</v>
      </c>
      <c r="M1494" s="117"/>
      <c r="N1494" s="121" t="s">
        <v>7869</v>
      </c>
      <c r="O1494" s="112" t="s">
        <v>7870</v>
      </c>
      <c r="P1494" s="112"/>
    </row>
    <row r="1495" spans="1:16" ht="409.6" x14ac:dyDescent="0.3">
      <c r="A1495" s="122" t="s">
        <v>400</v>
      </c>
      <c r="B1495" s="111">
        <v>44792</v>
      </c>
      <c r="C1495" s="120" t="s">
        <v>7871</v>
      </c>
      <c r="D1495" s="112" t="s">
        <v>7872</v>
      </c>
      <c r="E1495" s="112" t="s">
        <v>7873</v>
      </c>
      <c r="F1495" s="113" t="s">
        <v>3298</v>
      </c>
      <c r="G1495" s="112" t="s">
        <v>942</v>
      </c>
      <c r="H1495" s="116" t="s">
        <v>375</v>
      </c>
      <c r="I1495" s="119" t="s">
        <v>431</v>
      </c>
      <c r="J1495" s="114" t="s">
        <v>452</v>
      </c>
      <c r="K1495" s="115" t="s">
        <v>14</v>
      </c>
      <c r="L1495" s="115"/>
      <c r="M1495" s="117" t="s">
        <v>649</v>
      </c>
      <c r="N1495" s="121" t="s">
        <v>7874</v>
      </c>
      <c r="O1495" s="112" t="s">
        <v>7875</v>
      </c>
      <c r="P1495" s="112"/>
    </row>
    <row r="1496" spans="1:16" ht="124.8" x14ac:dyDescent="0.3">
      <c r="A1496" s="122" t="s">
        <v>400</v>
      </c>
      <c r="B1496" s="111">
        <v>44792</v>
      </c>
      <c r="C1496" s="120" t="s">
        <v>7876</v>
      </c>
      <c r="D1496" s="112" t="s">
        <v>7877</v>
      </c>
      <c r="E1496" s="112" t="s">
        <v>4950</v>
      </c>
      <c r="F1496" s="113" t="s">
        <v>374</v>
      </c>
      <c r="G1496" s="112" t="s">
        <v>374</v>
      </c>
      <c r="H1496" s="116" t="s">
        <v>375</v>
      </c>
      <c r="I1496" s="119" t="s">
        <v>943</v>
      </c>
      <c r="J1496" s="114" t="s">
        <v>386</v>
      </c>
      <c r="K1496" s="115" t="s">
        <v>50</v>
      </c>
      <c r="L1496" s="115" t="s">
        <v>7878</v>
      </c>
      <c r="M1496" s="117"/>
      <c r="N1496" s="121" t="s">
        <v>7879</v>
      </c>
      <c r="O1496" s="112" t="s">
        <v>7880</v>
      </c>
      <c r="P1496" s="112"/>
    </row>
    <row r="1497" spans="1:16" ht="234" x14ac:dyDescent="0.3">
      <c r="A1497" s="122" t="s">
        <v>400</v>
      </c>
      <c r="B1497" s="111">
        <v>44792</v>
      </c>
      <c r="C1497" s="120" t="s">
        <v>7881</v>
      </c>
      <c r="D1497" s="112" t="s">
        <v>7882</v>
      </c>
      <c r="E1497" s="112" t="s">
        <v>2548</v>
      </c>
      <c r="F1497" s="113" t="s">
        <v>1606</v>
      </c>
      <c r="G1497" s="135" t="s">
        <v>409</v>
      </c>
      <c r="H1497" s="116" t="s">
        <v>396</v>
      </c>
      <c r="I1497" s="119" t="s">
        <v>461</v>
      </c>
      <c r="J1497" s="114" t="s">
        <v>452</v>
      </c>
      <c r="K1497" s="115" t="s">
        <v>14</v>
      </c>
      <c r="L1497" s="115"/>
      <c r="M1497" s="117" t="s">
        <v>439</v>
      </c>
      <c r="N1497" s="121" t="s">
        <v>7883</v>
      </c>
      <c r="O1497" s="112" t="s">
        <v>7884</v>
      </c>
      <c r="P1497" s="112"/>
    </row>
    <row r="1498" spans="1:16" ht="62.4" x14ac:dyDescent="0.3">
      <c r="A1498" s="122" t="s">
        <v>400</v>
      </c>
      <c r="B1498" s="146">
        <v>44792</v>
      </c>
      <c r="C1498" s="147" t="s">
        <v>7885</v>
      </c>
      <c r="D1498" s="145" t="s">
        <v>7886</v>
      </c>
      <c r="E1498" s="145" t="s">
        <v>3247</v>
      </c>
      <c r="F1498" s="148" t="s">
        <v>1544</v>
      </c>
      <c r="G1498" s="145" t="s">
        <v>409</v>
      </c>
      <c r="H1498" s="112" t="s">
        <v>396</v>
      </c>
      <c r="I1498" s="125" t="s">
        <v>537</v>
      </c>
      <c r="J1498" s="123" t="s">
        <v>386</v>
      </c>
      <c r="K1498" s="124" t="s">
        <v>50</v>
      </c>
      <c r="L1498" s="124" t="s">
        <v>7887</v>
      </c>
      <c r="M1498" s="149"/>
      <c r="N1498" s="145" t="s">
        <v>7888</v>
      </c>
      <c r="O1498" s="148" t="s">
        <v>7889</v>
      </c>
      <c r="P1498" s="148"/>
    </row>
    <row r="1499" spans="1:16" ht="296.39999999999998" x14ac:dyDescent="0.3">
      <c r="A1499" s="122" t="s">
        <v>400</v>
      </c>
      <c r="B1499" s="111">
        <v>44792</v>
      </c>
      <c r="C1499" s="120" t="s">
        <v>7890</v>
      </c>
      <c r="D1499" s="112" t="s">
        <v>7891</v>
      </c>
      <c r="E1499" s="112" t="s">
        <v>3207</v>
      </c>
      <c r="F1499" s="113" t="s">
        <v>374</v>
      </c>
      <c r="G1499" s="135" t="s">
        <v>374</v>
      </c>
      <c r="H1499" s="116" t="s">
        <v>375</v>
      </c>
      <c r="I1499" s="119" t="s">
        <v>481</v>
      </c>
      <c r="J1499" s="114" t="s">
        <v>452</v>
      </c>
      <c r="K1499" s="115" t="s">
        <v>37</v>
      </c>
      <c r="L1499" s="115"/>
      <c r="M1499" s="117"/>
      <c r="N1499" s="121" t="s">
        <v>7892</v>
      </c>
      <c r="O1499" s="112" t="s">
        <v>7893</v>
      </c>
      <c r="P1499" s="112"/>
    </row>
    <row r="1500" spans="1:16" ht="78" x14ac:dyDescent="0.3">
      <c r="A1500" s="122" t="s">
        <v>379</v>
      </c>
      <c r="B1500" s="111">
        <v>44792</v>
      </c>
      <c r="C1500" s="120" t="s">
        <v>7894</v>
      </c>
      <c r="D1500" s="112" t="s">
        <v>7895</v>
      </c>
      <c r="E1500" s="112" t="s">
        <v>1850</v>
      </c>
      <c r="F1500" s="113" t="s">
        <v>1544</v>
      </c>
      <c r="G1500" s="112" t="s">
        <v>374</v>
      </c>
      <c r="H1500" s="116" t="s">
        <v>396</v>
      </c>
      <c r="I1500" s="119" t="s">
        <v>461</v>
      </c>
      <c r="J1500" s="114" t="s">
        <v>452</v>
      </c>
      <c r="K1500" s="115" t="s">
        <v>7</v>
      </c>
      <c r="L1500" s="115"/>
      <c r="M1500" s="117" t="s">
        <v>649</v>
      </c>
      <c r="N1500" s="121" t="s">
        <v>7896</v>
      </c>
      <c r="O1500" s="112" t="s">
        <v>7897</v>
      </c>
      <c r="P1500" s="112"/>
    </row>
    <row r="1501" spans="1:16" ht="218.4" x14ac:dyDescent="0.3">
      <c r="A1501" s="122" t="s">
        <v>379</v>
      </c>
      <c r="B1501" s="111">
        <v>44792</v>
      </c>
      <c r="C1501" s="120" t="s">
        <v>7898</v>
      </c>
      <c r="D1501" s="112" t="s">
        <v>7899</v>
      </c>
      <c r="E1501" s="112" t="s">
        <v>2094</v>
      </c>
      <c r="F1501" s="113" t="s">
        <v>1463</v>
      </c>
      <c r="G1501" s="112" t="s">
        <v>5269</v>
      </c>
      <c r="H1501" s="116" t="s">
        <v>396</v>
      </c>
      <c r="I1501" s="119" t="s">
        <v>717</v>
      </c>
      <c r="J1501" s="114" t="s">
        <v>452</v>
      </c>
      <c r="K1501" s="115" t="s">
        <v>32</v>
      </c>
      <c r="L1501" s="115" t="s">
        <v>7900</v>
      </c>
      <c r="M1501" s="117" t="s">
        <v>439</v>
      </c>
      <c r="N1501" s="121" t="s">
        <v>7901</v>
      </c>
      <c r="O1501" s="112" t="s">
        <v>7902</v>
      </c>
      <c r="P1501" s="112"/>
    </row>
    <row r="1502" spans="1:16" ht="249.6" x14ac:dyDescent="0.3">
      <c r="A1502" s="122" t="s">
        <v>379</v>
      </c>
      <c r="B1502" s="111">
        <v>44792</v>
      </c>
      <c r="C1502" s="120" t="s">
        <v>7903</v>
      </c>
      <c r="D1502" s="112" t="s">
        <v>7904</v>
      </c>
      <c r="E1502" s="112" t="s">
        <v>1661</v>
      </c>
      <c r="F1502" s="113" t="s">
        <v>1606</v>
      </c>
      <c r="G1502" s="112" t="s">
        <v>7905</v>
      </c>
      <c r="H1502" s="116" t="s">
        <v>396</v>
      </c>
      <c r="I1502" s="119" t="s">
        <v>424</v>
      </c>
      <c r="J1502" s="114" t="s">
        <v>386</v>
      </c>
      <c r="K1502" s="115" t="s">
        <v>7</v>
      </c>
      <c r="L1502" s="115" t="s">
        <v>7906</v>
      </c>
      <c r="M1502" s="117"/>
      <c r="N1502" s="121" t="s">
        <v>7907</v>
      </c>
      <c r="O1502" s="112" t="s">
        <v>7908</v>
      </c>
      <c r="P1502" s="112"/>
    </row>
    <row r="1503" spans="1:16" ht="171.6" x14ac:dyDescent="0.3">
      <c r="A1503" s="122" t="s">
        <v>379</v>
      </c>
      <c r="B1503" s="111">
        <v>44792</v>
      </c>
      <c r="C1503" s="120" t="s">
        <v>7909</v>
      </c>
      <c r="D1503" s="112" t="s">
        <v>7910</v>
      </c>
      <c r="E1503" s="112" t="s">
        <v>1572</v>
      </c>
      <c r="F1503" s="113" t="s">
        <v>1525</v>
      </c>
      <c r="G1503" s="112" t="s">
        <v>942</v>
      </c>
      <c r="H1503" s="116" t="s">
        <v>375</v>
      </c>
      <c r="I1503" s="119" t="s">
        <v>431</v>
      </c>
      <c r="J1503" s="114" t="s">
        <v>386</v>
      </c>
      <c r="K1503" s="115" t="s">
        <v>219</v>
      </c>
      <c r="L1503" s="115" t="s">
        <v>4229</v>
      </c>
      <c r="M1503" s="117"/>
      <c r="N1503" s="121" t="s">
        <v>7911</v>
      </c>
      <c r="O1503" s="112" t="s">
        <v>7912</v>
      </c>
      <c r="P1503" s="112"/>
    </row>
    <row r="1504" spans="1:16" ht="109.2" x14ac:dyDescent="0.3">
      <c r="A1504" s="122" t="s">
        <v>379</v>
      </c>
      <c r="B1504" s="111">
        <v>44792</v>
      </c>
      <c r="C1504" s="120" t="s">
        <v>7913</v>
      </c>
      <c r="D1504" s="112" t="s">
        <v>7914</v>
      </c>
      <c r="E1504" s="112" t="s">
        <v>2185</v>
      </c>
      <c r="F1504" s="113" t="s">
        <v>374</v>
      </c>
      <c r="G1504" s="112" t="s">
        <v>374</v>
      </c>
      <c r="H1504" s="116" t="s">
        <v>396</v>
      </c>
      <c r="I1504" s="119" t="s">
        <v>431</v>
      </c>
      <c r="J1504" s="114" t="s">
        <v>386</v>
      </c>
      <c r="K1504" s="115" t="s">
        <v>32</v>
      </c>
      <c r="L1504" s="115" t="s">
        <v>7915</v>
      </c>
      <c r="M1504" s="117"/>
      <c r="N1504" s="121" t="s">
        <v>7916</v>
      </c>
      <c r="O1504" s="112" t="s">
        <v>7917</v>
      </c>
      <c r="P1504" s="112"/>
    </row>
    <row r="1505" spans="1:16" ht="249.6" x14ac:dyDescent="0.3">
      <c r="A1505" s="122" t="s">
        <v>379</v>
      </c>
      <c r="B1505" s="111">
        <v>44792</v>
      </c>
      <c r="C1505" s="120" t="s">
        <v>7918</v>
      </c>
      <c r="D1505" s="112" t="s">
        <v>7919</v>
      </c>
      <c r="E1505" s="112" t="s">
        <v>1572</v>
      </c>
      <c r="F1505" s="113" t="s">
        <v>374</v>
      </c>
      <c r="G1505" s="112" t="s">
        <v>374</v>
      </c>
      <c r="H1505" s="116" t="s">
        <v>375</v>
      </c>
      <c r="I1505" s="119" t="s">
        <v>431</v>
      </c>
      <c r="J1505" s="114" t="s">
        <v>386</v>
      </c>
      <c r="K1505" s="115" t="s">
        <v>7</v>
      </c>
      <c r="L1505" s="115" t="s">
        <v>7920</v>
      </c>
      <c r="M1505" s="117"/>
      <c r="N1505" s="121" t="s">
        <v>7921</v>
      </c>
      <c r="O1505" s="112" t="s">
        <v>7922</v>
      </c>
      <c r="P1505" s="112"/>
    </row>
    <row r="1506" spans="1:16" ht="140.4" x14ac:dyDescent="0.3">
      <c r="A1506" s="122" t="s">
        <v>412</v>
      </c>
      <c r="B1506" s="111">
        <v>44785</v>
      </c>
      <c r="C1506" s="120" t="s">
        <v>7923</v>
      </c>
      <c r="D1506" s="112" t="s">
        <v>7924</v>
      </c>
      <c r="E1506" s="112" t="s">
        <v>1328</v>
      </c>
      <c r="F1506" s="113" t="s">
        <v>1298</v>
      </c>
      <c r="G1506" s="112" t="s">
        <v>873</v>
      </c>
      <c r="H1506" s="116" t="s">
        <v>396</v>
      </c>
      <c r="I1506" s="119" t="s">
        <v>431</v>
      </c>
      <c r="J1506" s="114" t="s">
        <v>386</v>
      </c>
      <c r="K1506" s="115" t="s">
        <v>7</v>
      </c>
      <c r="L1506" s="115" t="s">
        <v>7925</v>
      </c>
      <c r="M1506" s="117"/>
      <c r="N1506" s="121" t="s">
        <v>7926</v>
      </c>
      <c r="O1506" s="112" t="s">
        <v>7927</v>
      </c>
      <c r="P1506" s="112"/>
    </row>
    <row r="1507" spans="1:16" ht="124.8" x14ac:dyDescent="0.3">
      <c r="A1507" s="122" t="s">
        <v>822</v>
      </c>
      <c r="B1507" s="111">
        <v>44785</v>
      </c>
      <c r="C1507" s="120" t="s">
        <v>7928</v>
      </c>
      <c r="D1507" s="112" t="s">
        <v>7929</v>
      </c>
      <c r="E1507" s="112" t="s">
        <v>1058</v>
      </c>
      <c r="F1507" s="113" t="s">
        <v>1556</v>
      </c>
      <c r="G1507" s="112" t="s">
        <v>942</v>
      </c>
      <c r="H1507" s="116" t="s">
        <v>396</v>
      </c>
      <c r="I1507" s="119" t="s">
        <v>516</v>
      </c>
      <c r="J1507" s="114" t="s">
        <v>452</v>
      </c>
      <c r="K1507" s="115" t="s">
        <v>3</v>
      </c>
      <c r="L1507" s="115" t="s">
        <v>7930</v>
      </c>
      <c r="M1507" s="117"/>
      <c r="N1507" s="121" t="s">
        <v>7931</v>
      </c>
      <c r="O1507" s="112" t="s">
        <v>7932</v>
      </c>
      <c r="P1507" s="112"/>
    </row>
    <row r="1508" spans="1:16" ht="93.6" x14ac:dyDescent="0.3">
      <c r="A1508" s="122" t="s">
        <v>400</v>
      </c>
      <c r="B1508" s="111">
        <v>44785</v>
      </c>
      <c r="C1508" s="120" t="s">
        <v>7933</v>
      </c>
      <c r="D1508" s="112" t="s">
        <v>2345</v>
      </c>
      <c r="E1508" s="112" t="s">
        <v>2808</v>
      </c>
      <c r="F1508" s="113" t="s">
        <v>374</v>
      </c>
      <c r="G1508" s="135" t="s">
        <v>374</v>
      </c>
      <c r="H1508" s="116" t="s">
        <v>396</v>
      </c>
      <c r="I1508" s="119" t="s">
        <v>447</v>
      </c>
      <c r="J1508" s="114" t="s">
        <v>452</v>
      </c>
      <c r="K1508" s="115" t="s">
        <v>36</v>
      </c>
      <c r="L1508" s="115" t="s">
        <v>7934</v>
      </c>
      <c r="M1508" s="117"/>
      <c r="N1508" s="121" t="s">
        <v>7935</v>
      </c>
      <c r="O1508" s="112" t="s">
        <v>7936</v>
      </c>
      <c r="P1508" s="112"/>
    </row>
    <row r="1509" spans="1:16" ht="62.4" x14ac:dyDescent="0.3">
      <c r="A1509" s="122" t="s">
        <v>390</v>
      </c>
      <c r="B1509" s="111">
        <v>44785</v>
      </c>
      <c r="C1509" s="120" t="s">
        <v>7937</v>
      </c>
      <c r="D1509" s="112" t="s">
        <v>7938</v>
      </c>
      <c r="E1509" s="112" t="s">
        <v>2105</v>
      </c>
      <c r="F1509" s="113" t="s">
        <v>1544</v>
      </c>
      <c r="G1509" s="135" t="s">
        <v>564</v>
      </c>
      <c r="H1509" s="116" t="s">
        <v>396</v>
      </c>
      <c r="I1509" s="119" t="s">
        <v>385</v>
      </c>
      <c r="J1509" s="114" t="s">
        <v>452</v>
      </c>
      <c r="K1509" s="115" t="s">
        <v>85</v>
      </c>
      <c r="L1509" s="115" t="s">
        <v>7939</v>
      </c>
      <c r="M1509" s="117" t="s">
        <v>649</v>
      </c>
      <c r="N1509" s="121" t="s">
        <v>7940</v>
      </c>
      <c r="O1509" s="112" t="s">
        <v>7941</v>
      </c>
      <c r="P1509" s="112"/>
    </row>
    <row r="1510" spans="1:16" ht="93.6" x14ac:dyDescent="0.3">
      <c r="A1510" s="122" t="s">
        <v>390</v>
      </c>
      <c r="B1510" s="111">
        <v>44785</v>
      </c>
      <c r="C1510" s="120" t="s">
        <v>7942</v>
      </c>
      <c r="D1510" s="112" t="s">
        <v>7943</v>
      </c>
      <c r="E1510" s="112" t="s">
        <v>4253</v>
      </c>
      <c r="F1510" s="113" t="s">
        <v>1544</v>
      </c>
      <c r="G1510" s="112" t="s">
        <v>7944</v>
      </c>
      <c r="H1510" s="116" t="s">
        <v>396</v>
      </c>
      <c r="I1510" s="119" t="s">
        <v>431</v>
      </c>
      <c r="J1510" s="114" t="s">
        <v>386</v>
      </c>
      <c r="K1510" s="115"/>
      <c r="L1510" s="115" t="s">
        <v>3825</v>
      </c>
      <c r="M1510" s="117"/>
      <c r="N1510" s="121" t="s">
        <v>7945</v>
      </c>
      <c r="O1510" s="112" t="s">
        <v>7946</v>
      </c>
      <c r="P1510" s="112"/>
    </row>
    <row r="1511" spans="1:16" ht="93.6" x14ac:dyDescent="0.3">
      <c r="A1511" s="122" t="s">
        <v>390</v>
      </c>
      <c r="B1511" s="111">
        <v>44785</v>
      </c>
      <c r="C1511" s="120" t="s">
        <v>7947</v>
      </c>
      <c r="D1511" s="112" t="s">
        <v>7948</v>
      </c>
      <c r="E1511" s="112" t="s">
        <v>1003</v>
      </c>
      <c r="F1511" s="113" t="s">
        <v>1463</v>
      </c>
      <c r="G1511" s="135" t="s">
        <v>564</v>
      </c>
      <c r="H1511" s="116" t="s">
        <v>396</v>
      </c>
      <c r="I1511" s="119" t="s">
        <v>447</v>
      </c>
      <c r="J1511" s="114" t="s">
        <v>452</v>
      </c>
      <c r="K1511" s="115" t="s">
        <v>14</v>
      </c>
      <c r="L1511" s="115" t="s">
        <v>7949</v>
      </c>
      <c r="M1511" s="117" t="s">
        <v>649</v>
      </c>
      <c r="N1511" s="121" t="s">
        <v>7950</v>
      </c>
      <c r="O1511" s="112" t="s">
        <v>7951</v>
      </c>
      <c r="P1511" s="112"/>
    </row>
    <row r="1512" spans="1:16" ht="187.2" x14ac:dyDescent="0.3">
      <c r="A1512" s="122" t="s">
        <v>390</v>
      </c>
      <c r="B1512" s="111">
        <v>44785</v>
      </c>
      <c r="C1512" s="120" t="s">
        <v>7952</v>
      </c>
      <c r="D1512" s="112" t="s">
        <v>7953</v>
      </c>
      <c r="E1512" s="112" t="s">
        <v>2808</v>
      </c>
      <c r="F1512" s="113" t="s">
        <v>374</v>
      </c>
      <c r="G1512" s="135" t="s">
        <v>374</v>
      </c>
      <c r="H1512" s="116" t="s">
        <v>396</v>
      </c>
      <c r="I1512" s="119" t="s">
        <v>385</v>
      </c>
      <c r="J1512" s="114" t="s">
        <v>452</v>
      </c>
      <c r="K1512" s="115" t="s">
        <v>156</v>
      </c>
      <c r="L1512" s="115" t="s">
        <v>7954</v>
      </c>
      <c r="M1512" s="117" t="s">
        <v>649</v>
      </c>
      <c r="N1512" s="112" t="s">
        <v>7955</v>
      </c>
      <c r="O1512" s="112" t="s">
        <v>7956</v>
      </c>
      <c r="P1512" s="112"/>
    </row>
    <row r="1513" spans="1:16" ht="390" x14ac:dyDescent="0.3">
      <c r="A1513" s="122" t="s">
        <v>369</v>
      </c>
      <c r="B1513" s="111">
        <v>44785</v>
      </c>
      <c r="C1513" s="120" t="s">
        <v>7957</v>
      </c>
      <c r="D1513" s="112" t="s">
        <v>7958</v>
      </c>
      <c r="E1513" s="112" t="s">
        <v>1737</v>
      </c>
      <c r="F1513" s="113" t="s">
        <v>374</v>
      </c>
      <c r="G1513" s="135" t="s">
        <v>374</v>
      </c>
      <c r="H1513" s="116" t="s">
        <v>375</v>
      </c>
      <c r="I1513" s="119" t="s">
        <v>431</v>
      </c>
      <c r="J1513" s="114" t="s">
        <v>452</v>
      </c>
      <c r="K1513" s="115" t="s">
        <v>37</v>
      </c>
      <c r="L1513" s="115"/>
      <c r="M1513" s="117"/>
      <c r="N1513" s="121" t="s">
        <v>7959</v>
      </c>
      <c r="O1513" s="112" t="s">
        <v>7960</v>
      </c>
      <c r="P1513" s="112"/>
    </row>
    <row r="1514" spans="1:16" ht="171.6" x14ac:dyDescent="0.3">
      <c r="A1514" s="122" t="s">
        <v>369</v>
      </c>
      <c r="B1514" s="111">
        <v>44785</v>
      </c>
      <c r="C1514" s="120" t="s">
        <v>7961</v>
      </c>
      <c r="D1514" s="112" t="s">
        <v>7962</v>
      </c>
      <c r="E1514" s="112" t="s">
        <v>2240</v>
      </c>
      <c r="F1514" s="113" t="s">
        <v>1544</v>
      </c>
      <c r="G1514" s="135" t="s">
        <v>873</v>
      </c>
      <c r="H1514" s="116" t="s">
        <v>396</v>
      </c>
      <c r="I1514" s="119" t="s">
        <v>1147</v>
      </c>
      <c r="J1514" s="114" t="s">
        <v>452</v>
      </c>
      <c r="K1514" s="115" t="s">
        <v>25</v>
      </c>
      <c r="L1514" s="115" t="s">
        <v>7963</v>
      </c>
      <c r="M1514" s="117"/>
      <c r="N1514" s="121" t="s">
        <v>7964</v>
      </c>
      <c r="O1514" s="112" t="s">
        <v>7965</v>
      </c>
      <c r="P1514" s="112"/>
    </row>
    <row r="1515" spans="1:16" ht="78" x14ac:dyDescent="0.3">
      <c r="A1515" s="122" t="s">
        <v>1294</v>
      </c>
      <c r="B1515" s="111">
        <v>44785</v>
      </c>
      <c r="C1515" s="120" t="s">
        <v>7966</v>
      </c>
      <c r="D1515" s="112" t="s">
        <v>7967</v>
      </c>
      <c r="E1515" s="112" t="s">
        <v>7968</v>
      </c>
      <c r="F1515" s="113" t="s">
        <v>1298</v>
      </c>
      <c r="G1515" s="112" t="s">
        <v>460</v>
      </c>
      <c r="H1515" s="116" t="s">
        <v>396</v>
      </c>
      <c r="I1515" s="119" t="s">
        <v>461</v>
      </c>
      <c r="J1515" s="114" t="s">
        <v>452</v>
      </c>
      <c r="K1515" s="115" t="s">
        <v>19</v>
      </c>
      <c r="L1515" s="115" t="s">
        <v>7969</v>
      </c>
      <c r="M1515" s="117"/>
      <c r="N1515" s="121" t="s">
        <v>7970</v>
      </c>
      <c r="O1515" s="112" t="s">
        <v>7971</v>
      </c>
      <c r="P1515" s="112"/>
    </row>
    <row r="1516" spans="1:16" ht="93.6" x14ac:dyDescent="0.3">
      <c r="A1516" s="122" t="s">
        <v>400</v>
      </c>
      <c r="B1516" s="111">
        <v>44785</v>
      </c>
      <c r="C1516" s="120" t="s">
        <v>7972</v>
      </c>
      <c r="D1516" s="112" t="s">
        <v>7973</v>
      </c>
      <c r="E1516" s="112" t="s">
        <v>1850</v>
      </c>
      <c r="F1516" s="113" t="s">
        <v>1556</v>
      </c>
      <c r="G1516" s="112" t="s">
        <v>564</v>
      </c>
      <c r="H1516" s="116" t="s">
        <v>396</v>
      </c>
      <c r="I1516" s="119" t="s">
        <v>516</v>
      </c>
      <c r="J1516" s="114" t="s">
        <v>386</v>
      </c>
      <c r="K1516" s="115" t="s">
        <v>50</v>
      </c>
      <c r="L1516" s="115" t="s">
        <v>7974</v>
      </c>
      <c r="M1516" s="117"/>
      <c r="N1516" s="121" t="s">
        <v>7975</v>
      </c>
      <c r="O1516" s="112" t="s">
        <v>7976</v>
      </c>
      <c r="P1516" s="112"/>
    </row>
    <row r="1517" spans="1:16" ht="312" x14ac:dyDescent="0.3">
      <c r="A1517" s="122" t="s">
        <v>400</v>
      </c>
      <c r="B1517" s="111">
        <v>44785</v>
      </c>
      <c r="C1517" s="120" t="s">
        <v>7977</v>
      </c>
      <c r="D1517" s="112" t="s">
        <v>7978</v>
      </c>
      <c r="E1517" s="112" t="s">
        <v>7979</v>
      </c>
      <c r="F1517" s="113" t="s">
        <v>3298</v>
      </c>
      <c r="G1517" s="112" t="s">
        <v>942</v>
      </c>
      <c r="H1517" s="116" t="s">
        <v>375</v>
      </c>
      <c r="I1517" s="119" t="s">
        <v>447</v>
      </c>
      <c r="J1517" s="114" t="s">
        <v>386</v>
      </c>
      <c r="K1517" s="115" t="s">
        <v>3</v>
      </c>
      <c r="L1517" s="115" t="s">
        <v>7980</v>
      </c>
      <c r="M1517" s="117"/>
      <c r="N1517" s="121" t="s">
        <v>7981</v>
      </c>
      <c r="O1517" s="112" t="s">
        <v>7982</v>
      </c>
      <c r="P1517" s="112"/>
    </row>
    <row r="1518" spans="1:16" ht="171.6" x14ac:dyDescent="0.3">
      <c r="A1518" s="122" t="s">
        <v>400</v>
      </c>
      <c r="B1518" s="111">
        <v>44785</v>
      </c>
      <c r="C1518" s="120" t="s">
        <v>7983</v>
      </c>
      <c r="D1518" s="112" t="s">
        <v>7984</v>
      </c>
      <c r="E1518" s="112" t="s">
        <v>1297</v>
      </c>
      <c r="F1518" s="113" t="s">
        <v>374</v>
      </c>
      <c r="G1518" s="112" t="s">
        <v>374</v>
      </c>
      <c r="H1518" s="116" t="s">
        <v>375</v>
      </c>
      <c r="I1518" s="119" t="s">
        <v>385</v>
      </c>
      <c r="J1518" s="114" t="s">
        <v>386</v>
      </c>
      <c r="K1518" s="115" t="s">
        <v>5746</v>
      </c>
      <c r="L1518" s="115" t="s">
        <v>3825</v>
      </c>
      <c r="M1518" s="117"/>
      <c r="N1518" s="112" t="s">
        <v>7985</v>
      </c>
      <c r="O1518" s="112" t="s">
        <v>7986</v>
      </c>
      <c r="P1518" s="112"/>
    </row>
    <row r="1519" spans="1:16" ht="62.4" x14ac:dyDescent="0.3">
      <c r="A1519" s="122" t="s">
        <v>750</v>
      </c>
      <c r="B1519" s="111">
        <v>44785</v>
      </c>
      <c r="C1519" s="120" t="s">
        <v>7987</v>
      </c>
      <c r="D1519" s="112" t="s">
        <v>7988</v>
      </c>
      <c r="E1519" s="112" t="s">
        <v>2094</v>
      </c>
      <c r="F1519" s="113" t="s">
        <v>1544</v>
      </c>
      <c r="G1519" s="112" t="s">
        <v>460</v>
      </c>
      <c r="H1519" s="116" t="s">
        <v>396</v>
      </c>
      <c r="I1519" s="119" t="s">
        <v>431</v>
      </c>
      <c r="J1519" s="114" t="s">
        <v>452</v>
      </c>
      <c r="K1519" s="115" t="s">
        <v>1</v>
      </c>
      <c r="L1519" s="115" t="s">
        <v>7989</v>
      </c>
      <c r="M1519" s="117"/>
      <c r="N1519" s="121" t="s">
        <v>7990</v>
      </c>
      <c r="O1519" s="112" t="s">
        <v>7991</v>
      </c>
      <c r="P1519" s="112"/>
    </row>
    <row r="1520" spans="1:16" ht="93.6" x14ac:dyDescent="0.3">
      <c r="A1520" s="122" t="s">
        <v>379</v>
      </c>
      <c r="B1520" s="111">
        <v>44785</v>
      </c>
      <c r="C1520" s="120" t="s">
        <v>7992</v>
      </c>
      <c r="D1520" s="112" t="s">
        <v>7993</v>
      </c>
      <c r="E1520" s="112" t="s">
        <v>3247</v>
      </c>
      <c r="F1520" s="113" t="s">
        <v>1544</v>
      </c>
      <c r="G1520" s="112" t="s">
        <v>409</v>
      </c>
      <c r="H1520" s="116" t="s">
        <v>396</v>
      </c>
      <c r="I1520" s="119" t="s">
        <v>537</v>
      </c>
      <c r="J1520" s="114" t="s">
        <v>386</v>
      </c>
      <c r="K1520" s="115" t="s">
        <v>7</v>
      </c>
      <c r="L1520" s="115" t="s">
        <v>7994</v>
      </c>
      <c r="M1520" s="117"/>
      <c r="N1520" s="121" t="s">
        <v>7995</v>
      </c>
      <c r="O1520" s="112" t="s">
        <v>7996</v>
      </c>
      <c r="P1520" s="112"/>
    </row>
    <row r="1521" spans="1:16" ht="156" x14ac:dyDescent="0.3">
      <c r="A1521" s="122" t="s">
        <v>412</v>
      </c>
      <c r="B1521" s="111">
        <v>44778</v>
      </c>
      <c r="C1521" s="120" t="s">
        <v>7997</v>
      </c>
      <c r="D1521" s="112" t="s">
        <v>7998</v>
      </c>
      <c r="E1521" s="112" t="s">
        <v>1572</v>
      </c>
      <c r="F1521" s="113" t="s">
        <v>1525</v>
      </c>
      <c r="G1521" s="112" t="s">
        <v>409</v>
      </c>
      <c r="H1521" s="116" t="s">
        <v>396</v>
      </c>
      <c r="I1521" s="119" t="s">
        <v>1189</v>
      </c>
      <c r="J1521" s="114"/>
      <c r="K1521" s="115"/>
      <c r="L1521" s="115"/>
      <c r="M1521" s="117"/>
      <c r="N1521" s="121" t="s">
        <v>7999</v>
      </c>
      <c r="O1521" s="112" t="s">
        <v>8000</v>
      </c>
      <c r="P1521" s="112"/>
    </row>
    <row r="1522" spans="1:16" ht="62.4" x14ac:dyDescent="0.3">
      <c r="A1522" s="122" t="s">
        <v>390</v>
      </c>
      <c r="B1522" s="111">
        <v>44778</v>
      </c>
      <c r="C1522" s="120" t="s">
        <v>8001</v>
      </c>
      <c r="D1522" s="112" t="s">
        <v>8002</v>
      </c>
      <c r="E1522" s="112" t="s">
        <v>1850</v>
      </c>
      <c r="F1522" s="113" t="s">
        <v>1544</v>
      </c>
      <c r="G1522" s="112" t="s">
        <v>374</v>
      </c>
      <c r="H1522" s="116" t="s">
        <v>396</v>
      </c>
      <c r="I1522" s="119" t="s">
        <v>8003</v>
      </c>
      <c r="J1522" s="114" t="s">
        <v>386</v>
      </c>
      <c r="K1522" s="115" t="s">
        <v>14</v>
      </c>
      <c r="L1522" s="115" t="s">
        <v>3825</v>
      </c>
      <c r="M1522" s="117" t="s">
        <v>439</v>
      </c>
      <c r="N1522" s="121" t="s">
        <v>8004</v>
      </c>
      <c r="O1522" s="112" t="s">
        <v>8005</v>
      </c>
      <c r="P1522" s="112"/>
    </row>
    <row r="1523" spans="1:16" ht="93.6" x14ac:dyDescent="0.3">
      <c r="A1523" s="122" t="s">
        <v>390</v>
      </c>
      <c r="B1523" s="111">
        <v>44778</v>
      </c>
      <c r="C1523" s="120" t="s">
        <v>8006</v>
      </c>
      <c r="D1523" s="112" t="s">
        <v>8007</v>
      </c>
      <c r="E1523" s="112" t="s">
        <v>1572</v>
      </c>
      <c r="F1523" s="113" t="s">
        <v>1463</v>
      </c>
      <c r="G1523" s="112" t="s">
        <v>758</v>
      </c>
      <c r="H1523" s="116" t="s">
        <v>396</v>
      </c>
      <c r="I1523" s="119" t="s">
        <v>461</v>
      </c>
      <c r="J1523" s="114" t="s">
        <v>386</v>
      </c>
      <c r="K1523" s="115" t="s">
        <v>14</v>
      </c>
      <c r="L1523" s="115" t="s">
        <v>3825</v>
      </c>
      <c r="M1523" s="117" t="s">
        <v>439</v>
      </c>
      <c r="N1523" s="121" t="s">
        <v>8008</v>
      </c>
      <c r="O1523" s="112" t="s">
        <v>8009</v>
      </c>
      <c r="P1523" s="112"/>
    </row>
    <row r="1524" spans="1:16" ht="124.8" x14ac:dyDescent="0.3">
      <c r="A1524" s="122" t="s">
        <v>390</v>
      </c>
      <c r="B1524" s="111">
        <v>44778</v>
      </c>
      <c r="C1524" s="120" t="s">
        <v>8010</v>
      </c>
      <c r="D1524" s="112" t="s">
        <v>8011</v>
      </c>
      <c r="E1524" s="112" t="s">
        <v>1572</v>
      </c>
      <c r="F1524" s="113" t="s">
        <v>1525</v>
      </c>
      <c r="G1524" s="112" t="s">
        <v>2115</v>
      </c>
      <c r="H1524" s="116" t="s">
        <v>375</v>
      </c>
      <c r="I1524" s="119" t="s">
        <v>385</v>
      </c>
      <c r="J1524" s="114" t="s">
        <v>452</v>
      </c>
      <c r="K1524" s="115" t="s">
        <v>9</v>
      </c>
      <c r="L1524" s="115" t="s">
        <v>8012</v>
      </c>
      <c r="M1524" s="117"/>
      <c r="N1524" s="121" t="s">
        <v>8013</v>
      </c>
      <c r="O1524" s="112" t="s">
        <v>8014</v>
      </c>
      <c r="P1524" s="112"/>
    </row>
    <row r="1525" spans="1:16" ht="312" x14ac:dyDescent="0.3">
      <c r="A1525" s="122" t="s">
        <v>602</v>
      </c>
      <c r="B1525" s="111">
        <v>44778</v>
      </c>
      <c r="C1525" s="120" t="s">
        <v>8015</v>
      </c>
      <c r="D1525" s="112" t="s">
        <v>8016</v>
      </c>
      <c r="E1525" s="112" t="s">
        <v>2185</v>
      </c>
      <c r="F1525" s="113" t="s">
        <v>5729</v>
      </c>
      <c r="G1525" s="112" t="s">
        <v>2971</v>
      </c>
      <c r="H1525" s="116" t="s">
        <v>375</v>
      </c>
      <c r="I1525" s="119" t="s">
        <v>431</v>
      </c>
      <c r="J1525" s="114" t="s">
        <v>452</v>
      </c>
      <c r="K1525" s="115" t="s">
        <v>20</v>
      </c>
      <c r="L1525" s="115" t="s">
        <v>8017</v>
      </c>
      <c r="M1525" s="117"/>
      <c r="N1525" s="121" t="s">
        <v>8018</v>
      </c>
      <c r="O1525" s="112" t="s">
        <v>8019</v>
      </c>
      <c r="P1525" s="112"/>
    </row>
    <row r="1526" spans="1:16" ht="171.6" x14ac:dyDescent="0.3">
      <c r="A1526" s="122" t="s">
        <v>1294</v>
      </c>
      <c r="B1526" s="111">
        <v>44778</v>
      </c>
      <c r="C1526" s="120" t="s">
        <v>8020</v>
      </c>
      <c r="D1526" s="112" t="s">
        <v>8021</v>
      </c>
      <c r="E1526" s="112" t="s">
        <v>2143</v>
      </c>
      <c r="F1526" s="113" t="s">
        <v>1556</v>
      </c>
      <c r="G1526" s="112" t="s">
        <v>374</v>
      </c>
      <c r="H1526" s="116" t="s">
        <v>396</v>
      </c>
      <c r="I1526" s="119" t="s">
        <v>431</v>
      </c>
      <c r="J1526" s="114" t="s">
        <v>452</v>
      </c>
      <c r="K1526" s="115" t="s">
        <v>25</v>
      </c>
      <c r="L1526" s="115" t="s">
        <v>8022</v>
      </c>
      <c r="M1526" s="117"/>
      <c r="N1526" s="121" t="s">
        <v>8023</v>
      </c>
      <c r="O1526" s="112" t="s">
        <v>8024</v>
      </c>
      <c r="P1526" s="112"/>
    </row>
    <row r="1527" spans="1:16" ht="46.8" x14ac:dyDescent="0.3">
      <c r="A1527" s="122" t="s">
        <v>400</v>
      </c>
      <c r="B1527" s="111">
        <v>44778</v>
      </c>
      <c r="C1527" s="120" t="s">
        <v>8025</v>
      </c>
      <c r="D1527" s="112" t="s">
        <v>8026</v>
      </c>
      <c r="E1527" s="112" t="s">
        <v>1401</v>
      </c>
      <c r="F1527" s="113" t="s">
        <v>1544</v>
      </c>
      <c r="G1527" s="135" t="s">
        <v>564</v>
      </c>
      <c r="H1527" s="116" t="s">
        <v>396</v>
      </c>
      <c r="I1527" s="119" t="s">
        <v>447</v>
      </c>
      <c r="J1527" s="114" t="s">
        <v>452</v>
      </c>
      <c r="K1527" s="115" t="s">
        <v>3</v>
      </c>
      <c r="L1527" s="115" t="s">
        <v>8027</v>
      </c>
      <c r="M1527" s="117"/>
      <c r="N1527" s="121" t="s">
        <v>8028</v>
      </c>
      <c r="O1527" s="112" t="s">
        <v>8029</v>
      </c>
      <c r="P1527" s="112"/>
    </row>
    <row r="1528" spans="1:16" ht="93.6" x14ac:dyDescent="0.3">
      <c r="A1528" s="122" t="s">
        <v>400</v>
      </c>
      <c r="B1528" s="111">
        <v>44778</v>
      </c>
      <c r="C1528" s="120" t="s">
        <v>8030</v>
      </c>
      <c r="D1528" s="112" t="s">
        <v>8031</v>
      </c>
      <c r="E1528" s="112" t="s">
        <v>1003</v>
      </c>
      <c r="F1528" s="113" t="s">
        <v>1544</v>
      </c>
      <c r="G1528" s="135" t="s">
        <v>873</v>
      </c>
      <c r="H1528" s="116" t="s">
        <v>396</v>
      </c>
      <c r="I1528" s="119" t="s">
        <v>385</v>
      </c>
      <c r="J1528" s="114" t="s">
        <v>452</v>
      </c>
      <c r="K1528" s="115" t="s">
        <v>1</v>
      </c>
      <c r="L1528" s="115" t="s">
        <v>8032</v>
      </c>
      <c r="M1528" s="117"/>
      <c r="N1528" s="121" t="s">
        <v>8033</v>
      </c>
      <c r="O1528" s="112" t="s">
        <v>8034</v>
      </c>
      <c r="P1528" s="112"/>
    </row>
    <row r="1529" spans="1:16" ht="140.4" x14ac:dyDescent="0.3">
      <c r="A1529" s="122" t="s">
        <v>400</v>
      </c>
      <c r="B1529" s="111">
        <v>44778</v>
      </c>
      <c r="C1529" s="120" t="s">
        <v>8035</v>
      </c>
      <c r="D1529" s="112" t="s">
        <v>8036</v>
      </c>
      <c r="E1529" s="112" t="s">
        <v>8037</v>
      </c>
      <c r="F1529" s="113" t="s">
        <v>1463</v>
      </c>
      <c r="G1529" s="135" t="s">
        <v>1088</v>
      </c>
      <c r="H1529" s="116" t="s">
        <v>396</v>
      </c>
      <c r="I1529" s="119" t="s">
        <v>461</v>
      </c>
      <c r="J1529" s="114" t="s">
        <v>452</v>
      </c>
      <c r="K1529" s="115" t="s">
        <v>50</v>
      </c>
      <c r="L1529" s="115" t="s">
        <v>8038</v>
      </c>
      <c r="M1529" s="117"/>
      <c r="N1529" s="121" t="s">
        <v>8039</v>
      </c>
      <c r="O1529" s="112" t="s">
        <v>8040</v>
      </c>
      <c r="P1529" s="112"/>
    </row>
    <row r="1530" spans="1:16" ht="249.6" x14ac:dyDescent="0.3">
      <c r="A1530" s="122" t="s">
        <v>400</v>
      </c>
      <c r="B1530" s="111">
        <v>44778</v>
      </c>
      <c r="C1530" s="120" t="s">
        <v>8041</v>
      </c>
      <c r="D1530" s="112" t="s">
        <v>8042</v>
      </c>
      <c r="E1530" s="112" t="s">
        <v>8043</v>
      </c>
      <c r="F1530" s="113" t="s">
        <v>1525</v>
      </c>
      <c r="G1530" s="112" t="s">
        <v>942</v>
      </c>
      <c r="H1530" s="116" t="s">
        <v>375</v>
      </c>
      <c r="I1530" s="119" t="s">
        <v>431</v>
      </c>
      <c r="J1530" s="114" t="s">
        <v>386</v>
      </c>
      <c r="K1530" s="115" t="s">
        <v>5746</v>
      </c>
      <c r="L1530" s="115" t="s">
        <v>3825</v>
      </c>
      <c r="M1530" s="117"/>
      <c r="N1530" s="121" t="s">
        <v>8044</v>
      </c>
      <c r="O1530" s="112" t="s">
        <v>8045</v>
      </c>
      <c r="P1530" s="112"/>
    </row>
    <row r="1531" spans="1:16" ht="46.8" x14ac:dyDescent="0.3">
      <c r="A1531" s="122" t="s">
        <v>400</v>
      </c>
      <c r="B1531" s="111">
        <v>44778</v>
      </c>
      <c r="C1531" s="120" t="s">
        <v>8046</v>
      </c>
      <c r="D1531" s="112" t="s">
        <v>8047</v>
      </c>
      <c r="E1531" s="112" t="s">
        <v>1360</v>
      </c>
      <c r="F1531" s="113" t="s">
        <v>374</v>
      </c>
      <c r="G1531" s="135" t="s">
        <v>374</v>
      </c>
      <c r="H1531" s="116" t="s">
        <v>396</v>
      </c>
      <c r="I1531" s="119" t="s">
        <v>385</v>
      </c>
      <c r="J1531" s="114" t="s">
        <v>452</v>
      </c>
      <c r="K1531" s="115" t="s">
        <v>14</v>
      </c>
      <c r="L1531" s="115"/>
      <c r="M1531" s="117" t="s">
        <v>452</v>
      </c>
      <c r="N1531" s="121" t="s">
        <v>8048</v>
      </c>
      <c r="O1531" s="112" t="s">
        <v>8049</v>
      </c>
      <c r="P1531" s="112"/>
    </row>
    <row r="1532" spans="1:16" ht="62.4" x14ac:dyDescent="0.3">
      <c r="A1532" s="122" t="s">
        <v>750</v>
      </c>
      <c r="B1532" s="111">
        <v>44778</v>
      </c>
      <c r="C1532" s="120" t="s">
        <v>8050</v>
      </c>
      <c r="D1532" s="112" t="s">
        <v>8051</v>
      </c>
      <c r="E1532" s="112" t="s">
        <v>2869</v>
      </c>
      <c r="F1532" s="113" t="s">
        <v>1298</v>
      </c>
      <c r="G1532" s="112" t="s">
        <v>374</v>
      </c>
      <c r="H1532" s="116" t="s">
        <v>396</v>
      </c>
      <c r="I1532" s="119" t="s">
        <v>461</v>
      </c>
      <c r="J1532" s="114" t="s">
        <v>386</v>
      </c>
      <c r="K1532" s="115" t="s">
        <v>1</v>
      </c>
      <c r="L1532" s="115" t="s">
        <v>850</v>
      </c>
      <c r="M1532" s="117"/>
      <c r="N1532" s="121" t="s">
        <v>8052</v>
      </c>
      <c r="O1532" s="112" t="s">
        <v>8053</v>
      </c>
      <c r="P1532" s="112"/>
    </row>
    <row r="1533" spans="1:16" ht="202.8" x14ac:dyDescent="0.3">
      <c r="A1533" s="122" t="s">
        <v>379</v>
      </c>
      <c r="B1533" s="111">
        <v>44778</v>
      </c>
      <c r="C1533" s="120" t="s">
        <v>8054</v>
      </c>
      <c r="D1533" s="112" t="s">
        <v>8055</v>
      </c>
      <c r="E1533" s="112" t="s">
        <v>3247</v>
      </c>
      <c r="F1533" s="113" t="s">
        <v>1525</v>
      </c>
      <c r="G1533" s="112" t="s">
        <v>5307</v>
      </c>
      <c r="H1533" s="116" t="s">
        <v>375</v>
      </c>
      <c r="I1533" s="119" t="s">
        <v>461</v>
      </c>
      <c r="J1533" s="114" t="s">
        <v>386</v>
      </c>
      <c r="K1533" s="115" t="s">
        <v>7</v>
      </c>
      <c r="L1533" s="115" t="s">
        <v>4229</v>
      </c>
      <c r="M1533" s="117"/>
      <c r="N1533" s="121" t="s">
        <v>8056</v>
      </c>
      <c r="O1533" s="112" t="s">
        <v>8057</v>
      </c>
      <c r="P1533" s="112"/>
    </row>
    <row r="1534" spans="1:16" ht="156" x14ac:dyDescent="0.3">
      <c r="A1534" s="122" t="s">
        <v>379</v>
      </c>
      <c r="B1534" s="146">
        <v>44778</v>
      </c>
      <c r="C1534" s="147" t="s">
        <v>8058</v>
      </c>
      <c r="D1534" s="145" t="s">
        <v>8059</v>
      </c>
      <c r="E1534" s="145" t="s">
        <v>1860</v>
      </c>
      <c r="F1534" s="148" t="s">
        <v>1606</v>
      </c>
      <c r="G1534" s="145" t="s">
        <v>8060</v>
      </c>
      <c r="H1534" s="112" t="s">
        <v>396</v>
      </c>
      <c r="I1534" s="125" t="s">
        <v>424</v>
      </c>
      <c r="J1534" s="123" t="s">
        <v>386</v>
      </c>
      <c r="K1534" s="124" t="s">
        <v>2</v>
      </c>
      <c r="L1534" s="124" t="s">
        <v>8061</v>
      </c>
      <c r="M1534" s="149"/>
      <c r="N1534" s="148" t="s">
        <v>8062</v>
      </c>
      <c r="O1534" s="148" t="s">
        <v>8063</v>
      </c>
      <c r="P1534" s="148"/>
    </row>
    <row r="1535" spans="1:16" ht="249.6" x14ac:dyDescent="0.3">
      <c r="A1535" s="122" t="s">
        <v>390</v>
      </c>
      <c r="B1535" s="111">
        <v>44771</v>
      </c>
      <c r="C1535" s="120" t="s">
        <v>8064</v>
      </c>
      <c r="D1535" s="112" t="s">
        <v>8065</v>
      </c>
      <c r="E1535" s="112" t="s">
        <v>445</v>
      </c>
      <c r="F1535" s="113" t="s">
        <v>374</v>
      </c>
      <c r="G1535" s="112" t="s">
        <v>374</v>
      </c>
      <c r="H1535" s="116" t="s">
        <v>375</v>
      </c>
      <c r="I1535" s="119" t="s">
        <v>516</v>
      </c>
      <c r="J1535" s="114" t="s">
        <v>386</v>
      </c>
      <c r="K1535" s="115" t="s">
        <v>2687</v>
      </c>
      <c r="L1535" s="115"/>
      <c r="M1535" s="117"/>
      <c r="N1535" s="121" t="s">
        <v>8066</v>
      </c>
      <c r="O1535" s="112" t="s">
        <v>8067</v>
      </c>
      <c r="P1535" s="112"/>
    </row>
    <row r="1536" spans="1:16" ht="171.6" x14ac:dyDescent="0.3">
      <c r="A1536" s="122" t="s">
        <v>412</v>
      </c>
      <c r="B1536" s="111">
        <v>44771</v>
      </c>
      <c r="C1536" s="120" t="s">
        <v>8068</v>
      </c>
      <c r="D1536" s="112" t="s">
        <v>8069</v>
      </c>
      <c r="E1536" s="112" t="s">
        <v>1850</v>
      </c>
      <c r="F1536" s="113" t="s">
        <v>1606</v>
      </c>
      <c r="G1536" s="112" t="s">
        <v>409</v>
      </c>
      <c r="H1536" s="116" t="s">
        <v>396</v>
      </c>
      <c r="I1536" s="119" t="s">
        <v>431</v>
      </c>
      <c r="J1536" s="114" t="s">
        <v>386</v>
      </c>
      <c r="K1536" s="115" t="s">
        <v>7</v>
      </c>
      <c r="L1536" s="115" t="s">
        <v>8070</v>
      </c>
      <c r="M1536" s="117"/>
      <c r="N1536" s="121" t="s">
        <v>8071</v>
      </c>
      <c r="O1536" s="112" t="s">
        <v>8072</v>
      </c>
      <c r="P1536" s="112"/>
    </row>
    <row r="1537" spans="1:16" ht="140.4" x14ac:dyDescent="0.3">
      <c r="A1537" s="122" t="s">
        <v>412</v>
      </c>
      <c r="B1537" s="111">
        <v>44771</v>
      </c>
      <c r="C1537" s="120" t="s">
        <v>8073</v>
      </c>
      <c r="D1537" s="112" t="s">
        <v>8074</v>
      </c>
      <c r="E1537" s="112" t="s">
        <v>1850</v>
      </c>
      <c r="F1537" s="113" t="s">
        <v>374</v>
      </c>
      <c r="G1537" s="112" t="s">
        <v>374</v>
      </c>
      <c r="H1537" s="116" t="s">
        <v>375</v>
      </c>
      <c r="I1537" s="119" t="s">
        <v>431</v>
      </c>
      <c r="J1537" s="114" t="s">
        <v>386</v>
      </c>
      <c r="K1537" s="115" t="s">
        <v>7</v>
      </c>
      <c r="L1537" s="115" t="s">
        <v>8075</v>
      </c>
      <c r="M1537" s="117"/>
      <c r="N1537" s="121" t="s">
        <v>8076</v>
      </c>
      <c r="O1537" s="112" t="s">
        <v>8077</v>
      </c>
      <c r="P1537" s="112"/>
    </row>
    <row r="1538" spans="1:16" ht="187.2" x14ac:dyDescent="0.3">
      <c r="A1538" s="122" t="s">
        <v>400</v>
      </c>
      <c r="B1538" s="111">
        <v>44771</v>
      </c>
      <c r="C1538" s="120" t="s">
        <v>8078</v>
      </c>
      <c r="D1538" s="112" t="s">
        <v>8079</v>
      </c>
      <c r="E1538" s="112" t="s">
        <v>1702</v>
      </c>
      <c r="F1538" s="113" t="s">
        <v>1606</v>
      </c>
      <c r="G1538" s="112" t="s">
        <v>374</v>
      </c>
      <c r="H1538" s="116" t="s">
        <v>396</v>
      </c>
      <c r="I1538" s="119" t="s">
        <v>431</v>
      </c>
      <c r="J1538" s="114" t="s">
        <v>386</v>
      </c>
      <c r="K1538" s="115" t="s">
        <v>8080</v>
      </c>
      <c r="L1538" s="115"/>
      <c r="M1538" s="117"/>
      <c r="N1538" s="121" t="s">
        <v>8081</v>
      </c>
      <c r="O1538" s="112" t="s">
        <v>8082</v>
      </c>
      <c r="P1538" s="112"/>
    </row>
    <row r="1539" spans="1:16" ht="93.6" x14ac:dyDescent="0.3">
      <c r="A1539" s="122" t="s">
        <v>400</v>
      </c>
      <c r="B1539" s="111">
        <v>44771</v>
      </c>
      <c r="C1539" s="120" t="s">
        <v>8083</v>
      </c>
      <c r="D1539" s="112" t="s">
        <v>8084</v>
      </c>
      <c r="E1539" s="112" t="s">
        <v>1401</v>
      </c>
      <c r="F1539" s="113" t="s">
        <v>374</v>
      </c>
      <c r="G1539" s="135" t="s">
        <v>374</v>
      </c>
      <c r="H1539" s="116" t="s">
        <v>375</v>
      </c>
      <c r="I1539" s="119" t="s">
        <v>6227</v>
      </c>
      <c r="J1539" s="114" t="s">
        <v>452</v>
      </c>
      <c r="K1539" s="115" t="s">
        <v>39</v>
      </c>
      <c r="L1539" s="115" t="s">
        <v>8085</v>
      </c>
      <c r="M1539" s="117"/>
      <c r="N1539" s="121" t="s">
        <v>8086</v>
      </c>
      <c r="O1539" s="112" t="s">
        <v>8087</v>
      </c>
      <c r="P1539" s="112"/>
    </row>
    <row r="1540" spans="1:16" ht="140.4" x14ac:dyDescent="0.3">
      <c r="A1540" s="122" t="s">
        <v>390</v>
      </c>
      <c r="B1540" s="111">
        <v>44771</v>
      </c>
      <c r="C1540" s="120" t="s">
        <v>8088</v>
      </c>
      <c r="D1540" s="112" t="s">
        <v>8089</v>
      </c>
      <c r="E1540" s="112" t="s">
        <v>2105</v>
      </c>
      <c r="F1540" s="113" t="s">
        <v>374</v>
      </c>
      <c r="G1540" s="112" t="s">
        <v>374</v>
      </c>
      <c r="H1540" s="116" t="s">
        <v>375</v>
      </c>
      <c r="I1540" s="119" t="s">
        <v>1206</v>
      </c>
      <c r="J1540" s="114" t="s">
        <v>386</v>
      </c>
      <c r="K1540" s="115" t="s">
        <v>1</v>
      </c>
      <c r="L1540" s="115" t="s">
        <v>850</v>
      </c>
      <c r="M1540" s="117"/>
      <c r="N1540" s="121" t="s">
        <v>8090</v>
      </c>
      <c r="O1540" s="112" t="s">
        <v>8091</v>
      </c>
      <c r="P1540" s="112"/>
    </row>
    <row r="1541" spans="1:16" ht="156" x14ac:dyDescent="0.3">
      <c r="A1541" s="122" t="s">
        <v>627</v>
      </c>
      <c r="B1541" s="111">
        <v>44771</v>
      </c>
      <c r="C1541" s="120" t="s">
        <v>8092</v>
      </c>
      <c r="D1541" s="112" t="s">
        <v>8093</v>
      </c>
      <c r="E1541" s="112" t="s">
        <v>1677</v>
      </c>
      <c r="F1541" s="113" t="s">
        <v>1298</v>
      </c>
      <c r="G1541" s="112" t="s">
        <v>873</v>
      </c>
      <c r="H1541" s="116" t="s">
        <v>396</v>
      </c>
      <c r="I1541" s="136" t="s">
        <v>461</v>
      </c>
      <c r="J1541" s="124" t="s">
        <v>452</v>
      </c>
      <c r="K1541" s="115" t="s">
        <v>32</v>
      </c>
      <c r="L1541" s="115" t="s">
        <v>8094</v>
      </c>
      <c r="M1541" s="117" t="s">
        <v>649</v>
      </c>
      <c r="N1541" s="121" t="s">
        <v>8095</v>
      </c>
      <c r="O1541" s="112" t="s">
        <v>8096</v>
      </c>
      <c r="P1541" s="112"/>
    </row>
    <row r="1542" spans="1:16" ht="202.8" x14ac:dyDescent="0.3">
      <c r="A1542" s="122" t="s">
        <v>627</v>
      </c>
      <c r="B1542" s="111">
        <v>44771</v>
      </c>
      <c r="C1542" s="120" t="s">
        <v>8097</v>
      </c>
      <c r="D1542" s="112" t="s">
        <v>8098</v>
      </c>
      <c r="E1542" s="112" t="s">
        <v>1340</v>
      </c>
      <c r="F1542" s="113" t="s">
        <v>374</v>
      </c>
      <c r="G1542" s="112" t="s">
        <v>374</v>
      </c>
      <c r="H1542" s="116" t="s">
        <v>396</v>
      </c>
      <c r="I1542" s="136" t="s">
        <v>537</v>
      </c>
      <c r="J1542" s="124" t="s">
        <v>386</v>
      </c>
      <c r="K1542" s="115" t="s">
        <v>32</v>
      </c>
      <c r="L1542" s="115" t="s">
        <v>8099</v>
      </c>
      <c r="M1542" s="117"/>
      <c r="N1542" s="121" t="s">
        <v>8100</v>
      </c>
      <c r="O1542" s="112" t="s">
        <v>8101</v>
      </c>
      <c r="P1542" s="112"/>
    </row>
    <row r="1543" spans="1:16" ht="62.4" x14ac:dyDescent="0.3">
      <c r="A1543" s="122" t="s">
        <v>412</v>
      </c>
      <c r="B1543" s="111">
        <v>44771</v>
      </c>
      <c r="C1543" s="120" t="s">
        <v>8102</v>
      </c>
      <c r="D1543" s="112" t="s">
        <v>8103</v>
      </c>
      <c r="E1543" s="112" t="s">
        <v>1449</v>
      </c>
      <c r="F1543" s="113" t="s">
        <v>1544</v>
      </c>
      <c r="G1543" s="112" t="s">
        <v>564</v>
      </c>
      <c r="H1543" s="116" t="s">
        <v>396</v>
      </c>
      <c r="I1543" s="119" t="s">
        <v>461</v>
      </c>
      <c r="J1543" s="114" t="s">
        <v>452</v>
      </c>
      <c r="K1543" s="115" t="s">
        <v>99</v>
      </c>
      <c r="L1543" s="115"/>
      <c r="M1543" s="117"/>
      <c r="N1543" s="121" t="s">
        <v>8104</v>
      </c>
      <c r="O1543" s="112" t="s">
        <v>8105</v>
      </c>
      <c r="P1543" s="112"/>
    </row>
    <row r="1544" spans="1:16" ht="140.4" x14ac:dyDescent="0.3">
      <c r="A1544" s="122" t="s">
        <v>412</v>
      </c>
      <c r="B1544" s="111">
        <v>44771</v>
      </c>
      <c r="C1544" s="120" t="s">
        <v>8106</v>
      </c>
      <c r="D1544" s="112" t="s">
        <v>8107</v>
      </c>
      <c r="E1544" s="112" t="s">
        <v>1860</v>
      </c>
      <c r="F1544" s="113" t="s">
        <v>1525</v>
      </c>
      <c r="G1544" s="112" t="s">
        <v>1088</v>
      </c>
      <c r="H1544" s="116" t="s">
        <v>375</v>
      </c>
      <c r="I1544" s="119" t="s">
        <v>431</v>
      </c>
      <c r="J1544" s="114" t="s">
        <v>452</v>
      </c>
      <c r="K1544" s="115" t="s">
        <v>25</v>
      </c>
      <c r="L1544" s="115" t="s">
        <v>8108</v>
      </c>
      <c r="M1544" s="117"/>
      <c r="N1544" s="121" t="s">
        <v>8109</v>
      </c>
      <c r="O1544" s="112" t="s">
        <v>8110</v>
      </c>
      <c r="P1544" s="112"/>
    </row>
    <row r="1545" spans="1:16" ht="156" x14ac:dyDescent="0.3">
      <c r="A1545" s="122" t="s">
        <v>412</v>
      </c>
      <c r="B1545" s="111">
        <v>44771</v>
      </c>
      <c r="C1545" s="120" t="s">
        <v>8111</v>
      </c>
      <c r="D1545" s="112" t="s">
        <v>8112</v>
      </c>
      <c r="E1545" s="112" t="s">
        <v>2143</v>
      </c>
      <c r="F1545" s="113" t="s">
        <v>374</v>
      </c>
      <c r="G1545" s="112" t="s">
        <v>374</v>
      </c>
      <c r="H1545" s="116" t="s">
        <v>396</v>
      </c>
      <c r="I1545" s="119" t="s">
        <v>461</v>
      </c>
      <c r="J1545" s="114"/>
      <c r="K1545" s="115" t="s">
        <v>14</v>
      </c>
      <c r="L1545" s="115"/>
      <c r="M1545" s="117" t="s">
        <v>439</v>
      </c>
      <c r="N1545" s="121" t="s">
        <v>8113</v>
      </c>
      <c r="O1545" s="112" t="s">
        <v>8114</v>
      </c>
      <c r="P1545" s="112"/>
    </row>
    <row r="1546" spans="1:16" ht="78" x14ac:dyDescent="0.3">
      <c r="A1546" s="122" t="s">
        <v>1214</v>
      </c>
      <c r="B1546" s="111">
        <v>44771</v>
      </c>
      <c r="C1546" s="120" t="s">
        <v>8115</v>
      </c>
      <c r="D1546" s="112" t="s">
        <v>8116</v>
      </c>
      <c r="E1546" s="112" t="s">
        <v>7204</v>
      </c>
      <c r="F1546" s="113" t="s">
        <v>1544</v>
      </c>
      <c r="G1546" s="135" t="s">
        <v>564</v>
      </c>
      <c r="H1546" s="116" t="s">
        <v>396</v>
      </c>
      <c r="I1546" s="119" t="s">
        <v>431</v>
      </c>
      <c r="J1546" s="114" t="s">
        <v>452</v>
      </c>
      <c r="K1546" s="115" t="s">
        <v>14</v>
      </c>
      <c r="L1546" s="115"/>
      <c r="M1546" s="117" t="s">
        <v>649</v>
      </c>
      <c r="N1546" s="121" t="s">
        <v>8117</v>
      </c>
      <c r="O1546" s="112" t="s">
        <v>8118</v>
      </c>
      <c r="P1546" s="112"/>
    </row>
    <row r="1547" spans="1:16" ht="140.4" x14ac:dyDescent="0.3">
      <c r="A1547" s="122" t="s">
        <v>1214</v>
      </c>
      <c r="B1547" s="111">
        <v>44771</v>
      </c>
      <c r="C1547" s="120" t="s">
        <v>8119</v>
      </c>
      <c r="D1547" s="112" t="s">
        <v>8120</v>
      </c>
      <c r="E1547" s="112" t="s">
        <v>1297</v>
      </c>
      <c r="F1547" s="113" t="s">
        <v>1556</v>
      </c>
      <c r="G1547" s="135" t="s">
        <v>409</v>
      </c>
      <c r="H1547" s="116" t="s">
        <v>396</v>
      </c>
      <c r="I1547" s="119" t="s">
        <v>431</v>
      </c>
      <c r="J1547" s="114" t="s">
        <v>452</v>
      </c>
      <c r="K1547" s="115" t="s">
        <v>3</v>
      </c>
      <c r="L1547" s="115" t="s">
        <v>8121</v>
      </c>
      <c r="M1547" s="117"/>
      <c r="N1547" s="121" t="s">
        <v>8122</v>
      </c>
      <c r="O1547" s="112" t="s">
        <v>8123</v>
      </c>
      <c r="P1547" s="112"/>
    </row>
    <row r="1548" spans="1:16" ht="140.4" x14ac:dyDescent="0.3">
      <c r="A1548" s="122" t="s">
        <v>554</v>
      </c>
      <c r="B1548" s="111">
        <v>44771</v>
      </c>
      <c r="C1548" s="120" t="s">
        <v>8124</v>
      </c>
      <c r="D1548" s="112" t="s">
        <v>8125</v>
      </c>
      <c r="E1548" s="112" t="s">
        <v>4253</v>
      </c>
      <c r="F1548" s="113" t="s">
        <v>374</v>
      </c>
      <c r="G1548" s="112" t="s">
        <v>1088</v>
      </c>
      <c r="H1548" s="116" t="s">
        <v>375</v>
      </c>
      <c r="I1548" s="119" t="s">
        <v>1305</v>
      </c>
      <c r="J1548" s="114" t="s">
        <v>452</v>
      </c>
      <c r="K1548" s="115" t="s">
        <v>115</v>
      </c>
      <c r="L1548" s="115" t="s">
        <v>8126</v>
      </c>
      <c r="M1548" s="117"/>
      <c r="N1548" s="121" t="s">
        <v>8127</v>
      </c>
      <c r="O1548" s="112" t="s">
        <v>8128</v>
      </c>
      <c r="P1548" s="112"/>
    </row>
    <row r="1549" spans="1:16" ht="140.4" x14ac:dyDescent="0.3">
      <c r="A1549" s="122" t="s">
        <v>369</v>
      </c>
      <c r="B1549" s="111">
        <v>44771</v>
      </c>
      <c r="C1549" s="120" t="s">
        <v>8129</v>
      </c>
      <c r="D1549" s="112" t="s">
        <v>8130</v>
      </c>
      <c r="E1549" s="112" t="s">
        <v>4253</v>
      </c>
      <c r="F1549" s="113" t="s">
        <v>1544</v>
      </c>
      <c r="G1549" s="135" t="s">
        <v>1817</v>
      </c>
      <c r="H1549" s="116" t="s">
        <v>396</v>
      </c>
      <c r="I1549" s="119" t="s">
        <v>461</v>
      </c>
      <c r="J1549" s="114" t="s">
        <v>452</v>
      </c>
      <c r="K1549" s="115" t="s">
        <v>116</v>
      </c>
      <c r="L1549" s="115"/>
      <c r="M1549" s="117"/>
      <c r="N1549" s="121" t="s">
        <v>8131</v>
      </c>
      <c r="O1549" s="112" t="s">
        <v>8132</v>
      </c>
      <c r="P1549" s="112"/>
    </row>
    <row r="1550" spans="1:16" ht="62.4" x14ac:dyDescent="0.3">
      <c r="A1550" s="122" t="s">
        <v>1007</v>
      </c>
      <c r="B1550" s="111">
        <v>44771</v>
      </c>
      <c r="C1550" s="120" t="s">
        <v>8133</v>
      </c>
      <c r="D1550" s="112" t="s">
        <v>8134</v>
      </c>
      <c r="E1550" s="112" t="s">
        <v>1634</v>
      </c>
      <c r="F1550" s="113" t="s">
        <v>1544</v>
      </c>
      <c r="G1550" s="112" t="s">
        <v>758</v>
      </c>
      <c r="H1550" s="116" t="s">
        <v>396</v>
      </c>
      <c r="I1550" s="119" t="s">
        <v>461</v>
      </c>
      <c r="J1550" s="114" t="s">
        <v>386</v>
      </c>
      <c r="K1550" s="115" t="s">
        <v>1</v>
      </c>
      <c r="L1550" s="115"/>
      <c r="M1550" s="117"/>
      <c r="N1550" s="121" t="s">
        <v>8135</v>
      </c>
      <c r="O1550" s="112" t="s">
        <v>8136</v>
      </c>
      <c r="P1550" s="112"/>
    </row>
    <row r="1551" spans="1:16" ht="409.6" x14ac:dyDescent="0.3">
      <c r="A1551" s="122" t="s">
        <v>927</v>
      </c>
      <c r="B1551" s="111">
        <v>44771</v>
      </c>
      <c r="C1551" s="120" t="s">
        <v>8137</v>
      </c>
      <c r="D1551" s="112" t="s">
        <v>8138</v>
      </c>
      <c r="E1551" s="112" t="s">
        <v>8139</v>
      </c>
      <c r="F1551" s="113" t="s">
        <v>1470</v>
      </c>
      <c r="G1551" s="112" t="s">
        <v>8140</v>
      </c>
      <c r="H1551" s="116" t="s">
        <v>375</v>
      </c>
      <c r="I1551" s="119" t="s">
        <v>431</v>
      </c>
      <c r="J1551" s="114" t="s">
        <v>386</v>
      </c>
      <c r="K1551" s="115" t="s">
        <v>25</v>
      </c>
      <c r="L1551" s="115" t="s">
        <v>8141</v>
      </c>
      <c r="M1551" s="117"/>
      <c r="N1551" s="121" t="s">
        <v>8142</v>
      </c>
      <c r="O1551" s="112" t="s">
        <v>8143</v>
      </c>
      <c r="P1551" s="112"/>
    </row>
    <row r="1552" spans="1:16" ht="187.2" x14ac:dyDescent="0.3">
      <c r="A1552" s="122" t="s">
        <v>400</v>
      </c>
      <c r="B1552" s="111">
        <v>44771</v>
      </c>
      <c r="C1552" s="120" t="s">
        <v>8144</v>
      </c>
      <c r="D1552" s="112" t="s">
        <v>8145</v>
      </c>
      <c r="E1552" s="112" t="s">
        <v>1860</v>
      </c>
      <c r="F1552" s="113" t="s">
        <v>1470</v>
      </c>
      <c r="G1552" s="112" t="s">
        <v>849</v>
      </c>
      <c r="H1552" s="116" t="s">
        <v>375</v>
      </c>
      <c r="I1552" s="119" t="s">
        <v>431</v>
      </c>
      <c r="J1552" s="114" t="s">
        <v>386</v>
      </c>
      <c r="K1552" s="115" t="s">
        <v>10</v>
      </c>
      <c r="L1552" s="115" t="s">
        <v>8146</v>
      </c>
      <c r="M1552" s="117"/>
      <c r="N1552" s="121" t="s">
        <v>8147</v>
      </c>
      <c r="O1552" s="112" t="s">
        <v>8148</v>
      </c>
      <c r="P1552" s="112"/>
    </row>
    <row r="1553" spans="1:16" ht="109.2" x14ac:dyDescent="0.3">
      <c r="A1553" s="122" t="s">
        <v>400</v>
      </c>
      <c r="B1553" s="111">
        <v>44771</v>
      </c>
      <c r="C1553" s="120" t="s">
        <v>8149</v>
      </c>
      <c r="D1553" s="112" t="s">
        <v>8150</v>
      </c>
      <c r="E1553" s="112" t="s">
        <v>1449</v>
      </c>
      <c r="F1553" s="113" t="s">
        <v>1556</v>
      </c>
      <c r="G1553" s="135" t="s">
        <v>374</v>
      </c>
      <c r="H1553" s="116" t="s">
        <v>396</v>
      </c>
      <c r="I1553" s="119" t="s">
        <v>431</v>
      </c>
      <c r="J1553" s="114" t="s">
        <v>452</v>
      </c>
      <c r="K1553" s="115" t="s">
        <v>50</v>
      </c>
      <c r="L1553" s="115" t="s">
        <v>8151</v>
      </c>
      <c r="M1553" s="117"/>
      <c r="N1553" s="121" t="s">
        <v>8152</v>
      </c>
      <c r="O1553" s="112" t="s">
        <v>8153</v>
      </c>
      <c r="P1553" s="112"/>
    </row>
    <row r="1554" spans="1:16" ht="265.2" x14ac:dyDescent="0.3">
      <c r="A1554" s="122" t="s">
        <v>400</v>
      </c>
      <c r="B1554" s="111">
        <v>44771</v>
      </c>
      <c r="C1554" s="120" t="s">
        <v>8154</v>
      </c>
      <c r="D1554" s="112" t="s">
        <v>8155</v>
      </c>
      <c r="E1554" s="112" t="s">
        <v>6073</v>
      </c>
      <c r="F1554" s="113" t="s">
        <v>1606</v>
      </c>
      <c r="G1554" s="112" t="s">
        <v>942</v>
      </c>
      <c r="H1554" s="116" t="s">
        <v>396</v>
      </c>
      <c r="I1554" s="119" t="s">
        <v>447</v>
      </c>
      <c r="J1554" s="114" t="s">
        <v>386</v>
      </c>
      <c r="K1554" s="115" t="s">
        <v>3</v>
      </c>
      <c r="L1554" s="115" t="s">
        <v>8156</v>
      </c>
      <c r="M1554" s="117"/>
      <c r="N1554" s="121" t="s">
        <v>8157</v>
      </c>
      <c r="O1554" s="112" t="s">
        <v>8158</v>
      </c>
      <c r="P1554" s="112"/>
    </row>
    <row r="1555" spans="1:16" ht="249.6" x14ac:dyDescent="0.3">
      <c r="A1555" s="122" t="s">
        <v>400</v>
      </c>
      <c r="B1555" s="111">
        <v>44771</v>
      </c>
      <c r="C1555" s="120" t="s">
        <v>8159</v>
      </c>
      <c r="D1555" s="112" t="s">
        <v>8160</v>
      </c>
      <c r="E1555" s="112" t="s">
        <v>1737</v>
      </c>
      <c r="F1555" s="113" t="s">
        <v>1518</v>
      </c>
      <c r="G1555" s="112" t="s">
        <v>849</v>
      </c>
      <c r="H1555" s="116" t="s">
        <v>375</v>
      </c>
      <c r="I1555" s="119" t="s">
        <v>431</v>
      </c>
      <c r="J1555" s="114" t="s">
        <v>386</v>
      </c>
      <c r="K1555" s="115" t="s">
        <v>3</v>
      </c>
      <c r="L1555" s="115" t="s">
        <v>8161</v>
      </c>
      <c r="M1555" s="117"/>
      <c r="N1555" s="121" t="s">
        <v>8162</v>
      </c>
      <c r="O1555" s="112" t="s">
        <v>8163</v>
      </c>
      <c r="P1555" s="112"/>
    </row>
    <row r="1556" spans="1:16" ht="78" x14ac:dyDescent="0.3">
      <c r="A1556" s="122" t="s">
        <v>400</v>
      </c>
      <c r="B1556" s="111">
        <v>44771</v>
      </c>
      <c r="C1556" s="120" t="s">
        <v>8164</v>
      </c>
      <c r="D1556" s="112" t="s">
        <v>3682</v>
      </c>
      <c r="E1556" s="112" t="s">
        <v>445</v>
      </c>
      <c r="F1556" s="113" t="s">
        <v>374</v>
      </c>
      <c r="G1556" s="112" t="s">
        <v>374</v>
      </c>
      <c r="H1556" s="116" t="s">
        <v>396</v>
      </c>
      <c r="I1556" s="119" t="s">
        <v>447</v>
      </c>
      <c r="J1556" s="114" t="s">
        <v>386</v>
      </c>
      <c r="K1556" s="115" t="s">
        <v>7589</v>
      </c>
      <c r="L1556" s="115" t="s">
        <v>3825</v>
      </c>
      <c r="M1556" s="117"/>
      <c r="N1556" s="112" t="s">
        <v>8165</v>
      </c>
      <c r="O1556" s="112" t="s">
        <v>8166</v>
      </c>
      <c r="P1556" s="112"/>
    </row>
    <row r="1557" spans="1:16" ht="140.4" x14ac:dyDescent="0.3">
      <c r="A1557" s="122" t="s">
        <v>400</v>
      </c>
      <c r="B1557" s="111">
        <v>44771</v>
      </c>
      <c r="C1557" s="120" t="s">
        <v>8167</v>
      </c>
      <c r="D1557" s="112" t="s">
        <v>8168</v>
      </c>
      <c r="E1557" s="112" t="s">
        <v>3207</v>
      </c>
      <c r="F1557" s="113" t="s">
        <v>374</v>
      </c>
      <c r="G1557" s="112" t="s">
        <v>374</v>
      </c>
      <c r="H1557" s="116" t="s">
        <v>396</v>
      </c>
      <c r="I1557" s="119" t="s">
        <v>481</v>
      </c>
      <c r="J1557" s="114" t="s">
        <v>386</v>
      </c>
      <c r="K1557" s="115" t="s">
        <v>7589</v>
      </c>
      <c r="L1557" s="115" t="s">
        <v>3825</v>
      </c>
      <c r="M1557" s="117"/>
      <c r="N1557" s="121" t="s">
        <v>8169</v>
      </c>
      <c r="O1557" s="112" t="s">
        <v>8170</v>
      </c>
      <c r="P1557" s="112"/>
    </row>
    <row r="1558" spans="1:16" ht="124.8" x14ac:dyDescent="0.3">
      <c r="A1558" s="122" t="s">
        <v>400</v>
      </c>
      <c r="B1558" s="111">
        <v>44771</v>
      </c>
      <c r="C1558" s="120" t="s">
        <v>8171</v>
      </c>
      <c r="D1558" s="112" t="s">
        <v>8172</v>
      </c>
      <c r="E1558" s="112" t="s">
        <v>2105</v>
      </c>
      <c r="F1558" s="113" t="s">
        <v>374</v>
      </c>
      <c r="G1558" s="112" t="s">
        <v>374</v>
      </c>
      <c r="H1558" s="116" t="s">
        <v>375</v>
      </c>
      <c r="I1558" s="119" t="s">
        <v>537</v>
      </c>
      <c r="J1558" s="114" t="s">
        <v>386</v>
      </c>
      <c r="K1558" s="115" t="s">
        <v>3</v>
      </c>
      <c r="L1558" s="115" t="s">
        <v>8173</v>
      </c>
      <c r="M1558" s="117"/>
      <c r="N1558" s="121" t="s">
        <v>8174</v>
      </c>
      <c r="O1558" s="112" t="s">
        <v>8175</v>
      </c>
      <c r="P1558" s="112"/>
    </row>
    <row r="1559" spans="1:16" ht="296.39999999999998" x14ac:dyDescent="0.3">
      <c r="A1559" s="122" t="s">
        <v>400</v>
      </c>
      <c r="B1559" s="111">
        <v>44771</v>
      </c>
      <c r="C1559" s="120" t="s">
        <v>8176</v>
      </c>
      <c r="D1559" s="112" t="s">
        <v>8177</v>
      </c>
      <c r="E1559" s="112" t="s">
        <v>1850</v>
      </c>
      <c r="F1559" s="113" t="s">
        <v>374</v>
      </c>
      <c r="G1559" s="112" t="s">
        <v>374</v>
      </c>
      <c r="H1559" s="116" t="s">
        <v>375</v>
      </c>
      <c r="I1559" s="119" t="s">
        <v>431</v>
      </c>
      <c r="J1559" s="114" t="s">
        <v>386</v>
      </c>
      <c r="K1559" s="115" t="s">
        <v>7589</v>
      </c>
      <c r="L1559" s="115" t="s">
        <v>3825</v>
      </c>
      <c r="M1559" s="117"/>
      <c r="N1559" s="121" t="s">
        <v>8178</v>
      </c>
      <c r="O1559" s="112" t="s">
        <v>8179</v>
      </c>
      <c r="P1559" s="112"/>
    </row>
    <row r="1560" spans="1:16" ht="93.6" x14ac:dyDescent="0.3">
      <c r="A1560" s="122" t="s">
        <v>750</v>
      </c>
      <c r="B1560" s="111">
        <v>44771</v>
      </c>
      <c r="C1560" s="120" t="s">
        <v>8180</v>
      </c>
      <c r="D1560" s="112" t="s">
        <v>8181</v>
      </c>
      <c r="E1560" s="112" t="s">
        <v>2105</v>
      </c>
      <c r="F1560" s="113" t="s">
        <v>1544</v>
      </c>
      <c r="G1560" s="112" t="s">
        <v>564</v>
      </c>
      <c r="H1560" s="116" t="s">
        <v>396</v>
      </c>
      <c r="I1560" s="119" t="s">
        <v>431</v>
      </c>
      <c r="J1560" s="114" t="s">
        <v>452</v>
      </c>
      <c r="K1560" s="115" t="s">
        <v>1</v>
      </c>
      <c r="L1560" s="115" t="s">
        <v>3825</v>
      </c>
      <c r="M1560" s="117"/>
      <c r="N1560" s="121" t="s">
        <v>8182</v>
      </c>
      <c r="O1560" s="112" t="s">
        <v>8183</v>
      </c>
      <c r="P1560" s="112"/>
    </row>
    <row r="1561" spans="1:16" ht="124.8" x14ac:dyDescent="0.3">
      <c r="A1561" s="122" t="s">
        <v>379</v>
      </c>
      <c r="B1561" s="111">
        <v>44771</v>
      </c>
      <c r="C1561" s="120" t="s">
        <v>8184</v>
      </c>
      <c r="D1561" s="112" t="s">
        <v>8185</v>
      </c>
      <c r="E1561" s="112" t="s">
        <v>8186</v>
      </c>
      <c r="F1561" s="113" t="s">
        <v>1544</v>
      </c>
      <c r="G1561" s="112" t="s">
        <v>409</v>
      </c>
      <c r="H1561" s="116" t="s">
        <v>396</v>
      </c>
      <c r="I1561" s="125" t="s">
        <v>385</v>
      </c>
      <c r="J1561" s="123" t="s">
        <v>386</v>
      </c>
      <c r="K1561" s="115" t="s">
        <v>32</v>
      </c>
      <c r="L1561" s="115" t="s">
        <v>8187</v>
      </c>
      <c r="M1561" s="117"/>
      <c r="N1561" s="121" t="s">
        <v>8188</v>
      </c>
      <c r="O1561" s="112" t="s">
        <v>8189</v>
      </c>
      <c r="P1561" s="112"/>
    </row>
    <row r="1562" spans="1:16" ht="109.2" x14ac:dyDescent="0.3">
      <c r="A1562" s="122" t="s">
        <v>379</v>
      </c>
      <c r="B1562" s="111">
        <v>44771</v>
      </c>
      <c r="C1562" s="120" t="s">
        <v>8190</v>
      </c>
      <c r="D1562" s="112" t="s">
        <v>8191</v>
      </c>
      <c r="E1562" s="112" t="s">
        <v>1328</v>
      </c>
      <c r="F1562" s="113" t="s">
        <v>1544</v>
      </c>
      <c r="G1562" s="112" t="s">
        <v>564</v>
      </c>
      <c r="H1562" s="116" t="s">
        <v>396</v>
      </c>
      <c r="I1562" s="125" t="s">
        <v>431</v>
      </c>
      <c r="J1562" s="123" t="s">
        <v>3825</v>
      </c>
      <c r="K1562" s="115" t="s">
        <v>32</v>
      </c>
      <c r="L1562" s="115" t="s">
        <v>8192</v>
      </c>
      <c r="M1562" s="117"/>
      <c r="N1562" s="121" t="s">
        <v>8193</v>
      </c>
      <c r="O1562" s="112" t="s">
        <v>8194</v>
      </c>
      <c r="P1562" s="112"/>
    </row>
    <row r="1563" spans="1:16" ht="171.6" x14ac:dyDescent="0.3">
      <c r="A1563" s="122" t="s">
        <v>379</v>
      </c>
      <c r="B1563" s="111">
        <v>44771</v>
      </c>
      <c r="C1563" s="120" t="s">
        <v>8195</v>
      </c>
      <c r="D1563" s="112" t="s">
        <v>8196</v>
      </c>
      <c r="E1563" s="112" t="s">
        <v>1860</v>
      </c>
      <c r="F1563" s="113" t="s">
        <v>1463</v>
      </c>
      <c r="G1563" s="112" t="s">
        <v>8197</v>
      </c>
      <c r="H1563" s="116" t="s">
        <v>396</v>
      </c>
      <c r="I1563" s="125" t="s">
        <v>1147</v>
      </c>
      <c r="J1563" s="123" t="s">
        <v>386</v>
      </c>
      <c r="K1563" s="115" t="s">
        <v>7</v>
      </c>
      <c r="L1563" s="115" t="s">
        <v>8198</v>
      </c>
      <c r="M1563" s="117"/>
      <c r="N1563" s="121" t="s">
        <v>8199</v>
      </c>
      <c r="O1563" s="112" t="s">
        <v>8200</v>
      </c>
      <c r="P1563" s="112"/>
    </row>
    <row r="1564" spans="1:16" ht="62.4" x14ac:dyDescent="0.3">
      <c r="A1564" s="122" t="s">
        <v>379</v>
      </c>
      <c r="B1564" s="111">
        <v>44771</v>
      </c>
      <c r="C1564" s="120" t="s">
        <v>8201</v>
      </c>
      <c r="D1564" s="112" t="s">
        <v>8202</v>
      </c>
      <c r="E1564" s="112" t="s">
        <v>1360</v>
      </c>
      <c r="F1564" s="113" t="s">
        <v>1463</v>
      </c>
      <c r="G1564" s="112" t="s">
        <v>374</v>
      </c>
      <c r="H1564" s="116" t="s">
        <v>396</v>
      </c>
      <c r="I1564" s="119" t="s">
        <v>385</v>
      </c>
      <c r="J1564" s="114" t="s">
        <v>452</v>
      </c>
      <c r="K1564" s="115" t="s">
        <v>36</v>
      </c>
      <c r="L1564" s="115" t="s">
        <v>8203</v>
      </c>
      <c r="M1564" s="117"/>
      <c r="N1564" s="121" t="s">
        <v>8204</v>
      </c>
      <c r="O1564" s="112" t="s">
        <v>8205</v>
      </c>
      <c r="P1564" s="112"/>
    </row>
    <row r="1565" spans="1:16" ht="171.6" x14ac:dyDescent="0.3">
      <c r="A1565" s="122" t="s">
        <v>379</v>
      </c>
      <c r="B1565" s="111">
        <v>44771</v>
      </c>
      <c r="C1565" s="120" t="s">
        <v>8206</v>
      </c>
      <c r="D1565" s="112" t="s">
        <v>8207</v>
      </c>
      <c r="E1565" s="112" t="s">
        <v>3851</v>
      </c>
      <c r="F1565" s="113" t="s">
        <v>1782</v>
      </c>
      <c r="G1565" s="112" t="s">
        <v>409</v>
      </c>
      <c r="H1565" s="116" t="s">
        <v>375</v>
      </c>
      <c r="I1565" s="125" t="s">
        <v>447</v>
      </c>
      <c r="J1565" s="123" t="s">
        <v>386</v>
      </c>
      <c r="K1565" s="115" t="s">
        <v>7</v>
      </c>
      <c r="L1565" s="115" t="s">
        <v>4229</v>
      </c>
      <c r="M1565" s="117"/>
      <c r="N1565" s="121" t="s">
        <v>8208</v>
      </c>
      <c r="O1565" s="112" t="s">
        <v>8209</v>
      </c>
      <c r="P1565" s="112"/>
    </row>
    <row r="1566" spans="1:16" ht="46.8" x14ac:dyDescent="0.3">
      <c r="A1566" s="122" t="s">
        <v>379</v>
      </c>
      <c r="B1566" s="111">
        <v>44771</v>
      </c>
      <c r="C1566" s="120" t="s">
        <v>8210</v>
      </c>
      <c r="D1566" s="112" t="s">
        <v>8211</v>
      </c>
      <c r="E1566" s="112" t="s">
        <v>1878</v>
      </c>
      <c r="F1566" s="113" t="s">
        <v>374</v>
      </c>
      <c r="G1566" s="112" t="s">
        <v>374</v>
      </c>
      <c r="H1566" s="116" t="s">
        <v>396</v>
      </c>
      <c r="I1566" s="119" t="s">
        <v>461</v>
      </c>
      <c r="J1566" s="114" t="s">
        <v>452</v>
      </c>
      <c r="K1566" s="115" t="s">
        <v>7</v>
      </c>
      <c r="L1566" s="115" t="s">
        <v>8212</v>
      </c>
      <c r="M1566" s="117"/>
      <c r="N1566" s="121" t="s">
        <v>8213</v>
      </c>
      <c r="O1566" s="112" t="s">
        <v>8214</v>
      </c>
      <c r="P1566" s="112"/>
    </row>
    <row r="1567" spans="1:16" ht="140.4" x14ac:dyDescent="0.3">
      <c r="A1567" s="122" t="s">
        <v>379</v>
      </c>
      <c r="B1567" s="111">
        <v>44771</v>
      </c>
      <c r="C1567" s="120" t="s">
        <v>8215</v>
      </c>
      <c r="D1567" s="112" t="s">
        <v>8216</v>
      </c>
      <c r="E1567" s="112" t="s">
        <v>8217</v>
      </c>
      <c r="F1567" s="113" t="s">
        <v>374</v>
      </c>
      <c r="G1567" s="112" t="s">
        <v>374</v>
      </c>
      <c r="H1567" s="116" t="s">
        <v>375</v>
      </c>
      <c r="I1567" s="119" t="s">
        <v>461</v>
      </c>
      <c r="J1567" s="114" t="s">
        <v>452</v>
      </c>
      <c r="K1567" s="115" t="s">
        <v>163</v>
      </c>
      <c r="L1567" s="115" t="s">
        <v>8218</v>
      </c>
      <c r="M1567" s="117" t="s">
        <v>439</v>
      </c>
      <c r="N1567" s="121" t="s">
        <v>8219</v>
      </c>
      <c r="O1567" s="112" t="s">
        <v>8220</v>
      </c>
      <c r="P1567" s="112"/>
    </row>
    <row r="1568" spans="1:16" ht="140.4" x14ac:dyDescent="0.3">
      <c r="A1568" s="122" t="s">
        <v>822</v>
      </c>
      <c r="B1568" s="111">
        <v>44764</v>
      </c>
      <c r="C1568" s="120" t="s">
        <v>8221</v>
      </c>
      <c r="D1568" s="112" t="s">
        <v>8222</v>
      </c>
      <c r="E1568" s="112" t="s">
        <v>1913</v>
      </c>
      <c r="F1568" s="113" t="s">
        <v>374</v>
      </c>
      <c r="G1568" s="112" t="s">
        <v>374</v>
      </c>
      <c r="H1568" s="116" t="s">
        <v>396</v>
      </c>
      <c r="I1568" s="119" t="s">
        <v>447</v>
      </c>
      <c r="J1568" s="114" t="s">
        <v>386</v>
      </c>
      <c r="K1568" s="115" t="s">
        <v>10</v>
      </c>
      <c r="L1568" s="115" t="s">
        <v>8223</v>
      </c>
      <c r="M1568" s="117"/>
      <c r="N1568" s="121" t="s">
        <v>8224</v>
      </c>
      <c r="O1568" s="112" t="s">
        <v>8225</v>
      </c>
      <c r="P1568" s="112"/>
    </row>
    <row r="1569" spans="1:16" ht="46.8" x14ac:dyDescent="0.3">
      <c r="A1569" s="122" t="s">
        <v>400</v>
      </c>
      <c r="B1569" s="111">
        <v>44764</v>
      </c>
      <c r="C1569" s="120" t="s">
        <v>8226</v>
      </c>
      <c r="D1569" s="112" t="s">
        <v>8227</v>
      </c>
      <c r="E1569" s="112" t="s">
        <v>6073</v>
      </c>
      <c r="F1569" s="113" t="s">
        <v>1463</v>
      </c>
      <c r="G1569" s="135" t="s">
        <v>564</v>
      </c>
      <c r="H1569" s="116" t="s">
        <v>396</v>
      </c>
      <c r="I1569" s="119" t="s">
        <v>537</v>
      </c>
      <c r="J1569" s="114" t="s">
        <v>452</v>
      </c>
      <c r="K1569" s="115" t="s">
        <v>39</v>
      </c>
      <c r="L1569" s="115" t="s">
        <v>8228</v>
      </c>
      <c r="M1569" s="117"/>
      <c r="N1569" s="121" t="s">
        <v>8229</v>
      </c>
      <c r="O1569" s="112" t="s">
        <v>8230</v>
      </c>
      <c r="P1569" s="112"/>
    </row>
    <row r="1570" spans="1:16" ht="93.6" x14ac:dyDescent="0.3">
      <c r="A1570" s="122" t="s">
        <v>400</v>
      </c>
      <c r="B1570" s="111">
        <v>44764</v>
      </c>
      <c r="C1570" s="120" t="s">
        <v>8231</v>
      </c>
      <c r="D1570" s="112" t="s">
        <v>8232</v>
      </c>
      <c r="E1570" s="112" t="s">
        <v>1702</v>
      </c>
      <c r="F1570" s="113" t="s">
        <v>374</v>
      </c>
      <c r="G1570" s="112" t="s">
        <v>374</v>
      </c>
      <c r="H1570" s="116" t="s">
        <v>396</v>
      </c>
      <c r="I1570" s="119" t="s">
        <v>447</v>
      </c>
      <c r="J1570" s="114" t="s">
        <v>386</v>
      </c>
      <c r="K1570" s="115"/>
      <c r="L1570" s="115"/>
      <c r="M1570" s="117"/>
      <c r="N1570" s="121" t="s">
        <v>8233</v>
      </c>
      <c r="O1570" s="112" t="s">
        <v>8234</v>
      </c>
      <c r="P1570" s="112"/>
    </row>
    <row r="1571" spans="1:16" ht="140.4" x14ac:dyDescent="0.3">
      <c r="A1571" s="122" t="s">
        <v>400</v>
      </c>
      <c r="B1571" s="111">
        <v>44764</v>
      </c>
      <c r="C1571" s="120" t="s">
        <v>8235</v>
      </c>
      <c r="D1571" s="112" t="s">
        <v>793</v>
      </c>
      <c r="E1571" s="112" t="s">
        <v>1058</v>
      </c>
      <c r="F1571" s="113" t="s">
        <v>374</v>
      </c>
      <c r="G1571" s="135" t="s">
        <v>374</v>
      </c>
      <c r="H1571" s="116" t="s">
        <v>396</v>
      </c>
      <c r="I1571" s="119" t="s">
        <v>1206</v>
      </c>
      <c r="J1571" s="114" t="s">
        <v>452</v>
      </c>
      <c r="K1571" s="115" t="s">
        <v>39</v>
      </c>
      <c r="L1571" s="115"/>
      <c r="M1571" s="117"/>
      <c r="N1571" s="121" t="s">
        <v>8236</v>
      </c>
      <c r="O1571" s="112" t="s">
        <v>8237</v>
      </c>
      <c r="P1571" s="112"/>
    </row>
    <row r="1572" spans="1:16" ht="62.4" x14ac:dyDescent="0.3">
      <c r="A1572" s="122" t="s">
        <v>390</v>
      </c>
      <c r="B1572" s="111">
        <v>44764</v>
      </c>
      <c r="C1572" s="120" t="s">
        <v>8238</v>
      </c>
      <c r="D1572" s="112" t="s">
        <v>8239</v>
      </c>
      <c r="E1572" s="112" t="s">
        <v>6757</v>
      </c>
      <c r="F1572" s="113" t="s">
        <v>1556</v>
      </c>
      <c r="G1572" s="135" t="s">
        <v>409</v>
      </c>
      <c r="H1572" s="116" t="s">
        <v>396</v>
      </c>
      <c r="I1572" s="170" t="s">
        <v>424</v>
      </c>
      <c r="J1572" s="115" t="s">
        <v>452</v>
      </c>
      <c r="K1572" s="115" t="s">
        <v>36</v>
      </c>
      <c r="L1572" s="115" t="s">
        <v>8240</v>
      </c>
      <c r="M1572" s="117"/>
      <c r="N1572" s="121" t="s">
        <v>8241</v>
      </c>
      <c r="O1572" s="112" t="s">
        <v>8242</v>
      </c>
      <c r="P1572" s="112"/>
    </row>
    <row r="1573" spans="1:16" ht="78" x14ac:dyDescent="0.3">
      <c r="A1573" s="122" t="s">
        <v>390</v>
      </c>
      <c r="B1573" s="111">
        <v>44764</v>
      </c>
      <c r="C1573" s="120" t="s">
        <v>8243</v>
      </c>
      <c r="D1573" s="112" t="s">
        <v>8244</v>
      </c>
      <c r="E1573" s="112" t="s">
        <v>1850</v>
      </c>
      <c r="F1573" s="113" t="s">
        <v>1556</v>
      </c>
      <c r="G1573" s="135" t="s">
        <v>409</v>
      </c>
      <c r="H1573" s="116" t="s">
        <v>396</v>
      </c>
      <c r="I1573" s="170" t="s">
        <v>6505</v>
      </c>
      <c r="J1573" s="115" t="s">
        <v>452</v>
      </c>
      <c r="K1573" s="115" t="s">
        <v>126</v>
      </c>
      <c r="L1573" s="115" t="s">
        <v>8245</v>
      </c>
      <c r="M1573" s="117"/>
      <c r="N1573" s="121" t="s">
        <v>8246</v>
      </c>
      <c r="O1573" s="112" t="s">
        <v>8247</v>
      </c>
      <c r="P1573" s="112"/>
    </row>
    <row r="1574" spans="1:16" ht="124.8" x14ac:dyDescent="0.3">
      <c r="A1574" s="122" t="s">
        <v>412</v>
      </c>
      <c r="B1574" s="111">
        <v>44764</v>
      </c>
      <c r="C1574" s="120" t="s">
        <v>8248</v>
      </c>
      <c r="D1574" s="112" t="s">
        <v>8249</v>
      </c>
      <c r="E1574" s="112" t="s">
        <v>3851</v>
      </c>
      <c r="F1574" s="113" t="s">
        <v>1463</v>
      </c>
      <c r="G1574" s="112" t="s">
        <v>564</v>
      </c>
      <c r="H1574" s="116" t="s">
        <v>396</v>
      </c>
      <c r="I1574" s="170" t="s">
        <v>571</v>
      </c>
      <c r="J1574" s="115" t="s">
        <v>386</v>
      </c>
      <c r="K1574" s="115" t="s">
        <v>50</v>
      </c>
      <c r="L1574" s="115" t="s">
        <v>8250</v>
      </c>
      <c r="M1574" s="117"/>
      <c r="N1574" s="121" t="s">
        <v>8251</v>
      </c>
      <c r="O1574" s="112" t="s">
        <v>8252</v>
      </c>
      <c r="P1574" s="112"/>
    </row>
    <row r="1575" spans="1:16" ht="93.6" x14ac:dyDescent="0.3">
      <c r="A1575" s="122" t="s">
        <v>554</v>
      </c>
      <c r="B1575" s="111">
        <v>44764</v>
      </c>
      <c r="C1575" s="120" t="s">
        <v>8253</v>
      </c>
      <c r="D1575" s="112" t="s">
        <v>6422</v>
      </c>
      <c r="E1575" s="112" t="s">
        <v>2240</v>
      </c>
      <c r="F1575" s="113" t="s">
        <v>1298</v>
      </c>
      <c r="G1575" s="112" t="s">
        <v>1004</v>
      </c>
      <c r="H1575" s="116" t="s">
        <v>396</v>
      </c>
      <c r="I1575" s="119" t="s">
        <v>710</v>
      </c>
      <c r="J1575" s="114" t="s">
        <v>452</v>
      </c>
      <c r="K1575" s="115" t="s">
        <v>0</v>
      </c>
      <c r="L1575" s="115" t="s">
        <v>3802</v>
      </c>
      <c r="M1575" s="117"/>
      <c r="N1575" s="121" t="s">
        <v>8254</v>
      </c>
      <c r="O1575" s="112" t="s">
        <v>8255</v>
      </c>
      <c r="P1575" s="112"/>
    </row>
    <row r="1576" spans="1:16" ht="187.2" x14ac:dyDescent="0.3">
      <c r="A1576" s="122" t="s">
        <v>554</v>
      </c>
      <c r="B1576" s="111">
        <v>44764</v>
      </c>
      <c r="C1576" s="120" t="s">
        <v>8256</v>
      </c>
      <c r="D1576" s="112" t="s">
        <v>8257</v>
      </c>
      <c r="E1576" s="112" t="s">
        <v>1878</v>
      </c>
      <c r="F1576" s="113" t="s">
        <v>1463</v>
      </c>
      <c r="G1576" s="112" t="s">
        <v>7811</v>
      </c>
      <c r="H1576" s="116" t="s">
        <v>396</v>
      </c>
      <c r="I1576" s="119" t="s">
        <v>710</v>
      </c>
      <c r="J1576" s="114" t="s">
        <v>452</v>
      </c>
      <c r="K1576" s="115" t="s">
        <v>0</v>
      </c>
      <c r="L1576" s="115" t="s">
        <v>3802</v>
      </c>
      <c r="M1576" s="117"/>
      <c r="N1576" s="121" t="s">
        <v>8258</v>
      </c>
      <c r="O1576" s="112" t="s">
        <v>8259</v>
      </c>
      <c r="P1576" s="112"/>
    </row>
    <row r="1577" spans="1:16" ht="140.4" x14ac:dyDescent="0.3">
      <c r="A1577" s="122" t="s">
        <v>6648</v>
      </c>
      <c r="B1577" s="111">
        <v>44764</v>
      </c>
      <c r="C1577" s="120" t="s">
        <v>8260</v>
      </c>
      <c r="D1577" s="112" t="s">
        <v>8261</v>
      </c>
      <c r="E1577" s="112" t="s">
        <v>1003</v>
      </c>
      <c r="F1577" s="113" t="s">
        <v>1463</v>
      </c>
      <c r="G1577" s="112" t="s">
        <v>1088</v>
      </c>
      <c r="H1577" s="116" t="s">
        <v>396</v>
      </c>
      <c r="I1577" s="170" t="s">
        <v>431</v>
      </c>
      <c r="J1577" s="115" t="s">
        <v>386</v>
      </c>
      <c r="K1577" s="115" t="s">
        <v>25</v>
      </c>
      <c r="L1577" s="115" t="s">
        <v>8262</v>
      </c>
      <c r="M1577" s="117"/>
      <c r="N1577" s="121" t="s">
        <v>8263</v>
      </c>
      <c r="O1577" s="112" t="s">
        <v>8264</v>
      </c>
      <c r="P1577" s="112"/>
    </row>
    <row r="1578" spans="1:16" ht="62.4" x14ac:dyDescent="0.3">
      <c r="A1578" s="122" t="s">
        <v>400</v>
      </c>
      <c r="B1578" s="111">
        <v>44764</v>
      </c>
      <c r="C1578" s="120" t="s">
        <v>8265</v>
      </c>
      <c r="D1578" s="112" t="s">
        <v>8266</v>
      </c>
      <c r="E1578" s="112" t="s">
        <v>2143</v>
      </c>
      <c r="F1578" s="113" t="s">
        <v>1544</v>
      </c>
      <c r="G1578" s="135" t="s">
        <v>564</v>
      </c>
      <c r="H1578" s="116" t="s">
        <v>396</v>
      </c>
      <c r="I1578" s="170" t="s">
        <v>385</v>
      </c>
      <c r="J1578" s="115" t="s">
        <v>452</v>
      </c>
      <c r="K1578" s="115" t="s">
        <v>36</v>
      </c>
      <c r="L1578" s="115" t="s">
        <v>8267</v>
      </c>
      <c r="M1578" s="117"/>
      <c r="N1578" s="121" t="s">
        <v>8268</v>
      </c>
      <c r="O1578" s="112" t="s">
        <v>8269</v>
      </c>
      <c r="P1578" s="112"/>
    </row>
    <row r="1579" spans="1:16" ht="187.2" x14ac:dyDescent="0.3">
      <c r="A1579" s="122" t="s">
        <v>400</v>
      </c>
      <c r="B1579" s="111">
        <v>44764</v>
      </c>
      <c r="C1579" s="120" t="s">
        <v>8270</v>
      </c>
      <c r="D1579" s="112" t="s">
        <v>8271</v>
      </c>
      <c r="E1579" s="112" t="s">
        <v>1572</v>
      </c>
      <c r="F1579" s="113" t="s">
        <v>1463</v>
      </c>
      <c r="G1579" s="135" t="s">
        <v>374</v>
      </c>
      <c r="H1579" s="116" t="s">
        <v>396</v>
      </c>
      <c r="I1579" s="170" t="s">
        <v>385</v>
      </c>
      <c r="J1579" s="115" t="s">
        <v>452</v>
      </c>
      <c r="K1579" s="115" t="s">
        <v>14</v>
      </c>
      <c r="L1579" s="115"/>
      <c r="M1579" s="117" t="s">
        <v>649</v>
      </c>
      <c r="N1579" s="121" t="s">
        <v>8272</v>
      </c>
      <c r="O1579" s="112" t="s">
        <v>8273</v>
      </c>
      <c r="P1579" s="112"/>
    </row>
    <row r="1580" spans="1:16" ht="46.8" x14ac:dyDescent="0.3">
      <c r="A1580" s="122" t="s">
        <v>400</v>
      </c>
      <c r="B1580" s="111">
        <v>44764</v>
      </c>
      <c r="C1580" s="120" t="s">
        <v>8274</v>
      </c>
      <c r="D1580" s="112" t="s">
        <v>8275</v>
      </c>
      <c r="E1580" s="112" t="s">
        <v>2000</v>
      </c>
      <c r="F1580" s="113" t="s">
        <v>374</v>
      </c>
      <c r="G1580" s="135" t="s">
        <v>374</v>
      </c>
      <c r="H1580" s="116" t="s">
        <v>396</v>
      </c>
      <c r="I1580" s="170" t="s">
        <v>431</v>
      </c>
      <c r="J1580" s="115" t="s">
        <v>452</v>
      </c>
      <c r="K1580" s="115" t="s">
        <v>36</v>
      </c>
      <c r="L1580" s="115"/>
      <c r="M1580" s="117"/>
      <c r="N1580" s="121" t="s">
        <v>8276</v>
      </c>
      <c r="O1580" s="112" t="s">
        <v>8277</v>
      </c>
      <c r="P1580" s="112"/>
    </row>
    <row r="1581" spans="1:16" ht="109.2" x14ac:dyDescent="0.3">
      <c r="A1581" s="122" t="s">
        <v>400</v>
      </c>
      <c r="B1581" s="111">
        <v>44764</v>
      </c>
      <c r="C1581" s="120" t="s">
        <v>8278</v>
      </c>
      <c r="D1581" s="112" t="s">
        <v>3251</v>
      </c>
      <c r="E1581" s="112" t="s">
        <v>2105</v>
      </c>
      <c r="F1581" s="113" t="s">
        <v>374</v>
      </c>
      <c r="G1581" s="135" t="s">
        <v>374</v>
      </c>
      <c r="H1581" s="116" t="s">
        <v>375</v>
      </c>
      <c r="I1581" s="170" t="s">
        <v>431</v>
      </c>
      <c r="J1581" s="115" t="s">
        <v>452</v>
      </c>
      <c r="K1581" s="115" t="s">
        <v>14</v>
      </c>
      <c r="L1581" s="115"/>
      <c r="M1581" s="117" t="s">
        <v>439</v>
      </c>
      <c r="N1581" s="121" t="s">
        <v>8279</v>
      </c>
      <c r="O1581" s="112" t="s">
        <v>3253</v>
      </c>
      <c r="P1581" s="112"/>
    </row>
    <row r="1582" spans="1:16" ht="78" x14ac:dyDescent="0.3">
      <c r="A1582" s="122" t="s">
        <v>379</v>
      </c>
      <c r="B1582" s="111">
        <v>44764</v>
      </c>
      <c r="C1582" s="120" t="s">
        <v>8280</v>
      </c>
      <c r="D1582" s="112" t="s">
        <v>8281</v>
      </c>
      <c r="E1582" s="112" t="s">
        <v>1850</v>
      </c>
      <c r="F1582" s="113" t="s">
        <v>1544</v>
      </c>
      <c r="G1582" s="112" t="s">
        <v>409</v>
      </c>
      <c r="H1582" s="116" t="s">
        <v>396</v>
      </c>
      <c r="I1582" s="170" t="s">
        <v>431</v>
      </c>
      <c r="J1582" s="115" t="s">
        <v>452</v>
      </c>
      <c r="K1582" s="115" t="s">
        <v>7</v>
      </c>
      <c r="L1582" s="115" t="s">
        <v>8282</v>
      </c>
      <c r="M1582" s="117"/>
      <c r="N1582" s="121" t="s">
        <v>8283</v>
      </c>
      <c r="O1582" s="112" t="s">
        <v>8284</v>
      </c>
      <c r="P1582" s="112"/>
    </row>
    <row r="1583" spans="1:16" ht="78" x14ac:dyDescent="0.3">
      <c r="A1583" s="122" t="s">
        <v>379</v>
      </c>
      <c r="B1583" s="111">
        <v>44764</v>
      </c>
      <c r="C1583" s="120" t="s">
        <v>8285</v>
      </c>
      <c r="D1583" s="112" t="s">
        <v>8286</v>
      </c>
      <c r="E1583" s="112" t="s">
        <v>1340</v>
      </c>
      <c r="F1583" s="113" t="s">
        <v>1556</v>
      </c>
      <c r="G1583" s="112" t="s">
        <v>564</v>
      </c>
      <c r="H1583" s="116" t="s">
        <v>396</v>
      </c>
      <c r="I1583" s="170" t="s">
        <v>461</v>
      </c>
      <c r="J1583" s="115" t="s">
        <v>452</v>
      </c>
      <c r="K1583" s="115" t="s">
        <v>7</v>
      </c>
      <c r="L1583" s="115"/>
      <c r="M1583" s="117"/>
      <c r="N1583" s="121" t="s">
        <v>8287</v>
      </c>
      <c r="O1583" s="112" t="s">
        <v>8288</v>
      </c>
      <c r="P1583" s="112"/>
    </row>
    <row r="1584" spans="1:16" ht="109.2" x14ac:dyDescent="0.3">
      <c r="A1584" s="122" t="s">
        <v>379</v>
      </c>
      <c r="B1584" s="111">
        <v>44764</v>
      </c>
      <c r="C1584" s="120" t="s">
        <v>8289</v>
      </c>
      <c r="D1584" s="112" t="s">
        <v>8290</v>
      </c>
      <c r="E1584" s="112" t="s">
        <v>2143</v>
      </c>
      <c r="F1584" s="113" t="s">
        <v>1556</v>
      </c>
      <c r="G1584" s="112" t="s">
        <v>374</v>
      </c>
      <c r="H1584" s="116" t="s">
        <v>396</v>
      </c>
      <c r="I1584" s="170" t="s">
        <v>424</v>
      </c>
      <c r="J1584" s="115" t="s">
        <v>386</v>
      </c>
      <c r="K1584" s="115" t="s">
        <v>7</v>
      </c>
      <c r="L1584" s="115" t="s">
        <v>8291</v>
      </c>
      <c r="M1584" s="117"/>
      <c r="N1584" s="121" t="s">
        <v>8292</v>
      </c>
      <c r="O1584" s="112" t="s">
        <v>8293</v>
      </c>
      <c r="P1584" s="112"/>
    </row>
    <row r="1585" spans="1:16" ht="156" x14ac:dyDescent="0.3">
      <c r="A1585" s="122" t="s">
        <v>379</v>
      </c>
      <c r="B1585" s="111">
        <v>44764</v>
      </c>
      <c r="C1585" s="120" t="s">
        <v>8294</v>
      </c>
      <c r="D1585" s="112" t="s">
        <v>8295</v>
      </c>
      <c r="E1585" s="112" t="s">
        <v>2548</v>
      </c>
      <c r="F1585" s="113" t="s">
        <v>1463</v>
      </c>
      <c r="G1585" s="112" t="s">
        <v>1088</v>
      </c>
      <c r="H1585" s="116" t="s">
        <v>396</v>
      </c>
      <c r="I1585" s="170" t="s">
        <v>385</v>
      </c>
      <c r="J1585" s="115" t="s">
        <v>386</v>
      </c>
      <c r="K1585" s="115" t="s">
        <v>25</v>
      </c>
      <c r="L1585" s="115" t="s">
        <v>8296</v>
      </c>
      <c r="M1585" s="117"/>
      <c r="N1585" s="121" t="s">
        <v>8297</v>
      </c>
      <c r="O1585" s="112" t="s">
        <v>8298</v>
      </c>
      <c r="P1585" s="112"/>
    </row>
    <row r="1586" spans="1:16" ht="109.2" x14ac:dyDescent="0.3">
      <c r="A1586" s="122" t="s">
        <v>379</v>
      </c>
      <c r="B1586" s="111">
        <v>44764</v>
      </c>
      <c r="C1586" s="120" t="s">
        <v>8299</v>
      </c>
      <c r="D1586" s="112" t="s">
        <v>1933</v>
      </c>
      <c r="E1586" s="112" t="s">
        <v>2143</v>
      </c>
      <c r="F1586" s="113" t="s">
        <v>1525</v>
      </c>
      <c r="G1586" s="112" t="s">
        <v>8300</v>
      </c>
      <c r="H1586" s="116" t="s">
        <v>375</v>
      </c>
      <c r="I1586" s="170" t="s">
        <v>431</v>
      </c>
      <c r="J1586" s="115" t="s">
        <v>386</v>
      </c>
      <c r="K1586" s="115" t="s">
        <v>7</v>
      </c>
      <c r="L1586" s="115" t="s">
        <v>8301</v>
      </c>
      <c r="M1586" s="117"/>
      <c r="N1586" s="121" t="s">
        <v>8302</v>
      </c>
      <c r="O1586" s="112" t="s">
        <v>8303</v>
      </c>
      <c r="P1586" s="112"/>
    </row>
    <row r="1587" spans="1:16" ht="218.4" x14ac:dyDescent="0.3">
      <c r="A1587" s="122" t="s">
        <v>379</v>
      </c>
      <c r="B1587" s="111">
        <v>44764</v>
      </c>
      <c r="C1587" s="120" t="s">
        <v>8304</v>
      </c>
      <c r="D1587" s="112" t="s">
        <v>8305</v>
      </c>
      <c r="E1587" s="112" t="s">
        <v>1850</v>
      </c>
      <c r="F1587" s="113" t="s">
        <v>1525</v>
      </c>
      <c r="G1587" s="112" t="s">
        <v>1387</v>
      </c>
      <c r="H1587" s="116" t="s">
        <v>375</v>
      </c>
      <c r="I1587" s="170" t="s">
        <v>571</v>
      </c>
      <c r="J1587" s="115" t="s">
        <v>386</v>
      </c>
      <c r="K1587" s="115" t="s">
        <v>7</v>
      </c>
      <c r="L1587" s="115" t="s">
        <v>8306</v>
      </c>
      <c r="M1587" s="117"/>
      <c r="N1587" s="121" t="s">
        <v>8307</v>
      </c>
      <c r="O1587" s="112" t="s">
        <v>8308</v>
      </c>
      <c r="P1587" s="112"/>
    </row>
    <row r="1588" spans="1:16" ht="296.39999999999998" x14ac:dyDescent="0.3">
      <c r="A1588" s="122" t="s">
        <v>379</v>
      </c>
      <c r="B1588" s="111">
        <v>44764</v>
      </c>
      <c r="C1588" s="120" t="s">
        <v>8309</v>
      </c>
      <c r="D1588" s="112" t="s">
        <v>8310</v>
      </c>
      <c r="E1588" s="112" t="s">
        <v>1297</v>
      </c>
      <c r="F1588" s="113" t="s">
        <v>374</v>
      </c>
      <c r="G1588" s="112" t="s">
        <v>374</v>
      </c>
      <c r="H1588" s="116" t="s">
        <v>375</v>
      </c>
      <c r="I1588" s="170" t="s">
        <v>431</v>
      </c>
      <c r="J1588" s="115" t="s">
        <v>452</v>
      </c>
      <c r="K1588" s="115" t="s">
        <v>10</v>
      </c>
      <c r="L1588" s="115" t="s">
        <v>8311</v>
      </c>
      <c r="M1588" s="117"/>
      <c r="N1588" s="121" t="s">
        <v>8312</v>
      </c>
      <c r="O1588" s="112" t="s">
        <v>8313</v>
      </c>
      <c r="P1588" s="112"/>
    </row>
    <row r="1589" spans="1:16" ht="93.6" x14ac:dyDescent="0.3">
      <c r="A1589" s="122" t="s">
        <v>379</v>
      </c>
      <c r="B1589" s="111">
        <v>44764</v>
      </c>
      <c r="C1589" s="120" t="s">
        <v>8314</v>
      </c>
      <c r="D1589" s="112" t="s">
        <v>8315</v>
      </c>
      <c r="E1589" s="112" t="s">
        <v>445</v>
      </c>
      <c r="F1589" s="113" t="s">
        <v>374</v>
      </c>
      <c r="G1589" s="112" t="s">
        <v>374</v>
      </c>
      <c r="H1589" s="116" t="s">
        <v>396</v>
      </c>
      <c r="I1589" s="170" t="s">
        <v>385</v>
      </c>
      <c r="J1589" s="115" t="s">
        <v>452</v>
      </c>
      <c r="K1589" s="115" t="s">
        <v>32</v>
      </c>
      <c r="L1589" s="115" t="s">
        <v>8316</v>
      </c>
      <c r="M1589" s="117" t="s">
        <v>649</v>
      </c>
      <c r="N1589" s="121" t="s">
        <v>8317</v>
      </c>
      <c r="O1589" s="112" t="s">
        <v>8318</v>
      </c>
      <c r="P1589" s="112"/>
    </row>
    <row r="1590" spans="1:16" ht="124.8" x14ac:dyDescent="0.3">
      <c r="A1590" s="122" t="s">
        <v>379</v>
      </c>
      <c r="B1590" s="111">
        <v>44764</v>
      </c>
      <c r="C1590" s="120" t="s">
        <v>8319</v>
      </c>
      <c r="D1590" s="112" t="s">
        <v>8320</v>
      </c>
      <c r="E1590" s="112" t="s">
        <v>2105</v>
      </c>
      <c r="F1590" s="113" t="s">
        <v>374</v>
      </c>
      <c r="G1590" s="112" t="s">
        <v>374</v>
      </c>
      <c r="H1590" s="116" t="s">
        <v>375</v>
      </c>
      <c r="I1590" s="170" t="s">
        <v>431</v>
      </c>
      <c r="J1590" s="115" t="s">
        <v>386</v>
      </c>
      <c r="K1590" s="115" t="s">
        <v>7</v>
      </c>
      <c r="L1590" s="115" t="s">
        <v>8321</v>
      </c>
      <c r="M1590" s="117"/>
      <c r="N1590" s="121" t="s">
        <v>8322</v>
      </c>
      <c r="O1590" s="112" t="s">
        <v>8323</v>
      </c>
      <c r="P1590" s="112"/>
    </row>
    <row r="1591" spans="1:16" ht="62.4" x14ac:dyDescent="0.3">
      <c r="A1591" s="122" t="s">
        <v>1654</v>
      </c>
      <c r="B1591" s="111">
        <v>44764</v>
      </c>
      <c r="C1591" s="120" t="s">
        <v>8324</v>
      </c>
      <c r="D1591" s="112" t="s">
        <v>8325</v>
      </c>
      <c r="E1591" s="112" t="s">
        <v>2176</v>
      </c>
      <c r="F1591" s="113" t="s">
        <v>1544</v>
      </c>
      <c r="G1591" s="135" t="s">
        <v>564</v>
      </c>
      <c r="H1591" s="116" t="s">
        <v>396</v>
      </c>
      <c r="I1591" s="119" t="s">
        <v>806</v>
      </c>
      <c r="J1591" s="114" t="s">
        <v>452</v>
      </c>
      <c r="K1591" s="115" t="s">
        <v>1</v>
      </c>
      <c r="L1591" s="115"/>
      <c r="M1591" s="117"/>
      <c r="N1591" s="121" t="s">
        <v>8326</v>
      </c>
      <c r="O1591" s="112" t="s">
        <v>8327</v>
      </c>
      <c r="P1591" s="112"/>
    </row>
    <row r="1592" spans="1:16" ht="31.2" x14ac:dyDescent="0.3">
      <c r="A1592" s="122" t="s">
        <v>412</v>
      </c>
      <c r="B1592" s="111">
        <v>44757</v>
      </c>
      <c r="C1592" s="120" t="s">
        <v>8328</v>
      </c>
      <c r="D1592" s="112" t="s">
        <v>8329</v>
      </c>
      <c r="E1592" s="112" t="s">
        <v>2185</v>
      </c>
      <c r="F1592" s="113" t="s">
        <v>374</v>
      </c>
      <c r="G1592" s="112" t="s">
        <v>374</v>
      </c>
      <c r="H1592" s="116" t="s">
        <v>396</v>
      </c>
      <c r="I1592" s="119" t="s">
        <v>461</v>
      </c>
      <c r="J1592" s="114"/>
      <c r="K1592" s="115"/>
      <c r="L1592" s="115"/>
      <c r="M1592" s="117"/>
      <c r="N1592" s="121" t="s">
        <v>8330</v>
      </c>
      <c r="O1592" s="112" t="s">
        <v>8331</v>
      </c>
      <c r="P1592" s="112"/>
    </row>
    <row r="1593" spans="1:16" ht="78" x14ac:dyDescent="0.3">
      <c r="A1593" s="122" t="s">
        <v>412</v>
      </c>
      <c r="B1593" s="111">
        <v>44757</v>
      </c>
      <c r="C1593" s="120" t="s">
        <v>8332</v>
      </c>
      <c r="D1593" s="112" t="s">
        <v>8333</v>
      </c>
      <c r="E1593" s="112" t="s">
        <v>2105</v>
      </c>
      <c r="F1593" s="113" t="s">
        <v>374</v>
      </c>
      <c r="G1593" s="112" t="s">
        <v>374</v>
      </c>
      <c r="H1593" s="116" t="s">
        <v>396</v>
      </c>
      <c r="I1593" s="119" t="s">
        <v>385</v>
      </c>
      <c r="J1593" s="114"/>
      <c r="K1593" s="115"/>
      <c r="L1593" s="115"/>
      <c r="M1593" s="117"/>
      <c r="N1593" s="121" t="s">
        <v>8334</v>
      </c>
      <c r="O1593" s="112" t="s">
        <v>8335</v>
      </c>
      <c r="P1593" s="112"/>
    </row>
    <row r="1594" spans="1:16" ht="140.4" x14ac:dyDescent="0.3">
      <c r="A1594" s="122" t="s">
        <v>400</v>
      </c>
      <c r="B1594" s="111">
        <v>44757</v>
      </c>
      <c r="C1594" s="120" t="s">
        <v>8336</v>
      </c>
      <c r="D1594" s="112" t="s">
        <v>8337</v>
      </c>
      <c r="E1594" s="112" t="s">
        <v>1878</v>
      </c>
      <c r="F1594" s="113" t="s">
        <v>1463</v>
      </c>
      <c r="G1594" s="112" t="s">
        <v>4189</v>
      </c>
      <c r="H1594" s="116" t="s">
        <v>396</v>
      </c>
      <c r="I1594" s="119" t="s">
        <v>424</v>
      </c>
      <c r="J1594" s="114" t="s">
        <v>386</v>
      </c>
      <c r="K1594" s="115" t="s">
        <v>2687</v>
      </c>
      <c r="L1594" s="115"/>
      <c r="M1594" s="117"/>
      <c r="N1594" s="121" t="s">
        <v>8338</v>
      </c>
      <c r="O1594" s="112" t="s">
        <v>8339</v>
      </c>
      <c r="P1594" s="112"/>
    </row>
    <row r="1595" spans="1:16" ht="202.8" x14ac:dyDescent="0.3">
      <c r="A1595" s="122" t="s">
        <v>400</v>
      </c>
      <c r="B1595" s="111">
        <v>44757</v>
      </c>
      <c r="C1595" s="120" t="s">
        <v>8340</v>
      </c>
      <c r="D1595" s="112" t="s">
        <v>8341</v>
      </c>
      <c r="E1595" s="112" t="s">
        <v>1572</v>
      </c>
      <c r="F1595" s="113" t="s">
        <v>3298</v>
      </c>
      <c r="G1595" s="112" t="s">
        <v>942</v>
      </c>
      <c r="H1595" s="116" t="s">
        <v>375</v>
      </c>
      <c r="I1595" s="119" t="s">
        <v>431</v>
      </c>
      <c r="J1595" s="114" t="s">
        <v>386</v>
      </c>
      <c r="K1595" s="115" t="s">
        <v>2687</v>
      </c>
      <c r="L1595" s="115"/>
      <c r="M1595" s="117"/>
      <c r="N1595" s="121" t="s">
        <v>8342</v>
      </c>
      <c r="O1595" s="112" t="s">
        <v>8343</v>
      </c>
      <c r="P1595" s="112"/>
    </row>
    <row r="1596" spans="1:16" ht="78" x14ac:dyDescent="0.3">
      <c r="A1596" s="122" t="s">
        <v>390</v>
      </c>
      <c r="B1596" s="111">
        <v>44757</v>
      </c>
      <c r="C1596" s="120" t="s">
        <v>8344</v>
      </c>
      <c r="D1596" s="112" t="s">
        <v>8345</v>
      </c>
      <c r="E1596" s="112" t="s">
        <v>2176</v>
      </c>
      <c r="F1596" s="113" t="s">
        <v>1544</v>
      </c>
      <c r="G1596" s="112" t="s">
        <v>564</v>
      </c>
      <c r="H1596" s="116" t="s">
        <v>396</v>
      </c>
      <c r="I1596" s="119" t="s">
        <v>424</v>
      </c>
      <c r="J1596" s="114" t="s">
        <v>386</v>
      </c>
      <c r="K1596" s="115" t="s">
        <v>36</v>
      </c>
      <c r="L1596" s="115" t="s">
        <v>8346</v>
      </c>
      <c r="M1596" s="117"/>
      <c r="N1596" s="121" t="s">
        <v>8347</v>
      </c>
      <c r="O1596" s="112" t="s">
        <v>8348</v>
      </c>
      <c r="P1596" s="112"/>
    </row>
    <row r="1597" spans="1:16" ht="93.6" x14ac:dyDescent="0.3">
      <c r="A1597" s="122" t="s">
        <v>390</v>
      </c>
      <c r="B1597" s="111">
        <v>44757</v>
      </c>
      <c r="C1597" s="120" t="s">
        <v>8349</v>
      </c>
      <c r="D1597" s="112" t="s">
        <v>8350</v>
      </c>
      <c r="E1597" s="112" t="s">
        <v>2105</v>
      </c>
      <c r="F1597" s="113" t="s">
        <v>1556</v>
      </c>
      <c r="G1597" s="135" t="s">
        <v>665</v>
      </c>
      <c r="H1597" s="116" t="s">
        <v>396</v>
      </c>
      <c r="I1597" s="119" t="s">
        <v>431</v>
      </c>
      <c r="J1597" s="114" t="s">
        <v>452</v>
      </c>
      <c r="K1597" s="115" t="s">
        <v>100</v>
      </c>
      <c r="L1597" s="115" t="s">
        <v>8351</v>
      </c>
      <c r="M1597" s="117"/>
      <c r="N1597" s="121" t="s">
        <v>8352</v>
      </c>
      <c r="O1597" s="112" t="s">
        <v>8353</v>
      </c>
      <c r="P1597" s="112"/>
    </row>
    <row r="1598" spans="1:16" ht="109.2" x14ac:dyDescent="0.3">
      <c r="A1598" s="122" t="s">
        <v>390</v>
      </c>
      <c r="B1598" s="111">
        <v>44757</v>
      </c>
      <c r="C1598" s="120" t="s">
        <v>8354</v>
      </c>
      <c r="D1598" s="112" t="s">
        <v>8355</v>
      </c>
      <c r="E1598" s="112" t="s">
        <v>1449</v>
      </c>
      <c r="F1598" s="113" t="s">
        <v>1463</v>
      </c>
      <c r="G1598" s="135" t="s">
        <v>409</v>
      </c>
      <c r="H1598" s="116" t="s">
        <v>396</v>
      </c>
      <c r="I1598" s="119" t="s">
        <v>376</v>
      </c>
      <c r="J1598" s="114" t="s">
        <v>452</v>
      </c>
      <c r="K1598" s="115" t="s">
        <v>36</v>
      </c>
      <c r="L1598" s="115" t="s">
        <v>8356</v>
      </c>
      <c r="M1598" s="117"/>
      <c r="N1598" s="121" t="s">
        <v>8357</v>
      </c>
      <c r="O1598" s="112" t="s">
        <v>8358</v>
      </c>
      <c r="P1598" s="112"/>
    </row>
    <row r="1599" spans="1:16" ht="93.6" x14ac:dyDescent="0.3">
      <c r="A1599" s="122" t="s">
        <v>390</v>
      </c>
      <c r="B1599" s="111">
        <v>44757</v>
      </c>
      <c r="C1599" s="120" t="s">
        <v>8359</v>
      </c>
      <c r="D1599" s="112" t="s">
        <v>8360</v>
      </c>
      <c r="E1599" s="112" t="s">
        <v>6073</v>
      </c>
      <c r="F1599" s="113" t="s">
        <v>374</v>
      </c>
      <c r="G1599" s="112" t="s">
        <v>374</v>
      </c>
      <c r="H1599" s="116" t="s">
        <v>396</v>
      </c>
      <c r="I1599" s="119" t="s">
        <v>1020</v>
      </c>
      <c r="J1599" s="114" t="s">
        <v>386</v>
      </c>
      <c r="K1599" s="115" t="s">
        <v>10</v>
      </c>
      <c r="L1599" s="115" t="s">
        <v>8361</v>
      </c>
      <c r="M1599" s="117"/>
      <c r="N1599" s="121" t="s">
        <v>8362</v>
      </c>
      <c r="O1599" s="112" t="s">
        <v>8363</v>
      </c>
      <c r="P1599" s="112"/>
    </row>
    <row r="1600" spans="1:16" ht="202.8" x14ac:dyDescent="0.3">
      <c r="A1600" s="122" t="s">
        <v>390</v>
      </c>
      <c r="B1600" s="111">
        <v>44757</v>
      </c>
      <c r="C1600" s="120" t="s">
        <v>8364</v>
      </c>
      <c r="D1600" s="112" t="s">
        <v>8365</v>
      </c>
      <c r="E1600" s="112" t="s">
        <v>2143</v>
      </c>
      <c r="F1600" s="113" t="s">
        <v>374</v>
      </c>
      <c r="G1600" s="135" t="s">
        <v>374</v>
      </c>
      <c r="H1600" s="116" t="s">
        <v>375</v>
      </c>
      <c r="I1600" s="119" t="s">
        <v>461</v>
      </c>
      <c r="J1600" s="114" t="s">
        <v>452</v>
      </c>
      <c r="K1600" s="115" t="s">
        <v>36</v>
      </c>
      <c r="L1600" s="115" t="s">
        <v>8366</v>
      </c>
      <c r="M1600" s="117"/>
      <c r="N1600" s="121" t="s">
        <v>8367</v>
      </c>
      <c r="O1600" s="112" t="s">
        <v>8368</v>
      </c>
      <c r="P1600" s="112"/>
    </row>
    <row r="1601" spans="1:16" ht="405.6" x14ac:dyDescent="0.3">
      <c r="A1601" s="122" t="s">
        <v>390</v>
      </c>
      <c r="B1601" s="146">
        <v>44757</v>
      </c>
      <c r="C1601" s="147" t="s">
        <v>8369</v>
      </c>
      <c r="D1601" s="145" t="s">
        <v>8370</v>
      </c>
      <c r="E1601" s="145" t="s">
        <v>1737</v>
      </c>
      <c r="F1601" s="144" t="s">
        <v>1525</v>
      </c>
      <c r="G1601" s="145" t="s">
        <v>942</v>
      </c>
      <c r="H1601" s="116" t="s">
        <v>375</v>
      </c>
      <c r="I1601" s="136" t="s">
        <v>461</v>
      </c>
      <c r="J1601" s="124" t="s">
        <v>452</v>
      </c>
      <c r="K1601" s="124" t="s">
        <v>43</v>
      </c>
      <c r="L1601" s="124" t="s">
        <v>8371</v>
      </c>
      <c r="M1601" s="149" t="s">
        <v>649</v>
      </c>
      <c r="N1601" s="145" t="s">
        <v>8372</v>
      </c>
      <c r="O1601" s="148" t="s">
        <v>8373</v>
      </c>
      <c r="P1601" s="148"/>
    </row>
    <row r="1602" spans="1:16" ht="93.6" x14ac:dyDescent="0.3">
      <c r="A1602" s="122" t="s">
        <v>442</v>
      </c>
      <c r="B1602" s="111">
        <v>44757</v>
      </c>
      <c r="C1602" s="120" t="s">
        <v>8374</v>
      </c>
      <c r="D1602" s="112" t="s">
        <v>8375</v>
      </c>
      <c r="E1602" s="112" t="s">
        <v>1850</v>
      </c>
      <c r="F1602" s="113" t="s">
        <v>1298</v>
      </c>
      <c r="G1602" s="112" t="s">
        <v>374</v>
      </c>
      <c r="H1602" s="116" t="s">
        <v>396</v>
      </c>
      <c r="I1602" s="119" t="s">
        <v>431</v>
      </c>
      <c r="J1602" s="114"/>
      <c r="K1602" s="115" t="s">
        <v>14</v>
      </c>
      <c r="L1602" s="115" t="s">
        <v>5119</v>
      </c>
      <c r="M1602" s="117" t="s">
        <v>439</v>
      </c>
      <c r="N1602" s="121" t="s">
        <v>8376</v>
      </c>
      <c r="O1602" s="112" t="s">
        <v>8377</v>
      </c>
      <c r="P1602" s="112"/>
    </row>
    <row r="1603" spans="1:16" ht="46.8" x14ac:dyDescent="0.3">
      <c r="A1603" s="122" t="s">
        <v>3174</v>
      </c>
      <c r="B1603" s="111">
        <v>44757</v>
      </c>
      <c r="C1603" s="120" t="s">
        <v>8378</v>
      </c>
      <c r="D1603" s="112" t="s">
        <v>8379</v>
      </c>
      <c r="E1603" s="112" t="s">
        <v>2240</v>
      </c>
      <c r="F1603" s="113" t="s">
        <v>1556</v>
      </c>
      <c r="G1603" s="112" t="s">
        <v>4951</v>
      </c>
      <c r="H1603" s="116" t="s">
        <v>396</v>
      </c>
      <c r="I1603" s="119" t="s">
        <v>5921</v>
      </c>
      <c r="J1603" s="114" t="s">
        <v>386</v>
      </c>
      <c r="K1603" s="115" t="s">
        <v>7584</v>
      </c>
      <c r="L1603" s="115" t="s">
        <v>8380</v>
      </c>
      <c r="M1603" s="117"/>
      <c r="N1603" s="121" t="s">
        <v>8381</v>
      </c>
      <c r="O1603" s="112" t="s">
        <v>8382</v>
      </c>
      <c r="P1603" s="112"/>
    </row>
    <row r="1604" spans="1:16" ht="78" x14ac:dyDescent="0.3">
      <c r="A1604" s="122" t="s">
        <v>412</v>
      </c>
      <c r="B1604" s="111">
        <v>44757</v>
      </c>
      <c r="C1604" s="120" t="s">
        <v>8383</v>
      </c>
      <c r="D1604" s="112" t="s">
        <v>8384</v>
      </c>
      <c r="E1604" s="112" t="s">
        <v>2803</v>
      </c>
      <c r="F1604" s="113" t="s">
        <v>1544</v>
      </c>
      <c r="G1604" s="112" t="s">
        <v>8385</v>
      </c>
      <c r="H1604" s="116" t="s">
        <v>396</v>
      </c>
      <c r="I1604" s="119" t="s">
        <v>710</v>
      </c>
      <c r="J1604" s="114" t="s">
        <v>452</v>
      </c>
      <c r="K1604" s="115" t="s">
        <v>0</v>
      </c>
      <c r="L1604" s="115" t="s">
        <v>8386</v>
      </c>
      <c r="M1604" s="117"/>
      <c r="N1604" s="121" t="s">
        <v>8387</v>
      </c>
      <c r="O1604" s="112" t="s">
        <v>8388</v>
      </c>
      <c r="P1604" s="112"/>
    </row>
    <row r="1605" spans="1:16" ht="78" x14ac:dyDescent="0.3">
      <c r="A1605" s="122" t="s">
        <v>412</v>
      </c>
      <c r="B1605" s="111">
        <v>44757</v>
      </c>
      <c r="C1605" s="120" t="s">
        <v>8389</v>
      </c>
      <c r="D1605" s="112" t="s">
        <v>8390</v>
      </c>
      <c r="E1605" s="112" t="s">
        <v>2176</v>
      </c>
      <c r="F1605" s="113" t="s">
        <v>1556</v>
      </c>
      <c r="G1605" s="112" t="s">
        <v>564</v>
      </c>
      <c r="H1605" s="116" t="s">
        <v>396</v>
      </c>
      <c r="I1605" s="119" t="s">
        <v>461</v>
      </c>
      <c r="J1605" s="114" t="s">
        <v>386</v>
      </c>
      <c r="K1605" s="115" t="s">
        <v>7</v>
      </c>
      <c r="L1605" s="115" t="s">
        <v>8391</v>
      </c>
      <c r="M1605" s="117"/>
      <c r="N1605" s="121" t="s">
        <v>8392</v>
      </c>
      <c r="O1605" s="112" t="s">
        <v>8393</v>
      </c>
      <c r="P1605" s="112"/>
    </row>
    <row r="1606" spans="1:16" ht="62.4" x14ac:dyDescent="0.3">
      <c r="A1606" s="122" t="s">
        <v>412</v>
      </c>
      <c r="B1606" s="111">
        <v>44757</v>
      </c>
      <c r="C1606" s="120" t="s">
        <v>8394</v>
      </c>
      <c r="D1606" s="112" t="s">
        <v>8395</v>
      </c>
      <c r="E1606" s="112" t="s">
        <v>1677</v>
      </c>
      <c r="F1606" s="113" t="s">
        <v>374</v>
      </c>
      <c r="G1606" s="112" t="s">
        <v>374</v>
      </c>
      <c r="H1606" s="116" t="s">
        <v>396</v>
      </c>
      <c r="I1606" s="119" t="s">
        <v>461</v>
      </c>
      <c r="J1606" s="114" t="s">
        <v>452</v>
      </c>
      <c r="K1606" s="115" t="s">
        <v>1</v>
      </c>
      <c r="L1606" s="115" t="s">
        <v>7362</v>
      </c>
      <c r="M1606" s="117"/>
      <c r="N1606" s="121" t="s">
        <v>8396</v>
      </c>
      <c r="O1606" s="112" t="s">
        <v>8397</v>
      </c>
      <c r="P1606" s="112"/>
    </row>
    <row r="1607" spans="1:16" ht="93.6" x14ac:dyDescent="0.3">
      <c r="A1607" s="122" t="s">
        <v>1214</v>
      </c>
      <c r="B1607" s="111">
        <v>44757</v>
      </c>
      <c r="C1607" s="120" t="s">
        <v>8398</v>
      </c>
      <c r="D1607" s="112" t="s">
        <v>8399</v>
      </c>
      <c r="E1607" s="112" t="s">
        <v>2105</v>
      </c>
      <c r="F1607" s="113" t="s">
        <v>374</v>
      </c>
      <c r="G1607" s="112" t="s">
        <v>374</v>
      </c>
      <c r="H1607" s="116" t="s">
        <v>396</v>
      </c>
      <c r="I1607" s="119" t="s">
        <v>461</v>
      </c>
      <c r="J1607" s="114" t="s">
        <v>386</v>
      </c>
      <c r="K1607" s="115" t="s">
        <v>3</v>
      </c>
      <c r="L1607" s="115" t="s">
        <v>8400</v>
      </c>
      <c r="M1607" s="117"/>
      <c r="N1607" s="121" t="s">
        <v>8401</v>
      </c>
      <c r="O1607" s="112" t="s">
        <v>8402</v>
      </c>
      <c r="P1607" s="112"/>
    </row>
    <row r="1608" spans="1:16" ht="62.4" x14ac:dyDescent="0.3">
      <c r="A1608" s="122" t="s">
        <v>369</v>
      </c>
      <c r="B1608" s="111">
        <v>44757</v>
      </c>
      <c r="C1608" s="120" t="s">
        <v>8403</v>
      </c>
      <c r="D1608" s="112" t="s">
        <v>8404</v>
      </c>
      <c r="E1608" s="112" t="s">
        <v>1661</v>
      </c>
      <c r="F1608" s="113" t="s">
        <v>1544</v>
      </c>
      <c r="G1608" s="112" t="s">
        <v>564</v>
      </c>
      <c r="H1608" s="116" t="s">
        <v>396</v>
      </c>
      <c r="I1608" s="119" t="s">
        <v>461</v>
      </c>
      <c r="J1608" s="114" t="s">
        <v>386</v>
      </c>
      <c r="K1608" s="115" t="s">
        <v>25</v>
      </c>
      <c r="L1608" s="115" t="s">
        <v>8405</v>
      </c>
      <c r="M1608" s="117"/>
      <c r="N1608" s="121" t="s">
        <v>8406</v>
      </c>
      <c r="O1608" s="112" t="s">
        <v>8407</v>
      </c>
      <c r="P1608" s="112"/>
    </row>
    <row r="1609" spans="1:16" ht="171.6" x14ac:dyDescent="0.3">
      <c r="A1609" s="122" t="s">
        <v>400</v>
      </c>
      <c r="B1609" s="111">
        <v>44757</v>
      </c>
      <c r="C1609" s="120" t="s">
        <v>8408</v>
      </c>
      <c r="D1609" s="112" t="s">
        <v>8409</v>
      </c>
      <c r="E1609" s="112" t="s">
        <v>1003</v>
      </c>
      <c r="F1609" s="113" t="s">
        <v>1556</v>
      </c>
      <c r="G1609" s="112" t="s">
        <v>374</v>
      </c>
      <c r="H1609" s="116" t="s">
        <v>396</v>
      </c>
      <c r="I1609" s="119" t="s">
        <v>385</v>
      </c>
      <c r="J1609" s="114" t="s">
        <v>386</v>
      </c>
      <c r="K1609" s="115" t="s">
        <v>50</v>
      </c>
      <c r="L1609" s="115" t="s">
        <v>2122</v>
      </c>
      <c r="M1609" s="117"/>
      <c r="N1609" s="121" t="s">
        <v>8410</v>
      </c>
      <c r="O1609" s="112" t="s">
        <v>8411</v>
      </c>
      <c r="P1609" s="112"/>
    </row>
    <row r="1610" spans="1:16" ht="156" x14ac:dyDescent="0.3">
      <c r="A1610" s="122" t="s">
        <v>400</v>
      </c>
      <c r="B1610" s="111">
        <v>44757</v>
      </c>
      <c r="C1610" s="120" t="s">
        <v>8412</v>
      </c>
      <c r="D1610" s="112" t="s">
        <v>8413</v>
      </c>
      <c r="E1610" s="112" t="s">
        <v>1702</v>
      </c>
      <c r="F1610" s="113" t="s">
        <v>1463</v>
      </c>
      <c r="G1610" s="135" t="s">
        <v>942</v>
      </c>
      <c r="H1610" s="116" t="s">
        <v>396</v>
      </c>
      <c r="I1610" s="119" t="s">
        <v>385</v>
      </c>
      <c r="J1610" s="114" t="s">
        <v>452</v>
      </c>
      <c r="K1610" s="115" t="s">
        <v>26</v>
      </c>
      <c r="L1610" s="115" t="s">
        <v>769</v>
      </c>
      <c r="M1610" s="117"/>
      <c r="N1610" s="121" t="s">
        <v>8414</v>
      </c>
      <c r="O1610" s="112" t="s">
        <v>8415</v>
      </c>
      <c r="P1610" s="112"/>
    </row>
    <row r="1611" spans="1:16" ht="62.4" x14ac:dyDescent="0.3">
      <c r="A1611" s="122" t="s">
        <v>400</v>
      </c>
      <c r="B1611" s="111">
        <v>44757</v>
      </c>
      <c r="C1611" s="120" t="s">
        <v>8416</v>
      </c>
      <c r="D1611" s="112" t="s">
        <v>8417</v>
      </c>
      <c r="E1611" s="112" t="s">
        <v>1702</v>
      </c>
      <c r="F1611" s="113" t="s">
        <v>1463</v>
      </c>
      <c r="G1611" s="135" t="s">
        <v>374</v>
      </c>
      <c r="H1611" s="116" t="s">
        <v>396</v>
      </c>
      <c r="I1611" s="119" t="s">
        <v>431</v>
      </c>
      <c r="J1611" s="114" t="s">
        <v>452</v>
      </c>
      <c r="K1611" s="115" t="s">
        <v>71</v>
      </c>
      <c r="L1611" s="115" t="s">
        <v>8418</v>
      </c>
      <c r="M1611" s="117"/>
      <c r="N1611" s="121" t="s">
        <v>8419</v>
      </c>
      <c r="O1611" s="112" t="s">
        <v>8420</v>
      </c>
      <c r="P1611" s="112"/>
    </row>
    <row r="1612" spans="1:16" ht="265.2" x14ac:dyDescent="0.3">
      <c r="A1612" s="122" t="s">
        <v>400</v>
      </c>
      <c r="B1612" s="111">
        <v>44757</v>
      </c>
      <c r="C1612" s="120" t="s">
        <v>8421</v>
      </c>
      <c r="D1612" s="112" t="s">
        <v>8422</v>
      </c>
      <c r="E1612" s="112" t="s">
        <v>1737</v>
      </c>
      <c r="F1612" s="113" t="s">
        <v>1470</v>
      </c>
      <c r="G1612" s="112" t="s">
        <v>4189</v>
      </c>
      <c r="H1612" s="116" t="s">
        <v>375</v>
      </c>
      <c r="I1612" s="119" t="s">
        <v>431</v>
      </c>
      <c r="J1612" s="114" t="s">
        <v>386</v>
      </c>
      <c r="K1612" s="115" t="s">
        <v>10</v>
      </c>
      <c r="L1612" s="115" t="s">
        <v>8423</v>
      </c>
      <c r="M1612" s="117"/>
      <c r="N1612" s="121" t="s">
        <v>8424</v>
      </c>
      <c r="O1612" s="112" t="s">
        <v>8425</v>
      </c>
      <c r="P1612" s="112"/>
    </row>
    <row r="1613" spans="1:16" ht="109.2" x14ac:dyDescent="0.3">
      <c r="A1613" s="122" t="s">
        <v>400</v>
      </c>
      <c r="B1613" s="111">
        <v>44757</v>
      </c>
      <c r="C1613" s="120" t="s">
        <v>8426</v>
      </c>
      <c r="D1613" s="112" t="s">
        <v>8427</v>
      </c>
      <c r="E1613" s="112" t="s">
        <v>1058</v>
      </c>
      <c r="F1613" s="113" t="s">
        <v>374</v>
      </c>
      <c r="G1613" s="135" t="s">
        <v>374</v>
      </c>
      <c r="H1613" s="116" t="s">
        <v>396</v>
      </c>
      <c r="I1613" s="119" t="s">
        <v>1206</v>
      </c>
      <c r="J1613" s="114" t="s">
        <v>452</v>
      </c>
      <c r="K1613" s="115" t="s">
        <v>36</v>
      </c>
      <c r="L1613" s="115"/>
      <c r="M1613" s="117"/>
      <c r="N1613" s="121" t="s">
        <v>8428</v>
      </c>
      <c r="O1613" s="112" t="s">
        <v>8429</v>
      </c>
      <c r="P1613" s="112"/>
    </row>
    <row r="1614" spans="1:16" ht="93.6" x14ac:dyDescent="0.3">
      <c r="A1614" s="122" t="s">
        <v>400</v>
      </c>
      <c r="B1614" s="111">
        <v>44757</v>
      </c>
      <c r="C1614" s="120" t="s">
        <v>8430</v>
      </c>
      <c r="D1614" s="112" t="s">
        <v>8431</v>
      </c>
      <c r="E1614" s="112" t="s">
        <v>1702</v>
      </c>
      <c r="F1614" s="113" t="s">
        <v>374</v>
      </c>
      <c r="G1614" s="135" t="s">
        <v>374</v>
      </c>
      <c r="H1614" s="116" t="s">
        <v>396</v>
      </c>
      <c r="I1614" s="119" t="s">
        <v>397</v>
      </c>
      <c r="J1614" s="114" t="s">
        <v>452</v>
      </c>
      <c r="K1614" s="115" t="s">
        <v>123</v>
      </c>
      <c r="L1614" s="115" t="s">
        <v>2757</v>
      </c>
      <c r="M1614" s="117"/>
      <c r="N1614" s="121" t="s">
        <v>8432</v>
      </c>
      <c r="O1614" s="112" t="s">
        <v>8433</v>
      </c>
      <c r="P1614" s="112"/>
    </row>
    <row r="1615" spans="1:16" ht="171.6" x14ac:dyDescent="0.3">
      <c r="A1615" s="122" t="s">
        <v>400</v>
      </c>
      <c r="B1615" s="111">
        <v>44757</v>
      </c>
      <c r="C1615" s="120" t="s">
        <v>8434</v>
      </c>
      <c r="D1615" s="112" t="s">
        <v>8435</v>
      </c>
      <c r="E1615" s="112" t="s">
        <v>1737</v>
      </c>
      <c r="F1615" s="113" t="s">
        <v>374</v>
      </c>
      <c r="G1615" s="112" t="s">
        <v>374</v>
      </c>
      <c r="H1615" s="116" t="s">
        <v>375</v>
      </c>
      <c r="I1615" s="119" t="s">
        <v>461</v>
      </c>
      <c r="J1615" s="114" t="s">
        <v>386</v>
      </c>
      <c r="K1615" s="115" t="s">
        <v>50</v>
      </c>
      <c r="L1615" s="115" t="s">
        <v>8436</v>
      </c>
      <c r="M1615" s="117"/>
      <c r="N1615" s="121" t="s">
        <v>8437</v>
      </c>
      <c r="O1615" s="112" t="s">
        <v>8438</v>
      </c>
      <c r="P1615" s="112"/>
    </row>
    <row r="1616" spans="1:16" ht="140.4" x14ac:dyDescent="0.3">
      <c r="A1616" s="122" t="s">
        <v>400</v>
      </c>
      <c r="B1616" s="111">
        <v>44757</v>
      </c>
      <c r="C1616" s="120" t="s">
        <v>8439</v>
      </c>
      <c r="D1616" s="112" t="s">
        <v>8440</v>
      </c>
      <c r="E1616" s="112" t="s">
        <v>1412</v>
      </c>
      <c r="F1616" s="113" t="s">
        <v>374</v>
      </c>
      <c r="G1616" s="112" t="s">
        <v>374</v>
      </c>
      <c r="H1616" s="116" t="s">
        <v>375</v>
      </c>
      <c r="I1616" s="119" t="s">
        <v>461</v>
      </c>
      <c r="J1616" s="114" t="s">
        <v>386</v>
      </c>
      <c r="K1616" s="115" t="s">
        <v>50</v>
      </c>
      <c r="L1616" s="115" t="s">
        <v>8441</v>
      </c>
      <c r="M1616" s="117"/>
      <c r="N1616" s="121" t="s">
        <v>8442</v>
      </c>
      <c r="O1616" s="112" t="s">
        <v>8443</v>
      </c>
      <c r="P1616" s="112"/>
    </row>
    <row r="1617" spans="1:16" ht="156" x14ac:dyDescent="0.3">
      <c r="A1617" s="122" t="s">
        <v>400</v>
      </c>
      <c r="B1617" s="111">
        <v>44757</v>
      </c>
      <c r="C1617" s="120" t="s">
        <v>8444</v>
      </c>
      <c r="D1617" s="112" t="s">
        <v>8445</v>
      </c>
      <c r="E1617" s="112" t="s">
        <v>1584</v>
      </c>
      <c r="F1617" s="113" t="s">
        <v>374</v>
      </c>
      <c r="G1617" s="135" t="s">
        <v>374</v>
      </c>
      <c r="H1617" s="116" t="s">
        <v>396</v>
      </c>
      <c r="I1617" s="119" t="s">
        <v>431</v>
      </c>
      <c r="J1617" s="114" t="s">
        <v>452</v>
      </c>
      <c r="K1617" s="115" t="s">
        <v>160</v>
      </c>
      <c r="L1617" s="115" t="s">
        <v>8446</v>
      </c>
      <c r="M1617" s="117" t="s">
        <v>439</v>
      </c>
      <c r="N1617" s="121" t="s">
        <v>8447</v>
      </c>
      <c r="O1617" s="112" t="s">
        <v>8448</v>
      </c>
      <c r="P1617" s="112"/>
    </row>
    <row r="1618" spans="1:16" ht="187.2" x14ac:dyDescent="0.3">
      <c r="A1618" s="122" t="s">
        <v>400</v>
      </c>
      <c r="B1618" s="111">
        <v>44757</v>
      </c>
      <c r="C1618" s="120" t="s">
        <v>8449</v>
      </c>
      <c r="D1618" s="112" t="s">
        <v>8450</v>
      </c>
      <c r="E1618" s="112" t="s">
        <v>1412</v>
      </c>
      <c r="F1618" s="113" t="s">
        <v>374</v>
      </c>
      <c r="G1618" s="112" t="s">
        <v>374</v>
      </c>
      <c r="H1618" s="116" t="s">
        <v>375</v>
      </c>
      <c r="I1618" s="119" t="s">
        <v>385</v>
      </c>
      <c r="J1618" s="114" t="s">
        <v>386</v>
      </c>
      <c r="K1618" s="115" t="s">
        <v>50</v>
      </c>
      <c r="L1618" s="115" t="s">
        <v>8451</v>
      </c>
      <c r="M1618" s="117"/>
      <c r="N1618" s="121" t="s">
        <v>8452</v>
      </c>
      <c r="O1618" s="112" t="s">
        <v>8453</v>
      </c>
      <c r="P1618" s="112"/>
    </row>
    <row r="1619" spans="1:16" ht="343.2" x14ac:dyDescent="0.3">
      <c r="A1619" s="122" t="s">
        <v>400</v>
      </c>
      <c r="B1619" s="111">
        <v>44757</v>
      </c>
      <c r="C1619" s="120" t="s">
        <v>8454</v>
      </c>
      <c r="D1619" s="112" t="s">
        <v>8455</v>
      </c>
      <c r="E1619" s="112" t="s">
        <v>1449</v>
      </c>
      <c r="F1619" s="113" t="s">
        <v>374</v>
      </c>
      <c r="G1619" s="112" t="s">
        <v>374</v>
      </c>
      <c r="H1619" s="116" t="s">
        <v>375</v>
      </c>
      <c r="I1619" s="119" t="s">
        <v>397</v>
      </c>
      <c r="J1619" s="114" t="s">
        <v>386</v>
      </c>
      <c r="K1619" s="115" t="s">
        <v>50</v>
      </c>
      <c r="L1619" s="115" t="s">
        <v>8456</v>
      </c>
      <c r="M1619" s="117"/>
      <c r="N1619" s="121" t="s">
        <v>8457</v>
      </c>
      <c r="O1619" s="112" t="s">
        <v>8458</v>
      </c>
      <c r="P1619" s="112"/>
    </row>
    <row r="1620" spans="1:16" ht="156" x14ac:dyDescent="0.3">
      <c r="A1620" s="122" t="s">
        <v>400</v>
      </c>
      <c r="B1620" s="146">
        <v>44757</v>
      </c>
      <c r="C1620" s="147" t="s">
        <v>8459</v>
      </c>
      <c r="D1620" s="145" t="s">
        <v>8460</v>
      </c>
      <c r="E1620" s="145" t="s">
        <v>1878</v>
      </c>
      <c r="F1620" s="144" t="s">
        <v>1463</v>
      </c>
      <c r="G1620" s="145" t="s">
        <v>409</v>
      </c>
      <c r="H1620" s="116" t="s">
        <v>396</v>
      </c>
      <c r="I1620" s="136" t="s">
        <v>461</v>
      </c>
      <c r="J1620" s="124" t="s">
        <v>386</v>
      </c>
      <c r="K1620" s="124" t="s">
        <v>50</v>
      </c>
      <c r="L1620" s="124" t="s">
        <v>8461</v>
      </c>
      <c r="M1620" s="149"/>
      <c r="N1620" s="145" t="s">
        <v>8462</v>
      </c>
      <c r="O1620" s="148" t="s">
        <v>8463</v>
      </c>
      <c r="P1620" s="148"/>
    </row>
    <row r="1621" spans="1:16" ht="280.8" x14ac:dyDescent="0.3">
      <c r="A1621" s="122" t="s">
        <v>750</v>
      </c>
      <c r="B1621" s="146">
        <v>44757</v>
      </c>
      <c r="C1621" s="147" t="s">
        <v>8464</v>
      </c>
      <c r="D1621" s="145" t="s">
        <v>8465</v>
      </c>
      <c r="E1621" s="145" t="s">
        <v>2325</v>
      </c>
      <c r="F1621" s="144" t="s">
        <v>374</v>
      </c>
      <c r="G1621" s="145" t="s">
        <v>374</v>
      </c>
      <c r="H1621" s="116" t="s">
        <v>375</v>
      </c>
      <c r="I1621" s="125" t="s">
        <v>431</v>
      </c>
      <c r="J1621" s="123"/>
      <c r="K1621" s="124"/>
      <c r="L1621" s="124" t="s">
        <v>850</v>
      </c>
      <c r="M1621" s="149"/>
      <c r="N1621" s="145" t="s">
        <v>8466</v>
      </c>
      <c r="O1621" s="148" t="s">
        <v>8467</v>
      </c>
      <c r="P1621" s="148"/>
    </row>
    <row r="1622" spans="1:16" ht="140.4" x14ac:dyDescent="0.3">
      <c r="A1622" s="122" t="s">
        <v>379</v>
      </c>
      <c r="B1622" s="111">
        <v>44757</v>
      </c>
      <c r="C1622" s="120" t="s">
        <v>8468</v>
      </c>
      <c r="D1622" s="112" t="s">
        <v>8469</v>
      </c>
      <c r="E1622" s="112" t="s">
        <v>445</v>
      </c>
      <c r="F1622" s="113" t="s">
        <v>1556</v>
      </c>
      <c r="G1622" s="112" t="s">
        <v>564</v>
      </c>
      <c r="H1622" s="116" t="s">
        <v>396</v>
      </c>
      <c r="I1622" s="170" t="s">
        <v>385</v>
      </c>
      <c r="J1622" s="115" t="s">
        <v>386</v>
      </c>
      <c r="K1622" s="115" t="s">
        <v>7</v>
      </c>
      <c r="L1622" s="115" t="s">
        <v>8470</v>
      </c>
      <c r="M1622" s="117"/>
      <c r="N1622" s="121" t="s">
        <v>8471</v>
      </c>
      <c r="O1622" s="112" t="s">
        <v>8472</v>
      </c>
      <c r="P1622" s="112"/>
    </row>
    <row r="1623" spans="1:16" ht="265.2" x14ac:dyDescent="0.3">
      <c r="A1623" s="122" t="s">
        <v>379</v>
      </c>
      <c r="B1623" s="111">
        <v>44757</v>
      </c>
      <c r="C1623" s="120" t="s">
        <v>8473</v>
      </c>
      <c r="D1623" s="112" t="s">
        <v>8474</v>
      </c>
      <c r="E1623" s="112" t="s">
        <v>1860</v>
      </c>
      <c r="F1623" s="113" t="s">
        <v>1525</v>
      </c>
      <c r="G1623" s="112" t="s">
        <v>409</v>
      </c>
      <c r="H1623" s="116" t="s">
        <v>375</v>
      </c>
      <c r="I1623" s="119" t="s">
        <v>461</v>
      </c>
      <c r="J1623" s="114" t="s">
        <v>386</v>
      </c>
      <c r="K1623" s="115" t="s">
        <v>32</v>
      </c>
      <c r="L1623" s="115" t="s">
        <v>8475</v>
      </c>
      <c r="M1623" s="117"/>
      <c r="N1623" s="121" t="s">
        <v>8476</v>
      </c>
      <c r="O1623" s="112" t="s">
        <v>8477</v>
      </c>
      <c r="P1623" s="112"/>
    </row>
    <row r="1624" spans="1:16" ht="405.6" x14ac:dyDescent="0.3">
      <c r="A1624" s="122" t="s">
        <v>379</v>
      </c>
      <c r="B1624" s="111">
        <v>44757</v>
      </c>
      <c r="C1624" s="120" t="s">
        <v>8478</v>
      </c>
      <c r="D1624" s="112" t="s">
        <v>8479</v>
      </c>
      <c r="E1624" s="112" t="s">
        <v>8480</v>
      </c>
      <c r="F1624" s="113" t="s">
        <v>374</v>
      </c>
      <c r="G1624" s="112" t="s">
        <v>374</v>
      </c>
      <c r="H1624" s="116" t="s">
        <v>375</v>
      </c>
      <c r="I1624" s="119" t="s">
        <v>431</v>
      </c>
      <c r="J1624" s="114" t="s">
        <v>386</v>
      </c>
      <c r="K1624" s="115" t="s">
        <v>32</v>
      </c>
      <c r="L1624" s="115" t="s">
        <v>8481</v>
      </c>
      <c r="M1624" s="117"/>
      <c r="N1624" s="121" t="s">
        <v>8482</v>
      </c>
      <c r="O1624" s="112" t="s">
        <v>8483</v>
      </c>
      <c r="P1624" s="112"/>
    </row>
    <row r="1625" spans="1:16" ht="156" x14ac:dyDescent="0.3">
      <c r="A1625" s="122" t="s">
        <v>379</v>
      </c>
      <c r="B1625" s="146">
        <v>44757</v>
      </c>
      <c r="C1625" s="147" t="s">
        <v>8484</v>
      </c>
      <c r="D1625" s="145" t="s">
        <v>8485</v>
      </c>
      <c r="E1625" s="145" t="s">
        <v>8486</v>
      </c>
      <c r="F1625" s="144" t="s">
        <v>1518</v>
      </c>
      <c r="G1625" s="145" t="s">
        <v>849</v>
      </c>
      <c r="H1625" s="116" t="s">
        <v>375</v>
      </c>
      <c r="I1625" s="119" t="s">
        <v>461</v>
      </c>
      <c r="J1625" s="114" t="s">
        <v>386</v>
      </c>
      <c r="K1625" s="124" t="s">
        <v>7</v>
      </c>
      <c r="L1625" s="124" t="s">
        <v>4229</v>
      </c>
      <c r="M1625" s="149"/>
      <c r="N1625" s="145" t="s">
        <v>8487</v>
      </c>
      <c r="O1625" s="148" t="s">
        <v>8488</v>
      </c>
      <c r="P1625" s="148"/>
    </row>
    <row r="1626" spans="1:16" ht="187.2" x14ac:dyDescent="0.3">
      <c r="A1626" s="122" t="s">
        <v>379</v>
      </c>
      <c r="B1626" s="146">
        <v>44757</v>
      </c>
      <c r="C1626" s="147" t="s">
        <v>8489</v>
      </c>
      <c r="D1626" s="145" t="s">
        <v>8490</v>
      </c>
      <c r="E1626" s="112" t="s">
        <v>1860</v>
      </c>
      <c r="F1626" s="121" t="s">
        <v>374</v>
      </c>
      <c r="G1626" s="112" t="s">
        <v>374</v>
      </c>
      <c r="H1626" s="116" t="s">
        <v>375</v>
      </c>
      <c r="I1626" s="136" t="s">
        <v>397</v>
      </c>
      <c r="J1626" s="124" t="s">
        <v>386</v>
      </c>
      <c r="K1626" s="124" t="s">
        <v>7</v>
      </c>
      <c r="L1626" s="124" t="s">
        <v>8491</v>
      </c>
      <c r="M1626" s="117"/>
      <c r="N1626" s="121" t="s">
        <v>8492</v>
      </c>
      <c r="O1626" s="112" t="s">
        <v>8493</v>
      </c>
      <c r="P1626" s="112"/>
    </row>
    <row r="1627" spans="1:16" ht="62.4" x14ac:dyDescent="0.3">
      <c r="A1627" s="122" t="s">
        <v>412</v>
      </c>
      <c r="B1627" s="111">
        <v>44750</v>
      </c>
      <c r="C1627" s="120" t="s">
        <v>8494</v>
      </c>
      <c r="D1627" s="112" t="s">
        <v>8495</v>
      </c>
      <c r="E1627" s="112" t="s">
        <v>2094</v>
      </c>
      <c r="F1627" s="113" t="s">
        <v>1298</v>
      </c>
      <c r="G1627" s="112" t="s">
        <v>564</v>
      </c>
      <c r="H1627" s="116" t="s">
        <v>396</v>
      </c>
      <c r="I1627" s="119" t="s">
        <v>461</v>
      </c>
      <c r="J1627" s="114"/>
      <c r="K1627" s="115"/>
      <c r="L1627" s="115"/>
      <c r="M1627" s="117"/>
      <c r="N1627" s="121" t="s">
        <v>8496</v>
      </c>
      <c r="O1627" s="112" t="s">
        <v>8497</v>
      </c>
      <c r="P1627" s="112"/>
    </row>
    <row r="1628" spans="1:16" ht="62.4" x14ac:dyDescent="0.3">
      <c r="A1628" s="122" t="s">
        <v>412</v>
      </c>
      <c r="B1628" s="111">
        <v>44750</v>
      </c>
      <c r="C1628" s="120" t="s">
        <v>8498</v>
      </c>
      <c r="D1628" s="112" t="s">
        <v>8499</v>
      </c>
      <c r="E1628" s="112" t="s">
        <v>2869</v>
      </c>
      <c r="F1628" s="113" t="s">
        <v>1544</v>
      </c>
      <c r="G1628" s="112" t="s">
        <v>873</v>
      </c>
      <c r="H1628" s="116" t="s">
        <v>396</v>
      </c>
      <c r="I1628" s="119" t="s">
        <v>431</v>
      </c>
      <c r="J1628" s="114"/>
      <c r="K1628" s="115"/>
      <c r="L1628" s="115"/>
      <c r="M1628" s="117"/>
      <c r="N1628" s="121" t="s">
        <v>8500</v>
      </c>
      <c r="O1628" s="112" t="s">
        <v>8501</v>
      </c>
      <c r="P1628" s="112"/>
    </row>
    <row r="1629" spans="1:16" ht="202.8" x14ac:dyDescent="0.3">
      <c r="A1629" s="122" t="s">
        <v>412</v>
      </c>
      <c r="B1629" s="111">
        <v>44750</v>
      </c>
      <c r="C1629" s="120" t="s">
        <v>8502</v>
      </c>
      <c r="D1629" s="112" t="s">
        <v>8503</v>
      </c>
      <c r="E1629" s="112" t="s">
        <v>1328</v>
      </c>
      <c r="F1629" s="113" t="s">
        <v>1606</v>
      </c>
      <c r="G1629" s="112" t="s">
        <v>665</v>
      </c>
      <c r="H1629" s="116" t="s">
        <v>396</v>
      </c>
      <c r="I1629" s="119" t="s">
        <v>431</v>
      </c>
      <c r="J1629" s="114"/>
      <c r="K1629" s="115"/>
      <c r="L1629" s="115"/>
      <c r="M1629" s="117"/>
      <c r="N1629" s="121" t="s">
        <v>8504</v>
      </c>
      <c r="O1629" s="112" t="s">
        <v>8505</v>
      </c>
      <c r="P1629" s="112"/>
    </row>
    <row r="1630" spans="1:16" ht="124.8" x14ac:dyDescent="0.3">
      <c r="A1630" s="122" t="s">
        <v>400</v>
      </c>
      <c r="B1630" s="111">
        <v>44750</v>
      </c>
      <c r="C1630" s="120" t="s">
        <v>8506</v>
      </c>
      <c r="D1630" s="112" t="s">
        <v>8507</v>
      </c>
      <c r="E1630" s="112" t="s">
        <v>1702</v>
      </c>
      <c r="F1630" s="113" t="s">
        <v>1463</v>
      </c>
      <c r="G1630" s="112" t="s">
        <v>409</v>
      </c>
      <c r="H1630" s="116" t="s">
        <v>396</v>
      </c>
      <c r="I1630" s="119" t="s">
        <v>385</v>
      </c>
      <c r="J1630" s="114" t="s">
        <v>386</v>
      </c>
      <c r="K1630" s="115" t="s">
        <v>2687</v>
      </c>
      <c r="L1630" s="115" t="s">
        <v>8508</v>
      </c>
      <c r="M1630" s="117"/>
      <c r="N1630" s="121" t="s">
        <v>8509</v>
      </c>
      <c r="O1630" s="112" t="s">
        <v>8510</v>
      </c>
      <c r="P1630" s="112"/>
    </row>
    <row r="1631" spans="1:16" ht="93.6" x14ac:dyDescent="0.3">
      <c r="A1631" s="122" t="s">
        <v>400</v>
      </c>
      <c r="B1631" s="111">
        <v>44750</v>
      </c>
      <c r="C1631" s="120" t="s">
        <v>8511</v>
      </c>
      <c r="D1631" s="112" t="s">
        <v>8512</v>
      </c>
      <c r="E1631" s="112" t="s">
        <v>2105</v>
      </c>
      <c r="F1631" s="113" t="s">
        <v>1606</v>
      </c>
      <c r="G1631" s="112" t="s">
        <v>1088</v>
      </c>
      <c r="H1631" s="116" t="s">
        <v>396</v>
      </c>
      <c r="I1631" s="119" t="s">
        <v>385</v>
      </c>
      <c r="J1631" s="114" t="s">
        <v>386</v>
      </c>
      <c r="K1631" s="115" t="s">
        <v>3</v>
      </c>
      <c r="L1631" s="115" t="s">
        <v>8513</v>
      </c>
      <c r="M1631" s="117"/>
      <c r="N1631" s="121" t="s">
        <v>8514</v>
      </c>
      <c r="O1631" s="112" t="s">
        <v>8515</v>
      </c>
      <c r="P1631" s="112"/>
    </row>
    <row r="1632" spans="1:16" ht="93.6" x14ac:dyDescent="0.3">
      <c r="A1632" s="122" t="s">
        <v>400</v>
      </c>
      <c r="B1632" s="111">
        <v>44750</v>
      </c>
      <c r="C1632" s="120" t="s">
        <v>8516</v>
      </c>
      <c r="D1632" s="112" t="s">
        <v>8517</v>
      </c>
      <c r="E1632" s="112" t="s">
        <v>2869</v>
      </c>
      <c r="F1632" s="113" t="s">
        <v>374</v>
      </c>
      <c r="G1632" s="135" t="s">
        <v>374</v>
      </c>
      <c r="H1632" s="116" t="s">
        <v>396</v>
      </c>
      <c r="I1632" s="119" t="s">
        <v>385</v>
      </c>
      <c r="J1632" s="114" t="s">
        <v>452</v>
      </c>
      <c r="K1632" s="115" t="s">
        <v>39</v>
      </c>
      <c r="L1632" s="115" t="s">
        <v>769</v>
      </c>
      <c r="M1632" s="117"/>
      <c r="N1632" s="121" t="s">
        <v>8518</v>
      </c>
      <c r="O1632" s="112" t="s">
        <v>8519</v>
      </c>
      <c r="P1632" s="112"/>
    </row>
    <row r="1633" spans="1:16" ht="187.2" x14ac:dyDescent="0.3">
      <c r="A1633" s="122" t="s">
        <v>400</v>
      </c>
      <c r="B1633" s="111">
        <v>44750</v>
      </c>
      <c r="C1633" s="120" t="s">
        <v>8520</v>
      </c>
      <c r="D1633" s="112" t="s">
        <v>8521</v>
      </c>
      <c r="E1633" s="112" t="s">
        <v>1702</v>
      </c>
      <c r="F1633" s="113" t="s">
        <v>374</v>
      </c>
      <c r="G1633" s="112" t="s">
        <v>374</v>
      </c>
      <c r="H1633" s="116" t="s">
        <v>375</v>
      </c>
      <c r="I1633" s="119" t="s">
        <v>385</v>
      </c>
      <c r="J1633" s="114" t="s">
        <v>386</v>
      </c>
      <c r="K1633" s="115" t="s">
        <v>3</v>
      </c>
      <c r="L1633" s="115" t="s">
        <v>8522</v>
      </c>
      <c r="M1633" s="117"/>
      <c r="N1633" s="121" t="s">
        <v>8523</v>
      </c>
      <c r="O1633" s="112" t="s">
        <v>8524</v>
      </c>
      <c r="P1633" s="112"/>
    </row>
    <row r="1634" spans="1:16" ht="109.2" x14ac:dyDescent="0.3">
      <c r="A1634" s="122" t="s">
        <v>1033</v>
      </c>
      <c r="B1634" s="111">
        <v>44750</v>
      </c>
      <c r="C1634" s="120" t="s">
        <v>8525</v>
      </c>
      <c r="D1634" s="112" t="s">
        <v>8526</v>
      </c>
      <c r="E1634" s="112" t="s">
        <v>2105</v>
      </c>
      <c r="F1634" s="113" t="s">
        <v>1298</v>
      </c>
      <c r="G1634" s="112" t="s">
        <v>873</v>
      </c>
      <c r="H1634" s="116" t="s">
        <v>396</v>
      </c>
      <c r="I1634" s="119" t="s">
        <v>431</v>
      </c>
      <c r="J1634" s="114" t="s">
        <v>386</v>
      </c>
      <c r="K1634" s="115" t="s">
        <v>25</v>
      </c>
      <c r="L1634" s="115" t="s">
        <v>8527</v>
      </c>
      <c r="M1634" s="117"/>
      <c r="N1634" s="121" t="s">
        <v>8528</v>
      </c>
      <c r="O1634" s="112" t="s">
        <v>8529</v>
      </c>
      <c r="P1634" s="112"/>
    </row>
    <row r="1635" spans="1:16" ht="109.2" x14ac:dyDescent="0.3">
      <c r="A1635" s="122" t="s">
        <v>390</v>
      </c>
      <c r="B1635" s="111">
        <v>44750</v>
      </c>
      <c r="C1635" s="120" t="s">
        <v>8530</v>
      </c>
      <c r="D1635" s="112" t="s">
        <v>8531</v>
      </c>
      <c r="E1635" s="112" t="s">
        <v>1860</v>
      </c>
      <c r="F1635" s="113" t="s">
        <v>374</v>
      </c>
      <c r="G1635" s="135" t="s">
        <v>374</v>
      </c>
      <c r="H1635" s="116" t="s">
        <v>396</v>
      </c>
      <c r="I1635" s="119" t="s">
        <v>461</v>
      </c>
      <c r="J1635" s="114" t="s">
        <v>452</v>
      </c>
      <c r="K1635" s="115" t="s">
        <v>50</v>
      </c>
      <c r="L1635" s="115" t="s">
        <v>769</v>
      </c>
      <c r="M1635" s="117"/>
      <c r="N1635" s="121" t="s">
        <v>8532</v>
      </c>
      <c r="O1635" s="112" t="s">
        <v>8533</v>
      </c>
      <c r="P1635" s="112"/>
    </row>
    <row r="1636" spans="1:16" ht="62.4" x14ac:dyDescent="0.3">
      <c r="A1636" s="122" t="s">
        <v>412</v>
      </c>
      <c r="B1636" s="111">
        <v>44750</v>
      </c>
      <c r="C1636" s="120" t="s">
        <v>8534</v>
      </c>
      <c r="D1636" s="112" t="s">
        <v>8535</v>
      </c>
      <c r="E1636" s="112" t="s">
        <v>1913</v>
      </c>
      <c r="F1636" s="113" t="s">
        <v>374</v>
      </c>
      <c r="G1636" s="112" t="s">
        <v>374</v>
      </c>
      <c r="H1636" s="116" t="s">
        <v>396</v>
      </c>
      <c r="I1636" s="119" t="s">
        <v>571</v>
      </c>
      <c r="J1636" s="114" t="s">
        <v>386</v>
      </c>
      <c r="K1636" s="115" t="s">
        <v>7584</v>
      </c>
      <c r="L1636" s="115"/>
      <c r="M1636" s="117"/>
      <c r="N1636" s="121" t="s">
        <v>8536</v>
      </c>
      <c r="O1636" s="112" t="s">
        <v>8537</v>
      </c>
      <c r="P1636" s="112"/>
    </row>
    <row r="1637" spans="1:16" ht="78" x14ac:dyDescent="0.3">
      <c r="A1637" s="122" t="s">
        <v>412</v>
      </c>
      <c r="B1637" s="111">
        <v>44750</v>
      </c>
      <c r="C1637" s="120" t="s">
        <v>8538</v>
      </c>
      <c r="D1637" s="112" t="s">
        <v>8539</v>
      </c>
      <c r="E1637" s="112" t="s">
        <v>2808</v>
      </c>
      <c r="F1637" s="113" t="s">
        <v>374</v>
      </c>
      <c r="G1637" s="112" t="s">
        <v>374</v>
      </c>
      <c r="H1637" s="116" t="s">
        <v>396</v>
      </c>
      <c r="I1637" s="119" t="s">
        <v>461</v>
      </c>
      <c r="J1637" s="114"/>
      <c r="K1637" s="115" t="s">
        <v>36</v>
      </c>
      <c r="L1637" s="115"/>
      <c r="M1637" s="117"/>
      <c r="N1637" s="121" t="s">
        <v>8540</v>
      </c>
      <c r="O1637" s="112" t="s">
        <v>8541</v>
      </c>
      <c r="P1637" s="112"/>
    </row>
    <row r="1638" spans="1:16" ht="124.8" x14ac:dyDescent="0.3">
      <c r="A1638" s="122" t="s">
        <v>1214</v>
      </c>
      <c r="B1638" s="111">
        <v>44750</v>
      </c>
      <c r="C1638" s="120" t="s">
        <v>8542</v>
      </c>
      <c r="D1638" s="112" t="s">
        <v>6314</v>
      </c>
      <c r="E1638" s="112" t="s">
        <v>1401</v>
      </c>
      <c r="F1638" s="113" t="s">
        <v>374</v>
      </c>
      <c r="G1638" s="135" t="s">
        <v>374</v>
      </c>
      <c r="H1638" s="116" t="s">
        <v>375</v>
      </c>
      <c r="I1638" s="119" t="s">
        <v>806</v>
      </c>
      <c r="J1638" s="114" t="s">
        <v>452</v>
      </c>
      <c r="K1638" s="115" t="s">
        <v>3</v>
      </c>
      <c r="L1638" s="115" t="s">
        <v>8543</v>
      </c>
      <c r="M1638" s="117"/>
      <c r="N1638" s="121" t="s">
        <v>8544</v>
      </c>
      <c r="O1638" s="112" t="s">
        <v>8545</v>
      </c>
      <c r="P1638" s="112"/>
    </row>
    <row r="1639" spans="1:16" ht="140.4" x14ac:dyDescent="0.3">
      <c r="A1639" s="122" t="s">
        <v>554</v>
      </c>
      <c r="B1639" s="111">
        <v>44750</v>
      </c>
      <c r="C1639" s="120" t="s">
        <v>8546</v>
      </c>
      <c r="D1639" s="112" t="s">
        <v>6422</v>
      </c>
      <c r="E1639" s="112" t="s">
        <v>1449</v>
      </c>
      <c r="F1639" s="113" t="s">
        <v>2261</v>
      </c>
      <c r="G1639" s="112" t="s">
        <v>665</v>
      </c>
      <c r="H1639" s="116" t="s">
        <v>396</v>
      </c>
      <c r="I1639" s="119" t="s">
        <v>424</v>
      </c>
      <c r="J1639" s="114" t="s">
        <v>452</v>
      </c>
      <c r="K1639" s="115" t="s">
        <v>0</v>
      </c>
      <c r="L1639" s="115" t="s">
        <v>8547</v>
      </c>
      <c r="M1639" s="117"/>
      <c r="N1639" s="121" t="s">
        <v>8548</v>
      </c>
      <c r="O1639" s="112" t="s">
        <v>8549</v>
      </c>
      <c r="P1639" s="112"/>
    </row>
    <row r="1640" spans="1:16" ht="140.4" x14ac:dyDescent="0.3">
      <c r="A1640" s="122" t="s">
        <v>1294</v>
      </c>
      <c r="B1640" s="111">
        <v>44750</v>
      </c>
      <c r="C1640" s="120" t="s">
        <v>8550</v>
      </c>
      <c r="D1640" s="112" t="s">
        <v>8551</v>
      </c>
      <c r="E1640" s="112" t="s">
        <v>1340</v>
      </c>
      <c r="F1640" s="113" t="s">
        <v>1544</v>
      </c>
      <c r="G1640" s="112" t="s">
        <v>873</v>
      </c>
      <c r="H1640" s="116" t="s">
        <v>396</v>
      </c>
      <c r="I1640" s="119" t="s">
        <v>447</v>
      </c>
      <c r="J1640" s="114" t="s">
        <v>452</v>
      </c>
      <c r="K1640" s="115" t="s">
        <v>25</v>
      </c>
      <c r="L1640" s="115" t="s">
        <v>8552</v>
      </c>
      <c r="M1640" s="117"/>
      <c r="N1640" s="121" t="s">
        <v>8553</v>
      </c>
      <c r="O1640" s="112" t="s">
        <v>8554</v>
      </c>
      <c r="P1640" s="112"/>
    </row>
    <row r="1641" spans="1:16" ht="124.8" x14ac:dyDescent="0.3">
      <c r="A1641" s="122" t="s">
        <v>400</v>
      </c>
      <c r="B1641" s="111">
        <v>44750</v>
      </c>
      <c r="C1641" s="120" t="s">
        <v>8555</v>
      </c>
      <c r="D1641" s="112" t="s">
        <v>8556</v>
      </c>
      <c r="E1641" s="112" t="s">
        <v>2808</v>
      </c>
      <c r="F1641" s="113" t="s">
        <v>374</v>
      </c>
      <c r="G1641" s="112" t="s">
        <v>374</v>
      </c>
      <c r="H1641" s="116" t="s">
        <v>396</v>
      </c>
      <c r="I1641" s="119" t="s">
        <v>2271</v>
      </c>
      <c r="J1641" s="114"/>
      <c r="K1641" s="115" t="s">
        <v>36</v>
      </c>
      <c r="L1641" s="115"/>
      <c r="M1641" s="117"/>
      <c r="N1641" s="121" t="s">
        <v>8557</v>
      </c>
      <c r="O1641" s="112" t="s">
        <v>8558</v>
      </c>
      <c r="P1641" s="112"/>
    </row>
    <row r="1642" spans="1:16" ht="187.2" x14ac:dyDescent="0.3">
      <c r="A1642" s="122" t="s">
        <v>400</v>
      </c>
      <c r="B1642" s="111">
        <v>44750</v>
      </c>
      <c r="C1642" s="120" t="s">
        <v>8559</v>
      </c>
      <c r="D1642" s="112" t="s">
        <v>8560</v>
      </c>
      <c r="E1642" s="112" t="s">
        <v>1702</v>
      </c>
      <c r="F1642" s="113" t="s">
        <v>374</v>
      </c>
      <c r="G1642" s="112" t="s">
        <v>374</v>
      </c>
      <c r="H1642" s="116" t="s">
        <v>396</v>
      </c>
      <c r="I1642" s="119" t="s">
        <v>461</v>
      </c>
      <c r="J1642" s="114"/>
      <c r="K1642" s="115" t="s">
        <v>43</v>
      </c>
      <c r="L1642" s="115" t="s">
        <v>2757</v>
      </c>
      <c r="M1642" s="117" t="s">
        <v>439</v>
      </c>
      <c r="N1642" s="121" t="s">
        <v>8561</v>
      </c>
      <c r="O1642" s="112" t="s">
        <v>8562</v>
      </c>
      <c r="P1642" s="112"/>
    </row>
    <row r="1643" spans="1:16" ht="62.4" x14ac:dyDescent="0.3">
      <c r="A1643" s="122" t="s">
        <v>750</v>
      </c>
      <c r="B1643" s="111">
        <v>44750</v>
      </c>
      <c r="C1643" s="120" t="s">
        <v>8563</v>
      </c>
      <c r="D1643" s="112" t="s">
        <v>8564</v>
      </c>
      <c r="E1643" s="112" t="s">
        <v>8565</v>
      </c>
      <c r="F1643" s="113" t="s">
        <v>2261</v>
      </c>
      <c r="G1643" s="112" t="s">
        <v>564</v>
      </c>
      <c r="H1643" s="116" t="s">
        <v>396</v>
      </c>
      <c r="I1643" s="119" t="s">
        <v>461</v>
      </c>
      <c r="J1643" s="114" t="s">
        <v>386</v>
      </c>
      <c r="K1643" s="115" t="s">
        <v>1</v>
      </c>
      <c r="L1643" s="115"/>
      <c r="M1643" s="117"/>
      <c r="N1643" s="121" t="s">
        <v>8566</v>
      </c>
      <c r="O1643" s="112" t="s">
        <v>8567</v>
      </c>
      <c r="P1643" s="112"/>
    </row>
    <row r="1644" spans="1:16" ht="124.8" x14ac:dyDescent="0.3">
      <c r="A1644" s="122" t="s">
        <v>750</v>
      </c>
      <c r="B1644" s="111">
        <v>44750</v>
      </c>
      <c r="C1644" s="120" t="s">
        <v>8568</v>
      </c>
      <c r="D1644" s="112" t="s">
        <v>8569</v>
      </c>
      <c r="E1644" s="112" t="s">
        <v>2094</v>
      </c>
      <c r="F1644" s="113" t="s">
        <v>1833</v>
      </c>
      <c r="G1644" s="112" t="s">
        <v>374</v>
      </c>
      <c r="H1644" s="116" t="s">
        <v>396</v>
      </c>
      <c r="I1644" s="119" t="s">
        <v>571</v>
      </c>
      <c r="J1644" s="114" t="s">
        <v>386</v>
      </c>
      <c r="K1644" s="115" t="s">
        <v>1</v>
      </c>
      <c r="L1644" s="115"/>
      <c r="M1644" s="117"/>
      <c r="N1644" s="121" t="s">
        <v>8570</v>
      </c>
      <c r="O1644" s="112" t="s">
        <v>8571</v>
      </c>
      <c r="P1644" s="112"/>
    </row>
    <row r="1645" spans="1:16" ht="156" x14ac:dyDescent="0.3">
      <c r="A1645" s="122" t="s">
        <v>379</v>
      </c>
      <c r="B1645" s="111">
        <v>44750</v>
      </c>
      <c r="C1645" s="120" t="s">
        <v>8572</v>
      </c>
      <c r="D1645" s="112" t="s">
        <v>8573</v>
      </c>
      <c r="E1645" s="112" t="s">
        <v>1572</v>
      </c>
      <c r="F1645" s="113" t="s">
        <v>1463</v>
      </c>
      <c r="G1645" s="112" t="s">
        <v>2115</v>
      </c>
      <c r="H1645" s="116" t="s">
        <v>396</v>
      </c>
      <c r="I1645" s="170" t="s">
        <v>5633</v>
      </c>
      <c r="J1645" s="115" t="s">
        <v>452</v>
      </c>
      <c r="K1645" s="115" t="s">
        <v>7</v>
      </c>
      <c r="L1645" s="115" t="s">
        <v>8574</v>
      </c>
      <c r="M1645" s="117" t="s">
        <v>439</v>
      </c>
      <c r="N1645" s="121" t="s">
        <v>8575</v>
      </c>
      <c r="O1645" s="112" t="s">
        <v>8576</v>
      </c>
      <c r="P1645" s="112"/>
    </row>
    <row r="1646" spans="1:16" ht="140.4" x14ac:dyDescent="0.3">
      <c r="A1646" s="122" t="s">
        <v>379</v>
      </c>
      <c r="B1646" s="111">
        <v>44750</v>
      </c>
      <c r="C1646" s="120" t="s">
        <v>8577</v>
      </c>
      <c r="D1646" s="112" t="s">
        <v>8578</v>
      </c>
      <c r="E1646" s="112" t="s">
        <v>1360</v>
      </c>
      <c r="F1646" s="113" t="s">
        <v>1463</v>
      </c>
      <c r="G1646" s="112" t="s">
        <v>409</v>
      </c>
      <c r="H1646" s="116" t="s">
        <v>396</v>
      </c>
      <c r="I1646" s="170" t="s">
        <v>537</v>
      </c>
      <c r="J1646" s="115" t="s">
        <v>452</v>
      </c>
      <c r="K1646" s="115" t="s">
        <v>93</v>
      </c>
      <c r="L1646" s="115"/>
      <c r="M1646" s="117" t="s">
        <v>649</v>
      </c>
      <c r="N1646" s="121" t="s">
        <v>8579</v>
      </c>
      <c r="O1646" s="112" t="s">
        <v>8580</v>
      </c>
      <c r="P1646" s="112"/>
    </row>
    <row r="1647" spans="1:16" ht="327.60000000000002" x14ac:dyDescent="0.3">
      <c r="A1647" s="122" t="s">
        <v>379</v>
      </c>
      <c r="B1647" s="111">
        <v>44750</v>
      </c>
      <c r="C1647" s="120" t="s">
        <v>8581</v>
      </c>
      <c r="D1647" s="112" t="s">
        <v>8582</v>
      </c>
      <c r="E1647" s="112" t="s">
        <v>1572</v>
      </c>
      <c r="F1647" s="113" t="s">
        <v>5463</v>
      </c>
      <c r="G1647" s="112" t="s">
        <v>3280</v>
      </c>
      <c r="H1647" s="116" t="s">
        <v>375</v>
      </c>
      <c r="I1647" s="170" t="s">
        <v>1189</v>
      </c>
      <c r="J1647" s="115" t="s">
        <v>386</v>
      </c>
      <c r="K1647" s="115" t="s">
        <v>32</v>
      </c>
      <c r="L1647" s="115" t="s">
        <v>8583</v>
      </c>
      <c r="M1647" s="117"/>
      <c r="N1647" s="121" t="s">
        <v>8584</v>
      </c>
      <c r="O1647" s="112" t="s">
        <v>8585</v>
      </c>
      <c r="P1647" s="112"/>
    </row>
    <row r="1648" spans="1:16" ht="93.6" x14ac:dyDescent="0.3">
      <c r="A1648" s="122" t="s">
        <v>412</v>
      </c>
      <c r="B1648" s="111">
        <v>44743</v>
      </c>
      <c r="C1648" s="120" t="s">
        <v>8586</v>
      </c>
      <c r="D1648" s="112" t="s">
        <v>8587</v>
      </c>
      <c r="E1648" s="112" t="s">
        <v>4253</v>
      </c>
      <c r="F1648" s="113" t="s">
        <v>374</v>
      </c>
      <c r="G1648" s="112" t="s">
        <v>374</v>
      </c>
      <c r="H1648" s="116" t="s">
        <v>396</v>
      </c>
      <c r="I1648" s="119" t="s">
        <v>397</v>
      </c>
      <c r="J1648" s="114"/>
      <c r="K1648" s="115"/>
      <c r="L1648" s="115"/>
      <c r="M1648" s="117"/>
      <c r="N1648" s="121" t="s">
        <v>8588</v>
      </c>
      <c r="O1648" s="112" t="s">
        <v>8589</v>
      </c>
      <c r="P1648" s="112"/>
    </row>
    <row r="1649" spans="1:16" ht="62.4" x14ac:dyDescent="0.3">
      <c r="A1649" s="122" t="s">
        <v>412</v>
      </c>
      <c r="B1649" s="111">
        <v>44743</v>
      </c>
      <c r="C1649" s="120" t="s">
        <v>8590</v>
      </c>
      <c r="D1649" s="112" t="s">
        <v>8591</v>
      </c>
      <c r="E1649" s="112" t="s">
        <v>2143</v>
      </c>
      <c r="F1649" s="113" t="s">
        <v>1544</v>
      </c>
      <c r="G1649" s="112" t="s">
        <v>409</v>
      </c>
      <c r="H1649" s="116" t="s">
        <v>396</v>
      </c>
      <c r="I1649" s="119" t="s">
        <v>461</v>
      </c>
      <c r="J1649" s="114"/>
      <c r="K1649" s="115"/>
      <c r="L1649" s="115"/>
      <c r="M1649" s="117"/>
      <c r="N1649" s="121" t="s">
        <v>8592</v>
      </c>
      <c r="O1649" s="112" t="s">
        <v>8593</v>
      </c>
      <c r="P1649" s="112"/>
    </row>
    <row r="1650" spans="1:16" ht="62.4" x14ac:dyDescent="0.3">
      <c r="A1650" s="122" t="s">
        <v>412</v>
      </c>
      <c r="B1650" s="111">
        <v>44743</v>
      </c>
      <c r="C1650" s="120" t="s">
        <v>8594</v>
      </c>
      <c r="D1650" s="112" t="s">
        <v>8595</v>
      </c>
      <c r="E1650" s="112" t="s">
        <v>2869</v>
      </c>
      <c r="F1650" s="113" t="s">
        <v>1463</v>
      </c>
      <c r="G1650" s="112" t="s">
        <v>564</v>
      </c>
      <c r="H1650" s="116" t="s">
        <v>396</v>
      </c>
      <c r="I1650" s="119" t="s">
        <v>397</v>
      </c>
      <c r="J1650" s="114"/>
      <c r="K1650" s="115"/>
      <c r="L1650" s="115"/>
      <c r="M1650" s="117"/>
      <c r="N1650" s="121" t="s">
        <v>8596</v>
      </c>
      <c r="O1650" s="112" t="s">
        <v>8597</v>
      </c>
      <c r="P1650" s="112"/>
    </row>
    <row r="1651" spans="1:16" ht="358.8" x14ac:dyDescent="0.3">
      <c r="A1651" s="122" t="s">
        <v>412</v>
      </c>
      <c r="B1651" s="111">
        <v>44743</v>
      </c>
      <c r="C1651" s="120" t="s">
        <v>8598</v>
      </c>
      <c r="D1651" s="112" t="s">
        <v>8599</v>
      </c>
      <c r="E1651" s="112" t="s">
        <v>1913</v>
      </c>
      <c r="F1651" s="113" t="s">
        <v>374</v>
      </c>
      <c r="G1651" s="112" t="s">
        <v>374</v>
      </c>
      <c r="H1651" s="116" t="s">
        <v>375</v>
      </c>
      <c r="I1651" s="119" t="s">
        <v>431</v>
      </c>
      <c r="J1651" s="114"/>
      <c r="K1651" s="115"/>
      <c r="L1651" s="115"/>
      <c r="M1651" s="117"/>
      <c r="N1651" s="121" t="s">
        <v>8600</v>
      </c>
      <c r="O1651" s="112" t="s">
        <v>8601</v>
      </c>
      <c r="P1651" s="112"/>
    </row>
    <row r="1652" spans="1:16" ht="124.8" x14ac:dyDescent="0.3">
      <c r="A1652" s="122" t="s">
        <v>369</v>
      </c>
      <c r="B1652" s="111">
        <v>44743</v>
      </c>
      <c r="C1652" s="120" t="s">
        <v>8602</v>
      </c>
      <c r="D1652" s="112" t="s">
        <v>8603</v>
      </c>
      <c r="E1652" s="112" t="s">
        <v>445</v>
      </c>
      <c r="F1652" s="113" t="s">
        <v>374</v>
      </c>
      <c r="G1652" s="112" t="s">
        <v>374</v>
      </c>
      <c r="H1652" s="116" t="s">
        <v>375</v>
      </c>
      <c r="I1652" s="119" t="s">
        <v>431</v>
      </c>
      <c r="J1652" s="114"/>
      <c r="K1652" s="115"/>
      <c r="L1652" s="115"/>
      <c r="M1652" s="117"/>
      <c r="N1652" s="121" t="s">
        <v>8604</v>
      </c>
      <c r="O1652" s="112" t="s">
        <v>8605</v>
      </c>
      <c r="P1652" s="112"/>
    </row>
    <row r="1653" spans="1:16" ht="109.2" x14ac:dyDescent="0.3">
      <c r="A1653" s="122" t="s">
        <v>400</v>
      </c>
      <c r="B1653" s="111">
        <v>44743</v>
      </c>
      <c r="C1653" s="120" t="s">
        <v>8606</v>
      </c>
      <c r="D1653" s="112" t="s">
        <v>8607</v>
      </c>
      <c r="E1653" s="112" t="s">
        <v>8608</v>
      </c>
      <c r="F1653" s="113" t="s">
        <v>1556</v>
      </c>
      <c r="G1653" s="112" t="s">
        <v>409</v>
      </c>
      <c r="H1653" s="116" t="s">
        <v>396</v>
      </c>
      <c r="I1653" s="119" t="s">
        <v>431</v>
      </c>
      <c r="J1653" s="114" t="s">
        <v>386</v>
      </c>
      <c r="K1653" s="115" t="s">
        <v>50</v>
      </c>
      <c r="L1653" s="115" t="s">
        <v>8609</v>
      </c>
      <c r="M1653" s="117"/>
      <c r="N1653" s="121" t="s">
        <v>8610</v>
      </c>
      <c r="O1653" s="112" t="s">
        <v>8611</v>
      </c>
      <c r="P1653" s="112"/>
    </row>
    <row r="1654" spans="1:16" ht="140.4" x14ac:dyDescent="0.3">
      <c r="A1654" s="122" t="s">
        <v>400</v>
      </c>
      <c r="B1654" s="111">
        <v>44743</v>
      </c>
      <c r="C1654" s="120" t="s">
        <v>8612</v>
      </c>
      <c r="D1654" s="112" t="s">
        <v>8613</v>
      </c>
      <c r="E1654" s="112" t="s">
        <v>1401</v>
      </c>
      <c r="F1654" s="113" t="s">
        <v>374</v>
      </c>
      <c r="G1654" s="135" t="s">
        <v>374</v>
      </c>
      <c r="H1654" s="116" t="s">
        <v>375</v>
      </c>
      <c r="I1654" s="119" t="s">
        <v>447</v>
      </c>
      <c r="J1654" s="114" t="s">
        <v>452</v>
      </c>
      <c r="K1654" s="115" t="s">
        <v>39</v>
      </c>
      <c r="L1654" s="115"/>
      <c r="M1654" s="117"/>
      <c r="N1654" s="121" t="s">
        <v>8614</v>
      </c>
      <c r="O1654" s="112" t="s">
        <v>8615</v>
      </c>
      <c r="P1654" s="112"/>
    </row>
    <row r="1655" spans="1:16" ht="265.2" x14ac:dyDescent="0.3">
      <c r="A1655" s="122" t="s">
        <v>390</v>
      </c>
      <c r="B1655" s="111">
        <v>44743</v>
      </c>
      <c r="C1655" s="120" t="s">
        <v>8616</v>
      </c>
      <c r="D1655" s="112" t="s">
        <v>8617</v>
      </c>
      <c r="E1655" s="112" t="s">
        <v>2143</v>
      </c>
      <c r="F1655" s="113" t="s">
        <v>1606</v>
      </c>
      <c r="G1655" s="112" t="s">
        <v>2971</v>
      </c>
      <c r="H1655" s="116" t="s">
        <v>396</v>
      </c>
      <c r="I1655" s="119" t="s">
        <v>431</v>
      </c>
      <c r="J1655" s="114" t="s">
        <v>386</v>
      </c>
      <c r="K1655" s="115" t="s">
        <v>43</v>
      </c>
      <c r="L1655" s="115" t="s">
        <v>8618</v>
      </c>
      <c r="M1655" s="117" t="s">
        <v>439</v>
      </c>
      <c r="N1655" s="121" t="s">
        <v>8619</v>
      </c>
      <c r="O1655" s="112" t="s">
        <v>8620</v>
      </c>
      <c r="P1655" s="112"/>
    </row>
    <row r="1656" spans="1:16" ht="218.4" x14ac:dyDescent="0.3">
      <c r="A1656" s="122" t="s">
        <v>390</v>
      </c>
      <c r="B1656" s="111">
        <v>44743</v>
      </c>
      <c r="C1656" s="120" t="s">
        <v>8621</v>
      </c>
      <c r="D1656" s="112" t="s">
        <v>8622</v>
      </c>
      <c r="E1656" s="112" t="s">
        <v>2143</v>
      </c>
      <c r="F1656" s="113" t="s">
        <v>374</v>
      </c>
      <c r="G1656" s="112" t="s">
        <v>374</v>
      </c>
      <c r="H1656" s="116" t="s">
        <v>396</v>
      </c>
      <c r="I1656" s="119" t="s">
        <v>431</v>
      </c>
      <c r="J1656" s="114"/>
      <c r="K1656" s="115" t="s">
        <v>14</v>
      </c>
      <c r="L1656" s="115"/>
      <c r="M1656" s="117" t="s">
        <v>439</v>
      </c>
      <c r="N1656" s="121" t="s">
        <v>8623</v>
      </c>
      <c r="O1656" s="112" t="s">
        <v>8624</v>
      </c>
      <c r="P1656" s="112"/>
    </row>
    <row r="1657" spans="1:16" ht="93.6" x14ac:dyDescent="0.3">
      <c r="A1657" s="122" t="s">
        <v>390</v>
      </c>
      <c r="B1657" s="111">
        <v>44743</v>
      </c>
      <c r="C1657" s="120" t="s">
        <v>8625</v>
      </c>
      <c r="D1657" s="112" t="s">
        <v>8626</v>
      </c>
      <c r="E1657" s="112" t="s">
        <v>1702</v>
      </c>
      <c r="F1657" s="113" t="s">
        <v>374</v>
      </c>
      <c r="G1657" s="135" t="s">
        <v>374</v>
      </c>
      <c r="H1657" s="116" t="s">
        <v>396</v>
      </c>
      <c r="I1657" s="119" t="s">
        <v>385</v>
      </c>
      <c r="J1657" s="114" t="s">
        <v>452</v>
      </c>
      <c r="K1657" s="115" t="s">
        <v>3</v>
      </c>
      <c r="L1657" s="115" t="s">
        <v>8627</v>
      </c>
      <c r="M1657" s="117"/>
      <c r="N1657" s="121" t="s">
        <v>8628</v>
      </c>
      <c r="O1657" s="112" t="s">
        <v>8629</v>
      </c>
      <c r="P1657" s="112"/>
    </row>
    <row r="1658" spans="1:16" ht="171.6" x14ac:dyDescent="0.3">
      <c r="A1658" s="122" t="s">
        <v>390</v>
      </c>
      <c r="B1658" s="111">
        <v>44743</v>
      </c>
      <c r="C1658" s="120" t="s">
        <v>8630</v>
      </c>
      <c r="D1658" s="112" t="s">
        <v>8631</v>
      </c>
      <c r="E1658" s="112" t="s">
        <v>1850</v>
      </c>
      <c r="F1658" s="113" t="s">
        <v>374</v>
      </c>
      <c r="G1658" s="135" t="s">
        <v>374</v>
      </c>
      <c r="H1658" s="116" t="s">
        <v>375</v>
      </c>
      <c r="I1658" s="119" t="s">
        <v>385</v>
      </c>
      <c r="J1658" s="114" t="s">
        <v>452</v>
      </c>
      <c r="K1658" s="115" t="s">
        <v>50</v>
      </c>
      <c r="L1658" s="115" t="s">
        <v>8632</v>
      </c>
      <c r="M1658" s="117"/>
      <c r="N1658" s="121" t="s">
        <v>8633</v>
      </c>
      <c r="O1658" s="112" t="s">
        <v>8634</v>
      </c>
      <c r="P1658" s="112"/>
    </row>
    <row r="1659" spans="1:16" ht="171.6" x14ac:dyDescent="0.3">
      <c r="A1659" s="122" t="s">
        <v>390</v>
      </c>
      <c r="B1659" s="111">
        <v>44743</v>
      </c>
      <c r="C1659" s="120" t="s">
        <v>8635</v>
      </c>
      <c r="D1659" s="112" t="s">
        <v>8636</v>
      </c>
      <c r="E1659" s="112" t="s">
        <v>1878</v>
      </c>
      <c r="F1659" s="113" t="s">
        <v>1059</v>
      </c>
      <c r="G1659" s="112" t="s">
        <v>7560</v>
      </c>
      <c r="H1659" s="116" t="s">
        <v>375</v>
      </c>
      <c r="I1659" s="119" t="s">
        <v>385</v>
      </c>
      <c r="J1659" s="114" t="s">
        <v>386</v>
      </c>
      <c r="K1659" s="115" t="s">
        <v>88</v>
      </c>
      <c r="L1659" s="115" t="s">
        <v>8637</v>
      </c>
      <c r="M1659" s="117"/>
      <c r="N1659" s="121" t="s">
        <v>8638</v>
      </c>
      <c r="O1659" s="112" t="s">
        <v>8639</v>
      </c>
      <c r="P1659" s="112"/>
    </row>
    <row r="1660" spans="1:16" ht="343.2" x14ac:dyDescent="0.3">
      <c r="A1660" s="122" t="s">
        <v>412</v>
      </c>
      <c r="B1660" s="111">
        <v>44743</v>
      </c>
      <c r="C1660" s="120" t="s">
        <v>8640</v>
      </c>
      <c r="D1660" s="112" t="s">
        <v>8641</v>
      </c>
      <c r="E1660" s="112" t="s">
        <v>8642</v>
      </c>
      <c r="F1660" s="113" t="s">
        <v>1470</v>
      </c>
      <c r="G1660" s="112" t="s">
        <v>8643</v>
      </c>
      <c r="H1660" s="116" t="s">
        <v>375</v>
      </c>
      <c r="I1660" s="119" t="s">
        <v>431</v>
      </c>
      <c r="J1660" s="114" t="s">
        <v>452</v>
      </c>
      <c r="K1660" s="115" t="s">
        <v>0</v>
      </c>
      <c r="L1660" s="115" t="s">
        <v>8644</v>
      </c>
      <c r="M1660" s="117"/>
      <c r="N1660" s="121" t="s">
        <v>8645</v>
      </c>
      <c r="O1660" s="112" t="s">
        <v>8646</v>
      </c>
      <c r="P1660" s="112"/>
    </row>
    <row r="1661" spans="1:16" ht="202.8" x14ac:dyDescent="0.3">
      <c r="A1661" s="122" t="s">
        <v>412</v>
      </c>
      <c r="B1661" s="111">
        <v>44743</v>
      </c>
      <c r="C1661" s="120" t="s">
        <v>8647</v>
      </c>
      <c r="D1661" s="112" t="s">
        <v>8648</v>
      </c>
      <c r="E1661" s="112" t="s">
        <v>8649</v>
      </c>
      <c r="F1661" s="113" t="s">
        <v>1470</v>
      </c>
      <c r="G1661" s="112" t="s">
        <v>942</v>
      </c>
      <c r="H1661" s="116" t="s">
        <v>375</v>
      </c>
      <c r="I1661" s="170" t="s">
        <v>537</v>
      </c>
      <c r="J1661" s="115" t="s">
        <v>452</v>
      </c>
      <c r="K1661" s="115" t="s">
        <v>147</v>
      </c>
      <c r="L1661" s="115"/>
      <c r="M1661" s="117"/>
      <c r="N1661" s="121" t="s">
        <v>8650</v>
      </c>
      <c r="O1661" s="112" t="s">
        <v>8651</v>
      </c>
      <c r="P1661" s="112"/>
    </row>
    <row r="1662" spans="1:16" ht="93.6" x14ac:dyDescent="0.3">
      <c r="A1662" s="122" t="s">
        <v>412</v>
      </c>
      <c r="B1662" s="111">
        <v>44743</v>
      </c>
      <c r="C1662" s="120" t="s">
        <v>8652</v>
      </c>
      <c r="D1662" s="112" t="s">
        <v>8653</v>
      </c>
      <c r="E1662" s="112" t="s">
        <v>4253</v>
      </c>
      <c r="F1662" s="113" t="s">
        <v>1556</v>
      </c>
      <c r="G1662" s="112" t="s">
        <v>564</v>
      </c>
      <c r="H1662" s="116" t="s">
        <v>396</v>
      </c>
      <c r="I1662" s="119" t="s">
        <v>461</v>
      </c>
      <c r="J1662" s="114" t="s">
        <v>386</v>
      </c>
      <c r="K1662" s="115" t="s">
        <v>19</v>
      </c>
      <c r="L1662" s="115"/>
      <c r="M1662" s="117"/>
      <c r="N1662" s="121" t="s">
        <v>8654</v>
      </c>
      <c r="O1662" s="112" t="s">
        <v>8655</v>
      </c>
      <c r="P1662" s="112"/>
    </row>
    <row r="1663" spans="1:16" ht="156" x14ac:dyDescent="0.3">
      <c r="A1663" s="122" t="s">
        <v>412</v>
      </c>
      <c r="B1663" s="111">
        <v>44743</v>
      </c>
      <c r="C1663" s="120" t="s">
        <v>8656</v>
      </c>
      <c r="D1663" s="112" t="s">
        <v>8657</v>
      </c>
      <c r="E1663" s="112" t="s">
        <v>4253</v>
      </c>
      <c r="F1663" s="113" t="s">
        <v>1606</v>
      </c>
      <c r="G1663" s="112" t="s">
        <v>665</v>
      </c>
      <c r="H1663" s="116" t="s">
        <v>396</v>
      </c>
      <c r="I1663" s="119" t="s">
        <v>431</v>
      </c>
      <c r="J1663" s="114" t="s">
        <v>386</v>
      </c>
      <c r="K1663" s="115" t="s">
        <v>19</v>
      </c>
      <c r="L1663" s="115"/>
      <c r="M1663" s="117"/>
      <c r="N1663" s="121" t="s">
        <v>8658</v>
      </c>
      <c r="O1663" s="112" t="s">
        <v>8659</v>
      </c>
      <c r="P1663" s="112"/>
    </row>
    <row r="1664" spans="1:16" ht="156" x14ac:dyDescent="0.3">
      <c r="A1664" s="122" t="s">
        <v>369</v>
      </c>
      <c r="B1664" s="111">
        <v>44743</v>
      </c>
      <c r="C1664" s="120" t="s">
        <v>8660</v>
      </c>
      <c r="D1664" s="112" t="s">
        <v>8661</v>
      </c>
      <c r="E1664" s="112" t="s">
        <v>1913</v>
      </c>
      <c r="F1664" s="113" t="s">
        <v>374</v>
      </c>
      <c r="G1664" s="112" t="s">
        <v>374</v>
      </c>
      <c r="H1664" s="116" t="s">
        <v>375</v>
      </c>
      <c r="I1664" s="119" t="s">
        <v>447</v>
      </c>
      <c r="J1664" s="114" t="s">
        <v>452</v>
      </c>
      <c r="K1664" s="115" t="s">
        <v>19</v>
      </c>
      <c r="L1664" s="115"/>
      <c r="M1664" s="117"/>
      <c r="N1664" s="121" t="s">
        <v>8662</v>
      </c>
      <c r="O1664" s="112" t="s">
        <v>8663</v>
      </c>
      <c r="P1664" s="112"/>
    </row>
    <row r="1665" spans="1:16" ht="109.2" x14ac:dyDescent="0.3">
      <c r="A1665" s="122" t="s">
        <v>1294</v>
      </c>
      <c r="B1665" s="111">
        <v>44743</v>
      </c>
      <c r="C1665" s="120" t="s">
        <v>8664</v>
      </c>
      <c r="D1665" s="112" t="s">
        <v>8665</v>
      </c>
      <c r="E1665" s="112" t="s">
        <v>1087</v>
      </c>
      <c r="F1665" s="113" t="s">
        <v>374</v>
      </c>
      <c r="G1665" s="112" t="s">
        <v>2503</v>
      </c>
      <c r="H1665" s="116" t="s">
        <v>396</v>
      </c>
      <c r="I1665" s="119" t="s">
        <v>710</v>
      </c>
      <c r="J1665" s="114" t="s">
        <v>452</v>
      </c>
      <c r="K1665" s="115" t="s">
        <v>25</v>
      </c>
      <c r="L1665" s="115" t="s">
        <v>8666</v>
      </c>
      <c r="M1665" s="117"/>
      <c r="N1665" s="121" t="s">
        <v>8667</v>
      </c>
      <c r="O1665" s="112" t="s">
        <v>8668</v>
      </c>
      <c r="P1665" s="112"/>
    </row>
    <row r="1666" spans="1:16" ht="234" x14ac:dyDescent="0.3">
      <c r="A1666" s="122" t="s">
        <v>1294</v>
      </c>
      <c r="B1666" s="111">
        <v>44743</v>
      </c>
      <c r="C1666" s="120" t="s">
        <v>8669</v>
      </c>
      <c r="D1666" s="112" t="s">
        <v>8670</v>
      </c>
      <c r="E1666" s="112" t="s">
        <v>8671</v>
      </c>
      <c r="F1666" s="113" t="s">
        <v>1606</v>
      </c>
      <c r="G1666" s="112" t="s">
        <v>3557</v>
      </c>
      <c r="H1666" s="116" t="s">
        <v>375</v>
      </c>
      <c r="I1666" s="119" t="s">
        <v>461</v>
      </c>
      <c r="J1666" s="114" t="s">
        <v>386</v>
      </c>
      <c r="K1666" s="115" t="s">
        <v>1</v>
      </c>
      <c r="L1666" s="115"/>
      <c r="M1666" s="117"/>
      <c r="N1666" s="121" t="s">
        <v>8672</v>
      </c>
      <c r="O1666" s="112" t="s">
        <v>8673</v>
      </c>
      <c r="P1666" s="112"/>
    </row>
    <row r="1667" spans="1:16" ht="265.2" x14ac:dyDescent="0.3">
      <c r="A1667" s="122" t="s">
        <v>400</v>
      </c>
      <c r="B1667" s="111">
        <v>44743</v>
      </c>
      <c r="C1667" s="120" t="s">
        <v>8674</v>
      </c>
      <c r="D1667" s="112" t="s">
        <v>8675</v>
      </c>
      <c r="E1667" s="112" t="s">
        <v>8676</v>
      </c>
      <c r="F1667" s="113" t="s">
        <v>1518</v>
      </c>
      <c r="G1667" s="112" t="s">
        <v>942</v>
      </c>
      <c r="H1667" s="116" t="s">
        <v>375</v>
      </c>
      <c r="I1667" s="119" t="s">
        <v>431</v>
      </c>
      <c r="J1667" s="114" t="s">
        <v>386</v>
      </c>
      <c r="K1667" s="115" t="s">
        <v>50</v>
      </c>
      <c r="L1667" s="115" t="s">
        <v>8677</v>
      </c>
      <c r="M1667" s="117"/>
      <c r="N1667" s="121" t="s">
        <v>8678</v>
      </c>
      <c r="O1667" s="112" t="s">
        <v>8679</v>
      </c>
      <c r="P1667" s="112"/>
    </row>
    <row r="1668" spans="1:16" ht="327.60000000000002" x14ac:dyDescent="0.3">
      <c r="A1668" s="122" t="s">
        <v>400</v>
      </c>
      <c r="B1668" s="111">
        <v>44743</v>
      </c>
      <c r="C1668" s="120" t="s">
        <v>8680</v>
      </c>
      <c r="D1668" s="112" t="s">
        <v>8681</v>
      </c>
      <c r="E1668" s="112" t="s">
        <v>1572</v>
      </c>
      <c r="F1668" s="113" t="s">
        <v>374</v>
      </c>
      <c r="G1668" s="135" t="s">
        <v>1387</v>
      </c>
      <c r="H1668" s="116" t="s">
        <v>375</v>
      </c>
      <c r="I1668" s="119" t="s">
        <v>516</v>
      </c>
      <c r="J1668" s="114" t="s">
        <v>452</v>
      </c>
      <c r="K1668" s="115" t="s">
        <v>50</v>
      </c>
      <c r="L1668" s="115" t="s">
        <v>8682</v>
      </c>
      <c r="M1668" s="117"/>
      <c r="N1668" s="121" t="s">
        <v>8683</v>
      </c>
      <c r="O1668" s="112" t="s">
        <v>8684</v>
      </c>
      <c r="P1668" s="112"/>
    </row>
    <row r="1669" spans="1:16" ht="140.4" x14ac:dyDescent="0.3">
      <c r="A1669" s="122" t="s">
        <v>400</v>
      </c>
      <c r="B1669" s="111">
        <v>44743</v>
      </c>
      <c r="C1669" s="120" t="s">
        <v>8685</v>
      </c>
      <c r="D1669" s="112" t="s">
        <v>8686</v>
      </c>
      <c r="E1669" s="112" t="s">
        <v>1702</v>
      </c>
      <c r="F1669" s="113" t="s">
        <v>374</v>
      </c>
      <c r="G1669" s="135" t="s">
        <v>374</v>
      </c>
      <c r="H1669" s="116" t="s">
        <v>375</v>
      </c>
      <c r="I1669" s="119" t="s">
        <v>447</v>
      </c>
      <c r="J1669" s="114" t="s">
        <v>452</v>
      </c>
      <c r="K1669" s="115" t="s">
        <v>3</v>
      </c>
      <c r="L1669" s="115" t="s">
        <v>8687</v>
      </c>
      <c r="M1669" s="117"/>
      <c r="N1669" s="121" t="s">
        <v>8688</v>
      </c>
      <c r="O1669" s="112" t="s">
        <v>8689</v>
      </c>
      <c r="P1669" s="112"/>
    </row>
    <row r="1670" spans="1:16" ht="218.4" x14ac:dyDescent="0.3">
      <c r="A1670" s="122" t="s">
        <v>400</v>
      </c>
      <c r="B1670" s="111">
        <v>44743</v>
      </c>
      <c r="C1670" s="120" t="s">
        <v>8690</v>
      </c>
      <c r="D1670" s="112" t="s">
        <v>8691</v>
      </c>
      <c r="E1670" s="112" t="s">
        <v>1449</v>
      </c>
      <c r="F1670" s="113" t="s">
        <v>374</v>
      </c>
      <c r="G1670" s="135" t="s">
        <v>374</v>
      </c>
      <c r="H1670" s="116" t="s">
        <v>375</v>
      </c>
      <c r="I1670" s="119" t="s">
        <v>397</v>
      </c>
      <c r="J1670" s="114" t="s">
        <v>452</v>
      </c>
      <c r="K1670" s="115" t="s">
        <v>9</v>
      </c>
      <c r="L1670" s="115" t="s">
        <v>8692</v>
      </c>
      <c r="M1670" s="117" t="s">
        <v>439</v>
      </c>
      <c r="N1670" s="121" t="s">
        <v>8693</v>
      </c>
      <c r="O1670" s="112" t="s">
        <v>8694</v>
      </c>
      <c r="P1670" s="112"/>
    </row>
    <row r="1671" spans="1:16" ht="280.8" x14ac:dyDescent="0.3">
      <c r="A1671" s="122" t="s">
        <v>400</v>
      </c>
      <c r="B1671" s="111">
        <v>44743</v>
      </c>
      <c r="C1671" s="120" t="s">
        <v>8695</v>
      </c>
      <c r="D1671" s="112" t="s">
        <v>8696</v>
      </c>
      <c r="E1671" s="112" t="s">
        <v>3851</v>
      </c>
      <c r="F1671" s="113" t="s">
        <v>374</v>
      </c>
      <c r="G1671" s="112" t="s">
        <v>374</v>
      </c>
      <c r="H1671" s="116" t="s">
        <v>375</v>
      </c>
      <c r="I1671" s="119" t="s">
        <v>397</v>
      </c>
      <c r="J1671" s="114"/>
      <c r="K1671" s="115" t="s">
        <v>14</v>
      </c>
      <c r="L1671" s="115"/>
      <c r="M1671" s="117" t="s">
        <v>649</v>
      </c>
      <c r="N1671" s="121" t="s">
        <v>8697</v>
      </c>
      <c r="O1671" s="112" t="s">
        <v>8698</v>
      </c>
      <c r="P1671" s="112"/>
    </row>
    <row r="1672" spans="1:16" ht="78" x14ac:dyDescent="0.3">
      <c r="A1672" s="122" t="s">
        <v>379</v>
      </c>
      <c r="B1672" s="111">
        <v>44743</v>
      </c>
      <c r="C1672" s="120" t="s">
        <v>8699</v>
      </c>
      <c r="D1672" s="112" t="s">
        <v>8700</v>
      </c>
      <c r="E1672" s="112" t="s">
        <v>1860</v>
      </c>
      <c r="F1672" s="113" t="s">
        <v>1556</v>
      </c>
      <c r="G1672" s="112" t="s">
        <v>374</v>
      </c>
      <c r="H1672" s="116" t="s">
        <v>396</v>
      </c>
      <c r="I1672" s="170" t="s">
        <v>431</v>
      </c>
      <c r="J1672" s="115" t="s">
        <v>452</v>
      </c>
      <c r="K1672" s="115" t="s">
        <v>7</v>
      </c>
      <c r="L1672" s="115" t="s">
        <v>8701</v>
      </c>
      <c r="M1672" s="117" t="s">
        <v>439</v>
      </c>
      <c r="N1672" s="121" t="s">
        <v>8702</v>
      </c>
      <c r="O1672" s="112" t="s">
        <v>8703</v>
      </c>
      <c r="P1672" s="112"/>
    </row>
    <row r="1673" spans="1:16" ht="62.4" x14ac:dyDescent="0.3">
      <c r="A1673" s="122" t="s">
        <v>379</v>
      </c>
      <c r="B1673" s="111">
        <v>44743</v>
      </c>
      <c r="C1673" s="120" t="s">
        <v>8704</v>
      </c>
      <c r="D1673" s="112" t="s">
        <v>8705</v>
      </c>
      <c r="E1673" s="112" t="s">
        <v>1878</v>
      </c>
      <c r="F1673" s="113" t="s">
        <v>1463</v>
      </c>
      <c r="G1673" s="112" t="s">
        <v>564</v>
      </c>
      <c r="H1673" s="116" t="s">
        <v>396</v>
      </c>
      <c r="I1673" s="170" t="s">
        <v>385</v>
      </c>
      <c r="J1673" s="115" t="s">
        <v>452</v>
      </c>
      <c r="K1673" s="115" t="s">
        <v>7</v>
      </c>
      <c r="L1673" s="115"/>
      <c r="M1673" s="117" t="s">
        <v>649</v>
      </c>
      <c r="N1673" s="121" t="s">
        <v>8706</v>
      </c>
      <c r="O1673" s="112" t="s">
        <v>8707</v>
      </c>
      <c r="P1673" s="112"/>
    </row>
    <row r="1674" spans="1:16" ht="93.6" x14ac:dyDescent="0.3">
      <c r="A1674" s="122" t="s">
        <v>379</v>
      </c>
      <c r="B1674" s="111">
        <v>44743</v>
      </c>
      <c r="C1674" s="120" t="s">
        <v>8708</v>
      </c>
      <c r="D1674" s="112" t="s">
        <v>8709</v>
      </c>
      <c r="E1674" s="112" t="s">
        <v>2143</v>
      </c>
      <c r="F1674" s="121" t="s">
        <v>374</v>
      </c>
      <c r="G1674" s="112" t="s">
        <v>8710</v>
      </c>
      <c r="H1674" s="116" t="s">
        <v>396</v>
      </c>
      <c r="I1674" s="170" t="s">
        <v>424</v>
      </c>
      <c r="J1674" s="115" t="s">
        <v>386</v>
      </c>
      <c r="K1674" s="115" t="s">
        <v>7</v>
      </c>
      <c r="L1674" s="115" t="s">
        <v>8711</v>
      </c>
      <c r="M1674" s="117"/>
      <c r="N1674" s="121" t="s">
        <v>8712</v>
      </c>
      <c r="O1674" s="112" t="s">
        <v>8713</v>
      </c>
      <c r="P1674" s="112"/>
    </row>
    <row r="1675" spans="1:16" ht="62.4" x14ac:dyDescent="0.3">
      <c r="A1675" s="122" t="s">
        <v>379</v>
      </c>
      <c r="B1675" s="111">
        <v>44743</v>
      </c>
      <c r="C1675" s="120" t="s">
        <v>8714</v>
      </c>
      <c r="D1675" s="112" t="s">
        <v>8715</v>
      </c>
      <c r="E1675" s="112" t="s">
        <v>1850</v>
      </c>
      <c r="F1675" s="113" t="s">
        <v>374</v>
      </c>
      <c r="G1675" s="112" t="s">
        <v>374</v>
      </c>
      <c r="H1675" s="116" t="s">
        <v>396</v>
      </c>
      <c r="I1675" s="170" t="s">
        <v>431</v>
      </c>
      <c r="J1675" s="115" t="s">
        <v>452</v>
      </c>
      <c r="K1675" s="115" t="s">
        <v>7</v>
      </c>
      <c r="L1675" s="115"/>
      <c r="M1675" s="117"/>
      <c r="N1675" s="121" t="s">
        <v>8716</v>
      </c>
      <c r="O1675" s="112" t="s">
        <v>8717</v>
      </c>
      <c r="P1675" s="112"/>
    </row>
    <row r="1676" spans="1:16" ht="109.2" x14ac:dyDescent="0.3">
      <c r="A1676" s="122" t="s">
        <v>379</v>
      </c>
      <c r="B1676" s="111">
        <v>44743</v>
      </c>
      <c r="C1676" s="120" t="s">
        <v>8718</v>
      </c>
      <c r="D1676" s="112" t="s">
        <v>6293</v>
      </c>
      <c r="E1676" s="112" t="s">
        <v>2143</v>
      </c>
      <c r="F1676" s="113" t="s">
        <v>374</v>
      </c>
      <c r="G1676" s="112" t="s">
        <v>374</v>
      </c>
      <c r="H1676" s="116" t="s">
        <v>375</v>
      </c>
      <c r="I1676" s="170" t="s">
        <v>431</v>
      </c>
      <c r="J1676" s="115" t="s">
        <v>452</v>
      </c>
      <c r="K1676" s="124" t="s">
        <v>7</v>
      </c>
      <c r="L1676" s="124" t="s">
        <v>8719</v>
      </c>
      <c r="M1676" s="117" t="s">
        <v>649</v>
      </c>
      <c r="N1676" s="121" t="s">
        <v>8720</v>
      </c>
      <c r="O1676" s="112" t="s">
        <v>6297</v>
      </c>
      <c r="P1676" s="112"/>
    </row>
    <row r="1677" spans="1:16" ht="78" x14ac:dyDescent="0.3">
      <c r="A1677" s="122" t="s">
        <v>369</v>
      </c>
      <c r="B1677" s="111">
        <v>44736</v>
      </c>
      <c r="C1677" s="120" t="s">
        <v>8721</v>
      </c>
      <c r="D1677" s="112" t="s">
        <v>8722</v>
      </c>
      <c r="E1677" s="112" t="s">
        <v>8723</v>
      </c>
      <c r="F1677" s="113" t="s">
        <v>374</v>
      </c>
      <c r="G1677" s="112" t="s">
        <v>374</v>
      </c>
      <c r="H1677" s="116" t="s">
        <v>396</v>
      </c>
      <c r="I1677" s="119" t="s">
        <v>424</v>
      </c>
      <c r="J1677" s="114"/>
      <c r="K1677" s="115"/>
      <c r="L1677" s="115"/>
      <c r="M1677" s="117"/>
      <c r="N1677" s="121" t="s">
        <v>8724</v>
      </c>
      <c r="O1677" s="112" t="s">
        <v>8725</v>
      </c>
      <c r="P1677" s="112"/>
    </row>
    <row r="1678" spans="1:16" ht="109.2" x14ac:dyDescent="0.3">
      <c r="A1678" s="122" t="s">
        <v>1007</v>
      </c>
      <c r="B1678" s="111">
        <v>44736</v>
      </c>
      <c r="C1678" s="120" t="s">
        <v>8726</v>
      </c>
      <c r="D1678" s="112" t="s">
        <v>8727</v>
      </c>
      <c r="E1678" s="112" t="s">
        <v>1878</v>
      </c>
      <c r="F1678" s="113" t="s">
        <v>1463</v>
      </c>
      <c r="G1678" s="112" t="s">
        <v>3171</v>
      </c>
      <c r="H1678" s="116" t="s">
        <v>396</v>
      </c>
      <c r="I1678" s="119" t="s">
        <v>461</v>
      </c>
      <c r="J1678" s="114"/>
      <c r="K1678" s="115"/>
      <c r="L1678" s="115"/>
      <c r="M1678" s="117"/>
      <c r="N1678" s="121" t="s">
        <v>8728</v>
      </c>
      <c r="O1678" s="112" t="s">
        <v>8729</v>
      </c>
      <c r="P1678" s="112"/>
    </row>
    <row r="1679" spans="1:16" ht="140.4" x14ac:dyDescent="0.3">
      <c r="A1679" s="122" t="s">
        <v>400</v>
      </c>
      <c r="B1679" s="111">
        <v>44736</v>
      </c>
      <c r="C1679" s="120" t="s">
        <v>8730</v>
      </c>
      <c r="D1679" s="112" t="s">
        <v>8731</v>
      </c>
      <c r="E1679" s="112" t="s">
        <v>1737</v>
      </c>
      <c r="F1679" s="113" t="s">
        <v>3298</v>
      </c>
      <c r="G1679" s="112" t="s">
        <v>374</v>
      </c>
      <c r="H1679" s="116" t="s">
        <v>375</v>
      </c>
      <c r="I1679" s="119" t="s">
        <v>571</v>
      </c>
      <c r="J1679" s="114" t="s">
        <v>452</v>
      </c>
      <c r="K1679" s="115" t="s">
        <v>128</v>
      </c>
      <c r="L1679" s="115" t="s">
        <v>8732</v>
      </c>
      <c r="M1679" s="117" t="s">
        <v>439</v>
      </c>
      <c r="N1679" s="121" t="s">
        <v>8733</v>
      </c>
      <c r="O1679" s="112" t="s">
        <v>8734</v>
      </c>
      <c r="P1679" s="112"/>
    </row>
    <row r="1680" spans="1:16" ht="109.2" x14ac:dyDescent="0.3">
      <c r="A1680" s="122" t="s">
        <v>390</v>
      </c>
      <c r="B1680" s="111">
        <v>44736</v>
      </c>
      <c r="C1680" s="120" t="s">
        <v>8735</v>
      </c>
      <c r="D1680" s="112" t="s">
        <v>8736</v>
      </c>
      <c r="E1680" s="112" t="s">
        <v>2456</v>
      </c>
      <c r="F1680" s="113" t="s">
        <v>1525</v>
      </c>
      <c r="G1680" s="112" t="s">
        <v>374</v>
      </c>
      <c r="H1680" s="116" t="s">
        <v>375</v>
      </c>
      <c r="I1680" s="119" t="s">
        <v>431</v>
      </c>
      <c r="J1680" s="114" t="s">
        <v>452</v>
      </c>
      <c r="K1680" s="115" t="s">
        <v>1</v>
      </c>
      <c r="L1680" s="115"/>
      <c r="M1680" s="117"/>
      <c r="N1680" s="121" t="s">
        <v>8737</v>
      </c>
      <c r="O1680" s="112" t="s">
        <v>8738</v>
      </c>
      <c r="P1680" s="112"/>
    </row>
    <row r="1681" spans="1:16" ht="93.6" x14ac:dyDescent="0.3">
      <c r="A1681" s="122" t="s">
        <v>390</v>
      </c>
      <c r="B1681" s="111">
        <v>44736</v>
      </c>
      <c r="C1681" s="120" t="s">
        <v>8739</v>
      </c>
      <c r="D1681" s="112" t="s">
        <v>2983</v>
      </c>
      <c r="E1681" s="112" t="s">
        <v>445</v>
      </c>
      <c r="F1681" s="113" t="s">
        <v>1463</v>
      </c>
      <c r="G1681" s="135" t="s">
        <v>8740</v>
      </c>
      <c r="H1681" s="116" t="s">
        <v>396</v>
      </c>
      <c r="I1681" s="119" t="s">
        <v>1844</v>
      </c>
      <c r="J1681" s="114" t="s">
        <v>452</v>
      </c>
      <c r="K1681" s="115" t="s">
        <v>167</v>
      </c>
      <c r="L1681" s="115" t="s">
        <v>8741</v>
      </c>
      <c r="M1681" s="117"/>
      <c r="N1681" s="121" t="s">
        <v>8742</v>
      </c>
      <c r="O1681" s="112" t="s">
        <v>8743</v>
      </c>
      <c r="P1681" s="112"/>
    </row>
    <row r="1682" spans="1:16" ht="93.6" x14ac:dyDescent="0.3">
      <c r="A1682" s="122" t="s">
        <v>390</v>
      </c>
      <c r="B1682" s="111">
        <v>44736</v>
      </c>
      <c r="C1682" s="120" t="s">
        <v>8744</v>
      </c>
      <c r="D1682" s="112" t="s">
        <v>8745</v>
      </c>
      <c r="E1682" s="112" t="s">
        <v>1850</v>
      </c>
      <c r="F1682" s="121" t="s">
        <v>374</v>
      </c>
      <c r="G1682" s="112" t="s">
        <v>8746</v>
      </c>
      <c r="H1682" s="112" t="s">
        <v>396</v>
      </c>
      <c r="I1682" s="170" t="s">
        <v>7793</v>
      </c>
      <c r="J1682" s="115"/>
      <c r="K1682" s="115" t="s">
        <v>10</v>
      </c>
      <c r="L1682" s="115" t="s">
        <v>8747</v>
      </c>
      <c r="M1682" s="117"/>
      <c r="N1682" s="121" t="s">
        <v>8748</v>
      </c>
      <c r="O1682" s="112" t="s">
        <v>8749</v>
      </c>
      <c r="P1682" s="112"/>
    </row>
    <row r="1683" spans="1:16" ht="93.6" x14ac:dyDescent="0.3">
      <c r="A1683" s="122" t="s">
        <v>390</v>
      </c>
      <c r="B1683" s="111">
        <v>44736</v>
      </c>
      <c r="C1683" s="120" t="s">
        <v>8750</v>
      </c>
      <c r="D1683" s="112" t="s">
        <v>8751</v>
      </c>
      <c r="E1683" s="112" t="s">
        <v>2869</v>
      </c>
      <c r="F1683" s="113" t="s">
        <v>374</v>
      </c>
      <c r="G1683" s="112" t="s">
        <v>374</v>
      </c>
      <c r="H1683" s="116" t="s">
        <v>396</v>
      </c>
      <c r="I1683" s="119" t="s">
        <v>385</v>
      </c>
      <c r="J1683" s="114" t="s">
        <v>386</v>
      </c>
      <c r="K1683" s="115" t="s">
        <v>36</v>
      </c>
      <c r="L1683" s="115" t="s">
        <v>8752</v>
      </c>
      <c r="M1683" s="117"/>
      <c r="N1683" s="121" t="s">
        <v>8753</v>
      </c>
      <c r="O1683" s="112" t="s">
        <v>8754</v>
      </c>
      <c r="P1683" s="112"/>
    </row>
    <row r="1684" spans="1:16" ht="218.4" x14ac:dyDescent="0.3">
      <c r="A1684" s="122" t="s">
        <v>627</v>
      </c>
      <c r="B1684" s="111">
        <v>44736</v>
      </c>
      <c r="C1684" s="120" t="s">
        <v>8755</v>
      </c>
      <c r="D1684" s="112" t="s">
        <v>8756</v>
      </c>
      <c r="E1684" s="112" t="s">
        <v>1297</v>
      </c>
      <c r="F1684" s="121" t="s">
        <v>374</v>
      </c>
      <c r="G1684" s="112" t="s">
        <v>374</v>
      </c>
      <c r="H1684" s="112" t="s">
        <v>375</v>
      </c>
      <c r="I1684" s="136" t="s">
        <v>461</v>
      </c>
      <c r="J1684" s="124" t="s">
        <v>452</v>
      </c>
      <c r="K1684" s="115" t="s">
        <v>7</v>
      </c>
      <c r="L1684" s="115" t="s">
        <v>8757</v>
      </c>
      <c r="M1684" s="117" t="s">
        <v>649</v>
      </c>
      <c r="N1684" s="112" t="s">
        <v>8758</v>
      </c>
      <c r="O1684" s="121" t="s">
        <v>8759</v>
      </c>
      <c r="P1684" s="121"/>
    </row>
    <row r="1685" spans="1:16" ht="280.8" x14ac:dyDescent="0.3">
      <c r="A1685" s="122" t="s">
        <v>412</v>
      </c>
      <c r="B1685" s="111">
        <v>44736</v>
      </c>
      <c r="C1685" s="120" t="s">
        <v>8760</v>
      </c>
      <c r="D1685" s="112" t="s">
        <v>8761</v>
      </c>
      <c r="E1685" s="112" t="s">
        <v>1850</v>
      </c>
      <c r="F1685" s="113" t="s">
        <v>8762</v>
      </c>
      <c r="G1685" s="112" t="s">
        <v>4189</v>
      </c>
      <c r="H1685" s="116" t="s">
        <v>375</v>
      </c>
      <c r="I1685" s="119" t="s">
        <v>424</v>
      </c>
      <c r="J1685" s="114" t="s">
        <v>452</v>
      </c>
      <c r="K1685" s="115" t="s">
        <v>72</v>
      </c>
      <c r="L1685" s="115"/>
      <c r="M1685" s="117"/>
      <c r="N1685" s="121" t="s">
        <v>8763</v>
      </c>
      <c r="O1685" s="112" t="s">
        <v>8764</v>
      </c>
      <c r="P1685" s="112"/>
    </row>
    <row r="1686" spans="1:16" ht="109.2" x14ac:dyDescent="0.3">
      <c r="A1686" s="122" t="s">
        <v>412</v>
      </c>
      <c r="B1686" s="111">
        <v>44736</v>
      </c>
      <c r="C1686" s="120" t="s">
        <v>8765</v>
      </c>
      <c r="D1686" s="112" t="s">
        <v>8766</v>
      </c>
      <c r="E1686" s="112" t="s">
        <v>1360</v>
      </c>
      <c r="F1686" s="113" t="s">
        <v>1833</v>
      </c>
      <c r="G1686" s="112" t="s">
        <v>564</v>
      </c>
      <c r="H1686" s="116" t="s">
        <v>396</v>
      </c>
      <c r="I1686" s="119" t="s">
        <v>431</v>
      </c>
      <c r="J1686" s="114" t="s">
        <v>386</v>
      </c>
      <c r="K1686" s="115" t="s">
        <v>20</v>
      </c>
      <c r="L1686" s="115" t="s">
        <v>8767</v>
      </c>
      <c r="M1686" s="117"/>
      <c r="N1686" s="121" t="s">
        <v>8768</v>
      </c>
      <c r="O1686" s="112" t="s">
        <v>8769</v>
      </c>
      <c r="P1686" s="112"/>
    </row>
    <row r="1687" spans="1:16" ht="78" x14ac:dyDescent="0.3">
      <c r="A1687" s="122" t="s">
        <v>554</v>
      </c>
      <c r="B1687" s="111">
        <v>44736</v>
      </c>
      <c r="C1687" s="120" t="s">
        <v>8770</v>
      </c>
      <c r="D1687" s="112" t="s">
        <v>8771</v>
      </c>
      <c r="E1687" s="112" t="s">
        <v>1328</v>
      </c>
      <c r="F1687" s="113" t="s">
        <v>1544</v>
      </c>
      <c r="G1687" s="112" t="s">
        <v>564</v>
      </c>
      <c r="H1687" s="116" t="s">
        <v>396</v>
      </c>
      <c r="I1687" s="119" t="s">
        <v>385</v>
      </c>
      <c r="J1687" s="114" t="s">
        <v>452</v>
      </c>
      <c r="K1687" s="115" t="s">
        <v>0</v>
      </c>
      <c r="L1687" s="115" t="s">
        <v>8772</v>
      </c>
      <c r="M1687" s="117"/>
      <c r="N1687" s="121" t="s">
        <v>8773</v>
      </c>
      <c r="O1687" s="112" t="s">
        <v>8774</v>
      </c>
      <c r="P1687" s="112"/>
    </row>
    <row r="1688" spans="1:16" ht="409.6" x14ac:dyDescent="0.3">
      <c r="A1688" s="122" t="s">
        <v>369</v>
      </c>
      <c r="B1688" s="111">
        <v>44736</v>
      </c>
      <c r="C1688" s="120" t="s">
        <v>8775</v>
      </c>
      <c r="D1688" s="112" t="s">
        <v>8776</v>
      </c>
      <c r="E1688" s="112" t="s">
        <v>1878</v>
      </c>
      <c r="F1688" s="121" t="s">
        <v>3830</v>
      </c>
      <c r="G1688" s="112" t="s">
        <v>374</v>
      </c>
      <c r="H1688" s="116" t="s">
        <v>375</v>
      </c>
      <c r="I1688" s="119" t="s">
        <v>461</v>
      </c>
      <c r="J1688" s="114" t="s">
        <v>386</v>
      </c>
      <c r="K1688" s="115" t="s">
        <v>29</v>
      </c>
      <c r="L1688" s="115" t="s">
        <v>3825</v>
      </c>
      <c r="M1688" s="117"/>
      <c r="N1688" s="121" t="s">
        <v>8777</v>
      </c>
      <c r="O1688" s="112" t="s">
        <v>8778</v>
      </c>
      <c r="P1688" s="112"/>
    </row>
    <row r="1689" spans="1:16" ht="265.2" x14ac:dyDescent="0.3">
      <c r="A1689" s="122" t="s">
        <v>369</v>
      </c>
      <c r="B1689" s="111">
        <v>44736</v>
      </c>
      <c r="C1689" s="120" t="s">
        <v>8779</v>
      </c>
      <c r="D1689" s="112" t="s">
        <v>8780</v>
      </c>
      <c r="E1689" s="112" t="s">
        <v>1572</v>
      </c>
      <c r="F1689" s="121" t="s">
        <v>374</v>
      </c>
      <c r="G1689" s="112" t="s">
        <v>374</v>
      </c>
      <c r="H1689" s="116" t="s">
        <v>375</v>
      </c>
      <c r="I1689" s="119" t="s">
        <v>461</v>
      </c>
      <c r="J1689" s="114" t="s">
        <v>386</v>
      </c>
      <c r="K1689" s="115" t="s">
        <v>50</v>
      </c>
      <c r="L1689" s="115" t="s">
        <v>8781</v>
      </c>
      <c r="M1689" s="117"/>
      <c r="N1689" s="121" t="s">
        <v>8782</v>
      </c>
      <c r="O1689" s="112" t="s">
        <v>8783</v>
      </c>
      <c r="P1689" s="112"/>
    </row>
    <row r="1690" spans="1:16" ht="109.2" x14ac:dyDescent="0.3">
      <c r="A1690" s="122" t="s">
        <v>400</v>
      </c>
      <c r="B1690" s="111">
        <v>44736</v>
      </c>
      <c r="C1690" s="120" t="s">
        <v>8784</v>
      </c>
      <c r="D1690" s="112" t="s">
        <v>8785</v>
      </c>
      <c r="E1690" s="112" t="s">
        <v>1401</v>
      </c>
      <c r="F1690" s="113" t="s">
        <v>374</v>
      </c>
      <c r="G1690" s="112" t="s">
        <v>374</v>
      </c>
      <c r="H1690" s="116" t="s">
        <v>396</v>
      </c>
      <c r="I1690" s="119" t="s">
        <v>447</v>
      </c>
      <c r="J1690" s="114" t="s">
        <v>386</v>
      </c>
      <c r="K1690" s="115" t="s">
        <v>50</v>
      </c>
      <c r="L1690" s="115" t="s">
        <v>8786</v>
      </c>
      <c r="M1690" s="117"/>
      <c r="N1690" s="121" t="s">
        <v>8787</v>
      </c>
      <c r="O1690" s="112" t="s">
        <v>8788</v>
      </c>
      <c r="P1690" s="112"/>
    </row>
    <row r="1691" spans="1:16" ht="218.4" x14ac:dyDescent="0.3">
      <c r="A1691" s="122" t="s">
        <v>400</v>
      </c>
      <c r="B1691" s="111">
        <v>44736</v>
      </c>
      <c r="C1691" s="120" t="s">
        <v>8789</v>
      </c>
      <c r="D1691" s="112" t="s">
        <v>8790</v>
      </c>
      <c r="E1691" s="112" t="s">
        <v>4950</v>
      </c>
      <c r="F1691" s="121" t="s">
        <v>374</v>
      </c>
      <c r="G1691" s="112" t="s">
        <v>374</v>
      </c>
      <c r="H1691" s="116" t="s">
        <v>375</v>
      </c>
      <c r="I1691" s="119" t="s">
        <v>795</v>
      </c>
      <c r="J1691" s="114"/>
      <c r="K1691" s="115" t="s">
        <v>14</v>
      </c>
      <c r="L1691" s="115"/>
      <c r="M1691" s="117" t="s">
        <v>649</v>
      </c>
      <c r="N1691" s="121" t="s">
        <v>8791</v>
      </c>
      <c r="O1691" s="112" t="s">
        <v>8792</v>
      </c>
      <c r="P1691" s="112"/>
    </row>
    <row r="1692" spans="1:16" ht="62.4" x14ac:dyDescent="0.3">
      <c r="A1692" s="122" t="s">
        <v>750</v>
      </c>
      <c r="B1692" s="111">
        <v>44736</v>
      </c>
      <c r="C1692" s="120" t="s">
        <v>8793</v>
      </c>
      <c r="D1692" s="112" t="s">
        <v>8794</v>
      </c>
      <c r="E1692" s="112" t="s">
        <v>2176</v>
      </c>
      <c r="F1692" s="113" t="s">
        <v>1556</v>
      </c>
      <c r="G1692" s="112" t="s">
        <v>758</v>
      </c>
      <c r="H1692" s="116" t="s">
        <v>396</v>
      </c>
      <c r="I1692" s="119" t="s">
        <v>8795</v>
      </c>
      <c r="J1692" s="114" t="s">
        <v>452</v>
      </c>
      <c r="K1692" s="115" t="s">
        <v>1</v>
      </c>
      <c r="L1692" s="115" t="s">
        <v>850</v>
      </c>
      <c r="M1692" s="117"/>
      <c r="N1692" s="121" t="s">
        <v>8796</v>
      </c>
      <c r="O1692" s="112" t="s">
        <v>8797</v>
      </c>
      <c r="P1692" s="112"/>
    </row>
    <row r="1693" spans="1:16" ht="140.4" x14ac:dyDescent="0.3">
      <c r="A1693" s="122" t="s">
        <v>750</v>
      </c>
      <c r="B1693" s="111">
        <v>44736</v>
      </c>
      <c r="C1693" s="120" t="s">
        <v>8798</v>
      </c>
      <c r="D1693" s="112" t="s">
        <v>8799</v>
      </c>
      <c r="E1693" s="112" t="s">
        <v>2869</v>
      </c>
      <c r="F1693" s="113" t="s">
        <v>1525</v>
      </c>
      <c r="G1693" s="112" t="s">
        <v>8800</v>
      </c>
      <c r="H1693" s="116" t="s">
        <v>375</v>
      </c>
      <c r="I1693" s="119" t="s">
        <v>1206</v>
      </c>
      <c r="J1693" s="114" t="s">
        <v>386</v>
      </c>
      <c r="K1693" s="115" t="s">
        <v>1</v>
      </c>
      <c r="L1693" s="115"/>
      <c r="M1693" s="117"/>
      <c r="N1693" s="121" t="s">
        <v>8801</v>
      </c>
      <c r="O1693" s="112" t="s">
        <v>8802</v>
      </c>
      <c r="P1693" s="112"/>
    </row>
    <row r="1694" spans="1:16" ht="93.6" x14ac:dyDescent="0.3">
      <c r="A1694" s="122" t="s">
        <v>750</v>
      </c>
      <c r="B1694" s="111">
        <v>44736</v>
      </c>
      <c r="C1694" s="120" t="s">
        <v>8803</v>
      </c>
      <c r="D1694" s="112" t="s">
        <v>8804</v>
      </c>
      <c r="E1694" s="112" t="s">
        <v>1850</v>
      </c>
      <c r="F1694" s="113" t="s">
        <v>374</v>
      </c>
      <c r="G1694" s="112" t="s">
        <v>2115</v>
      </c>
      <c r="H1694" s="116" t="s">
        <v>396</v>
      </c>
      <c r="I1694" s="119" t="s">
        <v>385</v>
      </c>
      <c r="J1694" s="114" t="s">
        <v>452</v>
      </c>
      <c r="K1694" s="115" t="s">
        <v>1</v>
      </c>
      <c r="L1694" s="115"/>
      <c r="M1694" s="117"/>
      <c r="N1694" s="121" t="s">
        <v>8805</v>
      </c>
      <c r="O1694" s="112" t="s">
        <v>8806</v>
      </c>
      <c r="P1694" s="112"/>
    </row>
    <row r="1695" spans="1:16" ht="124.8" x14ac:dyDescent="0.3">
      <c r="A1695" s="122" t="s">
        <v>750</v>
      </c>
      <c r="B1695" s="111">
        <v>44736</v>
      </c>
      <c r="C1695" s="120" t="s">
        <v>8807</v>
      </c>
      <c r="D1695" s="112" t="s">
        <v>8808</v>
      </c>
      <c r="E1695" s="112" t="s">
        <v>1850</v>
      </c>
      <c r="F1695" s="113" t="s">
        <v>1463</v>
      </c>
      <c r="G1695" s="112" t="s">
        <v>8809</v>
      </c>
      <c r="H1695" s="116" t="s">
        <v>396</v>
      </c>
      <c r="I1695" s="119" t="s">
        <v>431</v>
      </c>
      <c r="J1695" s="114"/>
      <c r="K1695" s="115" t="s">
        <v>7</v>
      </c>
      <c r="L1695" s="115"/>
      <c r="M1695" s="117"/>
      <c r="N1695" s="121" t="s">
        <v>8810</v>
      </c>
      <c r="O1695" s="112" t="s">
        <v>8811</v>
      </c>
      <c r="P1695" s="112"/>
    </row>
    <row r="1696" spans="1:16" ht="109.2" x14ac:dyDescent="0.3">
      <c r="A1696" s="122" t="s">
        <v>379</v>
      </c>
      <c r="B1696" s="111">
        <v>44736</v>
      </c>
      <c r="C1696" s="120" t="s">
        <v>8812</v>
      </c>
      <c r="D1696" s="112" t="s">
        <v>5520</v>
      </c>
      <c r="E1696" s="112" t="s">
        <v>8813</v>
      </c>
      <c r="F1696" s="113" t="s">
        <v>1463</v>
      </c>
      <c r="G1696" s="112" t="s">
        <v>1387</v>
      </c>
      <c r="H1696" s="116" t="s">
        <v>396</v>
      </c>
      <c r="I1696" s="170" t="s">
        <v>461</v>
      </c>
      <c r="J1696" s="115" t="s">
        <v>386</v>
      </c>
      <c r="K1696" s="124" t="s">
        <v>32</v>
      </c>
      <c r="L1696" s="115" t="s">
        <v>8814</v>
      </c>
      <c r="M1696" s="117"/>
      <c r="N1696" s="121" t="s">
        <v>8815</v>
      </c>
      <c r="O1696" s="112" t="s">
        <v>8816</v>
      </c>
      <c r="P1696" s="112"/>
    </row>
    <row r="1697" spans="1:16" ht="140.4" x14ac:dyDescent="0.3">
      <c r="A1697" s="122" t="s">
        <v>379</v>
      </c>
      <c r="B1697" s="111">
        <v>44736</v>
      </c>
      <c r="C1697" s="120" t="s">
        <v>8817</v>
      </c>
      <c r="D1697" s="112" t="s">
        <v>8818</v>
      </c>
      <c r="E1697" s="112" t="s">
        <v>3851</v>
      </c>
      <c r="F1697" s="113" t="s">
        <v>1606</v>
      </c>
      <c r="G1697" s="112" t="s">
        <v>1088</v>
      </c>
      <c r="H1697" s="116" t="s">
        <v>396</v>
      </c>
      <c r="I1697" s="170" t="s">
        <v>431</v>
      </c>
      <c r="J1697" s="115" t="s">
        <v>452</v>
      </c>
      <c r="K1697" s="115" t="s">
        <v>14</v>
      </c>
      <c r="L1697" s="115"/>
      <c r="M1697" s="117" t="s">
        <v>439</v>
      </c>
      <c r="N1697" s="121" t="s">
        <v>8819</v>
      </c>
      <c r="O1697" s="112" t="s">
        <v>8820</v>
      </c>
      <c r="P1697" s="112"/>
    </row>
    <row r="1698" spans="1:16" ht="140.4" x14ac:dyDescent="0.3">
      <c r="A1698" s="122" t="s">
        <v>379</v>
      </c>
      <c r="B1698" s="111">
        <v>44736</v>
      </c>
      <c r="C1698" s="120" t="s">
        <v>8821</v>
      </c>
      <c r="D1698" s="112" t="s">
        <v>8822</v>
      </c>
      <c r="E1698" s="112" t="s">
        <v>2325</v>
      </c>
      <c r="F1698" s="113" t="s">
        <v>1525</v>
      </c>
      <c r="G1698" s="112" t="s">
        <v>4189</v>
      </c>
      <c r="H1698" s="116" t="s">
        <v>375</v>
      </c>
      <c r="I1698" s="119" t="s">
        <v>385</v>
      </c>
      <c r="J1698" s="114" t="s">
        <v>386</v>
      </c>
      <c r="K1698" s="115" t="s">
        <v>7</v>
      </c>
      <c r="L1698" s="115" t="s">
        <v>8823</v>
      </c>
      <c r="M1698" s="117" t="s">
        <v>439</v>
      </c>
      <c r="N1698" s="121" t="s">
        <v>8824</v>
      </c>
      <c r="O1698" s="112" t="s">
        <v>8825</v>
      </c>
      <c r="P1698" s="112"/>
    </row>
    <row r="1699" spans="1:16" ht="109.2" x14ac:dyDescent="0.3">
      <c r="A1699" s="122" t="s">
        <v>379</v>
      </c>
      <c r="B1699" s="111">
        <v>44736</v>
      </c>
      <c r="C1699" s="120" t="s">
        <v>8826</v>
      </c>
      <c r="D1699" s="112" t="s">
        <v>8827</v>
      </c>
      <c r="E1699" s="112" t="s">
        <v>1297</v>
      </c>
      <c r="F1699" s="113" t="s">
        <v>374</v>
      </c>
      <c r="G1699" s="112" t="s">
        <v>374</v>
      </c>
      <c r="H1699" s="116" t="s">
        <v>396</v>
      </c>
      <c r="I1699" s="125" t="s">
        <v>461</v>
      </c>
      <c r="J1699" s="123" t="s">
        <v>452</v>
      </c>
      <c r="K1699" s="115" t="s">
        <v>2</v>
      </c>
      <c r="L1699" s="124" t="s">
        <v>8828</v>
      </c>
      <c r="M1699" s="117" t="s">
        <v>439</v>
      </c>
      <c r="N1699" s="112" t="s">
        <v>8829</v>
      </c>
      <c r="O1699" s="112" t="s">
        <v>8830</v>
      </c>
      <c r="P1699" s="112"/>
    </row>
    <row r="1700" spans="1:16" ht="93.6" x14ac:dyDescent="0.3">
      <c r="A1700" s="122" t="s">
        <v>390</v>
      </c>
      <c r="B1700" s="111">
        <v>44729</v>
      </c>
      <c r="C1700" s="120" t="s">
        <v>8831</v>
      </c>
      <c r="D1700" s="112" t="s">
        <v>8832</v>
      </c>
      <c r="E1700" s="112" t="s">
        <v>8833</v>
      </c>
      <c r="F1700" s="113" t="s">
        <v>1463</v>
      </c>
      <c r="G1700" s="135" t="s">
        <v>460</v>
      </c>
      <c r="H1700" s="116" t="s">
        <v>396</v>
      </c>
      <c r="I1700" s="119" t="s">
        <v>1189</v>
      </c>
      <c r="J1700" s="114" t="s">
        <v>452</v>
      </c>
      <c r="K1700" s="115" t="s">
        <v>36</v>
      </c>
      <c r="L1700" s="115" t="s">
        <v>8834</v>
      </c>
      <c r="M1700" s="117"/>
      <c r="N1700" s="121" t="s">
        <v>8835</v>
      </c>
      <c r="O1700" s="112" t="s">
        <v>8836</v>
      </c>
      <c r="P1700" s="112"/>
    </row>
    <row r="1701" spans="1:16" ht="187.2" x14ac:dyDescent="0.3">
      <c r="A1701" s="122" t="s">
        <v>412</v>
      </c>
      <c r="B1701" s="111">
        <v>44729</v>
      </c>
      <c r="C1701" s="120" t="s">
        <v>8837</v>
      </c>
      <c r="D1701" s="112" t="s">
        <v>8838</v>
      </c>
      <c r="E1701" s="112" t="s">
        <v>1572</v>
      </c>
      <c r="F1701" s="113" t="s">
        <v>374</v>
      </c>
      <c r="G1701" s="112" t="s">
        <v>374</v>
      </c>
      <c r="H1701" s="116" t="s">
        <v>375</v>
      </c>
      <c r="I1701" s="119" t="s">
        <v>385</v>
      </c>
      <c r="J1701" s="114"/>
      <c r="K1701" s="115"/>
      <c r="L1701" s="115"/>
      <c r="M1701" s="117"/>
      <c r="N1701" s="121" t="s">
        <v>8839</v>
      </c>
      <c r="O1701" s="112" t="s">
        <v>8840</v>
      </c>
      <c r="P1701" s="112"/>
    </row>
    <row r="1702" spans="1:16" ht="124.8" x14ac:dyDescent="0.3">
      <c r="A1702" s="122" t="s">
        <v>412</v>
      </c>
      <c r="B1702" s="111">
        <v>44729</v>
      </c>
      <c r="C1702" s="120" t="s">
        <v>8841</v>
      </c>
      <c r="D1702" s="112" t="s">
        <v>8842</v>
      </c>
      <c r="E1702" s="112" t="s">
        <v>2456</v>
      </c>
      <c r="F1702" s="113" t="s">
        <v>1525</v>
      </c>
      <c r="G1702" s="112" t="s">
        <v>8843</v>
      </c>
      <c r="H1702" s="116" t="s">
        <v>375</v>
      </c>
      <c r="I1702" s="119" t="s">
        <v>1147</v>
      </c>
      <c r="J1702" s="114" t="s">
        <v>386</v>
      </c>
      <c r="K1702" s="115" t="s">
        <v>10</v>
      </c>
      <c r="L1702" s="115" t="s">
        <v>8844</v>
      </c>
      <c r="M1702" s="117"/>
      <c r="N1702" s="121" t="s">
        <v>8845</v>
      </c>
      <c r="O1702" s="112" t="s">
        <v>8846</v>
      </c>
      <c r="P1702" s="112"/>
    </row>
    <row r="1703" spans="1:16" ht="312" x14ac:dyDescent="0.3">
      <c r="A1703" s="122" t="s">
        <v>412</v>
      </c>
      <c r="B1703" s="111">
        <v>44729</v>
      </c>
      <c r="C1703" s="120" t="s">
        <v>8847</v>
      </c>
      <c r="D1703" s="112" t="s">
        <v>8848</v>
      </c>
      <c r="E1703" s="112" t="s">
        <v>1572</v>
      </c>
      <c r="F1703" s="113" t="s">
        <v>1518</v>
      </c>
      <c r="G1703" s="112" t="s">
        <v>942</v>
      </c>
      <c r="H1703" s="116" t="s">
        <v>375</v>
      </c>
      <c r="I1703" s="119" t="s">
        <v>431</v>
      </c>
      <c r="J1703" s="114" t="s">
        <v>386</v>
      </c>
      <c r="K1703" s="115" t="s">
        <v>10</v>
      </c>
      <c r="L1703" s="115" t="s">
        <v>850</v>
      </c>
      <c r="M1703" s="117"/>
      <c r="N1703" s="121" t="s">
        <v>8849</v>
      </c>
      <c r="O1703" s="112" t="s">
        <v>8850</v>
      </c>
      <c r="P1703" s="112"/>
    </row>
    <row r="1704" spans="1:16" ht="93.6" x14ac:dyDescent="0.3">
      <c r="A1704" s="122" t="s">
        <v>400</v>
      </c>
      <c r="B1704" s="111">
        <v>44729</v>
      </c>
      <c r="C1704" s="120" t="s">
        <v>8851</v>
      </c>
      <c r="D1704" s="112" t="s">
        <v>8852</v>
      </c>
      <c r="E1704" s="112" t="s">
        <v>1449</v>
      </c>
      <c r="F1704" s="113" t="s">
        <v>1556</v>
      </c>
      <c r="G1704" s="112" t="s">
        <v>564</v>
      </c>
      <c r="H1704" s="116" t="s">
        <v>396</v>
      </c>
      <c r="I1704" s="119" t="s">
        <v>1189</v>
      </c>
      <c r="J1704" s="114" t="s">
        <v>386</v>
      </c>
      <c r="K1704" s="115" t="s">
        <v>26</v>
      </c>
      <c r="L1704" s="115" t="s">
        <v>8853</v>
      </c>
      <c r="M1704" s="117"/>
      <c r="N1704" s="121" t="s">
        <v>8854</v>
      </c>
      <c r="O1704" s="112" t="s">
        <v>8855</v>
      </c>
      <c r="P1704" s="112"/>
    </row>
    <row r="1705" spans="1:16" ht="109.2" x14ac:dyDescent="0.3">
      <c r="A1705" s="122" t="s">
        <v>400</v>
      </c>
      <c r="B1705" s="111">
        <v>44729</v>
      </c>
      <c r="C1705" s="120" t="s">
        <v>8856</v>
      </c>
      <c r="D1705" s="112" t="s">
        <v>2761</v>
      </c>
      <c r="E1705" s="112" t="s">
        <v>8857</v>
      </c>
      <c r="F1705" s="113" t="s">
        <v>1525</v>
      </c>
      <c r="G1705" s="112" t="s">
        <v>374</v>
      </c>
      <c r="H1705" s="116" t="s">
        <v>375</v>
      </c>
      <c r="I1705" s="119" t="s">
        <v>2745</v>
      </c>
      <c r="J1705" s="114" t="s">
        <v>452</v>
      </c>
      <c r="K1705" s="115" t="s">
        <v>100</v>
      </c>
      <c r="L1705" s="115"/>
      <c r="M1705" s="117"/>
      <c r="N1705" s="121" t="s">
        <v>8858</v>
      </c>
      <c r="O1705" s="112" t="s">
        <v>8859</v>
      </c>
      <c r="P1705" s="112"/>
    </row>
    <row r="1706" spans="1:16" ht="234" x14ac:dyDescent="0.3">
      <c r="A1706" s="122" t="s">
        <v>400</v>
      </c>
      <c r="B1706" s="111">
        <v>44729</v>
      </c>
      <c r="C1706" s="120" t="s">
        <v>8860</v>
      </c>
      <c r="D1706" s="112" t="s">
        <v>8861</v>
      </c>
      <c r="E1706" s="112" t="s">
        <v>2000</v>
      </c>
      <c r="F1706" s="113" t="s">
        <v>374</v>
      </c>
      <c r="G1706" s="112" t="s">
        <v>374</v>
      </c>
      <c r="H1706" s="116" t="s">
        <v>375</v>
      </c>
      <c r="I1706" s="119" t="s">
        <v>447</v>
      </c>
      <c r="J1706" s="114" t="s">
        <v>386</v>
      </c>
      <c r="K1706" s="115" t="s">
        <v>2687</v>
      </c>
      <c r="L1706" s="115" t="s">
        <v>8862</v>
      </c>
      <c r="M1706" s="117"/>
      <c r="N1706" s="121" t="s">
        <v>8863</v>
      </c>
      <c r="O1706" s="112" t="s">
        <v>8864</v>
      </c>
      <c r="P1706" s="112"/>
    </row>
    <row r="1707" spans="1:16" ht="140.4" x14ac:dyDescent="0.3">
      <c r="A1707" s="122" t="s">
        <v>1033</v>
      </c>
      <c r="B1707" s="111">
        <v>44729</v>
      </c>
      <c r="C1707" s="120" t="s">
        <v>8865</v>
      </c>
      <c r="D1707" s="112" t="s">
        <v>8866</v>
      </c>
      <c r="E1707" s="112" t="s">
        <v>2094</v>
      </c>
      <c r="F1707" s="121" t="s">
        <v>374</v>
      </c>
      <c r="G1707" s="135" t="s">
        <v>564</v>
      </c>
      <c r="H1707" s="116" t="s">
        <v>375</v>
      </c>
      <c r="I1707" s="119" t="s">
        <v>461</v>
      </c>
      <c r="J1707" s="114" t="s">
        <v>452</v>
      </c>
      <c r="K1707" s="115" t="s">
        <v>25</v>
      </c>
      <c r="L1707" s="115"/>
      <c r="M1707" s="117"/>
      <c r="N1707" s="121" t="s">
        <v>8867</v>
      </c>
      <c r="O1707" s="112" t="s">
        <v>8868</v>
      </c>
      <c r="P1707" s="112"/>
    </row>
    <row r="1708" spans="1:16" ht="93.6" x14ac:dyDescent="0.3">
      <c r="A1708" s="122" t="s">
        <v>390</v>
      </c>
      <c r="B1708" s="111">
        <v>44729</v>
      </c>
      <c r="C1708" s="120" t="s">
        <v>8869</v>
      </c>
      <c r="D1708" s="112" t="s">
        <v>8870</v>
      </c>
      <c r="E1708" s="112" t="s">
        <v>8871</v>
      </c>
      <c r="F1708" s="113" t="s">
        <v>1544</v>
      </c>
      <c r="G1708" s="135" t="s">
        <v>942</v>
      </c>
      <c r="H1708" s="116" t="s">
        <v>396</v>
      </c>
      <c r="I1708" s="119" t="s">
        <v>783</v>
      </c>
      <c r="J1708" s="114" t="s">
        <v>452</v>
      </c>
      <c r="K1708" s="115" t="s">
        <v>26</v>
      </c>
      <c r="L1708" s="115" t="s">
        <v>8872</v>
      </c>
      <c r="M1708" s="117"/>
      <c r="N1708" s="121" t="s">
        <v>8873</v>
      </c>
      <c r="O1708" s="112" t="s">
        <v>8874</v>
      </c>
      <c r="P1708" s="112"/>
    </row>
    <row r="1709" spans="1:16" ht="171.6" x14ac:dyDescent="0.3">
      <c r="A1709" s="122" t="s">
        <v>390</v>
      </c>
      <c r="B1709" s="111">
        <v>44729</v>
      </c>
      <c r="C1709" s="120" t="s">
        <v>8875</v>
      </c>
      <c r="D1709" s="112" t="s">
        <v>8876</v>
      </c>
      <c r="E1709" s="112" t="s">
        <v>445</v>
      </c>
      <c r="F1709" s="121" t="s">
        <v>374</v>
      </c>
      <c r="G1709" s="112" t="s">
        <v>374</v>
      </c>
      <c r="H1709" s="116" t="s">
        <v>375</v>
      </c>
      <c r="I1709" s="119" t="s">
        <v>385</v>
      </c>
      <c r="J1709" s="114" t="s">
        <v>5119</v>
      </c>
      <c r="K1709" s="115" t="s">
        <v>50</v>
      </c>
      <c r="L1709" s="115" t="s">
        <v>8877</v>
      </c>
      <c r="M1709" s="117"/>
      <c r="N1709" s="121" t="s">
        <v>8878</v>
      </c>
      <c r="O1709" s="112" t="s">
        <v>8879</v>
      </c>
      <c r="P1709" s="112"/>
    </row>
    <row r="1710" spans="1:16" ht="140.4" x14ac:dyDescent="0.3">
      <c r="A1710" s="122" t="s">
        <v>412</v>
      </c>
      <c r="B1710" s="111">
        <v>44729</v>
      </c>
      <c r="C1710" s="120" t="s">
        <v>8880</v>
      </c>
      <c r="D1710" s="112" t="s">
        <v>8881</v>
      </c>
      <c r="E1710" s="112" t="s">
        <v>6682</v>
      </c>
      <c r="F1710" s="113" t="s">
        <v>374</v>
      </c>
      <c r="G1710" s="112" t="s">
        <v>374</v>
      </c>
      <c r="H1710" s="116" t="s">
        <v>375</v>
      </c>
      <c r="I1710" s="119" t="s">
        <v>385</v>
      </c>
      <c r="J1710" s="114" t="s">
        <v>386</v>
      </c>
      <c r="K1710" s="115" t="s">
        <v>1</v>
      </c>
      <c r="L1710" s="115"/>
      <c r="M1710" s="117"/>
      <c r="N1710" s="121" t="s">
        <v>8882</v>
      </c>
      <c r="O1710" s="112" t="s">
        <v>8883</v>
      </c>
      <c r="P1710" s="112"/>
    </row>
    <row r="1711" spans="1:16" ht="93.6" x14ac:dyDescent="0.3">
      <c r="A1711" s="122" t="s">
        <v>554</v>
      </c>
      <c r="B1711" s="111">
        <v>44729</v>
      </c>
      <c r="C1711" s="120" t="s">
        <v>8884</v>
      </c>
      <c r="D1711" s="112" t="s">
        <v>8885</v>
      </c>
      <c r="E1711" s="112" t="s">
        <v>2143</v>
      </c>
      <c r="F1711" s="113" t="s">
        <v>374</v>
      </c>
      <c r="G1711" s="112" t="s">
        <v>2971</v>
      </c>
      <c r="H1711" s="116" t="s">
        <v>396</v>
      </c>
      <c r="I1711" s="119" t="s">
        <v>710</v>
      </c>
      <c r="J1711" s="114"/>
      <c r="K1711" s="115" t="s">
        <v>0</v>
      </c>
      <c r="L1711" s="115"/>
      <c r="M1711" s="117"/>
      <c r="N1711" s="121" t="s">
        <v>8886</v>
      </c>
      <c r="O1711" s="112" t="s">
        <v>8887</v>
      </c>
      <c r="P1711" s="112"/>
    </row>
    <row r="1712" spans="1:16" ht="140.4" x14ac:dyDescent="0.3">
      <c r="A1712" s="122" t="s">
        <v>369</v>
      </c>
      <c r="B1712" s="111">
        <v>44729</v>
      </c>
      <c r="C1712" s="120" t="s">
        <v>8888</v>
      </c>
      <c r="D1712" s="112" t="s">
        <v>8889</v>
      </c>
      <c r="E1712" s="112" t="s">
        <v>1913</v>
      </c>
      <c r="F1712" s="113" t="s">
        <v>1606</v>
      </c>
      <c r="G1712" s="112" t="s">
        <v>409</v>
      </c>
      <c r="H1712" s="116" t="s">
        <v>396</v>
      </c>
      <c r="I1712" s="119" t="s">
        <v>447</v>
      </c>
      <c r="J1712" s="114" t="s">
        <v>386</v>
      </c>
      <c r="K1712" s="115" t="s">
        <v>9</v>
      </c>
      <c r="L1712" s="115" t="s">
        <v>8890</v>
      </c>
      <c r="M1712" s="117"/>
      <c r="N1712" s="121" t="s">
        <v>8891</v>
      </c>
      <c r="O1712" s="112" t="s">
        <v>8892</v>
      </c>
      <c r="P1712" s="112"/>
    </row>
    <row r="1713" spans="1:16" ht="296.39999999999998" x14ac:dyDescent="0.3">
      <c r="A1713" s="122" t="s">
        <v>927</v>
      </c>
      <c r="B1713" s="111">
        <v>44729</v>
      </c>
      <c r="C1713" s="120" t="s">
        <v>8893</v>
      </c>
      <c r="D1713" s="112" t="s">
        <v>8894</v>
      </c>
      <c r="E1713" s="112" t="s">
        <v>8895</v>
      </c>
      <c r="F1713" s="121" t="s">
        <v>1518</v>
      </c>
      <c r="G1713" s="112" t="s">
        <v>4574</v>
      </c>
      <c r="H1713" s="116" t="s">
        <v>375</v>
      </c>
      <c r="I1713" s="119" t="s">
        <v>431</v>
      </c>
      <c r="J1713" s="114"/>
      <c r="K1713" s="115" t="s">
        <v>9</v>
      </c>
      <c r="L1713" s="115" t="s">
        <v>769</v>
      </c>
      <c r="M1713" s="117"/>
      <c r="N1713" s="121" t="s">
        <v>8896</v>
      </c>
      <c r="O1713" s="112" t="s">
        <v>8897</v>
      </c>
      <c r="P1713" s="112"/>
    </row>
    <row r="1714" spans="1:16" ht="93.6" x14ac:dyDescent="0.3">
      <c r="A1714" s="122" t="s">
        <v>400</v>
      </c>
      <c r="B1714" s="111">
        <v>44729</v>
      </c>
      <c r="C1714" s="120" t="s">
        <v>8898</v>
      </c>
      <c r="D1714" s="112" t="s">
        <v>8899</v>
      </c>
      <c r="E1714" s="112" t="s">
        <v>2869</v>
      </c>
      <c r="F1714" s="113" t="s">
        <v>1556</v>
      </c>
      <c r="G1714" s="112" t="s">
        <v>564</v>
      </c>
      <c r="H1714" s="116" t="s">
        <v>396</v>
      </c>
      <c r="I1714" s="119" t="s">
        <v>516</v>
      </c>
      <c r="J1714" s="114" t="s">
        <v>386</v>
      </c>
      <c r="K1714" s="115" t="s">
        <v>50</v>
      </c>
      <c r="L1714" s="115" t="s">
        <v>8900</v>
      </c>
      <c r="M1714" s="117"/>
      <c r="N1714" s="121" t="s">
        <v>8901</v>
      </c>
      <c r="O1714" s="112" t="s">
        <v>8902</v>
      </c>
      <c r="P1714" s="112"/>
    </row>
    <row r="1715" spans="1:16" ht="109.2" x14ac:dyDescent="0.3">
      <c r="A1715" s="122" t="s">
        <v>400</v>
      </c>
      <c r="B1715" s="111">
        <v>44729</v>
      </c>
      <c r="C1715" s="120" t="s">
        <v>8903</v>
      </c>
      <c r="D1715" s="112" t="s">
        <v>8904</v>
      </c>
      <c r="E1715" s="112" t="s">
        <v>8905</v>
      </c>
      <c r="F1715" s="113" t="s">
        <v>1833</v>
      </c>
      <c r="G1715" s="112" t="s">
        <v>1088</v>
      </c>
      <c r="H1715" s="116" t="s">
        <v>396</v>
      </c>
      <c r="I1715" s="119" t="s">
        <v>385</v>
      </c>
      <c r="J1715" s="114"/>
      <c r="K1715" s="115" t="s">
        <v>14</v>
      </c>
      <c r="L1715" s="115"/>
      <c r="M1715" s="117" t="s">
        <v>439</v>
      </c>
      <c r="N1715" s="121" t="s">
        <v>8906</v>
      </c>
      <c r="O1715" s="112" t="s">
        <v>8907</v>
      </c>
      <c r="P1715" s="112"/>
    </row>
    <row r="1716" spans="1:16" ht="409.6" x14ac:dyDescent="0.3">
      <c r="A1716" s="122" t="s">
        <v>379</v>
      </c>
      <c r="B1716" s="111">
        <v>44729</v>
      </c>
      <c r="C1716" s="120" t="s">
        <v>8908</v>
      </c>
      <c r="D1716" s="112" t="s">
        <v>8909</v>
      </c>
      <c r="E1716" s="112" t="s">
        <v>8910</v>
      </c>
      <c r="F1716" s="121" t="s">
        <v>1470</v>
      </c>
      <c r="G1716" s="112" t="s">
        <v>3812</v>
      </c>
      <c r="H1716" s="116" t="s">
        <v>375</v>
      </c>
      <c r="I1716" s="119" t="s">
        <v>461</v>
      </c>
      <c r="J1716" s="114" t="s">
        <v>452</v>
      </c>
      <c r="K1716" s="115" t="s">
        <v>16</v>
      </c>
      <c r="L1716" s="115" t="s">
        <v>8911</v>
      </c>
      <c r="M1716" s="117" t="s">
        <v>649</v>
      </c>
      <c r="N1716" s="121" t="s">
        <v>8912</v>
      </c>
      <c r="O1716" s="112" t="s">
        <v>8913</v>
      </c>
      <c r="P1716" s="112"/>
    </row>
    <row r="1717" spans="1:16" ht="109.2" x14ac:dyDescent="0.3">
      <c r="A1717" s="122" t="s">
        <v>400</v>
      </c>
      <c r="B1717" s="111">
        <v>44729</v>
      </c>
      <c r="C1717" s="120" t="s">
        <v>8914</v>
      </c>
      <c r="D1717" s="112" t="s">
        <v>8915</v>
      </c>
      <c r="E1717" s="112" t="s">
        <v>2000</v>
      </c>
      <c r="F1717" s="121" t="s">
        <v>374</v>
      </c>
      <c r="G1717" s="112" t="s">
        <v>374</v>
      </c>
      <c r="H1717" s="112" t="s">
        <v>375</v>
      </c>
      <c r="I1717" s="170" t="s">
        <v>431</v>
      </c>
      <c r="J1717" s="115" t="s">
        <v>386</v>
      </c>
      <c r="K1717" s="115" t="s">
        <v>50</v>
      </c>
      <c r="L1717" s="115" t="s">
        <v>8916</v>
      </c>
      <c r="M1717" s="117"/>
      <c r="N1717" s="121" t="s">
        <v>8917</v>
      </c>
      <c r="O1717" s="112" t="s">
        <v>8918</v>
      </c>
      <c r="P1717" s="112"/>
    </row>
    <row r="1718" spans="1:16" ht="109.2" x14ac:dyDescent="0.3">
      <c r="A1718" s="122" t="s">
        <v>400</v>
      </c>
      <c r="B1718" s="111">
        <v>44729</v>
      </c>
      <c r="C1718" s="120" t="s">
        <v>8919</v>
      </c>
      <c r="D1718" s="112" t="s">
        <v>6491</v>
      </c>
      <c r="E1718" s="112" t="s">
        <v>1702</v>
      </c>
      <c r="F1718" s="121" t="s">
        <v>374</v>
      </c>
      <c r="G1718" s="112" t="s">
        <v>374</v>
      </c>
      <c r="H1718" s="116" t="s">
        <v>396</v>
      </c>
      <c r="I1718" s="119" t="s">
        <v>795</v>
      </c>
      <c r="J1718" s="114" t="s">
        <v>386</v>
      </c>
      <c r="K1718" s="115" t="s">
        <v>3</v>
      </c>
      <c r="L1718" s="115" t="s">
        <v>8920</v>
      </c>
      <c r="M1718" s="117"/>
      <c r="N1718" s="121" t="s">
        <v>8921</v>
      </c>
      <c r="O1718" s="112" t="s">
        <v>8922</v>
      </c>
      <c r="P1718" s="112"/>
    </row>
    <row r="1719" spans="1:16" ht="46.8" x14ac:dyDescent="0.3">
      <c r="A1719" s="122" t="s">
        <v>750</v>
      </c>
      <c r="B1719" s="111">
        <v>44729</v>
      </c>
      <c r="C1719" s="120" t="s">
        <v>8923</v>
      </c>
      <c r="D1719" s="112" t="s">
        <v>8924</v>
      </c>
      <c r="E1719" s="112" t="s">
        <v>2869</v>
      </c>
      <c r="F1719" s="113" t="s">
        <v>1544</v>
      </c>
      <c r="G1719" s="112" t="s">
        <v>873</v>
      </c>
      <c r="H1719" s="116" t="s">
        <v>396</v>
      </c>
      <c r="I1719" s="119" t="s">
        <v>431</v>
      </c>
      <c r="J1719" s="114" t="s">
        <v>386</v>
      </c>
      <c r="K1719" s="115" t="s">
        <v>1</v>
      </c>
      <c r="L1719" s="115"/>
      <c r="M1719" s="117"/>
      <c r="N1719" s="121" t="s">
        <v>8925</v>
      </c>
      <c r="O1719" s="112" t="s">
        <v>8926</v>
      </c>
      <c r="P1719" s="112"/>
    </row>
    <row r="1720" spans="1:16" ht="93.6" x14ac:dyDescent="0.3">
      <c r="A1720" s="122" t="s">
        <v>379</v>
      </c>
      <c r="B1720" s="111">
        <v>44729</v>
      </c>
      <c r="C1720" s="120" t="s">
        <v>8927</v>
      </c>
      <c r="D1720" s="112" t="s">
        <v>8469</v>
      </c>
      <c r="E1720" s="112" t="s">
        <v>3874</v>
      </c>
      <c r="F1720" s="121" t="s">
        <v>8928</v>
      </c>
      <c r="G1720" s="112" t="s">
        <v>409</v>
      </c>
      <c r="H1720" s="116" t="s">
        <v>396</v>
      </c>
      <c r="I1720" s="119" t="s">
        <v>385</v>
      </c>
      <c r="J1720" s="114" t="s">
        <v>386</v>
      </c>
      <c r="K1720" s="115" t="s">
        <v>2</v>
      </c>
      <c r="L1720" s="115" t="s">
        <v>8929</v>
      </c>
      <c r="M1720" s="117"/>
      <c r="N1720" s="121" t="s">
        <v>8930</v>
      </c>
      <c r="O1720" s="112" t="s">
        <v>8931</v>
      </c>
      <c r="P1720" s="112"/>
    </row>
    <row r="1721" spans="1:16" ht="93.6" x14ac:dyDescent="0.3">
      <c r="A1721" s="122" t="s">
        <v>379</v>
      </c>
      <c r="B1721" s="111">
        <v>44729</v>
      </c>
      <c r="C1721" s="120" t="s">
        <v>8932</v>
      </c>
      <c r="D1721" s="112" t="s">
        <v>8933</v>
      </c>
      <c r="E1721" s="112" t="s">
        <v>1860</v>
      </c>
      <c r="F1721" s="113" t="s">
        <v>1556</v>
      </c>
      <c r="G1721" s="112" t="s">
        <v>564</v>
      </c>
      <c r="H1721" s="116" t="s">
        <v>396</v>
      </c>
      <c r="I1721" s="119" t="s">
        <v>1651</v>
      </c>
      <c r="J1721" s="114" t="s">
        <v>386</v>
      </c>
      <c r="K1721" s="115" t="s">
        <v>7</v>
      </c>
      <c r="L1721" s="115" t="s">
        <v>8934</v>
      </c>
      <c r="M1721" s="117"/>
      <c r="N1721" s="121" t="s">
        <v>8935</v>
      </c>
      <c r="O1721" s="112" t="s">
        <v>8936</v>
      </c>
      <c r="P1721" s="112"/>
    </row>
    <row r="1722" spans="1:16" ht="280.8" x14ac:dyDescent="0.3">
      <c r="A1722" s="122" t="s">
        <v>379</v>
      </c>
      <c r="B1722" s="111">
        <v>44729</v>
      </c>
      <c r="C1722" s="120" t="s">
        <v>8937</v>
      </c>
      <c r="D1722" s="112" t="s">
        <v>8938</v>
      </c>
      <c r="E1722" s="112" t="s">
        <v>1860</v>
      </c>
      <c r="F1722" s="121" t="s">
        <v>1525</v>
      </c>
      <c r="G1722" s="112" t="s">
        <v>8939</v>
      </c>
      <c r="H1722" s="116" t="s">
        <v>375</v>
      </c>
      <c r="I1722" s="119" t="s">
        <v>1147</v>
      </c>
      <c r="J1722" s="114" t="s">
        <v>386</v>
      </c>
      <c r="K1722" s="115" t="s">
        <v>7</v>
      </c>
      <c r="L1722" s="115" t="s">
        <v>8940</v>
      </c>
      <c r="M1722" s="117"/>
      <c r="N1722" s="121" t="s">
        <v>8941</v>
      </c>
      <c r="O1722" s="112" t="s">
        <v>8942</v>
      </c>
      <c r="P1722" s="112"/>
    </row>
    <row r="1723" spans="1:16" ht="202.8" x14ac:dyDescent="0.3">
      <c r="A1723" s="122" t="s">
        <v>379</v>
      </c>
      <c r="B1723" s="111">
        <v>44729</v>
      </c>
      <c r="C1723" s="120" t="s">
        <v>8943</v>
      </c>
      <c r="D1723" s="112" t="s">
        <v>8944</v>
      </c>
      <c r="E1723" s="112" t="s">
        <v>1860</v>
      </c>
      <c r="F1723" s="113" t="s">
        <v>1525</v>
      </c>
      <c r="G1723" s="112" t="s">
        <v>374</v>
      </c>
      <c r="H1723" s="116" t="s">
        <v>375</v>
      </c>
      <c r="I1723" s="119" t="s">
        <v>431</v>
      </c>
      <c r="J1723" s="114" t="s">
        <v>386</v>
      </c>
      <c r="K1723" s="115" t="s">
        <v>7</v>
      </c>
      <c r="L1723" s="115" t="s">
        <v>8945</v>
      </c>
      <c r="M1723" s="117"/>
      <c r="N1723" s="121" t="s">
        <v>8946</v>
      </c>
      <c r="O1723" s="112" t="s">
        <v>8947</v>
      </c>
      <c r="P1723" s="112"/>
    </row>
    <row r="1724" spans="1:16" ht="202.8" x14ac:dyDescent="0.3">
      <c r="A1724" s="122" t="s">
        <v>379</v>
      </c>
      <c r="B1724" s="111">
        <v>44729</v>
      </c>
      <c r="C1724" s="120" t="s">
        <v>8948</v>
      </c>
      <c r="D1724" s="112" t="s">
        <v>8949</v>
      </c>
      <c r="E1724" s="112" t="s">
        <v>8950</v>
      </c>
      <c r="F1724" s="121" t="s">
        <v>374</v>
      </c>
      <c r="G1724" s="112" t="s">
        <v>374</v>
      </c>
      <c r="H1724" s="112" t="s">
        <v>375</v>
      </c>
      <c r="I1724" s="170" t="s">
        <v>461</v>
      </c>
      <c r="J1724" s="115" t="s">
        <v>452</v>
      </c>
      <c r="K1724" s="115" t="s">
        <v>2</v>
      </c>
      <c r="L1724" s="115" t="s">
        <v>8951</v>
      </c>
      <c r="M1724" s="117" t="s">
        <v>439</v>
      </c>
      <c r="N1724" s="121" t="s">
        <v>8952</v>
      </c>
      <c r="O1724" s="112" t="s">
        <v>8953</v>
      </c>
      <c r="P1724" s="112"/>
    </row>
    <row r="1725" spans="1:16" ht="409.6" x14ac:dyDescent="0.3">
      <c r="A1725" s="122" t="s">
        <v>379</v>
      </c>
      <c r="B1725" s="111">
        <v>44729</v>
      </c>
      <c r="C1725" s="120" t="s">
        <v>8954</v>
      </c>
      <c r="D1725" s="112" t="s">
        <v>8955</v>
      </c>
      <c r="E1725" s="112" t="s">
        <v>1878</v>
      </c>
      <c r="F1725" s="121" t="s">
        <v>374</v>
      </c>
      <c r="G1725" s="112" t="s">
        <v>374</v>
      </c>
      <c r="H1725" s="116" t="s">
        <v>375</v>
      </c>
      <c r="I1725" s="119" t="s">
        <v>431</v>
      </c>
      <c r="J1725" s="114" t="s">
        <v>386</v>
      </c>
      <c r="K1725" s="115" t="s">
        <v>70</v>
      </c>
      <c r="L1725" s="115" t="s">
        <v>8711</v>
      </c>
      <c r="M1725" s="117" t="s">
        <v>649</v>
      </c>
      <c r="N1725" s="121" t="s">
        <v>8956</v>
      </c>
      <c r="O1725" s="112" t="s">
        <v>8957</v>
      </c>
      <c r="P1725" s="112"/>
    </row>
    <row r="1726" spans="1:16" ht="140.4" x14ac:dyDescent="0.3">
      <c r="A1726" s="122" t="s">
        <v>379</v>
      </c>
      <c r="B1726" s="111">
        <v>44729</v>
      </c>
      <c r="C1726" s="120" t="s">
        <v>8958</v>
      </c>
      <c r="D1726" s="112" t="s">
        <v>5485</v>
      </c>
      <c r="E1726" s="112" t="s">
        <v>2143</v>
      </c>
      <c r="F1726" s="121" t="s">
        <v>374</v>
      </c>
      <c r="G1726" s="112" t="s">
        <v>374</v>
      </c>
      <c r="H1726" s="116" t="s">
        <v>375</v>
      </c>
      <c r="I1726" s="119" t="s">
        <v>424</v>
      </c>
      <c r="J1726" s="114" t="s">
        <v>386</v>
      </c>
      <c r="K1726" s="124" t="s">
        <v>7</v>
      </c>
      <c r="L1726" s="124" t="s">
        <v>8959</v>
      </c>
      <c r="M1726" s="117"/>
      <c r="N1726" s="121" t="s">
        <v>8960</v>
      </c>
      <c r="O1726" s="112" t="s">
        <v>8961</v>
      </c>
      <c r="P1726" s="112"/>
    </row>
    <row r="1727" spans="1:16" ht="109.2" x14ac:dyDescent="0.3">
      <c r="A1727" s="122" t="s">
        <v>1654</v>
      </c>
      <c r="B1727" s="111">
        <v>44729</v>
      </c>
      <c r="C1727" s="120" t="s">
        <v>8962</v>
      </c>
      <c r="D1727" s="112" t="s">
        <v>8963</v>
      </c>
      <c r="E1727" s="112" t="s">
        <v>2105</v>
      </c>
      <c r="F1727" s="113" t="s">
        <v>374</v>
      </c>
      <c r="G1727" s="135" t="s">
        <v>374</v>
      </c>
      <c r="H1727" s="116" t="s">
        <v>375</v>
      </c>
      <c r="I1727" s="119" t="s">
        <v>385</v>
      </c>
      <c r="J1727" s="114" t="s">
        <v>452</v>
      </c>
      <c r="K1727" s="115" t="s">
        <v>1</v>
      </c>
      <c r="L1727" s="115"/>
      <c r="M1727" s="117"/>
      <c r="N1727" s="121" t="s">
        <v>8964</v>
      </c>
      <c r="O1727" s="112" t="s">
        <v>8965</v>
      </c>
      <c r="P1727" s="112"/>
    </row>
    <row r="1728" spans="1:16" ht="93.6" x14ac:dyDescent="0.3">
      <c r="A1728" s="122" t="s">
        <v>1214</v>
      </c>
      <c r="B1728" s="111">
        <v>44722</v>
      </c>
      <c r="C1728" s="120" t="s">
        <v>8966</v>
      </c>
      <c r="D1728" s="112" t="s">
        <v>8967</v>
      </c>
      <c r="E1728" s="112" t="s">
        <v>3241</v>
      </c>
      <c r="F1728" s="113" t="s">
        <v>1556</v>
      </c>
      <c r="G1728" s="112" t="s">
        <v>849</v>
      </c>
      <c r="H1728" s="116" t="s">
        <v>396</v>
      </c>
      <c r="I1728" s="119" t="s">
        <v>461</v>
      </c>
      <c r="J1728" s="114"/>
      <c r="K1728" s="115" t="s">
        <v>3</v>
      </c>
      <c r="L1728" s="115" t="s">
        <v>8968</v>
      </c>
      <c r="M1728" s="117"/>
      <c r="N1728" s="121" t="s">
        <v>8969</v>
      </c>
      <c r="O1728" s="112" t="s">
        <v>8970</v>
      </c>
      <c r="P1728" s="112"/>
    </row>
    <row r="1729" spans="1:16" ht="93.6" x14ac:dyDescent="0.3">
      <c r="A1729" s="122" t="s">
        <v>927</v>
      </c>
      <c r="B1729" s="111">
        <v>44722</v>
      </c>
      <c r="C1729" s="120" t="s">
        <v>8971</v>
      </c>
      <c r="D1729" s="112" t="s">
        <v>8972</v>
      </c>
      <c r="E1729" s="112" t="s">
        <v>1850</v>
      </c>
      <c r="F1729" s="113" t="s">
        <v>1606</v>
      </c>
      <c r="G1729" s="112" t="s">
        <v>564</v>
      </c>
      <c r="H1729" s="116" t="s">
        <v>396</v>
      </c>
      <c r="I1729" s="119" t="s">
        <v>397</v>
      </c>
      <c r="J1729" s="114"/>
      <c r="K1729" s="115" t="s">
        <v>36</v>
      </c>
      <c r="L1729" s="115"/>
      <c r="M1729" s="117"/>
      <c r="N1729" s="121" t="s">
        <v>8973</v>
      </c>
      <c r="O1729" s="112" t="s">
        <v>8974</v>
      </c>
      <c r="P1729" s="112"/>
    </row>
    <row r="1730" spans="1:16" ht="109.2" x14ac:dyDescent="0.3">
      <c r="A1730" s="122" t="s">
        <v>390</v>
      </c>
      <c r="B1730" s="111">
        <v>44722</v>
      </c>
      <c r="C1730" s="120" t="s">
        <v>8975</v>
      </c>
      <c r="D1730" s="112" t="s">
        <v>8976</v>
      </c>
      <c r="E1730" s="112" t="s">
        <v>8977</v>
      </c>
      <c r="F1730" s="113" t="s">
        <v>1544</v>
      </c>
      <c r="G1730" s="112" t="s">
        <v>665</v>
      </c>
      <c r="H1730" s="116" t="s">
        <v>396</v>
      </c>
      <c r="I1730" s="136" t="s">
        <v>461</v>
      </c>
      <c r="J1730" s="124"/>
      <c r="K1730" s="124" t="s">
        <v>7</v>
      </c>
      <c r="L1730" s="124"/>
      <c r="M1730" s="117"/>
      <c r="N1730" s="121" t="s">
        <v>8978</v>
      </c>
      <c r="O1730" s="112" t="s">
        <v>8979</v>
      </c>
      <c r="P1730" s="112"/>
    </row>
    <row r="1731" spans="1:16" ht="93.6" x14ac:dyDescent="0.3">
      <c r="A1731" s="122" t="s">
        <v>390</v>
      </c>
      <c r="B1731" s="111">
        <v>44722</v>
      </c>
      <c r="C1731" s="120" t="s">
        <v>8980</v>
      </c>
      <c r="D1731" s="112" t="s">
        <v>8981</v>
      </c>
      <c r="E1731" s="112" t="s">
        <v>1412</v>
      </c>
      <c r="F1731" s="113" t="s">
        <v>1544</v>
      </c>
      <c r="G1731" s="135" t="s">
        <v>564</v>
      </c>
      <c r="H1731" s="116" t="s">
        <v>396</v>
      </c>
      <c r="I1731" s="136" t="s">
        <v>385</v>
      </c>
      <c r="J1731" s="124" t="s">
        <v>452</v>
      </c>
      <c r="K1731" s="124" t="s">
        <v>36</v>
      </c>
      <c r="L1731" s="124" t="s">
        <v>8982</v>
      </c>
      <c r="M1731" s="117"/>
      <c r="N1731" s="121" t="s">
        <v>8983</v>
      </c>
      <c r="O1731" s="112" t="s">
        <v>8984</v>
      </c>
      <c r="P1731" s="112"/>
    </row>
    <row r="1732" spans="1:16" ht="109.2" x14ac:dyDescent="0.3">
      <c r="A1732" s="122" t="s">
        <v>390</v>
      </c>
      <c r="B1732" s="111">
        <v>44722</v>
      </c>
      <c r="C1732" s="120" t="s">
        <v>8985</v>
      </c>
      <c r="D1732" s="112" t="s">
        <v>8986</v>
      </c>
      <c r="E1732" s="112" t="s">
        <v>8987</v>
      </c>
      <c r="F1732" s="113" t="s">
        <v>1556</v>
      </c>
      <c r="G1732" s="112" t="s">
        <v>409</v>
      </c>
      <c r="H1732" s="116" t="s">
        <v>396</v>
      </c>
      <c r="I1732" s="136" t="s">
        <v>8988</v>
      </c>
      <c r="J1732" s="124" t="s">
        <v>386</v>
      </c>
      <c r="K1732" s="124" t="s">
        <v>50</v>
      </c>
      <c r="L1732" s="124" t="s">
        <v>8989</v>
      </c>
      <c r="M1732" s="117"/>
      <c r="N1732" s="121" t="s">
        <v>8990</v>
      </c>
      <c r="O1732" s="112" t="s">
        <v>8991</v>
      </c>
      <c r="P1732" s="112"/>
    </row>
    <row r="1733" spans="1:16" ht="109.2" x14ac:dyDescent="0.3">
      <c r="A1733" s="122" t="s">
        <v>390</v>
      </c>
      <c r="B1733" s="111">
        <v>44722</v>
      </c>
      <c r="C1733" s="120" t="s">
        <v>8992</v>
      </c>
      <c r="D1733" s="112" t="s">
        <v>8993</v>
      </c>
      <c r="E1733" s="112" t="s">
        <v>2143</v>
      </c>
      <c r="F1733" s="121" t="s">
        <v>1463</v>
      </c>
      <c r="G1733" s="135" t="s">
        <v>8994</v>
      </c>
      <c r="H1733" s="116" t="s">
        <v>396</v>
      </c>
      <c r="I1733" s="136" t="s">
        <v>481</v>
      </c>
      <c r="J1733" s="124" t="s">
        <v>452</v>
      </c>
      <c r="K1733" s="124" t="s">
        <v>26</v>
      </c>
      <c r="L1733" s="124" t="s">
        <v>769</v>
      </c>
      <c r="M1733" s="117"/>
      <c r="N1733" s="121" t="s">
        <v>8995</v>
      </c>
      <c r="O1733" s="112" t="s">
        <v>8996</v>
      </c>
      <c r="P1733" s="112"/>
    </row>
    <row r="1734" spans="1:16" ht="234" x14ac:dyDescent="0.3">
      <c r="A1734" s="122" t="s">
        <v>412</v>
      </c>
      <c r="B1734" s="111">
        <v>44722</v>
      </c>
      <c r="C1734" s="120" t="s">
        <v>8997</v>
      </c>
      <c r="D1734" s="112" t="s">
        <v>1595</v>
      </c>
      <c r="E1734" s="112" t="s">
        <v>1878</v>
      </c>
      <c r="F1734" s="113" t="s">
        <v>374</v>
      </c>
      <c r="G1734" s="112" t="s">
        <v>374</v>
      </c>
      <c r="H1734" s="116" t="s">
        <v>375</v>
      </c>
      <c r="I1734" s="119" t="s">
        <v>431</v>
      </c>
      <c r="J1734" s="114" t="s">
        <v>386</v>
      </c>
      <c r="K1734" s="115" t="s">
        <v>0</v>
      </c>
      <c r="L1734" s="115"/>
      <c r="M1734" s="117"/>
      <c r="N1734" s="121" t="s">
        <v>8998</v>
      </c>
      <c r="O1734" s="112" t="s">
        <v>8999</v>
      </c>
      <c r="P1734" s="112"/>
    </row>
    <row r="1735" spans="1:16" ht="124.8" x14ac:dyDescent="0.3">
      <c r="A1735" s="122" t="s">
        <v>554</v>
      </c>
      <c r="B1735" s="111">
        <v>44722</v>
      </c>
      <c r="C1735" s="120" t="s">
        <v>9000</v>
      </c>
      <c r="D1735" s="112" t="s">
        <v>9001</v>
      </c>
      <c r="E1735" s="112" t="s">
        <v>1303</v>
      </c>
      <c r="F1735" s="113" t="s">
        <v>1298</v>
      </c>
      <c r="G1735" s="112" t="s">
        <v>2946</v>
      </c>
      <c r="H1735" s="116" t="s">
        <v>396</v>
      </c>
      <c r="I1735" s="119" t="s">
        <v>1147</v>
      </c>
      <c r="J1735" s="114" t="s">
        <v>386</v>
      </c>
      <c r="K1735" s="115" t="s">
        <v>0</v>
      </c>
      <c r="L1735" s="115"/>
      <c r="M1735" s="117"/>
      <c r="N1735" s="121" t="s">
        <v>9002</v>
      </c>
      <c r="O1735" s="112" t="s">
        <v>9003</v>
      </c>
      <c r="P1735" s="112"/>
    </row>
    <row r="1736" spans="1:16" ht="156" x14ac:dyDescent="0.3">
      <c r="A1736" s="122" t="s">
        <v>554</v>
      </c>
      <c r="B1736" s="111">
        <v>44722</v>
      </c>
      <c r="C1736" s="120" t="s">
        <v>9004</v>
      </c>
      <c r="D1736" s="112" t="s">
        <v>9005</v>
      </c>
      <c r="E1736" s="112" t="s">
        <v>2548</v>
      </c>
      <c r="F1736" s="113" t="s">
        <v>1298</v>
      </c>
      <c r="G1736" s="112" t="s">
        <v>9006</v>
      </c>
      <c r="H1736" s="116" t="s">
        <v>396</v>
      </c>
      <c r="I1736" s="119" t="s">
        <v>1147</v>
      </c>
      <c r="J1736" s="114" t="s">
        <v>452</v>
      </c>
      <c r="K1736" s="115" t="s">
        <v>0</v>
      </c>
      <c r="L1736" s="115"/>
      <c r="M1736" s="117"/>
      <c r="N1736" s="121" t="s">
        <v>9007</v>
      </c>
      <c r="O1736" s="112" t="s">
        <v>9008</v>
      </c>
      <c r="P1736" s="112"/>
    </row>
    <row r="1737" spans="1:16" ht="156" x14ac:dyDescent="0.3">
      <c r="A1737" s="122" t="s">
        <v>554</v>
      </c>
      <c r="B1737" s="111">
        <v>44722</v>
      </c>
      <c r="C1737" s="120" t="s">
        <v>9009</v>
      </c>
      <c r="D1737" s="112" t="s">
        <v>9010</v>
      </c>
      <c r="E1737" s="112" t="s">
        <v>1303</v>
      </c>
      <c r="F1737" s="113" t="s">
        <v>1544</v>
      </c>
      <c r="G1737" s="112" t="s">
        <v>5269</v>
      </c>
      <c r="H1737" s="116" t="s">
        <v>396</v>
      </c>
      <c r="I1737" s="119" t="s">
        <v>5921</v>
      </c>
      <c r="J1737" s="114"/>
      <c r="K1737" s="115" t="s">
        <v>190</v>
      </c>
      <c r="L1737" s="115"/>
      <c r="M1737" s="117"/>
      <c r="N1737" s="121" t="s">
        <v>9011</v>
      </c>
      <c r="O1737" s="112" t="s">
        <v>9012</v>
      </c>
      <c r="P1737" s="112"/>
    </row>
    <row r="1738" spans="1:16" ht="78" x14ac:dyDescent="0.3">
      <c r="A1738" s="122" t="s">
        <v>400</v>
      </c>
      <c r="B1738" s="111">
        <v>44722</v>
      </c>
      <c r="C1738" s="120" t="s">
        <v>9013</v>
      </c>
      <c r="D1738" s="112" t="s">
        <v>9014</v>
      </c>
      <c r="E1738" s="112" t="s">
        <v>9015</v>
      </c>
      <c r="F1738" s="113" t="s">
        <v>1544</v>
      </c>
      <c r="G1738" s="112" t="s">
        <v>849</v>
      </c>
      <c r="H1738" s="116" t="s">
        <v>396</v>
      </c>
      <c r="I1738" s="136" t="s">
        <v>537</v>
      </c>
      <c r="J1738" s="124" t="s">
        <v>386</v>
      </c>
      <c r="K1738" s="124" t="s">
        <v>26</v>
      </c>
      <c r="L1738" s="124" t="s">
        <v>8786</v>
      </c>
      <c r="M1738" s="117"/>
      <c r="N1738" s="121" t="s">
        <v>9016</v>
      </c>
      <c r="O1738" s="112" t="s">
        <v>9017</v>
      </c>
      <c r="P1738" s="112"/>
    </row>
    <row r="1739" spans="1:16" ht="140.4" x14ac:dyDescent="0.3">
      <c r="A1739" s="122" t="s">
        <v>400</v>
      </c>
      <c r="B1739" s="111">
        <v>44722</v>
      </c>
      <c r="C1739" s="120" t="s">
        <v>9018</v>
      </c>
      <c r="D1739" s="112" t="s">
        <v>9019</v>
      </c>
      <c r="E1739" s="112" t="s">
        <v>445</v>
      </c>
      <c r="F1739" s="113" t="s">
        <v>1544</v>
      </c>
      <c r="G1739" s="135" t="s">
        <v>665</v>
      </c>
      <c r="H1739" s="116" t="s">
        <v>396</v>
      </c>
      <c r="I1739" s="136" t="s">
        <v>481</v>
      </c>
      <c r="J1739" s="124" t="s">
        <v>452</v>
      </c>
      <c r="K1739" s="124" t="s">
        <v>26</v>
      </c>
      <c r="L1739" s="124" t="s">
        <v>769</v>
      </c>
      <c r="M1739" s="117"/>
      <c r="N1739" s="121" t="s">
        <v>9020</v>
      </c>
      <c r="O1739" s="112" t="s">
        <v>9021</v>
      </c>
      <c r="P1739" s="112"/>
    </row>
    <row r="1740" spans="1:16" ht="124.8" x14ac:dyDescent="0.3">
      <c r="A1740" s="122" t="s">
        <v>400</v>
      </c>
      <c r="B1740" s="111">
        <v>44722</v>
      </c>
      <c r="C1740" s="120" t="s">
        <v>9022</v>
      </c>
      <c r="D1740" s="112" t="s">
        <v>9023</v>
      </c>
      <c r="E1740" s="112" t="s">
        <v>1449</v>
      </c>
      <c r="F1740" s="121" t="s">
        <v>1833</v>
      </c>
      <c r="G1740" s="112" t="s">
        <v>564</v>
      </c>
      <c r="H1740" s="116" t="s">
        <v>396</v>
      </c>
      <c r="I1740" s="136" t="s">
        <v>431</v>
      </c>
      <c r="J1740" s="124"/>
      <c r="K1740" s="124" t="s">
        <v>36</v>
      </c>
      <c r="L1740" s="124"/>
      <c r="M1740" s="117"/>
      <c r="N1740" s="121" t="s">
        <v>9024</v>
      </c>
      <c r="O1740" s="112" t="s">
        <v>9025</v>
      </c>
      <c r="P1740" s="112"/>
    </row>
    <row r="1741" spans="1:16" ht="78" x14ac:dyDescent="0.3">
      <c r="A1741" s="122" t="s">
        <v>750</v>
      </c>
      <c r="B1741" s="111">
        <v>44722</v>
      </c>
      <c r="C1741" s="120" t="s">
        <v>9026</v>
      </c>
      <c r="D1741" s="112" t="s">
        <v>9027</v>
      </c>
      <c r="E1741" s="112" t="s">
        <v>2869</v>
      </c>
      <c r="F1741" s="113" t="s">
        <v>1463</v>
      </c>
      <c r="G1741" s="112" t="s">
        <v>564</v>
      </c>
      <c r="H1741" s="116" t="s">
        <v>396</v>
      </c>
      <c r="I1741" s="119" t="s">
        <v>461</v>
      </c>
      <c r="J1741" s="114" t="s">
        <v>386</v>
      </c>
      <c r="K1741" s="115" t="s">
        <v>1</v>
      </c>
      <c r="L1741" s="115"/>
      <c r="M1741" s="117"/>
      <c r="N1741" s="121" t="s">
        <v>9028</v>
      </c>
      <c r="O1741" s="112" t="s">
        <v>9029</v>
      </c>
      <c r="P1741" s="112"/>
    </row>
    <row r="1742" spans="1:16" ht="109.2" x14ac:dyDescent="0.3">
      <c r="A1742" s="122" t="s">
        <v>750</v>
      </c>
      <c r="B1742" s="111">
        <v>44722</v>
      </c>
      <c r="C1742" s="120" t="s">
        <v>9030</v>
      </c>
      <c r="D1742" s="112" t="s">
        <v>9031</v>
      </c>
      <c r="E1742" s="112" t="s">
        <v>1850</v>
      </c>
      <c r="F1742" s="113" t="s">
        <v>374</v>
      </c>
      <c r="G1742" s="112" t="s">
        <v>849</v>
      </c>
      <c r="H1742" s="116" t="s">
        <v>396</v>
      </c>
      <c r="I1742" s="119" t="s">
        <v>5001</v>
      </c>
      <c r="J1742" s="114" t="s">
        <v>452</v>
      </c>
      <c r="K1742" s="115" t="s">
        <v>1</v>
      </c>
      <c r="L1742" s="115"/>
      <c r="M1742" s="117"/>
      <c r="N1742" s="121" t="s">
        <v>9032</v>
      </c>
      <c r="O1742" s="112" t="s">
        <v>9033</v>
      </c>
      <c r="P1742" s="112"/>
    </row>
    <row r="1743" spans="1:16" ht="409.6" x14ac:dyDescent="0.3">
      <c r="A1743" s="122" t="s">
        <v>379</v>
      </c>
      <c r="B1743" s="111">
        <v>44722</v>
      </c>
      <c r="C1743" s="120" t="s">
        <v>9034</v>
      </c>
      <c r="D1743" s="112" t="s">
        <v>9035</v>
      </c>
      <c r="E1743" s="112" t="s">
        <v>1860</v>
      </c>
      <c r="F1743" s="121" t="s">
        <v>4238</v>
      </c>
      <c r="G1743" s="112" t="s">
        <v>4173</v>
      </c>
      <c r="H1743" s="116" t="s">
        <v>375</v>
      </c>
      <c r="I1743" s="136" t="s">
        <v>717</v>
      </c>
      <c r="J1743" s="124" t="s">
        <v>386</v>
      </c>
      <c r="K1743" s="124" t="s">
        <v>135</v>
      </c>
      <c r="L1743" s="124" t="s">
        <v>9036</v>
      </c>
      <c r="M1743" s="117"/>
      <c r="N1743" s="121" t="s">
        <v>9037</v>
      </c>
      <c r="O1743" s="112" t="s">
        <v>9038</v>
      </c>
      <c r="P1743" s="112"/>
    </row>
    <row r="1744" spans="1:16" ht="62.4" x14ac:dyDescent="0.3">
      <c r="A1744" s="122" t="s">
        <v>379</v>
      </c>
      <c r="B1744" s="111">
        <v>44722</v>
      </c>
      <c r="C1744" s="120" t="s">
        <v>9039</v>
      </c>
      <c r="D1744" s="112" t="s">
        <v>9040</v>
      </c>
      <c r="E1744" s="112" t="s">
        <v>9041</v>
      </c>
      <c r="F1744" s="113" t="s">
        <v>1544</v>
      </c>
      <c r="G1744" s="112" t="s">
        <v>564</v>
      </c>
      <c r="H1744" s="116" t="s">
        <v>396</v>
      </c>
      <c r="I1744" s="136" t="s">
        <v>424</v>
      </c>
      <c r="J1744" s="124"/>
      <c r="K1744" s="124" t="s">
        <v>7</v>
      </c>
      <c r="L1744" s="124"/>
      <c r="M1744" s="117"/>
      <c r="N1744" s="121" t="s">
        <v>9042</v>
      </c>
      <c r="O1744" s="112" t="s">
        <v>9043</v>
      </c>
      <c r="P1744" s="112"/>
    </row>
    <row r="1745" spans="1:16" ht="109.2" x14ac:dyDescent="0.3">
      <c r="A1745" s="122" t="s">
        <v>379</v>
      </c>
      <c r="B1745" s="111">
        <v>44722</v>
      </c>
      <c r="C1745" s="120" t="s">
        <v>9044</v>
      </c>
      <c r="D1745" s="112" t="s">
        <v>9045</v>
      </c>
      <c r="E1745" s="112" t="s">
        <v>2176</v>
      </c>
      <c r="F1745" s="121" t="s">
        <v>1556</v>
      </c>
      <c r="G1745" s="112" t="s">
        <v>564</v>
      </c>
      <c r="H1745" s="116" t="s">
        <v>396</v>
      </c>
      <c r="I1745" s="136" t="s">
        <v>461</v>
      </c>
      <c r="J1745" s="124"/>
      <c r="K1745" s="124" t="s">
        <v>7</v>
      </c>
      <c r="L1745" s="124" t="s">
        <v>9046</v>
      </c>
      <c r="M1745" s="117"/>
      <c r="N1745" s="121" t="s">
        <v>9047</v>
      </c>
      <c r="O1745" s="112" t="s">
        <v>9048</v>
      </c>
      <c r="P1745" s="112"/>
    </row>
    <row r="1746" spans="1:16" ht="93.6" x14ac:dyDescent="0.3">
      <c r="A1746" s="122" t="s">
        <v>379</v>
      </c>
      <c r="B1746" s="111">
        <v>44722</v>
      </c>
      <c r="C1746" s="120" t="s">
        <v>9049</v>
      </c>
      <c r="D1746" s="112" t="s">
        <v>9050</v>
      </c>
      <c r="E1746" s="112" t="s">
        <v>1661</v>
      </c>
      <c r="F1746" s="121" t="s">
        <v>1463</v>
      </c>
      <c r="G1746" s="112" t="s">
        <v>8060</v>
      </c>
      <c r="H1746" s="116" t="s">
        <v>396</v>
      </c>
      <c r="I1746" s="136" t="s">
        <v>431</v>
      </c>
      <c r="J1746" s="124" t="s">
        <v>386</v>
      </c>
      <c r="K1746" s="124" t="s">
        <v>2</v>
      </c>
      <c r="L1746" s="124" t="s">
        <v>3825</v>
      </c>
      <c r="M1746" s="117"/>
      <c r="N1746" s="121" t="s">
        <v>9051</v>
      </c>
      <c r="O1746" s="112" t="s">
        <v>9052</v>
      </c>
      <c r="P1746" s="112"/>
    </row>
    <row r="1747" spans="1:16" ht="187.2" x14ac:dyDescent="0.3">
      <c r="A1747" s="122" t="s">
        <v>379</v>
      </c>
      <c r="B1747" s="111">
        <v>44722</v>
      </c>
      <c r="C1747" s="120" t="s">
        <v>9053</v>
      </c>
      <c r="D1747" s="112" t="s">
        <v>9054</v>
      </c>
      <c r="E1747" s="112" t="s">
        <v>1878</v>
      </c>
      <c r="F1747" s="121" t="s">
        <v>1463</v>
      </c>
      <c r="G1747" s="112" t="s">
        <v>409</v>
      </c>
      <c r="H1747" s="116" t="s">
        <v>396</v>
      </c>
      <c r="I1747" s="136" t="s">
        <v>461</v>
      </c>
      <c r="J1747" s="124" t="s">
        <v>452</v>
      </c>
      <c r="K1747" s="124" t="s">
        <v>126</v>
      </c>
      <c r="L1747" s="124"/>
      <c r="M1747" s="117"/>
      <c r="N1747" s="121" t="s">
        <v>9055</v>
      </c>
      <c r="O1747" s="112" t="s">
        <v>9056</v>
      </c>
      <c r="P1747" s="112"/>
    </row>
    <row r="1748" spans="1:16" ht="93.6" x14ac:dyDescent="0.3">
      <c r="A1748" s="122" t="s">
        <v>379</v>
      </c>
      <c r="B1748" s="111">
        <v>44722</v>
      </c>
      <c r="C1748" s="120" t="s">
        <v>9057</v>
      </c>
      <c r="D1748" s="112" t="s">
        <v>9058</v>
      </c>
      <c r="E1748" s="112" t="s">
        <v>1572</v>
      </c>
      <c r="F1748" s="121" t="s">
        <v>1463</v>
      </c>
      <c r="G1748" s="112" t="s">
        <v>374</v>
      </c>
      <c r="H1748" s="116" t="s">
        <v>396</v>
      </c>
      <c r="I1748" s="170" t="s">
        <v>481</v>
      </c>
      <c r="J1748" s="115" t="s">
        <v>452</v>
      </c>
      <c r="K1748" s="124" t="s">
        <v>2</v>
      </c>
      <c r="L1748" s="124" t="s">
        <v>9059</v>
      </c>
      <c r="M1748" s="117" t="s">
        <v>649</v>
      </c>
      <c r="N1748" s="121" t="s">
        <v>9060</v>
      </c>
      <c r="O1748" s="112" t="s">
        <v>9061</v>
      </c>
      <c r="P1748" s="112"/>
    </row>
    <row r="1749" spans="1:16" ht="218.4" x14ac:dyDescent="0.3">
      <c r="A1749" s="122" t="s">
        <v>379</v>
      </c>
      <c r="B1749" s="111">
        <v>44722</v>
      </c>
      <c r="C1749" s="120" t="s">
        <v>9062</v>
      </c>
      <c r="D1749" s="112" t="s">
        <v>9063</v>
      </c>
      <c r="E1749" s="112" t="s">
        <v>9064</v>
      </c>
      <c r="F1749" s="121" t="s">
        <v>1606</v>
      </c>
      <c r="G1749" s="112" t="s">
        <v>1152</v>
      </c>
      <c r="H1749" s="116" t="s">
        <v>396</v>
      </c>
      <c r="I1749" s="136" t="s">
        <v>447</v>
      </c>
      <c r="J1749" s="124" t="s">
        <v>386</v>
      </c>
      <c r="K1749" s="124" t="s">
        <v>2</v>
      </c>
      <c r="L1749" s="124" t="s">
        <v>9065</v>
      </c>
      <c r="M1749" s="117"/>
      <c r="N1749" s="121" t="s">
        <v>9066</v>
      </c>
      <c r="O1749" s="112" t="s">
        <v>9067</v>
      </c>
      <c r="P1749" s="112"/>
    </row>
    <row r="1750" spans="1:16" ht="249.6" x14ac:dyDescent="0.3">
      <c r="A1750" s="122" t="s">
        <v>379</v>
      </c>
      <c r="B1750" s="111">
        <v>44722</v>
      </c>
      <c r="C1750" s="120" t="s">
        <v>9068</v>
      </c>
      <c r="D1750" s="112" t="s">
        <v>9069</v>
      </c>
      <c r="E1750" s="112" t="s">
        <v>9070</v>
      </c>
      <c r="F1750" s="121" t="s">
        <v>1470</v>
      </c>
      <c r="G1750" s="112" t="s">
        <v>564</v>
      </c>
      <c r="H1750" s="116" t="s">
        <v>375</v>
      </c>
      <c r="I1750" s="136" t="s">
        <v>2271</v>
      </c>
      <c r="J1750" s="124" t="s">
        <v>452</v>
      </c>
      <c r="K1750" s="115" t="s">
        <v>0</v>
      </c>
      <c r="L1750" s="115" t="s">
        <v>9071</v>
      </c>
      <c r="M1750" s="117"/>
      <c r="N1750" s="121" t="s">
        <v>9072</v>
      </c>
      <c r="O1750" s="112" t="s">
        <v>9073</v>
      </c>
      <c r="P1750" s="112"/>
    </row>
    <row r="1751" spans="1:16" ht="140.4" x14ac:dyDescent="0.3">
      <c r="A1751" s="122" t="s">
        <v>400</v>
      </c>
      <c r="B1751" s="111">
        <v>44715</v>
      </c>
      <c r="C1751" s="120" t="s">
        <v>9074</v>
      </c>
      <c r="D1751" s="112" t="s">
        <v>9075</v>
      </c>
      <c r="E1751" s="112" t="s">
        <v>9076</v>
      </c>
      <c r="F1751" s="113" t="s">
        <v>9077</v>
      </c>
      <c r="G1751" s="112" t="s">
        <v>1945</v>
      </c>
      <c r="H1751" s="116" t="s">
        <v>396</v>
      </c>
      <c r="I1751" s="119" t="s">
        <v>424</v>
      </c>
      <c r="J1751" s="114" t="s">
        <v>386</v>
      </c>
      <c r="K1751" s="115" t="s">
        <v>50</v>
      </c>
      <c r="L1751" s="115" t="s">
        <v>2122</v>
      </c>
      <c r="M1751" s="117"/>
      <c r="N1751" s="121" t="s">
        <v>9078</v>
      </c>
      <c r="O1751" s="112" t="s">
        <v>9079</v>
      </c>
      <c r="P1751" s="112"/>
    </row>
    <row r="1752" spans="1:16" ht="140.4" x14ac:dyDescent="0.3">
      <c r="A1752" s="122" t="s">
        <v>400</v>
      </c>
      <c r="B1752" s="111">
        <v>44715</v>
      </c>
      <c r="C1752" s="120" t="s">
        <v>9080</v>
      </c>
      <c r="D1752" s="112" t="s">
        <v>9081</v>
      </c>
      <c r="E1752" s="112" t="s">
        <v>1401</v>
      </c>
      <c r="F1752" s="113" t="s">
        <v>1525</v>
      </c>
      <c r="G1752" s="112" t="s">
        <v>2115</v>
      </c>
      <c r="H1752" s="116" t="s">
        <v>375</v>
      </c>
      <c r="I1752" s="119" t="s">
        <v>447</v>
      </c>
      <c r="J1752" s="114" t="s">
        <v>386</v>
      </c>
      <c r="K1752" s="115" t="s">
        <v>2687</v>
      </c>
      <c r="L1752" s="115"/>
      <c r="M1752" s="117"/>
      <c r="N1752" s="121" t="s">
        <v>9082</v>
      </c>
      <c r="O1752" s="112" t="s">
        <v>9083</v>
      </c>
      <c r="P1752" s="112"/>
    </row>
    <row r="1753" spans="1:16" ht="62.4" x14ac:dyDescent="0.3">
      <c r="A1753" s="122" t="s">
        <v>390</v>
      </c>
      <c r="B1753" s="111">
        <v>44715</v>
      </c>
      <c r="C1753" s="120" t="s">
        <v>9084</v>
      </c>
      <c r="D1753" s="112" t="s">
        <v>9085</v>
      </c>
      <c r="E1753" s="112" t="s">
        <v>9086</v>
      </c>
      <c r="F1753" s="113" t="s">
        <v>1544</v>
      </c>
      <c r="G1753" s="112" t="s">
        <v>873</v>
      </c>
      <c r="H1753" s="116" t="s">
        <v>396</v>
      </c>
      <c r="I1753" s="136" t="s">
        <v>447</v>
      </c>
      <c r="J1753" s="124" t="s">
        <v>386</v>
      </c>
      <c r="K1753" s="124" t="s">
        <v>36</v>
      </c>
      <c r="L1753" s="124" t="s">
        <v>9087</v>
      </c>
      <c r="M1753" s="117"/>
      <c r="N1753" s="121" t="s">
        <v>9088</v>
      </c>
      <c r="O1753" s="121" t="s">
        <v>9089</v>
      </c>
      <c r="P1753" s="121"/>
    </row>
    <row r="1754" spans="1:16" ht="358.8" x14ac:dyDescent="0.3">
      <c r="A1754" s="122" t="s">
        <v>412</v>
      </c>
      <c r="B1754" s="111">
        <v>44715</v>
      </c>
      <c r="C1754" s="120" t="s">
        <v>9090</v>
      </c>
      <c r="D1754" s="112" t="s">
        <v>9091</v>
      </c>
      <c r="E1754" s="112" t="s">
        <v>9092</v>
      </c>
      <c r="F1754" s="113" t="s">
        <v>1518</v>
      </c>
      <c r="G1754" s="112" t="s">
        <v>830</v>
      </c>
      <c r="H1754" s="116" t="s">
        <v>375</v>
      </c>
      <c r="I1754" s="119" t="s">
        <v>461</v>
      </c>
      <c r="J1754" s="114" t="s">
        <v>452</v>
      </c>
      <c r="K1754" s="115"/>
      <c r="L1754" s="115" t="s">
        <v>9093</v>
      </c>
      <c r="M1754" s="117"/>
      <c r="N1754" s="121" t="s">
        <v>9094</v>
      </c>
      <c r="O1754" s="112" t="s">
        <v>9095</v>
      </c>
      <c r="P1754" s="112"/>
    </row>
    <row r="1755" spans="1:16" ht="312" x14ac:dyDescent="0.3">
      <c r="A1755" s="122" t="s">
        <v>412</v>
      </c>
      <c r="B1755" s="111">
        <v>44715</v>
      </c>
      <c r="C1755" s="120" t="s">
        <v>9096</v>
      </c>
      <c r="D1755" s="112" t="s">
        <v>9097</v>
      </c>
      <c r="E1755" s="112" t="s">
        <v>9098</v>
      </c>
      <c r="F1755" s="121" t="s">
        <v>1556</v>
      </c>
      <c r="G1755" s="112" t="s">
        <v>1667</v>
      </c>
      <c r="H1755" s="116" t="s">
        <v>396</v>
      </c>
      <c r="I1755" s="136" t="s">
        <v>431</v>
      </c>
      <c r="J1755" s="124" t="s">
        <v>452</v>
      </c>
      <c r="K1755" s="124" t="s">
        <v>3</v>
      </c>
      <c r="L1755" s="124" t="s">
        <v>9099</v>
      </c>
      <c r="M1755" s="117"/>
      <c r="N1755" s="121" t="s">
        <v>9100</v>
      </c>
      <c r="O1755" s="121" t="s">
        <v>9101</v>
      </c>
      <c r="P1755" s="121"/>
    </row>
    <row r="1756" spans="1:16" ht="202.8" x14ac:dyDescent="0.3">
      <c r="A1756" s="122" t="s">
        <v>412</v>
      </c>
      <c r="B1756" s="111">
        <v>44715</v>
      </c>
      <c r="C1756" s="120" t="s">
        <v>9102</v>
      </c>
      <c r="D1756" s="112" t="s">
        <v>9103</v>
      </c>
      <c r="E1756" s="112" t="s">
        <v>9104</v>
      </c>
      <c r="F1756" s="121" t="s">
        <v>1463</v>
      </c>
      <c r="G1756" s="112" t="s">
        <v>2553</v>
      </c>
      <c r="H1756" s="116" t="s">
        <v>396</v>
      </c>
      <c r="I1756" s="136" t="s">
        <v>431</v>
      </c>
      <c r="J1756" s="124"/>
      <c r="K1756" s="124" t="s">
        <v>14</v>
      </c>
      <c r="L1756" s="124" t="s">
        <v>9105</v>
      </c>
      <c r="M1756" s="117" t="s">
        <v>439</v>
      </c>
      <c r="N1756" s="121" t="s">
        <v>9106</v>
      </c>
      <c r="O1756" s="121" t="s">
        <v>9107</v>
      </c>
      <c r="P1756" s="121"/>
    </row>
    <row r="1757" spans="1:16" ht="140.4" x14ac:dyDescent="0.3">
      <c r="A1757" s="122" t="s">
        <v>412</v>
      </c>
      <c r="B1757" s="111">
        <v>44715</v>
      </c>
      <c r="C1757" s="120" t="s">
        <v>9108</v>
      </c>
      <c r="D1757" s="112" t="s">
        <v>9109</v>
      </c>
      <c r="E1757" s="112" t="s">
        <v>2176</v>
      </c>
      <c r="F1757" s="113" t="s">
        <v>3142</v>
      </c>
      <c r="G1757" s="112" t="s">
        <v>564</v>
      </c>
      <c r="H1757" s="116" t="s">
        <v>396</v>
      </c>
      <c r="I1757" s="136" t="s">
        <v>461</v>
      </c>
      <c r="J1757" s="124" t="s">
        <v>386</v>
      </c>
      <c r="K1757" s="124" t="s">
        <v>3</v>
      </c>
      <c r="L1757" s="124" t="s">
        <v>9110</v>
      </c>
      <c r="M1757" s="117"/>
      <c r="N1757" s="121" t="s">
        <v>9111</v>
      </c>
      <c r="O1757" s="112" t="s">
        <v>9112</v>
      </c>
      <c r="P1757" s="112"/>
    </row>
    <row r="1758" spans="1:16" ht="93.6" x14ac:dyDescent="0.3">
      <c r="A1758" s="122" t="s">
        <v>1214</v>
      </c>
      <c r="B1758" s="111">
        <v>44715</v>
      </c>
      <c r="C1758" s="120" t="s">
        <v>9113</v>
      </c>
      <c r="D1758" s="112" t="s">
        <v>9114</v>
      </c>
      <c r="E1758" s="112" t="s">
        <v>2869</v>
      </c>
      <c r="F1758" s="113" t="s">
        <v>1544</v>
      </c>
      <c r="G1758" s="112" t="s">
        <v>873</v>
      </c>
      <c r="H1758" s="116" t="s">
        <v>396</v>
      </c>
      <c r="I1758" s="136" t="s">
        <v>431</v>
      </c>
      <c r="J1758" s="124"/>
      <c r="K1758" s="124" t="s">
        <v>36</v>
      </c>
      <c r="L1758" s="124"/>
      <c r="M1758" s="117"/>
      <c r="N1758" s="121" t="s">
        <v>9115</v>
      </c>
      <c r="O1758" s="121" t="s">
        <v>9116</v>
      </c>
      <c r="P1758" s="121"/>
    </row>
    <row r="1759" spans="1:16" ht="93.6" x14ac:dyDescent="0.3">
      <c r="A1759" s="122" t="s">
        <v>1214</v>
      </c>
      <c r="B1759" s="146">
        <v>44715</v>
      </c>
      <c r="C1759" s="147" t="s">
        <v>9117</v>
      </c>
      <c r="D1759" s="145" t="s">
        <v>9118</v>
      </c>
      <c r="E1759" s="145" t="s">
        <v>1850</v>
      </c>
      <c r="F1759" s="144" t="s">
        <v>374</v>
      </c>
      <c r="G1759" s="168" t="s">
        <v>374</v>
      </c>
      <c r="H1759" s="116" t="s">
        <v>375</v>
      </c>
      <c r="I1759" s="136" t="s">
        <v>1450</v>
      </c>
      <c r="J1759" s="124" t="s">
        <v>452</v>
      </c>
      <c r="K1759" s="124" t="s">
        <v>65</v>
      </c>
      <c r="L1759" s="124"/>
      <c r="M1759" s="149"/>
      <c r="N1759" s="145" t="s">
        <v>9119</v>
      </c>
      <c r="O1759" s="148" t="s">
        <v>9120</v>
      </c>
      <c r="P1759" s="148"/>
    </row>
    <row r="1760" spans="1:16" ht="296.39999999999998" x14ac:dyDescent="0.3">
      <c r="A1760" s="122" t="s">
        <v>554</v>
      </c>
      <c r="B1760" s="111">
        <v>44715</v>
      </c>
      <c r="C1760" s="120" t="s">
        <v>9121</v>
      </c>
      <c r="D1760" s="112" t="s">
        <v>9122</v>
      </c>
      <c r="E1760" s="112" t="s">
        <v>2240</v>
      </c>
      <c r="F1760" s="113" t="s">
        <v>1470</v>
      </c>
      <c r="G1760" s="112" t="s">
        <v>9123</v>
      </c>
      <c r="H1760" s="116" t="s">
        <v>375</v>
      </c>
      <c r="I1760" s="119" t="s">
        <v>1147</v>
      </c>
      <c r="J1760" s="114" t="s">
        <v>452</v>
      </c>
      <c r="K1760" s="115" t="s">
        <v>0</v>
      </c>
      <c r="L1760" s="115"/>
      <c r="M1760" s="117"/>
      <c r="N1760" s="121" t="s">
        <v>9124</v>
      </c>
      <c r="O1760" s="112" t="s">
        <v>9125</v>
      </c>
      <c r="P1760" s="112"/>
    </row>
    <row r="1761" spans="1:16" ht="31.2" x14ac:dyDescent="0.3">
      <c r="A1761" s="122" t="s">
        <v>554</v>
      </c>
      <c r="B1761" s="111">
        <v>44715</v>
      </c>
      <c r="C1761" s="120" t="s">
        <v>9126</v>
      </c>
      <c r="D1761" s="112" t="s">
        <v>9127</v>
      </c>
      <c r="E1761" s="112" t="s">
        <v>4253</v>
      </c>
      <c r="F1761" s="113" t="s">
        <v>374</v>
      </c>
      <c r="G1761" s="112" t="s">
        <v>4574</v>
      </c>
      <c r="H1761" s="116" t="s">
        <v>396</v>
      </c>
      <c r="I1761" s="119" t="s">
        <v>461</v>
      </c>
      <c r="J1761" s="114" t="s">
        <v>452</v>
      </c>
      <c r="K1761" s="115" t="s">
        <v>0</v>
      </c>
      <c r="L1761" s="115"/>
      <c r="M1761" s="117"/>
      <c r="N1761" s="121" t="s">
        <v>9128</v>
      </c>
      <c r="O1761" s="112" t="s">
        <v>9129</v>
      </c>
      <c r="P1761" s="112"/>
    </row>
    <row r="1762" spans="1:16" ht="140.4" x14ac:dyDescent="0.3">
      <c r="A1762" s="122" t="s">
        <v>369</v>
      </c>
      <c r="B1762" s="111">
        <v>44715</v>
      </c>
      <c r="C1762" s="120" t="s">
        <v>9130</v>
      </c>
      <c r="D1762" s="112" t="s">
        <v>9131</v>
      </c>
      <c r="E1762" s="112" t="s">
        <v>2176</v>
      </c>
      <c r="F1762" s="121" t="s">
        <v>1606</v>
      </c>
      <c r="G1762" s="112" t="s">
        <v>409</v>
      </c>
      <c r="H1762" s="116" t="s">
        <v>396</v>
      </c>
      <c r="I1762" s="136" t="s">
        <v>461</v>
      </c>
      <c r="J1762" s="124" t="s">
        <v>386</v>
      </c>
      <c r="K1762" s="124" t="s">
        <v>152</v>
      </c>
      <c r="L1762" s="124" t="s">
        <v>9132</v>
      </c>
      <c r="M1762" s="117"/>
      <c r="N1762" s="121" t="s">
        <v>9133</v>
      </c>
      <c r="O1762" s="121" t="s">
        <v>9134</v>
      </c>
      <c r="P1762" s="121"/>
    </row>
    <row r="1763" spans="1:16" ht="78" x14ac:dyDescent="0.3">
      <c r="A1763" s="122" t="s">
        <v>400</v>
      </c>
      <c r="B1763" s="111">
        <v>44715</v>
      </c>
      <c r="C1763" s="120" t="s">
        <v>9135</v>
      </c>
      <c r="D1763" s="112" t="s">
        <v>9136</v>
      </c>
      <c r="E1763" s="112" t="s">
        <v>2105</v>
      </c>
      <c r="F1763" s="113" t="s">
        <v>374</v>
      </c>
      <c r="G1763" s="112" t="s">
        <v>374</v>
      </c>
      <c r="H1763" s="116" t="s">
        <v>396</v>
      </c>
      <c r="I1763" s="136" t="s">
        <v>385</v>
      </c>
      <c r="J1763" s="124"/>
      <c r="K1763" s="124" t="s">
        <v>34</v>
      </c>
      <c r="L1763" s="124" t="s">
        <v>9137</v>
      </c>
      <c r="M1763" s="117"/>
      <c r="N1763" s="112" t="s">
        <v>9138</v>
      </c>
      <c r="O1763" s="121" t="s">
        <v>9139</v>
      </c>
      <c r="P1763" s="121"/>
    </row>
    <row r="1764" spans="1:16" ht="343.2" x14ac:dyDescent="0.3">
      <c r="A1764" s="122" t="s">
        <v>400</v>
      </c>
      <c r="B1764" s="146">
        <v>44715</v>
      </c>
      <c r="C1764" s="147" t="s">
        <v>9140</v>
      </c>
      <c r="D1764" s="145" t="s">
        <v>9141</v>
      </c>
      <c r="E1764" s="145" t="s">
        <v>1702</v>
      </c>
      <c r="F1764" s="144" t="s">
        <v>374</v>
      </c>
      <c r="G1764" s="145" t="s">
        <v>374</v>
      </c>
      <c r="H1764" s="116" t="s">
        <v>375</v>
      </c>
      <c r="I1764" s="136" t="s">
        <v>9142</v>
      </c>
      <c r="J1764" s="124" t="s">
        <v>386</v>
      </c>
      <c r="K1764" s="124" t="s">
        <v>26</v>
      </c>
      <c r="L1764" s="124" t="s">
        <v>9143</v>
      </c>
      <c r="M1764" s="149"/>
      <c r="N1764" s="145" t="s">
        <v>9144</v>
      </c>
      <c r="O1764" s="148" t="s">
        <v>9145</v>
      </c>
      <c r="P1764" s="148"/>
    </row>
    <row r="1765" spans="1:16" ht="78" x14ac:dyDescent="0.3">
      <c r="A1765" s="122" t="s">
        <v>750</v>
      </c>
      <c r="B1765" s="111">
        <v>44715</v>
      </c>
      <c r="C1765" s="120" t="s">
        <v>9146</v>
      </c>
      <c r="D1765" s="112" t="s">
        <v>9147</v>
      </c>
      <c r="E1765" s="112" t="s">
        <v>9148</v>
      </c>
      <c r="F1765" s="113" t="s">
        <v>1463</v>
      </c>
      <c r="G1765" s="112" t="s">
        <v>9149</v>
      </c>
      <c r="H1765" s="116" t="s">
        <v>396</v>
      </c>
      <c r="I1765" s="119" t="s">
        <v>1147</v>
      </c>
      <c r="J1765" s="114" t="s">
        <v>386</v>
      </c>
      <c r="K1765" s="115" t="s">
        <v>120</v>
      </c>
      <c r="L1765" s="115" t="s">
        <v>9150</v>
      </c>
      <c r="M1765" s="117"/>
      <c r="N1765" s="121" t="s">
        <v>9151</v>
      </c>
      <c r="O1765" s="112" t="s">
        <v>9152</v>
      </c>
      <c r="P1765" s="112"/>
    </row>
    <row r="1766" spans="1:16" ht="109.2" x14ac:dyDescent="0.3">
      <c r="A1766" s="122" t="s">
        <v>379</v>
      </c>
      <c r="B1766" s="111">
        <v>44715</v>
      </c>
      <c r="C1766" s="120" t="s">
        <v>9153</v>
      </c>
      <c r="D1766" s="112" t="s">
        <v>9154</v>
      </c>
      <c r="E1766" s="112" t="s">
        <v>9155</v>
      </c>
      <c r="F1766" s="113" t="s">
        <v>1544</v>
      </c>
      <c r="G1766" s="112" t="s">
        <v>409</v>
      </c>
      <c r="H1766" s="116" t="s">
        <v>396</v>
      </c>
      <c r="I1766" s="125" t="s">
        <v>461</v>
      </c>
      <c r="J1766" s="123" t="s">
        <v>452</v>
      </c>
      <c r="K1766" s="124" t="s">
        <v>2</v>
      </c>
      <c r="L1766" s="124" t="s">
        <v>9156</v>
      </c>
      <c r="M1766" s="117" t="s">
        <v>649</v>
      </c>
      <c r="N1766" s="121" t="s">
        <v>9157</v>
      </c>
      <c r="O1766" s="121" t="s">
        <v>9158</v>
      </c>
      <c r="P1766" s="121"/>
    </row>
    <row r="1767" spans="1:16" ht="124.8" x14ac:dyDescent="0.3">
      <c r="A1767" s="122" t="s">
        <v>379</v>
      </c>
      <c r="B1767" s="111">
        <v>44715</v>
      </c>
      <c r="C1767" s="120" t="s">
        <v>9159</v>
      </c>
      <c r="D1767" s="112" t="s">
        <v>9160</v>
      </c>
      <c r="E1767" s="112" t="s">
        <v>445</v>
      </c>
      <c r="F1767" s="121" t="s">
        <v>1463</v>
      </c>
      <c r="G1767" s="112" t="s">
        <v>942</v>
      </c>
      <c r="H1767" s="116" t="s">
        <v>396</v>
      </c>
      <c r="I1767" s="125" t="s">
        <v>424</v>
      </c>
      <c r="J1767" s="123"/>
      <c r="K1767" s="124" t="s">
        <v>7</v>
      </c>
      <c r="L1767" s="124"/>
      <c r="M1767" s="117"/>
      <c r="N1767" s="121" t="s">
        <v>9161</v>
      </c>
      <c r="O1767" s="121" t="s">
        <v>9162</v>
      </c>
      <c r="P1767" s="121"/>
    </row>
    <row r="1768" spans="1:16" ht="249.6" x14ac:dyDescent="0.3">
      <c r="A1768" s="122" t="s">
        <v>379</v>
      </c>
      <c r="B1768" s="111">
        <v>44715</v>
      </c>
      <c r="C1768" s="120" t="s">
        <v>9163</v>
      </c>
      <c r="D1768" s="112" t="s">
        <v>9164</v>
      </c>
      <c r="E1768" s="112" t="s">
        <v>2143</v>
      </c>
      <c r="F1768" s="121" t="s">
        <v>1525</v>
      </c>
      <c r="G1768" s="112" t="s">
        <v>2426</v>
      </c>
      <c r="H1768" s="116" t="s">
        <v>375</v>
      </c>
      <c r="I1768" s="125" t="s">
        <v>447</v>
      </c>
      <c r="J1768" s="123" t="s">
        <v>386</v>
      </c>
      <c r="K1768" s="124" t="s">
        <v>2</v>
      </c>
      <c r="L1768" s="124" t="s">
        <v>9165</v>
      </c>
      <c r="M1768" s="117"/>
      <c r="N1768" s="121" t="s">
        <v>9166</v>
      </c>
      <c r="O1768" s="121" t="s">
        <v>9167</v>
      </c>
      <c r="P1768" s="121"/>
    </row>
    <row r="1769" spans="1:16" ht="70.95" customHeight="1" x14ac:dyDescent="0.3">
      <c r="A1769" s="122" t="s">
        <v>379</v>
      </c>
      <c r="B1769" s="111">
        <v>44715</v>
      </c>
      <c r="C1769" s="120" t="s">
        <v>9168</v>
      </c>
      <c r="D1769" s="112" t="s">
        <v>9169</v>
      </c>
      <c r="E1769" s="112" t="s">
        <v>2105</v>
      </c>
      <c r="F1769" s="121" t="s">
        <v>1470</v>
      </c>
      <c r="G1769" s="112" t="s">
        <v>942</v>
      </c>
      <c r="H1769" s="116" t="s">
        <v>375</v>
      </c>
      <c r="I1769" s="125" t="s">
        <v>461</v>
      </c>
      <c r="J1769" s="123" t="s">
        <v>3825</v>
      </c>
      <c r="K1769" s="124" t="s">
        <v>32</v>
      </c>
      <c r="L1769" s="124" t="s">
        <v>9170</v>
      </c>
      <c r="M1769" s="117"/>
      <c r="N1769" s="121" t="s">
        <v>9171</v>
      </c>
      <c r="O1769" s="121" t="s">
        <v>9172</v>
      </c>
      <c r="P1769" s="121"/>
    </row>
    <row r="1770" spans="1:16" ht="55.05" customHeight="1" x14ac:dyDescent="0.3">
      <c r="A1770" s="122" t="s">
        <v>412</v>
      </c>
      <c r="B1770" s="111">
        <v>44708</v>
      </c>
      <c r="C1770" s="120" t="s">
        <v>9173</v>
      </c>
      <c r="D1770" s="112" t="s">
        <v>9174</v>
      </c>
      <c r="E1770" s="112" t="s">
        <v>8723</v>
      </c>
      <c r="F1770" s="113" t="s">
        <v>1544</v>
      </c>
      <c r="G1770" s="112" t="s">
        <v>873</v>
      </c>
      <c r="H1770" s="116" t="s">
        <v>396</v>
      </c>
      <c r="I1770" s="119" t="s">
        <v>461</v>
      </c>
      <c r="J1770" s="114"/>
      <c r="K1770" s="115"/>
      <c r="L1770" s="115"/>
      <c r="M1770" s="117"/>
      <c r="N1770" s="121" t="s">
        <v>9175</v>
      </c>
      <c r="O1770" s="112" t="s">
        <v>9176</v>
      </c>
      <c r="P1770" s="112"/>
    </row>
    <row r="1771" spans="1:16" ht="202.8" x14ac:dyDescent="0.3">
      <c r="A1771" s="122" t="s">
        <v>400</v>
      </c>
      <c r="B1771" s="111">
        <v>44708</v>
      </c>
      <c r="C1771" s="120" t="s">
        <v>9177</v>
      </c>
      <c r="D1771" s="112" t="s">
        <v>9178</v>
      </c>
      <c r="E1771" s="112" t="s">
        <v>445</v>
      </c>
      <c r="F1771" s="113" t="s">
        <v>374</v>
      </c>
      <c r="G1771" s="112" t="s">
        <v>374</v>
      </c>
      <c r="H1771" s="116" t="s">
        <v>396</v>
      </c>
      <c r="I1771" s="119" t="s">
        <v>481</v>
      </c>
      <c r="J1771" s="114" t="s">
        <v>386</v>
      </c>
      <c r="K1771" s="115" t="s">
        <v>2687</v>
      </c>
      <c r="L1771" s="115" t="s">
        <v>9179</v>
      </c>
      <c r="M1771" s="117"/>
      <c r="N1771" s="121" t="s">
        <v>9180</v>
      </c>
      <c r="O1771" s="112" t="s">
        <v>9181</v>
      </c>
      <c r="P1771" s="112"/>
    </row>
    <row r="1772" spans="1:16" ht="218.4" x14ac:dyDescent="0.3">
      <c r="A1772" s="122" t="s">
        <v>390</v>
      </c>
      <c r="B1772" s="111">
        <v>44708</v>
      </c>
      <c r="C1772" s="120" t="s">
        <v>9182</v>
      </c>
      <c r="D1772" s="112" t="s">
        <v>9183</v>
      </c>
      <c r="E1772" s="112" t="s">
        <v>3247</v>
      </c>
      <c r="F1772" s="121" t="s">
        <v>1833</v>
      </c>
      <c r="G1772" s="112" t="s">
        <v>9184</v>
      </c>
      <c r="H1772" s="116" t="s">
        <v>396</v>
      </c>
      <c r="I1772" s="136" t="s">
        <v>461</v>
      </c>
      <c r="J1772" s="124" t="s">
        <v>386</v>
      </c>
      <c r="K1772" s="124" t="s">
        <v>50</v>
      </c>
      <c r="L1772" s="124" t="s">
        <v>9185</v>
      </c>
      <c r="M1772" s="117"/>
      <c r="N1772" s="121" t="s">
        <v>9186</v>
      </c>
      <c r="O1772" s="112" t="s">
        <v>9187</v>
      </c>
      <c r="P1772" s="112"/>
    </row>
    <row r="1773" spans="1:16" ht="124.8" x14ac:dyDescent="0.3">
      <c r="A1773" s="122" t="s">
        <v>390</v>
      </c>
      <c r="B1773" s="111">
        <v>44708</v>
      </c>
      <c r="C1773" s="120" t="s">
        <v>9188</v>
      </c>
      <c r="D1773" s="112" t="s">
        <v>9189</v>
      </c>
      <c r="E1773" s="112" t="s">
        <v>2270</v>
      </c>
      <c r="F1773" s="121" t="s">
        <v>1525</v>
      </c>
      <c r="G1773" s="112" t="s">
        <v>9190</v>
      </c>
      <c r="H1773" s="116" t="s">
        <v>375</v>
      </c>
      <c r="I1773" s="136" t="s">
        <v>1243</v>
      </c>
      <c r="J1773" s="124" t="s">
        <v>386</v>
      </c>
      <c r="K1773" s="124" t="s">
        <v>129</v>
      </c>
      <c r="L1773" s="124" t="s">
        <v>9191</v>
      </c>
      <c r="M1773" s="117"/>
      <c r="N1773" s="121" t="s">
        <v>9192</v>
      </c>
      <c r="O1773" s="112" t="s">
        <v>9193</v>
      </c>
      <c r="P1773" s="112"/>
    </row>
    <row r="1774" spans="1:16" ht="156" x14ac:dyDescent="0.3">
      <c r="A1774" s="122" t="s">
        <v>390</v>
      </c>
      <c r="B1774" s="146">
        <v>44708</v>
      </c>
      <c r="C1774" s="147" t="s">
        <v>9194</v>
      </c>
      <c r="D1774" s="145" t="s">
        <v>9195</v>
      </c>
      <c r="E1774" s="145" t="s">
        <v>9196</v>
      </c>
      <c r="F1774" s="148" t="s">
        <v>1463</v>
      </c>
      <c r="G1774" s="145" t="s">
        <v>409</v>
      </c>
      <c r="H1774" s="112" t="s">
        <v>396</v>
      </c>
      <c r="I1774" s="136" t="s">
        <v>431</v>
      </c>
      <c r="J1774" s="124" t="s">
        <v>386</v>
      </c>
      <c r="K1774" s="124" t="s">
        <v>50</v>
      </c>
      <c r="L1774" s="124" t="s">
        <v>9197</v>
      </c>
      <c r="M1774" s="149"/>
      <c r="N1774" s="145" t="s">
        <v>9198</v>
      </c>
      <c r="O1774" s="148" t="s">
        <v>9199</v>
      </c>
      <c r="P1774" s="148"/>
    </row>
    <row r="1775" spans="1:16" ht="218.4" x14ac:dyDescent="0.3">
      <c r="A1775" s="122" t="s">
        <v>602</v>
      </c>
      <c r="B1775" s="111">
        <v>44708</v>
      </c>
      <c r="C1775" s="120" t="s">
        <v>9200</v>
      </c>
      <c r="D1775" s="112" t="s">
        <v>9201</v>
      </c>
      <c r="E1775" s="112" t="s">
        <v>2548</v>
      </c>
      <c r="F1775" s="113" t="s">
        <v>1463</v>
      </c>
      <c r="G1775" s="112" t="s">
        <v>1088</v>
      </c>
      <c r="H1775" s="116" t="s">
        <v>396</v>
      </c>
      <c r="I1775" s="119" t="s">
        <v>1305</v>
      </c>
      <c r="J1775" s="114" t="s">
        <v>452</v>
      </c>
      <c r="K1775" s="115" t="s">
        <v>1</v>
      </c>
      <c r="L1775" s="115"/>
      <c r="M1775" s="117"/>
      <c r="N1775" s="121" t="s">
        <v>9202</v>
      </c>
      <c r="O1775" s="112" t="s">
        <v>9203</v>
      </c>
      <c r="P1775" s="112"/>
    </row>
    <row r="1776" spans="1:16" ht="249.6" x14ac:dyDescent="0.3">
      <c r="A1776" s="122" t="s">
        <v>412</v>
      </c>
      <c r="B1776" s="146">
        <v>44708</v>
      </c>
      <c r="C1776" s="147" t="s">
        <v>9204</v>
      </c>
      <c r="D1776" s="145" t="s">
        <v>9205</v>
      </c>
      <c r="E1776" s="145" t="s">
        <v>1297</v>
      </c>
      <c r="F1776" s="144" t="s">
        <v>1518</v>
      </c>
      <c r="G1776" s="145" t="s">
        <v>2020</v>
      </c>
      <c r="H1776" s="116" t="s">
        <v>375</v>
      </c>
      <c r="I1776" s="136" t="s">
        <v>461</v>
      </c>
      <c r="J1776" s="124" t="s">
        <v>386</v>
      </c>
      <c r="K1776" s="124" t="s">
        <v>19</v>
      </c>
      <c r="L1776" s="124"/>
      <c r="M1776" s="149"/>
      <c r="N1776" s="145" t="s">
        <v>9206</v>
      </c>
      <c r="O1776" s="148" t="s">
        <v>9207</v>
      </c>
      <c r="P1776" s="148"/>
    </row>
    <row r="1777" spans="1:16" ht="140.4" x14ac:dyDescent="0.3">
      <c r="A1777" s="122" t="s">
        <v>554</v>
      </c>
      <c r="B1777" s="111">
        <v>44708</v>
      </c>
      <c r="C1777" s="120" t="s">
        <v>9208</v>
      </c>
      <c r="D1777" s="112" t="s">
        <v>9209</v>
      </c>
      <c r="E1777" s="112" t="s">
        <v>9210</v>
      </c>
      <c r="F1777" s="113" t="s">
        <v>9211</v>
      </c>
      <c r="G1777" s="112" t="s">
        <v>9212</v>
      </c>
      <c r="H1777" s="116" t="s">
        <v>396</v>
      </c>
      <c r="I1777" s="136" t="s">
        <v>1147</v>
      </c>
      <c r="J1777" s="124" t="s">
        <v>452</v>
      </c>
      <c r="K1777" s="124" t="s">
        <v>0</v>
      </c>
      <c r="L1777" s="124"/>
      <c r="M1777" s="117"/>
      <c r="N1777" s="121" t="s">
        <v>9213</v>
      </c>
      <c r="O1777" s="112" t="s">
        <v>9214</v>
      </c>
      <c r="P1777" s="112"/>
    </row>
    <row r="1778" spans="1:16" ht="171.6" x14ac:dyDescent="0.3">
      <c r="A1778" s="122" t="s">
        <v>554</v>
      </c>
      <c r="B1778" s="111">
        <v>44708</v>
      </c>
      <c r="C1778" s="120" t="s">
        <v>9215</v>
      </c>
      <c r="D1778" s="112" t="s">
        <v>9216</v>
      </c>
      <c r="E1778" s="112" t="s">
        <v>3241</v>
      </c>
      <c r="F1778" s="113" t="s">
        <v>1525</v>
      </c>
      <c r="G1778" s="112" t="s">
        <v>7805</v>
      </c>
      <c r="H1778" s="116" t="s">
        <v>375</v>
      </c>
      <c r="I1778" s="119" t="s">
        <v>717</v>
      </c>
      <c r="J1778" s="114" t="s">
        <v>452</v>
      </c>
      <c r="K1778" s="115" t="s">
        <v>0</v>
      </c>
      <c r="L1778" s="115" t="s">
        <v>9217</v>
      </c>
      <c r="M1778" s="117"/>
      <c r="N1778" s="121" t="s">
        <v>9218</v>
      </c>
      <c r="O1778" s="112" t="s">
        <v>9219</v>
      </c>
      <c r="P1778" s="112"/>
    </row>
    <row r="1779" spans="1:16" ht="234" x14ac:dyDescent="0.3">
      <c r="A1779" s="122" t="s">
        <v>554</v>
      </c>
      <c r="B1779" s="111">
        <v>44708</v>
      </c>
      <c r="C1779" s="120" t="s">
        <v>9220</v>
      </c>
      <c r="D1779" s="112" t="s">
        <v>9221</v>
      </c>
      <c r="E1779" s="112" t="s">
        <v>9222</v>
      </c>
      <c r="F1779" s="121" t="s">
        <v>1525</v>
      </c>
      <c r="G1779" s="112" t="s">
        <v>9223</v>
      </c>
      <c r="H1779" s="116" t="s">
        <v>375</v>
      </c>
      <c r="I1779" s="136" t="s">
        <v>385</v>
      </c>
      <c r="J1779" s="124" t="s">
        <v>452</v>
      </c>
      <c r="K1779" s="124" t="s">
        <v>25</v>
      </c>
      <c r="L1779" s="124" t="s">
        <v>9224</v>
      </c>
      <c r="M1779" s="117"/>
      <c r="N1779" s="121" t="s">
        <v>9225</v>
      </c>
      <c r="O1779" s="112" t="s">
        <v>9226</v>
      </c>
      <c r="P1779" s="112"/>
    </row>
    <row r="1780" spans="1:16" ht="140.4" x14ac:dyDescent="0.3">
      <c r="A1780" s="122" t="s">
        <v>822</v>
      </c>
      <c r="B1780" s="111">
        <v>44708</v>
      </c>
      <c r="C1780" s="120" t="s">
        <v>9227</v>
      </c>
      <c r="D1780" s="112" t="s">
        <v>9228</v>
      </c>
      <c r="E1780" s="112" t="s">
        <v>804</v>
      </c>
      <c r="F1780" s="113" t="s">
        <v>374</v>
      </c>
      <c r="G1780" s="112" t="s">
        <v>942</v>
      </c>
      <c r="H1780" s="116" t="s">
        <v>396</v>
      </c>
      <c r="I1780" s="136" t="s">
        <v>431</v>
      </c>
      <c r="J1780" s="124"/>
      <c r="K1780" s="124" t="s">
        <v>37</v>
      </c>
      <c r="L1780" s="124"/>
      <c r="M1780" s="117"/>
      <c r="N1780" s="121" t="s">
        <v>9229</v>
      </c>
      <c r="O1780" s="112" t="s">
        <v>9230</v>
      </c>
      <c r="P1780" s="112"/>
    </row>
    <row r="1781" spans="1:16" ht="124.8" x14ac:dyDescent="0.3">
      <c r="A1781" s="122" t="s">
        <v>400</v>
      </c>
      <c r="B1781" s="111">
        <v>44708</v>
      </c>
      <c r="C1781" s="120" t="s">
        <v>9231</v>
      </c>
      <c r="D1781" s="112" t="s">
        <v>9232</v>
      </c>
      <c r="E1781" s="112" t="s">
        <v>2143</v>
      </c>
      <c r="F1781" s="113" t="s">
        <v>1544</v>
      </c>
      <c r="G1781" s="135" t="s">
        <v>564</v>
      </c>
      <c r="H1781" s="116" t="s">
        <v>396</v>
      </c>
      <c r="I1781" s="136" t="s">
        <v>447</v>
      </c>
      <c r="J1781" s="124" t="s">
        <v>452</v>
      </c>
      <c r="K1781" s="124" t="s">
        <v>36</v>
      </c>
      <c r="L1781" s="124" t="s">
        <v>9233</v>
      </c>
      <c r="M1781" s="117"/>
      <c r="N1781" s="121" t="s">
        <v>9234</v>
      </c>
      <c r="O1781" s="112" t="s">
        <v>9235</v>
      </c>
      <c r="P1781" s="112"/>
    </row>
    <row r="1782" spans="1:16" ht="187.2" x14ac:dyDescent="0.3">
      <c r="A1782" s="122" t="s">
        <v>400</v>
      </c>
      <c r="B1782" s="111">
        <v>44708</v>
      </c>
      <c r="C1782" s="120" t="s">
        <v>9236</v>
      </c>
      <c r="D1782" s="112" t="s">
        <v>9237</v>
      </c>
      <c r="E1782" s="112" t="s">
        <v>9238</v>
      </c>
      <c r="F1782" s="121" t="s">
        <v>1606</v>
      </c>
      <c r="G1782" s="135" t="s">
        <v>409</v>
      </c>
      <c r="H1782" s="116" t="s">
        <v>396</v>
      </c>
      <c r="I1782" s="136" t="s">
        <v>1450</v>
      </c>
      <c r="J1782" s="124" t="s">
        <v>452</v>
      </c>
      <c r="K1782" s="124" t="s">
        <v>26</v>
      </c>
      <c r="L1782" s="124" t="s">
        <v>9239</v>
      </c>
      <c r="M1782" s="117"/>
      <c r="N1782" s="121" t="s">
        <v>9240</v>
      </c>
      <c r="O1782" s="112" t="s">
        <v>9241</v>
      </c>
      <c r="P1782" s="112"/>
    </row>
    <row r="1783" spans="1:16" ht="78" x14ac:dyDescent="0.3">
      <c r="A1783" s="122" t="s">
        <v>400</v>
      </c>
      <c r="B1783" s="111">
        <v>44708</v>
      </c>
      <c r="C1783" s="120" t="s">
        <v>9242</v>
      </c>
      <c r="D1783" s="112" t="s">
        <v>9243</v>
      </c>
      <c r="E1783" s="112" t="s">
        <v>2000</v>
      </c>
      <c r="F1783" s="113" t="s">
        <v>374</v>
      </c>
      <c r="G1783" s="112" t="s">
        <v>374</v>
      </c>
      <c r="H1783" s="116" t="s">
        <v>396</v>
      </c>
      <c r="I1783" s="136" t="s">
        <v>694</v>
      </c>
      <c r="J1783" s="124" t="s">
        <v>452</v>
      </c>
      <c r="K1783" s="124" t="s">
        <v>147</v>
      </c>
      <c r="L1783" s="124" t="s">
        <v>5609</v>
      </c>
      <c r="M1783" s="117"/>
      <c r="N1783" s="112" t="s">
        <v>9244</v>
      </c>
      <c r="O1783" s="112" t="s">
        <v>9245</v>
      </c>
      <c r="P1783" s="112"/>
    </row>
    <row r="1784" spans="1:16" ht="78" x14ac:dyDescent="0.3">
      <c r="A1784" s="122" t="s">
        <v>750</v>
      </c>
      <c r="B1784" s="111">
        <v>44708</v>
      </c>
      <c r="C1784" s="120" t="s">
        <v>9246</v>
      </c>
      <c r="D1784" s="112" t="s">
        <v>9247</v>
      </c>
      <c r="E1784" s="112" t="s">
        <v>2094</v>
      </c>
      <c r="F1784" s="113" t="s">
        <v>1544</v>
      </c>
      <c r="G1784" s="112" t="s">
        <v>9248</v>
      </c>
      <c r="H1784" s="116" t="s">
        <v>396</v>
      </c>
      <c r="I1784" s="119" t="s">
        <v>424</v>
      </c>
      <c r="J1784" s="114" t="s">
        <v>386</v>
      </c>
      <c r="K1784" s="115" t="s">
        <v>1</v>
      </c>
      <c r="L1784" s="115"/>
      <c r="M1784" s="117"/>
      <c r="N1784" s="121" t="s">
        <v>9249</v>
      </c>
      <c r="O1784" s="112" t="s">
        <v>9250</v>
      </c>
      <c r="P1784" s="112"/>
    </row>
    <row r="1785" spans="1:16" ht="109.2" x14ac:dyDescent="0.3">
      <c r="A1785" s="122" t="s">
        <v>750</v>
      </c>
      <c r="B1785" s="111">
        <v>44708</v>
      </c>
      <c r="C1785" s="120" t="s">
        <v>9251</v>
      </c>
      <c r="D1785" s="112" t="s">
        <v>9252</v>
      </c>
      <c r="E1785" s="112" t="s">
        <v>2094</v>
      </c>
      <c r="F1785" s="121" t="s">
        <v>1463</v>
      </c>
      <c r="G1785" s="112" t="s">
        <v>1088</v>
      </c>
      <c r="H1785" s="116" t="s">
        <v>396</v>
      </c>
      <c r="I1785" s="136" t="s">
        <v>397</v>
      </c>
      <c r="J1785" s="124" t="s">
        <v>386</v>
      </c>
      <c r="K1785" s="124" t="s">
        <v>9</v>
      </c>
      <c r="L1785" s="124"/>
      <c r="M1785" s="117"/>
      <c r="N1785" s="121" t="s">
        <v>9253</v>
      </c>
      <c r="O1785" s="112" t="s">
        <v>9254</v>
      </c>
      <c r="P1785" s="112"/>
    </row>
    <row r="1786" spans="1:16" ht="62.4" x14ac:dyDescent="0.3">
      <c r="A1786" s="122" t="s">
        <v>379</v>
      </c>
      <c r="B1786" s="111">
        <v>44708</v>
      </c>
      <c r="C1786" s="120" t="s">
        <v>9255</v>
      </c>
      <c r="D1786" s="112" t="s">
        <v>9256</v>
      </c>
      <c r="E1786" s="112" t="s">
        <v>1860</v>
      </c>
      <c r="F1786" s="121" t="s">
        <v>1556</v>
      </c>
      <c r="G1786" s="112" t="s">
        <v>830</v>
      </c>
      <c r="H1786" s="116" t="s">
        <v>396</v>
      </c>
      <c r="I1786" s="125" t="s">
        <v>461</v>
      </c>
      <c r="J1786" s="123" t="s">
        <v>452</v>
      </c>
      <c r="K1786" s="124" t="s">
        <v>2</v>
      </c>
      <c r="L1786" s="124"/>
      <c r="M1786" s="117" t="s">
        <v>649</v>
      </c>
      <c r="N1786" s="121" t="s">
        <v>9257</v>
      </c>
      <c r="O1786" s="112" t="s">
        <v>9258</v>
      </c>
      <c r="P1786" s="112"/>
    </row>
    <row r="1787" spans="1:16" ht="109.2" x14ac:dyDescent="0.3">
      <c r="A1787" s="122" t="s">
        <v>379</v>
      </c>
      <c r="B1787" s="111">
        <v>44708</v>
      </c>
      <c r="C1787" s="120" t="s">
        <v>9259</v>
      </c>
      <c r="D1787" s="112" t="s">
        <v>9260</v>
      </c>
      <c r="E1787" s="112" t="s">
        <v>1850</v>
      </c>
      <c r="F1787" s="121" t="s">
        <v>1556</v>
      </c>
      <c r="G1787" s="112" t="s">
        <v>374</v>
      </c>
      <c r="H1787" s="116" t="s">
        <v>396</v>
      </c>
      <c r="I1787" s="125" t="s">
        <v>431</v>
      </c>
      <c r="J1787" s="123" t="s">
        <v>3825</v>
      </c>
      <c r="K1787" s="124" t="s">
        <v>2</v>
      </c>
      <c r="L1787" s="124" t="s">
        <v>9261</v>
      </c>
      <c r="M1787" s="117"/>
      <c r="N1787" s="121" t="s">
        <v>9262</v>
      </c>
      <c r="O1787" s="112" t="s">
        <v>9263</v>
      </c>
      <c r="P1787" s="112"/>
    </row>
    <row r="1788" spans="1:16" ht="109.2" x14ac:dyDescent="0.3">
      <c r="A1788" s="122" t="s">
        <v>379</v>
      </c>
      <c r="B1788" s="111">
        <v>44708</v>
      </c>
      <c r="C1788" s="120" t="s">
        <v>9264</v>
      </c>
      <c r="D1788" s="112" t="s">
        <v>9265</v>
      </c>
      <c r="E1788" s="112" t="s">
        <v>2143</v>
      </c>
      <c r="F1788" s="121" t="s">
        <v>1463</v>
      </c>
      <c r="G1788" s="112" t="s">
        <v>2553</v>
      </c>
      <c r="H1788" s="116" t="s">
        <v>396</v>
      </c>
      <c r="I1788" s="125" t="s">
        <v>431</v>
      </c>
      <c r="J1788" s="123"/>
      <c r="K1788" s="124" t="s">
        <v>2</v>
      </c>
      <c r="L1788" s="124"/>
      <c r="M1788" s="117"/>
      <c r="N1788" s="121" t="s">
        <v>9266</v>
      </c>
      <c r="O1788" s="112" t="s">
        <v>9267</v>
      </c>
      <c r="P1788" s="112"/>
    </row>
    <row r="1789" spans="1:16" ht="218.4" x14ac:dyDescent="0.3">
      <c r="A1789" s="122" t="s">
        <v>379</v>
      </c>
      <c r="B1789" s="111">
        <v>44708</v>
      </c>
      <c r="C1789" s="120" t="s">
        <v>9268</v>
      </c>
      <c r="D1789" s="112" t="s">
        <v>9269</v>
      </c>
      <c r="E1789" s="112" t="s">
        <v>1360</v>
      </c>
      <c r="F1789" s="121" t="s">
        <v>1463</v>
      </c>
      <c r="G1789" s="112" t="s">
        <v>374</v>
      </c>
      <c r="H1789" s="116" t="s">
        <v>396</v>
      </c>
      <c r="I1789" s="125" t="s">
        <v>447</v>
      </c>
      <c r="J1789" s="123" t="s">
        <v>386</v>
      </c>
      <c r="K1789" s="124" t="s">
        <v>2</v>
      </c>
      <c r="L1789" s="124" t="s">
        <v>9270</v>
      </c>
      <c r="M1789" s="117"/>
      <c r="N1789" s="121" t="s">
        <v>9271</v>
      </c>
      <c r="O1789" s="112" t="s">
        <v>9272</v>
      </c>
      <c r="P1789" s="112"/>
    </row>
    <row r="1790" spans="1:16" ht="46.8" x14ac:dyDescent="0.3">
      <c r="A1790" s="122" t="s">
        <v>412</v>
      </c>
      <c r="B1790" s="111">
        <v>44701</v>
      </c>
      <c r="C1790" s="120" t="s">
        <v>9273</v>
      </c>
      <c r="D1790" s="112" t="s">
        <v>9274</v>
      </c>
      <c r="E1790" s="112" t="s">
        <v>2869</v>
      </c>
      <c r="F1790" s="113" t="s">
        <v>1544</v>
      </c>
      <c r="G1790" s="112" t="s">
        <v>873</v>
      </c>
      <c r="H1790" s="116" t="s">
        <v>396</v>
      </c>
      <c r="I1790" s="119" t="s">
        <v>461</v>
      </c>
      <c r="J1790" s="114"/>
      <c r="K1790" s="115"/>
      <c r="L1790" s="115"/>
      <c r="M1790" s="117"/>
      <c r="N1790" s="121" t="s">
        <v>9275</v>
      </c>
      <c r="O1790" s="112" t="s">
        <v>9276</v>
      </c>
      <c r="P1790" s="112"/>
    </row>
    <row r="1791" spans="1:16" ht="93.6" x14ac:dyDescent="0.3">
      <c r="A1791" s="122" t="s">
        <v>412</v>
      </c>
      <c r="B1791" s="111">
        <v>44701</v>
      </c>
      <c r="C1791" s="120" t="s">
        <v>9277</v>
      </c>
      <c r="D1791" s="112" t="s">
        <v>9278</v>
      </c>
      <c r="E1791" s="112" t="s">
        <v>1878</v>
      </c>
      <c r="F1791" s="113" t="s">
        <v>374</v>
      </c>
      <c r="G1791" s="112" t="s">
        <v>374</v>
      </c>
      <c r="H1791" s="116" t="s">
        <v>396</v>
      </c>
      <c r="I1791" s="119" t="s">
        <v>571</v>
      </c>
      <c r="J1791" s="114"/>
      <c r="K1791" s="115"/>
      <c r="L1791" s="115"/>
      <c r="M1791" s="117"/>
      <c r="N1791" s="121" t="s">
        <v>9279</v>
      </c>
      <c r="O1791" s="112" t="s">
        <v>9280</v>
      </c>
      <c r="P1791" s="112"/>
    </row>
    <row r="1792" spans="1:16" ht="78" x14ac:dyDescent="0.3">
      <c r="A1792" s="122" t="s">
        <v>400</v>
      </c>
      <c r="B1792" s="111">
        <v>44701</v>
      </c>
      <c r="C1792" s="120" t="s">
        <v>9281</v>
      </c>
      <c r="D1792" s="112" t="s">
        <v>9282</v>
      </c>
      <c r="E1792" s="112" t="s">
        <v>9283</v>
      </c>
      <c r="F1792" s="113" t="s">
        <v>1544</v>
      </c>
      <c r="G1792" s="135" t="s">
        <v>564</v>
      </c>
      <c r="H1792" s="116" t="s">
        <v>396</v>
      </c>
      <c r="I1792" s="119" t="s">
        <v>571</v>
      </c>
      <c r="J1792" s="114" t="s">
        <v>452</v>
      </c>
      <c r="K1792" s="115" t="s">
        <v>98</v>
      </c>
      <c r="L1792" s="115"/>
      <c r="M1792" s="117" t="s">
        <v>649</v>
      </c>
      <c r="N1792" s="121" t="s">
        <v>9284</v>
      </c>
      <c r="O1792" s="112" t="s">
        <v>9285</v>
      </c>
      <c r="P1792" s="112"/>
    </row>
    <row r="1793" spans="1:16" ht="280.8" x14ac:dyDescent="0.3">
      <c r="A1793" s="122" t="s">
        <v>400</v>
      </c>
      <c r="B1793" s="111">
        <v>44701</v>
      </c>
      <c r="C1793" s="120" t="s">
        <v>9286</v>
      </c>
      <c r="D1793" s="112" t="s">
        <v>9287</v>
      </c>
      <c r="E1793" s="112" t="s">
        <v>1584</v>
      </c>
      <c r="F1793" s="113" t="s">
        <v>1463</v>
      </c>
      <c r="G1793" s="112" t="s">
        <v>2951</v>
      </c>
      <c r="H1793" s="116" t="s">
        <v>396</v>
      </c>
      <c r="I1793" s="119" t="s">
        <v>2741</v>
      </c>
      <c r="J1793" s="114" t="s">
        <v>386</v>
      </c>
      <c r="K1793" s="115" t="s">
        <v>36</v>
      </c>
      <c r="L1793" s="115" t="s">
        <v>9288</v>
      </c>
      <c r="M1793" s="117"/>
      <c r="N1793" s="121" t="s">
        <v>9289</v>
      </c>
      <c r="O1793" s="112" t="s">
        <v>9290</v>
      </c>
      <c r="P1793" s="112"/>
    </row>
    <row r="1794" spans="1:16" ht="93.6" x14ac:dyDescent="0.3">
      <c r="A1794" s="122" t="s">
        <v>400</v>
      </c>
      <c r="B1794" s="111">
        <v>44701</v>
      </c>
      <c r="C1794" s="120" t="s">
        <v>9291</v>
      </c>
      <c r="D1794" s="112" t="s">
        <v>9292</v>
      </c>
      <c r="E1794" s="112" t="s">
        <v>1702</v>
      </c>
      <c r="F1794" s="113" t="s">
        <v>1470</v>
      </c>
      <c r="G1794" s="112" t="s">
        <v>2951</v>
      </c>
      <c r="H1794" s="116" t="s">
        <v>375</v>
      </c>
      <c r="I1794" s="119" t="s">
        <v>376</v>
      </c>
      <c r="J1794" s="114" t="s">
        <v>452</v>
      </c>
      <c r="K1794" s="115" t="s">
        <v>10</v>
      </c>
      <c r="L1794" s="115" t="s">
        <v>9293</v>
      </c>
      <c r="M1794" s="117"/>
      <c r="N1794" s="121" t="s">
        <v>9294</v>
      </c>
      <c r="O1794" s="112" t="s">
        <v>9295</v>
      </c>
      <c r="P1794" s="112"/>
    </row>
    <row r="1795" spans="1:16" ht="93.6" x14ac:dyDescent="0.3">
      <c r="A1795" s="122" t="s">
        <v>390</v>
      </c>
      <c r="B1795" s="111">
        <v>44701</v>
      </c>
      <c r="C1795" s="120" t="s">
        <v>9296</v>
      </c>
      <c r="D1795" s="112" t="s">
        <v>9297</v>
      </c>
      <c r="E1795" s="112" t="s">
        <v>3955</v>
      </c>
      <c r="F1795" s="113" t="s">
        <v>374</v>
      </c>
      <c r="G1795" s="112" t="s">
        <v>374</v>
      </c>
      <c r="H1795" s="116" t="s">
        <v>396</v>
      </c>
      <c r="I1795" s="136" t="s">
        <v>2271</v>
      </c>
      <c r="J1795" s="124"/>
      <c r="K1795" s="124" t="s">
        <v>36</v>
      </c>
      <c r="L1795" s="124" t="s">
        <v>9298</v>
      </c>
      <c r="M1795" s="117"/>
      <c r="N1795" s="121" t="s">
        <v>9299</v>
      </c>
      <c r="O1795" s="112" t="s">
        <v>9300</v>
      </c>
      <c r="P1795" s="112"/>
    </row>
    <row r="1796" spans="1:16" ht="109.2" x14ac:dyDescent="0.3">
      <c r="A1796" s="122" t="s">
        <v>412</v>
      </c>
      <c r="B1796" s="111">
        <v>44701</v>
      </c>
      <c r="C1796" s="120" t="s">
        <v>9301</v>
      </c>
      <c r="D1796" s="112" t="s">
        <v>9302</v>
      </c>
      <c r="E1796" s="112" t="s">
        <v>2803</v>
      </c>
      <c r="F1796" s="121" t="s">
        <v>1463</v>
      </c>
      <c r="G1796" s="112" t="s">
        <v>409</v>
      </c>
      <c r="H1796" s="116" t="s">
        <v>396</v>
      </c>
      <c r="I1796" s="136" t="s">
        <v>516</v>
      </c>
      <c r="J1796" s="124"/>
      <c r="K1796" s="124" t="s">
        <v>7</v>
      </c>
      <c r="L1796" s="124"/>
      <c r="M1796" s="117"/>
      <c r="N1796" s="121" t="s">
        <v>9303</v>
      </c>
      <c r="O1796" s="112" t="s">
        <v>9304</v>
      </c>
      <c r="P1796" s="112"/>
    </row>
    <row r="1797" spans="1:16" ht="93.6" x14ac:dyDescent="0.3">
      <c r="A1797" s="122" t="s">
        <v>1214</v>
      </c>
      <c r="B1797" s="111">
        <v>44701</v>
      </c>
      <c r="C1797" s="120" t="s">
        <v>9305</v>
      </c>
      <c r="D1797" s="112" t="s">
        <v>9306</v>
      </c>
      <c r="E1797" s="112" t="s">
        <v>2176</v>
      </c>
      <c r="F1797" s="113" t="s">
        <v>1544</v>
      </c>
      <c r="G1797" s="112" t="s">
        <v>564</v>
      </c>
      <c r="H1797" s="116" t="s">
        <v>396</v>
      </c>
      <c r="I1797" s="136" t="s">
        <v>1456</v>
      </c>
      <c r="J1797" s="124"/>
      <c r="K1797" s="124" t="s">
        <v>14</v>
      </c>
      <c r="L1797" s="124"/>
      <c r="M1797" s="117" t="s">
        <v>439</v>
      </c>
      <c r="N1797" s="121" t="s">
        <v>9307</v>
      </c>
      <c r="O1797" s="112" t="s">
        <v>9308</v>
      </c>
      <c r="P1797" s="112"/>
    </row>
    <row r="1798" spans="1:16" ht="187.2" x14ac:dyDescent="0.3">
      <c r="A1798" s="122" t="s">
        <v>554</v>
      </c>
      <c r="B1798" s="111">
        <v>44701</v>
      </c>
      <c r="C1798" s="120" t="s">
        <v>9309</v>
      </c>
      <c r="D1798" s="112" t="s">
        <v>9310</v>
      </c>
      <c r="E1798" s="112" t="s">
        <v>1303</v>
      </c>
      <c r="F1798" s="113" t="s">
        <v>1463</v>
      </c>
      <c r="G1798" s="112" t="s">
        <v>9311</v>
      </c>
      <c r="H1798" s="116" t="s">
        <v>396</v>
      </c>
      <c r="I1798" s="119" t="s">
        <v>1305</v>
      </c>
      <c r="J1798" s="114" t="s">
        <v>386</v>
      </c>
      <c r="K1798" s="115" t="s">
        <v>0</v>
      </c>
      <c r="L1798" s="115"/>
      <c r="M1798" s="117"/>
      <c r="N1798" s="121" t="s">
        <v>9312</v>
      </c>
      <c r="O1798" s="112" t="s">
        <v>9313</v>
      </c>
      <c r="P1798" s="112"/>
    </row>
    <row r="1799" spans="1:16" ht="78" x14ac:dyDescent="0.3">
      <c r="A1799" s="122" t="s">
        <v>369</v>
      </c>
      <c r="B1799" s="111">
        <v>44701</v>
      </c>
      <c r="C1799" s="120" t="s">
        <v>9314</v>
      </c>
      <c r="D1799" s="112" t="s">
        <v>9315</v>
      </c>
      <c r="E1799" s="112" t="s">
        <v>9316</v>
      </c>
      <c r="F1799" s="121" t="s">
        <v>1463</v>
      </c>
      <c r="G1799" s="112" t="s">
        <v>2503</v>
      </c>
      <c r="H1799" s="116" t="s">
        <v>396</v>
      </c>
      <c r="I1799" s="136" t="s">
        <v>424</v>
      </c>
      <c r="J1799" s="124"/>
      <c r="K1799" s="124" t="s">
        <v>97</v>
      </c>
      <c r="L1799" s="124" t="s">
        <v>9317</v>
      </c>
      <c r="M1799" s="117"/>
      <c r="N1799" s="121" t="s">
        <v>9318</v>
      </c>
      <c r="O1799" s="112" t="s">
        <v>9319</v>
      </c>
      <c r="P1799" s="112"/>
    </row>
    <row r="1800" spans="1:16" ht="312" x14ac:dyDescent="0.3">
      <c r="A1800" s="122" t="s">
        <v>6648</v>
      </c>
      <c r="B1800" s="111">
        <v>44701</v>
      </c>
      <c r="C1800" s="120" t="s">
        <v>9320</v>
      </c>
      <c r="D1800" s="112" t="s">
        <v>9321</v>
      </c>
      <c r="E1800" s="112" t="s">
        <v>1303</v>
      </c>
      <c r="F1800" s="113" t="s">
        <v>374</v>
      </c>
      <c r="G1800" s="112" t="s">
        <v>2971</v>
      </c>
      <c r="H1800" s="116" t="s">
        <v>375</v>
      </c>
      <c r="I1800" s="119" t="s">
        <v>461</v>
      </c>
      <c r="J1800" s="114"/>
      <c r="K1800" s="115" t="s">
        <v>25</v>
      </c>
      <c r="L1800" s="115"/>
      <c r="M1800" s="117"/>
      <c r="N1800" s="121" t="s">
        <v>9322</v>
      </c>
      <c r="O1800" s="112" t="s">
        <v>9323</v>
      </c>
      <c r="P1800" s="112"/>
    </row>
    <row r="1801" spans="1:16" ht="46.8" x14ac:dyDescent="0.3">
      <c r="A1801" s="122" t="s">
        <v>750</v>
      </c>
      <c r="B1801" s="111">
        <v>44701</v>
      </c>
      <c r="C1801" s="120" t="s">
        <v>9324</v>
      </c>
      <c r="D1801" s="112" t="s">
        <v>9325</v>
      </c>
      <c r="E1801" s="112" t="s">
        <v>1584</v>
      </c>
      <c r="F1801" s="113" t="s">
        <v>374</v>
      </c>
      <c r="G1801" s="112" t="s">
        <v>374</v>
      </c>
      <c r="H1801" s="116" t="s">
        <v>396</v>
      </c>
      <c r="I1801" s="119" t="s">
        <v>461</v>
      </c>
      <c r="J1801" s="114" t="s">
        <v>386</v>
      </c>
      <c r="K1801" s="115" t="s">
        <v>1</v>
      </c>
      <c r="L1801" s="115"/>
      <c r="M1801" s="117"/>
      <c r="N1801" s="121" t="s">
        <v>9326</v>
      </c>
      <c r="O1801" s="112" t="s">
        <v>9327</v>
      </c>
      <c r="P1801" s="112"/>
    </row>
    <row r="1802" spans="1:16" ht="249.6" x14ac:dyDescent="0.3">
      <c r="A1802" s="122" t="s">
        <v>750</v>
      </c>
      <c r="B1802" s="111">
        <v>44701</v>
      </c>
      <c r="C1802" s="120" t="s">
        <v>9328</v>
      </c>
      <c r="D1802" s="112" t="s">
        <v>9329</v>
      </c>
      <c r="E1802" s="112" t="s">
        <v>445</v>
      </c>
      <c r="F1802" s="113" t="s">
        <v>374</v>
      </c>
      <c r="G1802" s="112" t="s">
        <v>374</v>
      </c>
      <c r="H1802" s="116" t="s">
        <v>375</v>
      </c>
      <c r="I1802" s="119" t="s">
        <v>385</v>
      </c>
      <c r="J1802" s="114" t="s">
        <v>452</v>
      </c>
      <c r="K1802" s="115" t="s">
        <v>1</v>
      </c>
      <c r="L1802" s="115"/>
      <c r="M1802" s="117"/>
      <c r="N1802" s="121" t="s">
        <v>9330</v>
      </c>
      <c r="O1802" s="112" t="s">
        <v>9331</v>
      </c>
      <c r="P1802" s="112"/>
    </row>
    <row r="1803" spans="1:16" ht="409.6" x14ac:dyDescent="0.3">
      <c r="A1803" s="122" t="s">
        <v>379</v>
      </c>
      <c r="B1803" s="111">
        <v>44701</v>
      </c>
      <c r="C1803" s="120" t="s">
        <v>9332</v>
      </c>
      <c r="D1803" s="112" t="s">
        <v>9333</v>
      </c>
      <c r="E1803" s="112" t="s">
        <v>9334</v>
      </c>
      <c r="F1803" s="113" t="s">
        <v>374</v>
      </c>
      <c r="G1803" s="112" t="s">
        <v>374</v>
      </c>
      <c r="H1803" s="116" t="s">
        <v>375</v>
      </c>
      <c r="I1803" s="119" t="s">
        <v>694</v>
      </c>
      <c r="J1803" s="114" t="s">
        <v>386</v>
      </c>
      <c r="K1803" s="115" t="s">
        <v>2</v>
      </c>
      <c r="L1803" s="115" t="s">
        <v>9335</v>
      </c>
      <c r="M1803" s="117"/>
      <c r="N1803" s="121" t="s">
        <v>9336</v>
      </c>
      <c r="O1803" s="112" t="s">
        <v>9337</v>
      </c>
      <c r="P1803" s="112"/>
    </row>
    <row r="1804" spans="1:16" ht="124.8" x14ac:dyDescent="0.3">
      <c r="A1804" s="122" t="s">
        <v>379</v>
      </c>
      <c r="B1804" s="111">
        <v>44701</v>
      </c>
      <c r="C1804" s="120" t="s">
        <v>9338</v>
      </c>
      <c r="D1804" s="112" t="s">
        <v>9339</v>
      </c>
      <c r="E1804" s="112" t="s">
        <v>1634</v>
      </c>
      <c r="F1804" s="113" t="s">
        <v>1544</v>
      </c>
      <c r="G1804" s="112" t="s">
        <v>564</v>
      </c>
      <c r="H1804" s="116" t="s">
        <v>396</v>
      </c>
      <c r="I1804" s="125" t="s">
        <v>424</v>
      </c>
      <c r="J1804" s="123" t="s">
        <v>386</v>
      </c>
      <c r="K1804" s="124"/>
      <c r="L1804" s="124"/>
      <c r="M1804" s="117"/>
      <c r="N1804" s="121" t="s">
        <v>9340</v>
      </c>
      <c r="O1804" s="112" t="s">
        <v>9341</v>
      </c>
      <c r="P1804" s="112"/>
    </row>
    <row r="1805" spans="1:16" ht="78" x14ac:dyDescent="0.3">
      <c r="A1805" s="122" t="s">
        <v>379</v>
      </c>
      <c r="B1805" s="111">
        <v>44701</v>
      </c>
      <c r="C1805" s="120" t="s">
        <v>9342</v>
      </c>
      <c r="D1805" s="112" t="s">
        <v>9343</v>
      </c>
      <c r="E1805" s="112" t="s">
        <v>1878</v>
      </c>
      <c r="F1805" s="121" t="s">
        <v>1556</v>
      </c>
      <c r="G1805" s="112" t="s">
        <v>564</v>
      </c>
      <c r="H1805" s="116" t="s">
        <v>396</v>
      </c>
      <c r="I1805" s="125" t="s">
        <v>431</v>
      </c>
      <c r="J1805" s="123" t="s">
        <v>386</v>
      </c>
      <c r="K1805" s="124" t="s">
        <v>32</v>
      </c>
      <c r="L1805" s="124" t="s">
        <v>4880</v>
      </c>
      <c r="M1805" s="117"/>
      <c r="N1805" s="121" t="s">
        <v>9344</v>
      </c>
      <c r="O1805" s="112" t="s">
        <v>9345</v>
      </c>
      <c r="P1805" s="112"/>
    </row>
    <row r="1806" spans="1:16" ht="124.8" x14ac:dyDescent="0.3">
      <c r="A1806" s="122" t="s">
        <v>379</v>
      </c>
      <c r="B1806" s="111">
        <v>44701</v>
      </c>
      <c r="C1806" s="120" t="s">
        <v>9346</v>
      </c>
      <c r="D1806" s="112" t="s">
        <v>9347</v>
      </c>
      <c r="E1806" s="112" t="s">
        <v>1360</v>
      </c>
      <c r="F1806" s="113" t="s">
        <v>1463</v>
      </c>
      <c r="G1806" s="112" t="s">
        <v>564</v>
      </c>
      <c r="H1806" s="116" t="s">
        <v>396</v>
      </c>
      <c r="I1806" s="125" t="s">
        <v>447</v>
      </c>
      <c r="J1806" s="123"/>
      <c r="K1806" s="124" t="s">
        <v>2</v>
      </c>
      <c r="L1806" s="124"/>
      <c r="M1806" s="117"/>
      <c r="N1806" s="112" t="s">
        <v>9348</v>
      </c>
      <c r="O1806" s="121" t="s">
        <v>9349</v>
      </c>
      <c r="P1806" s="121"/>
    </row>
    <row r="1807" spans="1:16" ht="109.2" x14ac:dyDescent="0.3">
      <c r="A1807" s="122" t="s">
        <v>379</v>
      </c>
      <c r="B1807" s="111">
        <v>44701</v>
      </c>
      <c r="C1807" s="120" t="s">
        <v>9350</v>
      </c>
      <c r="D1807" s="112" t="s">
        <v>9351</v>
      </c>
      <c r="E1807" s="112" t="s">
        <v>9352</v>
      </c>
      <c r="F1807" s="121" t="s">
        <v>1463</v>
      </c>
      <c r="G1807" s="112" t="s">
        <v>2020</v>
      </c>
      <c r="H1807" s="116" t="s">
        <v>396</v>
      </c>
      <c r="I1807" s="125" t="s">
        <v>447</v>
      </c>
      <c r="J1807" s="123" t="s">
        <v>452</v>
      </c>
      <c r="K1807" s="124" t="s">
        <v>2</v>
      </c>
      <c r="L1807" s="124" t="s">
        <v>9353</v>
      </c>
      <c r="M1807" s="117" t="s">
        <v>439</v>
      </c>
      <c r="N1807" s="121" t="s">
        <v>9354</v>
      </c>
      <c r="O1807" s="112" t="s">
        <v>9355</v>
      </c>
      <c r="P1807" s="112"/>
    </row>
    <row r="1808" spans="1:16" ht="93.6" x14ac:dyDescent="0.3">
      <c r="A1808" s="122" t="s">
        <v>1294</v>
      </c>
      <c r="B1808" s="111">
        <v>44694</v>
      </c>
      <c r="C1808" s="120" t="s">
        <v>9356</v>
      </c>
      <c r="D1808" s="112" t="s">
        <v>9357</v>
      </c>
      <c r="E1808" s="112" t="s">
        <v>2185</v>
      </c>
      <c r="F1808" s="113" t="s">
        <v>1463</v>
      </c>
      <c r="G1808" s="112" t="s">
        <v>374</v>
      </c>
      <c r="H1808" s="116" t="s">
        <v>396</v>
      </c>
      <c r="I1808" s="119" t="s">
        <v>431</v>
      </c>
      <c r="J1808" s="114"/>
      <c r="K1808" s="115"/>
      <c r="L1808" s="115"/>
      <c r="M1808" s="117"/>
      <c r="N1808" s="121" t="s">
        <v>9358</v>
      </c>
      <c r="O1808" s="112" t="s">
        <v>9359</v>
      </c>
      <c r="P1808" s="112"/>
    </row>
    <row r="1809" spans="1:16" ht="156" x14ac:dyDescent="0.3">
      <c r="A1809" s="122" t="s">
        <v>400</v>
      </c>
      <c r="B1809" s="111">
        <v>44694</v>
      </c>
      <c r="C1809" s="120" t="s">
        <v>9360</v>
      </c>
      <c r="D1809" s="112" t="s">
        <v>9361</v>
      </c>
      <c r="E1809" s="112" t="s">
        <v>445</v>
      </c>
      <c r="F1809" s="113" t="s">
        <v>1556</v>
      </c>
      <c r="G1809" s="135" t="s">
        <v>564</v>
      </c>
      <c r="H1809" s="116" t="s">
        <v>396</v>
      </c>
      <c r="I1809" s="119" t="s">
        <v>461</v>
      </c>
      <c r="J1809" s="114" t="s">
        <v>452</v>
      </c>
      <c r="K1809" s="115" t="s">
        <v>36</v>
      </c>
      <c r="L1809" s="115" t="s">
        <v>9362</v>
      </c>
      <c r="M1809" s="117"/>
      <c r="N1809" s="121" t="s">
        <v>9363</v>
      </c>
      <c r="O1809" s="112" t="s">
        <v>9364</v>
      </c>
      <c r="P1809" s="112"/>
    </row>
    <row r="1810" spans="1:16" ht="109.2" x14ac:dyDescent="0.3">
      <c r="A1810" s="122" t="s">
        <v>400</v>
      </c>
      <c r="B1810" s="111">
        <v>44694</v>
      </c>
      <c r="C1810" s="120" t="s">
        <v>9365</v>
      </c>
      <c r="D1810" s="112" t="s">
        <v>9366</v>
      </c>
      <c r="E1810" s="112" t="s">
        <v>1360</v>
      </c>
      <c r="F1810" s="113" t="s">
        <v>1463</v>
      </c>
      <c r="G1810" s="135" t="s">
        <v>564</v>
      </c>
      <c r="H1810" s="116" t="s">
        <v>396</v>
      </c>
      <c r="I1810" s="119" t="s">
        <v>447</v>
      </c>
      <c r="J1810" s="114" t="s">
        <v>452</v>
      </c>
      <c r="K1810" s="115" t="s">
        <v>14</v>
      </c>
      <c r="L1810" s="115"/>
      <c r="M1810" s="117" t="s">
        <v>649</v>
      </c>
      <c r="N1810" s="121" t="s">
        <v>9367</v>
      </c>
      <c r="O1810" s="112" t="s">
        <v>9368</v>
      </c>
      <c r="P1810" s="112"/>
    </row>
    <row r="1811" spans="1:16" ht="218.4" x14ac:dyDescent="0.3">
      <c r="A1811" s="122" t="s">
        <v>379</v>
      </c>
      <c r="B1811" s="111">
        <v>44694</v>
      </c>
      <c r="C1811" s="120" t="s">
        <v>9369</v>
      </c>
      <c r="D1811" s="112" t="s">
        <v>9370</v>
      </c>
      <c r="E1811" s="112" t="s">
        <v>1860</v>
      </c>
      <c r="F1811" s="113" t="s">
        <v>1525</v>
      </c>
      <c r="G1811" s="112" t="s">
        <v>409</v>
      </c>
      <c r="H1811" s="116" t="s">
        <v>375</v>
      </c>
      <c r="I1811" s="119" t="s">
        <v>431</v>
      </c>
      <c r="J1811" s="114" t="s">
        <v>386</v>
      </c>
      <c r="K1811" s="115" t="s">
        <v>32</v>
      </c>
      <c r="L1811" s="115" t="s">
        <v>9371</v>
      </c>
      <c r="M1811" s="117"/>
      <c r="N1811" s="121" t="s">
        <v>9372</v>
      </c>
      <c r="O1811" s="112" t="s">
        <v>9373</v>
      </c>
      <c r="P1811" s="112"/>
    </row>
    <row r="1812" spans="1:16" ht="124.8" x14ac:dyDescent="0.3">
      <c r="A1812" s="122" t="s">
        <v>390</v>
      </c>
      <c r="B1812" s="111">
        <v>44694</v>
      </c>
      <c r="C1812" s="120" t="s">
        <v>9374</v>
      </c>
      <c r="D1812" s="112" t="s">
        <v>9375</v>
      </c>
      <c r="E1812" s="112" t="s">
        <v>2185</v>
      </c>
      <c r="F1812" s="121" t="s">
        <v>1556</v>
      </c>
      <c r="G1812" s="112" t="s">
        <v>564</v>
      </c>
      <c r="H1812" s="116" t="s">
        <v>396</v>
      </c>
      <c r="I1812" s="136" t="s">
        <v>397</v>
      </c>
      <c r="J1812" s="124"/>
      <c r="K1812" s="124" t="s">
        <v>7</v>
      </c>
      <c r="L1812" s="124"/>
      <c r="M1812" s="117"/>
      <c r="N1812" s="121" t="s">
        <v>9376</v>
      </c>
      <c r="O1812" s="112" t="s">
        <v>9377</v>
      </c>
      <c r="P1812" s="112"/>
    </row>
    <row r="1813" spans="1:16" ht="202.8" x14ac:dyDescent="0.3">
      <c r="A1813" s="122" t="s">
        <v>390</v>
      </c>
      <c r="B1813" s="111">
        <v>44694</v>
      </c>
      <c r="C1813" s="120" t="s">
        <v>9378</v>
      </c>
      <c r="D1813" s="112" t="s">
        <v>9379</v>
      </c>
      <c r="E1813" s="112" t="s">
        <v>1913</v>
      </c>
      <c r="F1813" s="113" t="s">
        <v>1525</v>
      </c>
      <c r="G1813" s="112" t="s">
        <v>409</v>
      </c>
      <c r="H1813" s="116" t="s">
        <v>375</v>
      </c>
      <c r="I1813" s="136" t="s">
        <v>1243</v>
      </c>
      <c r="J1813" s="124" t="s">
        <v>386</v>
      </c>
      <c r="K1813" s="124" t="s">
        <v>9</v>
      </c>
      <c r="L1813" s="124" t="s">
        <v>9380</v>
      </c>
      <c r="M1813" s="117" t="s">
        <v>439</v>
      </c>
      <c r="N1813" s="112" t="s">
        <v>9381</v>
      </c>
      <c r="O1813" s="112" t="s">
        <v>9382</v>
      </c>
      <c r="P1813" s="112"/>
    </row>
    <row r="1814" spans="1:16" ht="156" x14ac:dyDescent="0.3">
      <c r="A1814" s="122" t="s">
        <v>3174</v>
      </c>
      <c r="B1814" s="111">
        <v>44694</v>
      </c>
      <c r="C1814" s="120" t="s">
        <v>9383</v>
      </c>
      <c r="D1814" s="112" t="s">
        <v>9384</v>
      </c>
      <c r="E1814" s="112" t="s">
        <v>3247</v>
      </c>
      <c r="F1814" s="113" t="s">
        <v>374</v>
      </c>
      <c r="G1814" s="112" t="s">
        <v>374</v>
      </c>
      <c r="H1814" s="116" t="s">
        <v>375</v>
      </c>
      <c r="I1814" s="119" t="s">
        <v>461</v>
      </c>
      <c r="J1814" s="114" t="s">
        <v>386</v>
      </c>
      <c r="K1814" s="115" t="s">
        <v>7584</v>
      </c>
      <c r="L1814" s="115" t="s">
        <v>9385</v>
      </c>
      <c r="M1814" s="117"/>
      <c r="N1814" s="121" t="s">
        <v>9386</v>
      </c>
      <c r="O1814" s="112" t="s">
        <v>9387</v>
      </c>
      <c r="P1814" s="112"/>
    </row>
    <row r="1815" spans="1:16" ht="78" x14ac:dyDescent="0.3">
      <c r="A1815" s="122" t="s">
        <v>412</v>
      </c>
      <c r="B1815" s="111">
        <v>44694</v>
      </c>
      <c r="C1815" s="120" t="s">
        <v>9388</v>
      </c>
      <c r="D1815" s="112" t="s">
        <v>9389</v>
      </c>
      <c r="E1815" s="112" t="s">
        <v>9390</v>
      </c>
      <c r="F1815" s="113" t="s">
        <v>1544</v>
      </c>
      <c r="G1815" s="112" t="s">
        <v>9391</v>
      </c>
      <c r="H1815" s="116" t="s">
        <v>396</v>
      </c>
      <c r="I1815" s="119" t="s">
        <v>1456</v>
      </c>
      <c r="J1815" s="114" t="s">
        <v>452</v>
      </c>
      <c r="K1815" s="115" t="s">
        <v>25</v>
      </c>
      <c r="L1815" s="115"/>
      <c r="M1815" s="117"/>
      <c r="N1815" s="121" t="s">
        <v>9392</v>
      </c>
      <c r="O1815" s="112" t="s">
        <v>9393</v>
      </c>
      <c r="P1815" s="112"/>
    </row>
    <row r="1816" spans="1:16" ht="187.2" x14ac:dyDescent="0.3">
      <c r="A1816" s="122" t="s">
        <v>554</v>
      </c>
      <c r="B1816" s="111">
        <v>44694</v>
      </c>
      <c r="C1816" s="120" t="s">
        <v>9394</v>
      </c>
      <c r="D1816" s="112" t="s">
        <v>9395</v>
      </c>
      <c r="E1816" s="112" t="s">
        <v>4253</v>
      </c>
      <c r="F1816" s="113" t="s">
        <v>1556</v>
      </c>
      <c r="G1816" s="112" t="s">
        <v>1088</v>
      </c>
      <c r="H1816" s="116" t="s">
        <v>396</v>
      </c>
      <c r="I1816" s="119" t="s">
        <v>1305</v>
      </c>
      <c r="J1816" s="114" t="s">
        <v>386</v>
      </c>
      <c r="K1816" s="115" t="s">
        <v>0</v>
      </c>
      <c r="L1816" s="115"/>
      <c r="M1816" s="117"/>
      <c r="N1816" s="121" t="s">
        <v>9396</v>
      </c>
      <c r="O1816" s="112" t="s">
        <v>9397</v>
      </c>
      <c r="P1816" s="112"/>
    </row>
    <row r="1817" spans="1:16" ht="93.6" x14ac:dyDescent="0.3">
      <c r="A1817" s="122" t="s">
        <v>6648</v>
      </c>
      <c r="B1817" s="111">
        <v>44694</v>
      </c>
      <c r="C1817" s="120" t="s">
        <v>9398</v>
      </c>
      <c r="D1817" s="112" t="s">
        <v>9399</v>
      </c>
      <c r="E1817" s="112" t="s">
        <v>2869</v>
      </c>
      <c r="F1817" s="113" t="s">
        <v>374</v>
      </c>
      <c r="G1817" s="112" t="s">
        <v>374</v>
      </c>
      <c r="H1817" s="116" t="s">
        <v>375</v>
      </c>
      <c r="I1817" s="119" t="s">
        <v>397</v>
      </c>
      <c r="J1817" s="114" t="s">
        <v>386</v>
      </c>
      <c r="K1817" s="115" t="s">
        <v>1</v>
      </c>
      <c r="L1817" s="115"/>
      <c r="M1817" s="117"/>
      <c r="N1817" s="121" t="s">
        <v>9400</v>
      </c>
      <c r="O1817" s="112" t="s">
        <v>9401</v>
      </c>
      <c r="P1817" s="112"/>
    </row>
    <row r="1818" spans="1:16" ht="109.2" x14ac:dyDescent="0.3">
      <c r="A1818" s="122" t="s">
        <v>400</v>
      </c>
      <c r="B1818" s="111">
        <v>44694</v>
      </c>
      <c r="C1818" s="120" t="s">
        <v>9402</v>
      </c>
      <c r="D1818" s="112" t="s">
        <v>9403</v>
      </c>
      <c r="E1818" s="112" t="s">
        <v>1702</v>
      </c>
      <c r="F1818" s="113" t="s">
        <v>1544</v>
      </c>
      <c r="G1818" s="135" t="s">
        <v>564</v>
      </c>
      <c r="H1818" s="116" t="s">
        <v>396</v>
      </c>
      <c r="I1818" s="136" t="s">
        <v>385</v>
      </c>
      <c r="J1818" s="124" t="s">
        <v>452</v>
      </c>
      <c r="K1818" s="124" t="s">
        <v>50</v>
      </c>
      <c r="L1818" s="124" t="s">
        <v>9404</v>
      </c>
      <c r="M1818" s="117"/>
      <c r="N1818" s="121" t="s">
        <v>9405</v>
      </c>
      <c r="O1818" s="112" t="s">
        <v>9406</v>
      </c>
      <c r="P1818" s="112"/>
    </row>
    <row r="1819" spans="1:16" ht="187.2" x14ac:dyDescent="0.3">
      <c r="A1819" s="122" t="s">
        <v>400</v>
      </c>
      <c r="B1819" s="111">
        <v>44694</v>
      </c>
      <c r="C1819" s="120" t="s">
        <v>9407</v>
      </c>
      <c r="D1819" s="112" t="s">
        <v>9408</v>
      </c>
      <c r="E1819" s="112" t="s">
        <v>1360</v>
      </c>
      <c r="F1819" s="113" t="s">
        <v>1525</v>
      </c>
      <c r="G1819" s="112" t="s">
        <v>409</v>
      </c>
      <c r="H1819" s="116" t="s">
        <v>375</v>
      </c>
      <c r="I1819" s="136" t="s">
        <v>1189</v>
      </c>
      <c r="J1819" s="124"/>
      <c r="K1819" s="124" t="s">
        <v>36</v>
      </c>
      <c r="L1819" s="124"/>
      <c r="M1819" s="117"/>
      <c r="N1819" s="112" t="s">
        <v>9409</v>
      </c>
      <c r="O1819" s="112" t="s">
        <v>9410</v>
      </c>
      <c r="P1819" s="112"/>
    </row>
    <row r="1820" spans="1:16" ht="140.4" x14ac:dyDescent="0.3">
      <c r="A1820" s="122" t="s">
        <v>400</v>
      </c>
      <c r="B1820" s="111">
        <v>44694</v>
      </c>
      <c r="C1820" s="120" t="s">
        <v>9411</v>
      </c>
      <c r="D1820" s="112" t="s">
        <v>9412</v>
      </c>
      <c r="E1820" s="112" t="s">
        <v>1297</v>
      </c>
      <c r="F1820" s="113" t="s">
        <v>374</v>
      </c>
      <c r="G1820" s="112" t="s">
        <v>374</v>
      </c>
      <c r="H1820" s="116" t="s">
        <v>396</v>
      </c>
      <c r="I1820" s="136" t="s">
        <v>385</v>
      </c>
      <c r="J1820" s="124" t="s">
        <v>386</v>
      </c>
      <c r="K1820" s="124" t="s">
        <v>50</v>
      </c>
      <c r="L1820" s="124" t="s">
        <v>9413</v>
      </c>
      <c r="M1820" s="117"/>
      <c r="N1820" s="121" t="s">
        <v>9414</v>
      </c>
      <c r="O1820" s="112" t="s">
        <v>9415</v>
      </c>
      <c r="P1820" s="112"/>
    </row>
    <row r="1821" spans="1:16" ht="78" x14ac:dyDescent="0.3">
      <c r="A1821" s="122" t="s">
        <v>750</v>
      </c>
      <c r="B1821" s="111">
        <v>44694</v>
      </c>
      <c r="C1821" s="120" t="s">
        <v>9416</v>
      </c>
      <c r="D1821" s="112" t="s">
        <v>9417</v>
      </c>
      <c r="E1821" s="112" t="s">
        <v>2094</v>
      </c>
      <c r="F1821" s="113" t="s">
        <v>1544</v>
      </c>
      <c r="G1821" s="112" t="s">
        <v>873</v>
      </c>
      <c r="H1821" s="116" t="s">
        <v>396</v>
      </c>
      <c r="I1821" s="119" t="s">
        <v>1189</v>
      </c>
      <c r="J1821" s="114" t="s">
        <v>386</v>
      </c>
      <c r="K1821" s="115" t="s">
        <v>1</v>
      </c>
      <c r="L1821" s="115"/>
      <c r="M1821" s="117"/>
      <c r="N1821" s="121" t="s">
        <v>9418</v>
      </c>
      <c r="O1821" s="112" t="s">
        <v>9419</v>
      </c>
      <c r="P1821" s="112"/>
    </row>
    <row r="1822" spans="1:16" ht="187.2" x14ac:dyDescent="0.3">
      <c r="A1822" s="122" t="s">
        <v>750</v>
      </c>
      <c r="B1822" s="111">
        <v>44694</v>
      </c>
      <c r="C1822" s="120" t="s">
        <v>9420</v>
      </c>
      <c r="D1822" s="112" t="s">
        <v>9421</v>
      </c>
      <c r="E1822" s="112" t="s">
        <v>2105</v>
      </c>
      <c r="F1822" s="113" t="s">
        <v>374</v>
      </c>
      <c r="G1822" s="112" t="s">
        <v>374</v>
      </c>
      <c r="H1822" s="116" t="s">
        <v>375</v>
      </c>
      <c r="I1822" s="119" t="s">
        <v>537</v>
      </c>
      <c r="J1822" s="114" t="s">
        <v>386</v>
      </c>
      <c r="K1822" s="115" t="s">
        <v>1</v>
      </c>
      <c r="L1822" s="115"/>
      <c r="M1822" s="117"/>
      <c r="N1822" s="121" t="s">
        <v>9422</v>
      </c>
      <c r="O1822" s="112" t="s">
        <v>9423</v>
      </c>
      <c r="P1822" s="112"/>
    </row>
    <row r="1823" spans="1:16" ht="62.4" x14ac:dyDescent="0.3">
      <c r="A1823" s="122" t="s">
        <v>412</v>
      </c>
      <c r="B1823" s="111">
        <v>44690</v>
      </c>
      <c r="C1823" s="120" t="s">
        <v>9424</v>
      </c>
      <c r="D1823" s="112" t="s">
        <v>9425</v>
      </c>
      <c r="E1823" s="112" t="s">
        <v>2240</v>
      </c>
      <c r="F1823" s="113" t="s">
        <v>1544</v>
      </c>
      <c r="G1823" s="112" t="s">
        <v>564</v>
      </c>
      <c r="H1823" s="116" t="s">
        <v>396</v>
      </c>
      <c r="I1823" s="119" t="s">
        <v>461</v>
      </c>
      <c r="J1823" s="114"/>
      <c r="K1823" s="115"/>
      <c r="L1823" s="115"/>
      <c r="M1823" s="117"/>
      <c r="N1823" s="121" t="s">
        <v>9426</v>
      </c>
      <c r="O1823" s="112" t="s">
        <v>9427</v>
      </c>
      <c r="P1823" s="112"/>
    </row>
    <row r="1824" spans="1:16" ht="109.2" x14ac:dyDescent="0.3">
      <c r="A1824" s="122" t="s">
        <v>412</v>
      </c>
      <c r="B1824" s="111">
        <v>44690</v>
      </c>
      <c r="C1824" s="120" t="s">
        <v>9428</v>
      </c>
      <c r="D1824" s="112" t="s">
        <v>9429</v>
      </c>
      <c r="E1824" s="112" t="s">
        <v>9430</v>
      </c>
      <c r="F1824" s="113" t="s">
        <v>2261</v>
      </c>
      <c r="G1824" s="112" t="s">
        <v>2115</v>
      </c>
      <c r="H1824" s="116" t="s">
        <v>396</v>
      </c>
      <c r="I1824" s="119" t="s">
        <v>461</v>
      </c>
      <c r="J1824" s="114"/>
      <c r="K1824" s="115"/>
      <c r="L1824" s="115"/>
      <c r="M1824" s="117"/>
      <c r="N1824" s="121" t="s">
        <v>9431</v>
      </c>
      <c r="O1824" s="112" t="s">
        <v>9432</v>
      </c>
      <c r="P1824" s="112"/>
    </row>
    <row r="1825" spans="1:16" ht="140.4" x14ac:dyDescent="0.3">
      <c r="A1825" s="122" t="s">
        <v>412</v>
      </c>
      <c r="B1825" s="111">
        <v>44690</v>
      </c>
      <c r="C1825" s="120" t="s">
        <v>9433</v>
      </c>
      <c r="D1825" s="112" t="s">
        <v>9434</v>
      </c>
      <c r="E1825" s="112" t="s">
        <v>1850</v>
      </c>
      <c r="F1825" s="113" t="s">
        <v>1606</v>
      </c>
      <c r="G1825" s="112" t="s">
        <v>564</v>
      </c>
      <c r="H1825" s="116" t="s">
        <v>396</v>
      </c>
      <c r="I1825" s="119" t="s">
        <v>571</v>
      </c>
      <c r="J1825" s="114"/>
      <c r="K1825" s="115"/>
      <c r="L1825" s="115"/>
      <c r="M1825" s="117"/>
      <c r="N1825" s="121" t="s">
        <v>9435</v>
      </c>
      <c r="O1825" s="112" t="s">
        <v>9436</v>
      </c>
      <c r="P1825" s="112"/>
    </row>
    <row r="1826" spans="1:16" ht="249.6" x14ac:dyDescent="0.3">
      <c r="A1826" s="122" t="s">
        <v>822</v>
      </c>
      <c r="B1826" s="111">
        <v>44690</v>
      </c>
      <c r="C1826" s="120" t="s">
        <v>9437</v>
      </c>
      <c r="D1826" s="112" t="s">
        <v>9438</v>
      </c>
      <c r="E1826" s="112" t="s">
        <v>2105</v>
      </c>
      <c r="F1826" s="113" t="s">
        <v>374</v>
      </c>
      <c r="G1826" s="112" t="s">
        <v>374</v>
      </c>
      <c r="H1826" s="116" t="s">
        <v>375</v>
      </c>
      <c r="I1826" s="119" t="s">
        <v>385</v>
      </c>
      <c r="J1826" s="114" t="s">
        <v>452</v>
      </c>
      <c r="K1826" s="115" t="s">
        <v>39</v>
      </c>
      <c r="L1826" s="115" t="s">
        <v>9439</v>
      </c>
      <c r="M1826" s="117" t="s">
        <v>439</v>
      </c>
      <c r="N1826" s="121" t="s">
        <v>9440</v>
      </c>
      <c r="O1826" s="112" t="s">
        <v>9441</v>
      </c>
      <c r="P1826" s="112"/>
    </row>
    <row r="1827" spans="1:16" ht="62.4" x14ac:dyDescent="0.3">
      <c r="A1827" s="122" t="s">
        <v>400</v>
      </c>
      <c r="B1827" s="111">
        <v>44690</v>
      </c>
      <c r="C1827" s="120" t="s">
        <v>9442</v>
      </c>
      <c r="D1827" s="112" t="s">
        <v>9443</v>
      </c>
      <c r="E1827" s="112" t="s">
        <v>1677</v>
      </c>
      <c r="F1827" s="113" t="s">
        <v>1556</v>
      </c>
      <c r="G1827" s="135" t="s">
        <v>942</v>
      </c>
      <c r="H1827" s="116" t="s">
        <v>396</v>
      </c>
      <c r="I1827" s="119" t="s">
        <v>461</v>
      </c>
      <c r="J1827" s="114" t="s">
        <v>452</v>
      </c>
      <c r="K1827" s="115" t="s">
        <v>14</v>
      </c>
      <c r="L1827" s="115"/>
      <c r="M1827" s="117" t="s">
        <v>439</v>
      </c>
      <c r="N1827" s="121" t="s">
        <v>9444</v>
      </c>
      <c r="O1827" s="112" t="s">
        <v>9445</v>
      </c>
      <c r="P1827" s="112"/>
    </row>
    <row r="1828" spans="1:16" ht="124.8" x14ac:dyDescent="0.3">
      <c r="A1828" s="122" t="s">
        <v>400</v>
      </c>
      <c r="B1828" s="111">
        <v>44690</v>
      </c>
      <c r="C1828" s="120" t="s">
        <v>9446</v>
      </c>
      <c r="D1828" s="112" t="s">
        <v>9447</v>
      </c>
      <c r="E1828" s="112" t="s">
        <v>9448</v>
      </c>
      <c r="F1828" s="113" t="s">
        <v>1556</v>
      </c>
      <c r="G1828" s="112" t="s">
        <v>409</v>
      </c>
      <c r="H1828" s="116" t="s">
        <v>396</v>
      </c>
      <c r="I1828" s="119" t="s">
        <v>461</v>
      </c>
      <c r="J1828" s="114" t="s">
        <v>386</v>
      </c>
      <c r="K1828" s="115" t="s">
        <v>2687</v>
      </c>
      <c r="L1828" s="115"/>
      <c r="M1828" s="117"/>
      <c r="N1828" s="121" t="s">
        <v>9449</v>
      </c>
      <c r="O1828" s="112" t="s">
        <v>9450</v>
      </c>
      <c r="P1828" s="112"/>
    </row>
    <row r="1829" spans="1:16" ht="31.2" x14ac:dyDescent="0.3">
      <c r="A1829" s="122" t="s">
        <v>1033</v>
      </c>
      <c r="B1829" s="111">
        <v>44690</v>
      </c>
      <c r="C1829" s="120" t="s">
        <v>9451</v>
      </c>
      <c r="D1829" s="112" t="s">
        <v>9452</v>
      </c>
      <c r="E1829" s="112" t="s">
        <v>445</v>
      </c>
      <c r="F1829" s="113" t="s">
        <v>374</v>
      </c>
      <c r="G1829" s="112" t="s">
        <v>374</v>
      </c>
      <c r="H1829" s="116" t="s">
        <v>396</v>
      </c>
      <c r="I1829" s="119" t="s">
        <v>461</v>
      </c>
      <c r="J1829" s="114" t="s">
        <v>386</v>
      </c>
      <c r="K1829" s="115" t="s">
        <v>7584</v>
      </c>
      <c r="L1829" s="115"/>
      <c r="M1829" s="117"/>
      <c r="N1829" s="121" t="s">
        <v>9453</v>
      </c>
      <c r="O1829" s="112" t="s">
        <v>9454</v>
      </c>
      <c r="P1829" s="112"/>
    </row>
    <row r="1830" spans="1:16" ht="62.4" x14ac:dyDescent="0.3">
      <c r="A1830" s="122" t="s">
        <v>390</v>
      </c>
      <c r="B1830" s="111">
        <v>44690</v>
      </c>
      <c r="C1830" s="120" t="s">
        <v>9455</v>
      </c>
      <c r="D1830" s="112" t="s">
        <v>9456</v>
      </c>
      <c r="E1830" s="112" t="s">
        <v>2094</v>
      </c>
      <c r="F1830" s="121" t="s">
        <v>1544</v>
      </c>
      <c r="G1830" s="112" t="s">
        <v>374</v>
      </c>
      <c r="H1830" s="116" t="s">
        <v>396</v>
      </c>
      <c r="I1830" s="136" t="s">
        <v>385</v>
      </c>
      <c r="J1830" s="124" t="s">
        <v>386</v>
      </c>
      <c r="K1830" s="124" t="s">
        <v>36</v>
      </c>
      <c r="L1830" s="124" t="s">
        <v>9457</v>
      </c>
      <c r="M1830" s="117"/>
      <c r="N1830" s="121" t="s">
        <v>9458</v>
      </c>
      <c r="O1830" s="112" t="s">
        <v>9459</v>
      </c>
      <c r="P1830" s="112"/>
    </row>
    <row r="1831" spans="1:16" ht="218.4" x14ac:dyDescent="0.3">
      <c r="A1831" s="122" t="s">
        <v>390</v>
      </c>
      <c r="B1831" s="111">
        <v>44690</v>
      </c>
      <c r="C1831" s="120" t="s">
        <v>9460</v>
      </c>
      <c r="D1831" s="112" t="s">
        <v>9461</v>
      </c>
      <c r="E1831" s="112" t="s">
        <v>1297</v>
      </c>
      <c r="F1831" s="121" t="s">
        <v>1463</v>
      </c>
      <c r="G1831" s="135" t="s">
        <v>1114</v>
      </c>
      <c r="H1831" s="116" t="s">
        <v>396</v>
      </c>
      <c r="I1831" s="136" t="s">
        <v>397</v>
      </c>
      <c r="J1831" s="124" t="s">
        <v>452</v>
      </c>
      <c r="K1831" s="124" t="s">
        <v>3</v>
      </c>
      <c r="L1831" s="124" t="s">
        <v>9462</v>
      </c>
      <c r="M1831" s="117"/>
      <c r="N1831" s="121" t="s">
        <v>9463</v>
      </c>
      <c r="O1831" s="112" t="s">
        <v>9464</v>
      </c>
      <c r="P1831" s="112"/>
    </row>
    <row r="1832" spans="1:16" ht="62.4" x14ac:dyDescent="0.3">
      <c r="A1832" s="122" t="s">
        <v>390</v>
      </c>
      <c r="B1832" s="111">
        <v>44690</v>
      </c>
      <c r="C1832" s="120" t="s">
        <v>9465</v>
      </c>
      <c r="D1832" s="112" t="s">
        <v>9466</v>
      </c>
      <c r="E1832" s="112" t="s">
        <v>1058</v>
      </c>
      <c r="F1832" s="113" t="s">
        <v>374</v>
      </c>
      <c r="G1832" s="135" t="s">
        <v>374</v>
      </c>
      <c r="H1832" s="116" t="s">
        <v>396</v>
      </c>
      <c r="I1832" s="136" t="s">
        <v>385</v>
      </c>
      <c r="J1832" s="124" t="s">
        <v>452</v>
      </c>
      <c r="K1832" s="124" t="s">
        <v>26</v>
      </c>
      <c r="L1832" s="124" t="s">
        <v>9467</v>
      </c>
      <c r="M1832" s="117"/>
      <c r="N1832" s="112" t="s">
        <v>9468</v>
      </c>
      <c r="O1832" s="112" t="s">
        <v>9469</v>
      </c>
      <c r="P1832" s="112"/>
    </row>
    <row r="1833" spans="1:16" ht="140.4" x14ac:dyDescent="0.3">
      <c r="A1833" s="122" t="s">
        <v>390</v>
      </c>
      <c r="B1833" s="111">
        <v>44690</v>
      </c>
      <c r="C1833" s="120" t="s">
        <v>9470</v>
      </c>
      <c r="D1833" s="112" t="s">
        <v>9471</v>
      </c>
      <c r="E1833" s="112" t="s">
        <v>9472</v>
      </c>
      <c r="F1833" s="113" t="s">
        <v>374</v>
      </c>
      <c r="G1833" s="135" t="s">
        <v>374</v>
      </c>
      <c r="H1833" s="116" t="s">
        <v>375</v>
      </c>
      <c r="I1833" s="136" t="s">
        <v>385</v>
      </c>
      <c r="J1833" s="124" t="s">
        <v>452</v>
      </c>
      <c r="K1833" s="124" t="s">
        <v>3</v>
      </c>
      <c r="L1833" s="124" t="s">
        <v>9473</v>
      </c>
      <c r="M1833" s="117"/>
      <c r="N1833" s="121" t="s">
        <v>9474</v>
      </c>
      <c r="O1833" s="112" t="s">
        <v>9475</v>
      </c>
      <c r="P1833" s="112"/>
    </row>
    <row r="1834" spans="1:16" ht="78" x14ac:dyDescent="0.3">
      <c r="A1834" s="122" t="s">
        <v>1593</v>
      </c>
      <c r="B1834" s="111">
        <v>44690</v>
      </c>
      <c r="C1834" s="120" t="s">
        <v>9476</v>
      </c>
      <c r="D1834" s="112" t="s">
        <v>9477</v>
      </c>
      <c r="E1834" s="112" t="s">
        <v>2143</v>
      </c>
      <c r="F1834" s="113" t="s">
        <v>1463</v>
      </c>
      <c r="G1834" s="112" t="s">
        <v>1088</v>
      </c>
      <c r="H1834" s="116" t="s">
        <v>396</v>
      </c>
      <c r="I1834" s="119" t="s">
        <v>710</v>
      </c>
      <c r="J1834" s="114" t="s">
        <v>452</v>
      </c>
      <c r="K1834" s="115" t="s">
        <v>0</v>
      </c>
      <c r="L1834" s="115"/>
      <c r="M1834" s="117"/>
      <c r="N1834" s="121" t="s">
        <v>9478</v>
      </c>
      <c r="O1834" s="112" t="s">
        <v>9479</v>
      </c>
      <c r="P1834" s="112"/>
    </row>
    <row r="1835" spans="1:16" ht="234" x14ac:dyDescent="0.3">
      <c r="A1835" s="122" t="s">
        <v>1593</v>
      </c>
      <c r="B1835" s="111">
        <v>44690</v>
      </c>
      <c r="C1835" s="120" t="s">
        <v>9480</v>
      </c>
      <c r="D1835" s="112" t="s">
        <v>9481</v>
      </c>
      <c r="E1835" s="112" t="s">
        <v>2105</v>
      </c>
      <c r="F1835" s="113" t="s">
        <v>374</v>
      </c>
      <c r="G1835" s="112" t="s">
        <v>374</v>
      </c>
      <c r="H1835" s="116" t="s">
        <v>375</v>
      </c>
      <c r="I1835" s="119" t="s">
        <v>424</v>
      </c>
      <c r="J1835" s="114" t="s">
        <v>386</v>
      </c>
      <c r="K1835" s="115" t="s">
        <v>0</v>
      </c>
      <c r="L1835" s="115"/>
      <c r="M1835" s="117"/>
      <c r="N1835" s="121" t="s">
        <v>9482</v>
      </c>
      <c r="O1835" s="112" t="s">
        <v>9483</v>
      </c>
      <c r="P1835" s="112"/>
    </row>
    <row r="1836" spans="1:16" ht="296.39999999999998" x14ac:dyDescent="0.3">
      <c r="A1836" s="122" t="s">
        <v>412</v>
      </c>
      <c r="B1836" s="111">
        <v>44690</v>
      </c>
      <c r="C1836" s="120" t="s">
        <v>9484</v>
      </c>
      <c r="D1836" s="112" t="s">
        <v>9485</v>
      </c>
      <c r="E1836" s="112" t="s">
        <v>9486</v>
      </c>
      <c r="F1836" s="113" t="s">
        <v>1518</v>
      </c>
      <c r="G1836" s="112" t="s">
        <v>830</v>
      </c>
      <c r="H1836" s="116" t="s">
        <v>375</v>
      </c>
      <c r="I1836" s="136" t="s">
        <v>431</v>
      </c>
      <c r="J1836" s="124" t="s">
        <v>452</v>
      </c>
      <c r="K1836" s="124" t="s">
        <v>25</v>
      </c>
      <c r="L1836" s="124" t="s">
        <v>9487</v>
      </c>
      <c r="M1836" s="117"/>
      <c r="N1836" s="112" t="s">
        <v>9488</v>
      </c>
      <c r="O1836" s="112" t="s">
        <v>9489</v>
      </c>
      <c r="P1836" s="112"/>
    </row>
    <row r="1837" spans="1:16" ht="374.4" x14ac:dyDescent="0.3">
      <c r="A1837" s="122" t="s">
        <v>412</v>
      </c>
      <c r="B1837" s="111">
        <v>44690</v>
      </c>
      <c r="C1837" s="120" t="s">
        <v>9490</v>
      </c>
      <c r="D1837" s="112" t="s">
        <v>9491</v>
      </c>
      <c r="E1837" s="112" t="s">
        <v>9492</v>
      </c>
      <c r="F1837" s="113" t="s">
        <v>3298</v>
      </c>
      <c r="G1837" s="112" t="s">
        <v>5307</v>
      </c>
      <c r="H1837" s="116" t="s">
        <v>375</v>
      </c>
      <c r="I1837" s="136" t="s">
        <v>461</v>
      </c>
      <c r="J1837" s="124" t="s">
        <v>386</v>
      </c>
      <c r="K1837" s="124" t="s">
        <v>19</v>
      </c>
      <c r="L1837" s="124" t="s">
        <v>850</v>
      </c>
      <c r="M1837" s="117"/>
      <c r="N1837" s="112" t="s">
        <v>9493</v>
      </c>
      <c r="O1837" s="112" t="s">
        <v>9494</v>
      </c>
      <c r="P1837" s="112"/>
    </row>
    <row r="1838" spans="1:16" ht="140.4" x14ac:dyDescent="0.3">
      <c r="A1838" s="122" t="s">
        <v>1214</v>
      </c>
      <c r="B1838" s="111">
        <v>44690</v>
      </c>
      <c r="C1838" s="120" t="s">
        <v>9495</v>
      </c>
      <c r="D1838" s="112" t="s">
        <v>5658</v>
      </c>
      <c r="E1838" s="112" t="s">
        <v>709</v>
      </c>
      <c r="F1838" s="113" t="s">
        <v>3298</v>
      </c>
      <c r="G1838" s="112" t="s">
        <v>5307</v>
      </c>
      <c r="H1838" s="116" t="s">
        <v>375</v>
      </c>
      <c r="I1838" s="136" t="s">
        <v>431</v>
      </c>
      <c r="J1838" s="124" t="s">
        <v>452</v>
      </c>
      <c r="K1838" s="124"/>
      <c r="L1838" s="124" t="s">
        <v>9496</v>
      </c>
      <c r="M1838" s="117"/>
      <c r="N1838" s="112" t="s">
        <v>9497</v>
      </c>
      <c r="O1838" s="112" t="s">
        <v>9498</v>
      </c>
      <c r="P1838" s="112"/>
    </row>
    <row r="1839" spans="1:16" ht="93.6" x14ac:dyDescent="0.3">
      <c r="A1839" s="122" t="s">
        <v>554</v>
      </c>
      <c r="B1839" s="111">
        <v>44690</v>
      </c>
      <c r="C1839" s="120" t="s">
        <v>9499</v>
      </c>
      <c r="D1839" s="112" t="s">
        <v>9500</v>
      </c>
      <c r="E1839" s="112" t="s">
        <v>1661</v>
      </c>
      <c r="F1839" s="113" t="s">
        <v>1298</v>
      </c>
      <c r="G1839" s="112" t="s">
        <v>873</v>
      </c>
      <c r="H1839" s="116" t="s">
        <v>396</v>
      </c>
      <c r="I1839" s="119" t="s">
        <v>1450</v>
      </c>
      <c r="J1839" s="114" t="s">
        <v>386</v>
      </c>
      <c r="K1839" s="115" t="s">
        <v>0</v>
      </c>
      <c r="L1839" s="115"/>
      <c r="M1839" s="117"/>
      <c r="N1839" s="121" t="s">
        <v>9501</v>
      </c>
      <c r="O1839" s="112" t="s">
        <v>9502</v>
      </c>
      <c r="P1839" s="112"/>
    </row>
    <row r="1840" spans="1:16" ht="62.4" x14ac:dyDescent="0.3">
      <c r="A1840" s="122" t="s">
        <v>369</v>
      </c>
      <c r="B1840" s="111">
        <v>44690</v>
      </c>
      <c r="C1840" s="120" t="s">
        <v>9503</v>
      </c>
      <c r="D1840" s="112" t="s">
        <v>9504</v>
      </c>
      <c r="E1840" s="112" t="s">
        <v>1567</v>
      </c>
      <c r="F1840" s="113" t="s">
        <v>374</v>
      </c>
      <c r="G1840" s="135" t="s">
        <v>374</v>
      </c>
      <c r="H1840" s="116" t="s">
        <v>396</v>
      </c>
      <c r="I1840" s="136" t="s">
        <v>1243</v>
      </c>
      <c r="J1840" s="124" t="s">
        <v>452</v>
      </c>
      <c r="K1840" s="124" t="s">
        <v>43</v>
      </c>
      <c r="L1840" s="124" t="s">
        <v>9505</v>
      </c>
      <c r="M1840" s="117" t="s">
        <v>649</v>
      </c>
      <c r="N1840" s="121" t="s">
        <v>9506</v>
      </c>
      <c r="O1840" s="112" t="s">
        <v>9507</v>
      </c>
      <c r="P1840" s="112"/>
    </row>
    <row r="1841" spans="1:16" ht="62.4" x14ac:dyDescent="0.3">
      <c r="A1841" s="122" t="s">
        <v>400</v>
      </c>
      <c r="B1841" s="111">
        <v>44690</v>
      </c>
      <c r="C1841" s="120" t="s">
        <v>9508</v>
      </c>
      <c r="D1841" s="112" t="s">
        <v>9509</v>
      </c>
      <c r="E1841" s="112" t="s">
        <v>1328</v>
      </c>
      <c r="F1841" s="113" t="s">
        <v>1544</v>
      </c>
      <c r="G1841" s="112" t="s">
        <v>830</v>
      </c>
      <c r="H1841" s="116" t="s">
        <v>396</v>
      </c>
      <c r="I1841" s="136" t="s">
        <v>447</v>
      </c>
      <c r="J1841" s="124" t="s">
        <v>386</v>
      </c>
      <c r="K1841" s="124" t="s">
        <v>50</v>
      </c>
      <c r="L1841" s="124" t="s">
        <v>9510</v>
      </c>
      <c r="M1841" s="117"/>
      <c r="N1841" s="121" t="s">
        <v>9511</v>
      </c>
      <c r="O1841" s="112" t="s">
        <v>9512</v>
      </c>
      <c r="P1841" s="112"/>
    </row>
    <row r="1842" spans="1:16" ht="296.39999999999998" x14ac:dyDescent="0.3">
      <c r="A1842" s="122" t="s">
        <v>400</v>
      </c>
      <c r="B1842" s="111">
        <v>44690</v>
      </c>
      <c r="C1842" s="120" t="s">
        <v>9513</v>
      </c>
      <c r="D1842" s="112" t="s">
        <v>9514</v>
      </c>
      <c r="E1842" s="112" t="s">
        <v>8905</v>
      </c>
      <c r="F1842" s="113" t="s">
        <v>1518</v>
      </c>
      <c r="G1842" s="112" t="s">
        <v>374</v>
      </c>
      <c r="H1842" s="116" t="s">
        <v>375</v>
      </c>
      <c r="I1842" s="119" t="s">
        <v>461</v>
      </c>
      <c r="J1842" s="114" t="s">
        <v>452</v>
      </c>
      <c r="K1842" s="115" t="s">
        <v>1</v>
      </c>
      <c r="L1842" s="115"/>
      <c r="M1842" s="117"/>
      <c r="N1842" s="121" t="s">
        <v>9515</v>
      </c>
      <c r="O1842" s="112" t="s">
        <v>9516</v>
      </c>
      <c r="P1842" s="112"/>
    </row>
    <row r="1843" spans="1:16" ht="312" x14ac:dyDescent="0.3">
      <c r="A1843" s="122" t="s">
        <v>400</v>
      </c>
      <c r="B1843" s="111">
        <v>44690</v>
      </c>
      <c r="C1843" s="120" t="s">
        <v>9517</v>
      </c>
      <c r="D1843" s="112" t="s">
        <v>9518</v>
      </c>
      <c r="E1843" s="112" t="s">
        <v>2325</v>
      </c>
      <c r="F1843" s="113" t="s">
        <v>374</v>
      </c>
      <c r="G1843" s="112" t="s">
        <v>9519</v>
      </c>
      <c r="H1843" s="116" t="s">
        <v>375</v>
      </c>
      <c r="I1843" s="136" t="s">
        <v>385</v>
      </c>
      <c r="J1843" s="124" t="s">
        <v>386</v>
      </c>
      <c r="K1843" s="124" t="s">
        <v>50</v>
      </c>
      <c r="L1843" s="124" t="s">
        <v>9520</v>
      </c>
      <c r="M1843" s="117"/>
      <c r="N1843" s="121" t="s">
        <v>9521</v>
      </c>
      <c r="O1843" s="112" t="s">
        <v>9522</v>
      </c>
      <c r="P1843" s="112"/>
    </row>
    <row r="1844" spans="1:16" ht="234" x14ac:dyDescent="0.3">
      <c r="A1844" s="122" t="s">
        <v>400</v>
      </c>
      <c r="B1844" s="111">
        <v>44690</v>
      </c>
      <c r="C1844" s="120" t="s">
        <v>9523</v>
      </c>
      <c r="D1844" s="112" t="s">
        <v>9524</v>
      </c>
      <c r="E1844" s="112" t="s">
        <v>1412</v>
      </c>
      <c r="F1844" s="113" t="s">
        <v>374</v>
      </c>
      <c r="G1844" s="112" t="s">
        <v>374</v>
      </c>
      <c r="H1844" s="116" t="s">
        <v>375</v>
      </c>
      <c r="I1844" s="136" t="s">
        <v>516</v>
      </c>
      <c r="J1844" s="124" t="s">
        <v>386</v>
      </c>
      <c r="K1844" s="124" t="s">
        <v>50</v>
      </c>
      <c r="L1844" s="124" t="s">
        <v>9525</v>
      </c>
      <c r="M1844" s="117"/>
      <c r="N1844" s="112" t="s">
        <v>9526</v>
      </c>
      <c r="O1844" s="112" t="s">
        <v>9527</v>
      </c>
      <c r="P1844" s="112"/>
    </row>
    <row r="1845" spans="1:16" ht="93.6" x14ac:dyDescent="0.3">
      <c r="A1845" s="122" t="s">
        <v>379</v>
      </c>
      <c r="B1845" s="111">
        <v>44690</v>
      </c>
      <c r="C1845" s="120" t="s">
        <v>9528</v>
      </c>
      <c r="D1845" s="112" t="s">
        <v>9529</v>
      </c>
      <c r="E1845" s="112" t="s">
        <v>1087</v>
      </c>
      <c r="F1845" s="113" t="s">
        <v>1544</v>
      </c>
      <c r="G1845" s="112" t="s">
        <v>9530</v>
      </c>
      <c r="H1845" s="116" t="s">
        <v>396</v>
      </c>
      <c r="I1845" s="125" t="s">
        <v>424</v>
      </c>
      <c r="J1845" s="123"/>
      <c r="K1845" s="124" t="s">
        <v>2</v>
      </c>
      <c r="L1845" s="124"/>
      <c r="M1845" s="117"/>
      <c r="N1845" s="112" t="s">
        <v>9531</v>
      </c>
      <c r="O1845" s="112" t="s">
        <v>9532</v>
      </c>
      <c r="P1845" s="112"/>
    </row>
    <row r="1846" spans="1:16" ht="93.6" x14ac:dyDescent="0.3">
      <c r="A1846" s="122" t="s">
        <v>379</v>
      </c>
      <c r="B1846" s="111">
        <v>44690</v>
      </c>
      <c r="C1846" s="120" t="s">
        <v>9533</v>
      </c>
      <c r="D1846" s="112" t="s">
        <v>9534</v>
      </c>
      <c r="E1846" s="112" t="s">
        <v>3874</v>
      </c>
      <c r="F1846" s="121" t="s">
        <v>1556</v>
      </c>
      <c r="G1846" s="112" t="s">
        <v>942</v>
      </c>
      <c r="H1846" s="116" t="s">
        <v>396</v>
      </c>
      <c r="I1846" s="125" t="s">
        <v>516</v>
      </c>
      <c r="J1846" s="123" t="s">
        <v>386</v>
      </c>
      <c r="K1846" s="124" t="s">
        <v>2</v>
      </c>
      <c r="L1846" s="124" t="s">
        <v>9535</v>
      </c>
      <c r="M1846" s="117"/>
      <c r="N1846" s="121" t="s">
        <v>9536</v>
      </c>
      <c r="O1846" s="112" t="s">
        <v>9537</v>
      </c>
      <c r="P1846" s="112"/>
    </row>
    <row r="1847" spans="1:16" ht="109.2" x14ac:dyDescent="0.3">
      <c r="A1847" s="122" t="s">
        <v>379</v>
      </c>
      <c r="B1847" s="111">
        <v>44690</v>
      </c>
      <c r="C1847" s="120" t="s">
        <v>9538</v>
      </c>
      <c r="D1847" s="112" t="s">
        <v>9539</v>
      </c>
      <c r="E1847" s="112" t="s">
        <v>9540</v>
      </c>
      <c r="F1847" s="121" t="s">
        <v>1556</v>
      </c>
      <c r="G1847" s="112" t="s">
        <v>564</v>
      </c>
      <c r="H1847" s="116" t="s">
        <v>396</v>
      </c>
      <c r="I1847" s="125" t="s">
        <v>424</v>
      </c>
      <c r="J1847" s="123" t="s">
        <v>386</v>
      </c>
      <c r="K1847" s="124" t="s">
        <v>2</v>
      </c>
      <c r="L1847" s="124" t="s">
        <v>9541</v>
      </c>
      <c r="M1847" s="117"/>
      <c r="N1847" s="121" t="s">
        <v>9542</v>
      </c>
      <c r="O1847" s="112" t="s">
        <v>9543</v>
      </c>
      <c r="P1847" s="112"/>
    </row>
    <row r="1848" spans="1:16" ht="109.2" x14ac:dyDescent="0.3">
      <c r="A1848" s="122" t="s">
        <v>379</v>
      </c>
      <c r="B1848" s="111">
        <v>44690</v>
      </c>
      <c r="C1848" s="120" t="s">
        <v>9544</v>
      </c>
      <c r="D1848" s="112" t="s">
        <v>9545</v>
      </c>
      <c r="E1848" s="112" t="s">
        <v>1878</v>
      </c>
      <c r="F1848" s="121" t="s">
        <v>1463</v>
      </c>
      <c r="G1848" s="112" t="s">
        <v>942</v>
      </c>
      <c r="H1848" s="116" t="s">
        <v>396</v>
      </c>
      <c r="I1848" s="125" t="s">
        <v>447</v>
      </c>
      <c r="J1848" s="123"/>
      <c r="K1848" s="124" t="s">
        <v>2</v>
      </c>
      <c r="L1848" s="124"/>
      <c r="M1848" s="117"/>
      <c r="N1848" s="121" t="s">
        <v>9546</v>
      </c>
      <c r="O1848" s="112" t="s">
        <v>9547</v>
      </c>
      <c r="P1848" s="112"/>
    </row>
    <row r="1849" spans="1:16" ht="93.6" x14ac:dyDescent="0.3">
      <c r="A1849" s="122" t="s">
        <v>379</v>
      </c>
      <c r="B1849" s="111">
        <v>44690</v>
      </c>
      <c r="C1849" s="120" t="s">
        <v>9548</v>
      </c>
      <c r="D1849" s="112" t="s">
        <v>9549</v>
      </c>
      <c r="E1849" s="112" t="s">
        <v>9550</v>
      </c>
      <c r="F1849" s="121" t="s">
        <v>1463</v>
      </c>
      <c r="G1849" s="112" t="s">
        <v>830</v>
      </c>
      <c r="H1849" s="116" t="s">
        <v>396</v>
      </c>
      <c r="I1849" s="125" t="s">
        <v>447</v>
      </c>
      <c r="J1849" s="123" t="s">
        <v>386</v>
      </c>
      <c r="K1849" s="124" t="s">
        <v>2</v>
      </c>
      <c r="L1849" s="124" t="s">
        <v>9551</v>
      </c>
      <c r="M1849" s="117"/>
      <c r="N1849" s="121" t="s">
        <v>9552</v>
      </c>
      <c r="O1849" s="112" t="s">
        <v>9553</v>
      </c>
      <c r="P1849" s="112"/>
    </row>
    <row r="1850" spans="1:16" ht="234" x14ac:dyDescent="0.3">
      <c r="A1850" s="122" t="s">
        <v>1654</v>
      </c>
      <c r="B1850" s="111">
        <v>44690</v>
      </c>
      <c r="C1850" s="120" t="s">
        <v>9554</v>
      </c>
      <c r="D1850" s="112" t="s">
        <v>9555</v>
      </c>
      <c r="E1850" s="112" t="s">
        <v>2548</v>
      </c>
      <c r="F1850" s="113" t="s">
        <v>1525</v>
      </c>
      <c r="G1850" s="112" t="s">
        <v>9556</v>
      </c>
      <c r="H1850" s="116" t="s">
        <v>375</v>
      </c>
      <c r="I1850" s="119" t="s">
        <v>1305</v>
      </c>
      <c r="J1850" s="114" t="s">
        <v>386</v>
      </c>
      <c r="K1850" s="115" t="s">
        <v>1</v>
      </c>
      <c r="L1850" s="115"/>
      <c r="M1850" s="117"/>
      <c r="N1850" s="121" t="s">
        <v>9557</v>
      </c>
      <c r="O1850" s="112" t="s">
        <v>9558</v>
      </c>
      <c r="P1850" s="112"/>
    </row>
    <row r="1851" spans="1:16" ht="249.6" x14ac:dyDescent="0.3">
      <c r="A1851" s="122" t="s">
        <v>412</v>
      </c>
      <c r="B1851" s="111">
        <v>44676</v>
      </c>
      <c r="C1851" s="120" t="s">
        <v>9559</v>
      </c>
      <c r="D1851" s="112" t="s">
        <v>9560</v>
      </c>
      <c r="E1851" s="112" t="s">
        <v>3247</v>
      </c>
      <c r="F1851" s="113" t="s">
        <v>1470</v>
      </c>
      <c r="G1851" s="112" t="s">
        <v>942</v>
      </c>
      <c r="H1851" s="116" t="s">
        <v>375</v>
      </c>
      <c r="I1851" s="119" t="s">
        <v>461</v>
      </c>
      <c r="J1851" s="114" t="s">
        <v>386</v>
      </c>
      <c r="K1851" s="115" t="s">
        <v>10</v>
      </c>
      <c r="L1851" s="115" t="s">
        <v>9561</v>
      </c>
      <c r="M1851" s="117"/>
      <c r="N1851" s="121" t="s">
        <v>9562</v>
      </c>
      <c r="O1851" s="112" t="s">
        <v>9563</v>
      </c>
      <c r="P1851" s="112"/>
    </row>
    <row r="1852" spans="1:16" ht="78" x14ac:dyDescent="0.3">
      <c r="A1852" s="122" t="s">
        <v>1214</v>
      </c>
      <c r="B1852" s="111">
        <v>44676</v>
      </c>
      <c r="C1852" s="120" t="s">
        <v>9564</v>
      </c>
      <c r="D1852" s="112" t="s">
        <v>9565</v>
      </c>
      <c r="E1852" s="112" t="s">
        <v>1340</v>
      </c>
      <c r="F1852" s="113" t="s">
        <v>1544</v>
      </c>
      <c r="G1852" s="112" t="s">
        <v>564</v>
      </c>
      <c r="H1852" s="116" t="s">
        <v>396</v>
      </c>
      <c r="I1852" s="119" t="s">
        <v>537</v>
      </c>
      <c r="J1852" s="114"/>
      <c r="K1852" s="115" t="s">
        <v>0</v>
      </c>
      <c r="L1852" s="115" t="s">
        <v>9566</v>
      </c>
      <c r="M1852" s="117"/>
      <c r="N1852" s="121" t="s">
        <v>9567</v>
      </c>
      <c r="O1852" s="112" t="s">
        <v>9568</v>
      </c>
      <c r="P1852" s="112"/>
    </row>
    <row r="1853" spans="1:16" ht="62.4" x14ac:dyDescent="0.3">
      <c r="A1853" s="122" t="s">
        <v>390</v>
      </c>
      <c r="B1853" s="111">
        <v>44676</v>
      </c>
      <c r="C1853" s="120" t="s">
        <v>9569</v>
      </c>
      <c r="D1853" s="112" t="s">
        <v>9570</v>
      </c>
      <c r="E1853" s="112" t="s">
        <v>1401</v>
      </c>
      <c r="F1853" s="113" t="s">
        <v>374</v>
      </c>
      <c r="G1853" s="112" t="s">
        <v>374</v>
      </c>
      <c r="H1853" s="116" t="s">
        <v>396</v>
      </c>
      <c r="I1853" s="136" t="s">
        <v>424</v>
      </c>
      <c r="J1853" s="124"/>
      <c r="K1853" s="124" t="s">
        <v>8</v>
      </c>
      <c r="L1853" s="124"/>
      <c r="M1853" s="117"/>
      <c r="N1853" s="112" t="s">
        <v>9571</v>
      </c>
      <c r="O1853" s="121" t="s">
        <v>9572</v>
      </c>
      <c r="P1853" s="121"/>
    </row>
    <row r="1854" spans="1:16" ht="93.6" x14ac:dyDescent="0.3">
      <c r="A1854" s="122" t="s">
        <v>412</v>
      </c>
      <c r="B1854" s="111">
        <v>44676</v>
      </c>
      <c r="C1854" s="120" t="s">
        <v>9573</v>
      </c>
      <c r="D1854" s="112" t="s">
        <v>9574</v>
      </c>
      <c r="E1854" s="112" t="s">
        <v>9575</v>
      </c>
      <c r="F1854" s="113" t="s">
        <v>1544</v>
      </c>
      <c r="G1854" s="112" t="s">
        <v>409</v>
      </c>
      <c r="H1854" s="116" t="s">
        <v>396</v>
      </c>
      <c r="I1854" s="136" t="s">
        <v>461</v>
      </c>
      <c r="J1854" s="124"/>
      <c r="K1854" s="124" t="s">
        <v>126</v>
      </c>
      <c r="L1854" s="124" t="s">
        <v>9576</v>
      </c>
      <c r="M1854" s="117"/>
      <c r="N1854" s="112" t="s">
        <v>9577</v>
      </c>
      <c r="O1854" s="121" t="s">
        <v>9578</v>
      </c>
      <c r="P1854" s="121"/>
    </row>
    <row r="1855" spans="1:16" ht="124.8" x14ac:dyDescent="0.3">
      <c r="A1855" s="122" t="s">
        <v>412</v>
      </c>
      <c r="B1855" s="111">
        <v>44676</v>
      </c>
      <c r="C1855" s="120" t="s">
        <v>9579</v>
      </c>
      <c r="D1855" s="112" t="s">
        <v>9580</v>
      </c>
      <c r="E1855" s="112" t="s">
        <v>8723</v>
      </c>
      <c r="F1855" s="121" t="s">
        <v>2261</v>
      </c>
      <c r="G1855" s="112" t="s">
        <v>564</v>
      </c>
      <c r="H1855" s="116" t="s">
        <v>396</v>
      </c>
      <c r="I1855" s="136" t="s">
        <v>943</v>
      </c>
      <c r="J1855" s="124" t="s">
        <v>452</v>
      </c>
      <c r="K1855" s="124" t="s">
        <v>57</v>
      </c>
      <c r="L1855" s="124" t="s">
        <v>5609</v>
      </c>
      <c r="M1855" s="117"/>
      <c r="N1855" s="121" t="s">
        <v>9581</v>
      </c>
      <c r="O1855" s="121" t="s">
        <v>9582</v>
      </c>
      <c r="P1855" s="121"/>
    </row>
    <row r="1856" spans="1:16" ht="109.2" x14ac:dyDescent="0.3">
      <c r="A1856" s="122" t="s">
        <v>412</v>
      </c>
      <c r="B1856" s="111">
        <v>44676</v>
      </c>
      <c r="C1856" s="120" t="s">
        <v>9583</v>
      </c>
      <c r="D1856" s="112" t="s">
        <v>9584</v>
      </c>
      <c r="E1856" s="112" t="s">
        <v>2143</v>
      </c>
      <c r="F1856" s="121" t="s">
        <v>1463</v>
      </c>
      <c r="G1856" s="112" t="s">
        <v>1088</v>
      </c>
      <c r="H1856" s="116" t="s">
        <v>396</v>
      </c>
      <c r="I1856" s="136" t="s">
        <v>431</v>
      </c>
      <c r="J1856" s="124" t="s">
        <v>452</v>
      </c>
      <c r="K1856" s="124" t="s">
        <v>25</v>
      </c>
      <c r="L1856" s="124" t="s">
        <v>9585</v>
      </c>
      <c r="M1856" s="117"/>
      <c r="N1856" s="121" t="s">
        <v>9586</v>
      </c>
      <c r="O1856" s="121" t="s">
        <v>9587</v>
      </c>
      <c r="P1856" s="121"/>
    </row>
    <row r="1857" spans="1:16" ht="78" x14ac:dyDescent="0.3">
      <c r="A1857" s="122" t="s">
        <v>412</v>
      </c>
      <c r="B1857" s="111">
        <v>44676</v>
      </c>
      <c r="C1857" s="120" t="s">
        <v>9588</v>
      </c>
      <c r="D1857" s="112" t="s">
        <v>9589</v>
      </c>
      <c r="E1857" s="112" t="s">
        <v>2869</v>
      </c>
      <c r="F1857" s="121" t="s">
        <v>1606</v>
      </c>
      <c r="G1857" s="112" t="s">
        <v>564</v>
      </c>
      <c r="H1857" s="116" t="s">
        <v>396</v>
      </c>
      <c r="I1857" s="136" t="s">
        <v>461</v>
      </c>
      <c r="J1857" s="124" t="s">
        <v>386</v>
      </c>
      <c r="K1857" s="124" t="s">
        <v>89</v>
      </c>
      <c r="L1857" s="124" t="s">
        <v>850</v>
      </c>
      <c r="M1857" s="117"/>
      <c r="N1857" s="121" t="s">
        <v>9590</v>
      </c>
      <c r="O1857" s="121" t="s">
        <v>9591</v>
      </c>
      <c r="P1857" s="121"/>
    </row>
    <row r="1858" spans="1:16" ht="249.6" x14ac:dyDescent="0.3">
      <c r="A1858" s="122" t="s">
        <v>369</v>
      </c>
      <c r="B1858" s="111">
        <v>44676</v>
      </c>
      <c r="C1858" s="120" t="s">
        <v>9592</v>
      </c>
      <c r="D1858" s="112" t="s">
        <v>9593</v>
      </c>
      <c r="E1858" s="112" t="s">
        <v>9594</v>
      </c>
      <c r="F1858" s="113" t="s">
        <v>1833</v>
      </c>
      <c r="G1858" s="112" t="s">
        <v>942</v>
      </c>
      <c r="H1858" s="116" t="s">
        <v>396</v>
      </c>
      <c r="I1858" s="136" t="s">
        <v>537</v>
      </c>
      <c r="J1858" s="124" t="s">
        <v>386</v>
      </c>
      <c r="K1858" s="124" t="s">
        <v>203</v>
      </c>
      <c r="L1858" s="124" t="s">
        <v>9595</v>
      </c>
      <c r="M1858" s="117"/>
      <c r="N1858" s="112" t="s">
        <v>9596</v>
      </c>
      <c r="O1858" s="121" t="s">
        <v>9597</v>
      </c>
      <c r="P1858" s="121"/>
    </row>
    <row r="1859" spans="1:16" ht="234" x14ac:dyDescent="0.3">
      <c r="A1859" s="122" t="s">
        <v>369</v>
      </c>
      <c r="B1859" s="111">
        <v>44676</v>
      </c>
      <c r="C1859" s="120" t="s">
        <v>9598</v>
      </c>
      <c r="D1859" s="112" t="s">
        <v>9599</v>
      </c>
      <c r="E1859" s="112" t="s">
        <v>9600</v>
      </c>
      <c r="F1859" s="113" t="s">
        <v>374</v>
      </c>
      <c r="G1859" s="112" t="s">
        <v>9601</v>
      </c>
      <c r="H1859" s="116" t="s">
        <v>375</v>
      </c>
      <c r="I1859" s="136" t="s">
        <v>461</v>
      </c>
      <c r="J1859" s="124" t="s">
        <v>386</v>
      </c>
      <c r="K1859" s="124" t="s">
        <v>19</v>
      </c>
      <c r="L1859" s="124" t="s">
        <v>9602</v>
      </c>
      <c r="M1859" s="117"/>
      <c r="N1859" s="112" t="s">
        <v>9603</v>
      </c>
      <c r="O1859" s="121" t="s">
        <v>9604</v>
      </c>
      <c r="P1859" s="121"/>
    </row>
    <row r="1860" spans="1:16" ht="62.4" x14ac:dyDescent="0.3">
      <c r="A1860" s="122" t="s">
        <v>400</v>
      </c>
      <c r="B1860" s="111">
        <v>44676</v>
      </c>
      <c r="C1860" s="120" t="s">
        <v>9605</v>
      </c>
      <c r="D1860" s="112" t="s">
        <v>9606</v>
      </c>
      <c r="E1860" s="112" t="s">
        <v>9283</v>
      </c>
      <c r="F1860" s="121" t="s">
        <v>1463</v>
      </c>
      <c r="G1860" s="112" t="s">
        <v>409</v>
      </c>
      <c r="H1860" s="116" t="s">
        <v>396</v>
      </c>
      <c r="I1860" s="136" t="s">
        <v>385</v>
      </c>
      <c r="J1860" s="124"/>
      <c r="K1860" s="124" t="s">
        <v>14</v>
      </c>
      <c r="L1860" s="124"/>
      <c r="M1860" s="117" t="s">
        <v>649</v>
      </c>
      <c r="N1860" s="121" t="s">
        <v>9607</v>
      </c>
      <c r="O1860" s="121" t="s">
        <v>9608</v>
      </c>
      <c r="P1860" s="121"/>
    </row>
    <row r="1861" spans="1:16" ht="265.2" x14ac:dyDescent="0.3">
      <c r="A1861" s="122" t="s">
        <v>400</v>
      </c>
      <c r="B1861" s="111">
        <v>44676</v>
      </c>
      <c r="C1861" s="120" t="s">
        <v>9609</v>
      </c>
      <c r="D1861" s="112" t="s">
        <v>9610</v>
      </c>
      <c r="E1861" s="112" t="s">
        <v>1401</v>
      </c>
      <c r="F1861" s="113" t="s">
        <v>374</v>
      </c>
      <c r="G1861" s="112" t="s">
        <v>374</v>
      </c>
      <c r="H1861" s="116" t="s">
        <v>375</v>
      </c>
      <c r="I1861" s="136" t="s">
        <v>1206</v>
      </c>
      <c r="J1861" s="124"/>
      <c r="K1861" s="124" t="s">
        <v>201</v>
      </c>
      <c r="L1861" s="124"/>
      <c r="M1861" s="117"/>
      <c r="N1861" s="112" t="s">
        <v>9611</v>
      </c>
      <c r="O1861" s="121" t="s">
        <v>9612</v>
      </c>
      <c r="P1861" s="121"/>
    </row>
    <row r="1862" spans="1:16" ht="46.8" x14ac:dyDescent="0.3">
      <c r="A1862" s="122" t="s">
        <v>750</v>
      </c>
      <c r="B1862" s="111">
        <v>44676</v>
      </c>
      <c r="C1862" s="120" t="s">
        <v>9613</v>
      </c>
      <c r="D1862" s="112" t="s">
        <v>9614</v>
      </c>
      <c r="E1862" s="112" t="s">
        <v>2094</v>
      </c>
      <c r="F1862" s="121" t="s">
        <v>1544</v>
      </c>
      <c r="G1862" s="112" t="s">
        <v>873</v>
      </c>
      <c r="H1862" s="116" t="s">
        <v>396</v>
      </c>
      <c r="I1862" s="136" t="s">
        <v>1456</v>
      </c>
      <c r="J1862" s="124"/>
      <c r="K1862" s="124" t="s">
        <v>1</v>
      </c>
      <c r="L1862" s="124"/>
      <c r="M1862" s="117"/>
      <c r="N1862" s="121" t="s">
        <v>9615</v>
      </c>
      <c r="O1862" s="121" t="s">
        <v>9616</v>
      </c>
      <c r="P1862" s="121"/>
    </row>
    <row r="1863" spans="1:16" ht="93.6" x14ac:dyDescent="0.3">
      <c r="A1863" s="122" t="s">
        <v>750</v>
      </c>
      <c r="B1863" s="111">
        <v>44676</v>
      </c>
      <c r="C1863" s="120" t="s">
        <v>9617</v>
      </c>
      <c r="D1863" s="112" t="s">
        <v>9618</v>
      </c>
      <c r="E1863" s="112" t="s">
        <v>2143</v>
      </c>
      <c r="F1863" s="121" t="s">
        <v>1463</v>
      </c>
      <c r="G1863" s="112" t="s">
        <v>374</v>
      </c>
      <c r="H1863" s="116" t="s">
        <v>396</v>
      </c>
      <c r="I1863" s="136" t="s">
        <v>7099</v>
      </c>
      <c r="J1863" s="124" t="s">
        <v>386</v>
      </c>
      <c r="K1863" s="124" t="s">
        <v>25</v>
      </c>
      <c r="L1863" s="124" t="s">
        <v>9619</v>
      </c>
      <c r="M1863" s="117"/>
      <c r="N1863" s="121" t="s">
        <v>9620</v>
      </c>
      <c r="O1863" s="121" t="s">
        <v>9621</v>
      </c>
      <c r="P1863" s="121"/>
    </row>
    <row r="1864" spans="1:16" ht="202.8" x14ac:dyDescent="0.3">
      <c r="A1864" s="122" t="s">
        <v>379</v>
      </c>
      <c r="B1864" s="111">
        <v>44676</v>
      </c>
      <c r="C1864" s="120" t="s">
        <v>9622</v>
      </c>
      <c r="D1864" s="112" t="s">
        <v>9623</v>
      </c>
      <c r="E1864" s="112" t="s">
        <v>1003</v>
      </c>
      <c r="F1864" s="121" t="s">
        <v>1463</v>
      </c>
      <c r="G1864" s="112" t="s">
        <v>9624</v>
      </c>
      <c r="H1864" s="116" t="s">
        <v>396</v>
      </c>
      <c r="I1864" s="125" t="s">
        <v>431</v>
      </c>
      <c r="J1864" s="123" t="s">
        <v>452</v>
      </c>
      <c r="K1864" s="124" t="s">
        <v>2</v>
      </c>
      <c r="L1864" s="124" t="s">
        <v>9625</v>
      </c>
      <c r="M1864" s="117" t="s">
        <v>439</v>
      </c>
      <c r="N1864" s="121" t="s">
        <v>9626</v>
      </c>
      <c r="O1864" s="121" t="s">
        <v>9627</v>
      </c>
      <c r="P1864" s="121"/>
    </row>
    <row r="1865" spans="1:16" ht="171.6" x14ac:dyDescent="0.3">
      <c r="A1865" s="122" t="s">
        <v>379</v>
      </c>
      <c r="B1865" s="111">
        <v>44676</v>
      </c>
      <c r="C1865" s="120" t="s">
        <v>9628</v>
      </c>
      <c r="D1865" s="112" t="s">
        <v>9629</v>
      </c>
      <c r="E1865" s="112" t="s">
        <v>1297</v>
      </c>
      <c r="F1865" s="113" t="s">
        <v>374</v>
      </c>
      <c r="G1865" s="112" t="s">
        <v>374</v>
      </c>
      <c r="H1865" s="116" t="s">
        <v>375</v>
      </c>
      <c r="I1865" s="125" t="s">
        <v>461</v>
      </c>
      <c r="J1865" s="123"/>
      <c r="K1865" s="124" t="s">
        <v>2</v>
      </c>
      <c r="L1865" s="124"/>
      <c r="M1865" s="117"/>
      <c r="N1865" s="112" t="s">
        <v>9630</v>
      </c>
      <c r="O1865" s="121" t="s">
        <v>9631</v>
      </c>
      <c r="P1865" s="121"/>
    </row>
    <row r="1866" spans="1:16" ht="124.8" x14ac:dyDescent="0.3">
      <c r="A1866" s="122" t="s">
        <v>1654</v>
      </c>
      <c r="B1866" s="111">
        <v>44676</v>
      </c>
      <c r="C1866" s="120" t="s">
        <v>9632</v>
      </c>
      <c r="D1866" s="112" t="s">
        <v>9633</v>
      </c>
      <c r="E1866" s="112" t="s">
        <v>2105</v>
      </c>
      <c r="F1866" s="121" t="s">
        <v>1463</v>
      </c>
      <c r="G1866" s="112" t="s">
        <v>564</v>
      </c>
      <c r="H1866" s="116" t="s">
        <v>396</v>
      </c>
      <c r="I1866" s="136" t="s">
        <v>385</v>
      </c>
      <c r="J1866" s="124"/>
      <c r="K1866" s="124" t="s">
        <v>106</v>
      </c>
      <c r="L1866" s="124"/>
      <c r="M1866" s="117"/>
      <c r="N1866" s="121" t="s">
        <v>9634</v>
      </c>
      <c r="O1866" s="121" t="s">
        <v>9635</v>
      </c>
      <c r="P1866" s="121"/>
    </row>
    <row r="1867" spans="1:16" ht="171.6" x14ac:dyDescent="0.3">
      <c r="A1867" s="122" t="s">
        <v>390</v>
      </c>
      <c r="B1867" s="171">
        <v>44669</v>
      </c>
      <c r="C1867" s="120" t="s">
        <v>9636</v>
      </c>
      <c r="D1867" s="112" t="s">
        <v>9637</v>
      </c>
      <c r="E1867" s="112" t="s">
        <v>2240</v>
      </c>
      <c r="F1867" s="113" t="s">
        <v>1518</v>
      </c>
      <c r="G1867" s="112" t="s">
        <v>942</v>
      </c>
      <c r="H1867" s="116" t="s">
        <v>375</v>
      </c>
      <c r="I1867" s="136" t="s">
        <v>431</v>
      </c>
      <c r="J1867" s="124" t="s">
        <v>452</v>
      </c>
      <c r="K1867" s="124" t="s">
        <v>26</v>
      </c>
      <c r="L1867" s="124" t="s">
        <v>9638</v>
      </c>
      <c r="M1867" s="117"/>
      <c r="N1867" s="112" t="s">
        <v>9639</v>
      </c>
      <c r="O1867" s="121" t="s">
        <v>9640</v>
      </c>
      <c r="P1867" s="121"/>
    </row>
    <row r="1868" spans="1:16" ht="62.4" x14ac:dyDescent="0.3">
      <c r="A1868" s="122" t="s">
        <v>442</v>
      </c>
      <c r="B1868" s="171">
        <v>44669</v>
      </c>
      <c r="C1868" s="120" t="s">
        <v>9641</v>
      </c>
      <c r="D1868" s="112" t="s">
        <v>9642</v>
      </c>
      <c r="E1868" s="112" t="s">
        <v>2185</v>
      </c>
      <c r="F1868" s="113" t="s">
        <v>2261</v>
      </c>
      <c r="G1868" s="112" t="s">
        <v>564</v>
      </c>
      <c r="H1868" s="116" t="s">
        <v>396</v>
      </c>
      <c r="I1868" s="136" t="s">
        <v>461</v>
      </c>
      <c r="J1868" s="124" t="s">
        <v>452</v>
      </c>
      <c r="K1868" s="124" t="s">
        <v>19</v>
      </c>
      <c r="L1868" s="124" t="s">
        <v>9643</v>
      </c>
      <c r="M1868" s="117"/>
      <c r="N1868" s="112" t="s">
        <v>9644</v>
      </c>
      <c r="O1868" s="121" t="s">
        <v>9645</v>
      </c>
      <c r="P1868" s="121"/>
    </row>
    <row r="1869" spans="1:16" ht="409.6" x14ac:dyDescent="0.3">
      <c r="A1869" s="122" t="s">
        <v>1593</v>
      </c>
      <c r="B1869" s="171">
        <v>44669</v>
      </c>
      <c r="C1869" s="120" t="s">
        <v>9646</v>
      </c>
      <c r="D1869" s="112" t="s">
        <v>9647</v>
      </c>
      <c r="E1869" s="112" t="s">
        <v>2240</v>
      </c>
      <c r="F1869" s="113" t="s">
        <v>374</v>
      </c>
      <c r="G1869" s="112" t="s">
        <v>4189</v>
      </c>
      <c r="H1869" s="116" t="s">
        <v>375</v>
      </c>
      <c r="I1869" s="136" t="s">
        <v>424</v>
      </c>
      <c r="J1869" s="124" t="s">
        <v>386</v>
      </c>
      <c r="K1869" s="124" t="s">
        <v>45</v>
      </c>
      <c r="L1869" s="124"/>
      <c r="M1869" s="117"/>
      <c r="N1869" s="112" t="s">
        <v>9648</v>
      </c>
      <c r="O1869" s="121" t="s">
        <v>9649</v>
      </c>
      <c r="P1869" s="121"/>
    </row>
    <row r="1870" spans="1:16" ht="202.8" x14ac:dyDescent="0.3">
      <c r="A1870" s="122" t="s">
        <v>1593</v>
      </c>
      <c r="B1870" s="171">
        <v>44669</v>
      </c>
      <c r="C1870" s="120" t="s">
        <v>9650</v>
      </c>
      <c r="D1870" s="112" t="s">
        <v>9651</v>
      </c>
      <c r="E1870" s="112" t="s">
        <v>9652</v>
      </c>
      <c r="F1870" s="113" t="s">
        <v>374</v>
      </c>
      <c r="G1870" s="112" t="s">
        <v>374</v>
      </c>
      <c r="H1870" s="116" t="s">
        <v>375</v>
      </c>
      <c r="I1870" s="136" t="s">
        <v>385</v>
      </c>
      <c r="J1870" s="124" t="s">
        <v>386</v>
      </c>
      <c r="K1870" s="124" t="s">
        <v>19</v>
      </c>
      <c r="L1870" s="124" t="s">
        <v>850</v>
      </c>
      <c r="M1870" s="117"/>
      <c r="N1870" s="112" t="s">
        <v>9653</v>
      </c>
      <c r="O1870" s="121" t="s">
        <v>9654</v>
      </c>
      <c r="P1870" s="121"/>
    </row>
    <row r="1871" spans="1:16" ht="78" x14ac:dyDescent="0.3">
      <c r="A1871" s="122" t="s">
        <v>412</v>
      </c>
      <c r="B1871" s="171">
        <v>44669</v>
      </c>
      <c r="C1871" s="120" t="s">
        <v>9655</v>
      </c>
      <c r="D1871" s="112" t="s">
        <v>9656</v>
      </c>
      <c r="E1871" s="112" t="s">
        <v>6682</v>
      </c>
      <c r="F1871" s="113" t="s">
        <v>1544</v>
      </c>
      <c r="G1871" s="112" t="s">
        <v>873</v>
      </c>
      <c r="H1871" s="116" t="s">
        <v>396</v>
      </c>
      <c r="I1871" s="136" t="s">
        <v>461</v>
      </c>
      <c r="J1871" s="124" t="s">
        <v>452</v>
      </c>
      <c r="K1871" s="124" t="s">
        <v>19</v>
      </c>
      <c r="L1871" s="124" t="s">
        <v>9657</v>
      </c>
      <c r="M1871" s="117"/>
      <c r="N1871" s="112" t="s">
        <v>9658</v>
      </c>
      <c r="O1871" s="121" t="s">
        <v>9659</v>
      </c>
      <c r="P1871" s="121"/>
    </row>
    <row r="1872" spans="1:16" ht="78" x14ac:dyDescent="0.3">
      <c r="A1872" s="122" t="s">
        <v>412</v>
      </c>
      <c r="B1872" s="171">
        <v>44669</v>
      </c>
      <c r="C1872" s="120" t="s">
        <v>9660</v>
      </c>
      <c r="D1872" s="112" t="s">
        <v>9661</v>
      </c>
      <c r="E1872" s="112" t="s">
        <v>2240</v>
      </c>
      <c r="F1872" s="113" t="s">
        <v>1556</v>
      </c>
      <c r="G1872" s="112" t="s">
        <v>1088</v>
      </c>
      <c r="H1872" s="116" t="s">
        <v>396</v>
      </c>
      <c r="I1872" s="136" t="s">
        <v>461</v>
      </c>
      <c r="J1872" s="124" t="s">
        <v>452</v>
      </c>
      <c r="K1872" s="124" t="s">
        <v>19</v>
      </c>
      <c r="L1872" s="124" t="s">
        <v>9662</v>
      </c>
      <c r="M1872" s="117"/>
      <c r="N1872" s="112" t="s">
        <v>9663</v>
      </c>
      <c r="O1872" s="121" t="s">
        <v>9664</v>
      </c>
      <c r="P1872" s="121"/>
    </row>
    <row r="1873" spans="1:16" ht="140.4" x14ac:dyDescent="0.3">
      <c r="A1873" s="122" t="s">
        <v>412</v>
      </c>
      <c r="B1873" s="171">
        <v>44669</v>
      </c>
      <c r="C1873" s="120" t="s">
        <v>9665</v>
      </c>
      <c r="D1873" s="112" t="s">
        <v>9666</v>
      </c>
      <c r="E1873" s="112" t="s">
        <v>557</v>
      </c>
      <c r="F1873" s="113" t="s">
        <v>1463</v>
      </c>
      <c r="G1873" s="112" t="s">
        <v>564</v>
      </c>
      <c r="H1873" s="116" t="s">
        <v>396</v>
      </c>
      <c r="I1873" s="136" t="s">
        <v>385</v>
      </c>
      <c r="J1873" s="124" t="s">
        <v>386</v>
      </c>
      <c r="K1873" s="124" t="s">
        <v>7</v>
      </c>
      <c r="L1873" s="124" t="s">
        <v>4970</v>
      </c>
      <c r="M1873" s="117"/>
      <c r="N1873" s="112" t="s">
        <v>9667</v>
      </c>
      <c r="O1873" s="121" t="s">
        <v>9668</v>
      </c>
      <c r="P1873" s="121"/>
    </row>
    <row r="1874" spans="1:16" ht="109.2" x14ac:dyDescent="0.3">
      <c r="A1874" s="122" t="s">
        <v>412</v>
      </c>
      <c r="B1874" s="171">
        <v>44669</v>
      </c>
      <c r="C1874" s="120" t="s">
        <v>9669</v>
      </c>
      <c r="D1874" s="112" t="s">
        <v>9670</v>
      </c>
      <c r="E1874" s="112" t="s">
        <v>1584</v>
      </c>
      <c r="F1874" s="113" t="s">
        <v>1525</v>
      </c>
      <c r="G1874" s="112" t="s">
        <v>564</v>
      </c>
      <c r="H1874" s="116" t="s">
        <v>375</v>
      </c>
      <c r="I1874" s="136" t="s">
        <v>397</v>
      </c>
      <c r="J1874" s="124" t="s">
        <v>386</v>
      </c>
      <c r="K1874" s="124" t="s">
        <v>19</v>
      </c>
      <c r="L1874" s="124" t="s">
        <v>9671</v>
      </c>
      <c r="M1874" s="117"/>
      <c r="N1874" s="112" t="s">
        <v>9672</v>
      </c>
      <c r="O1874" s="121" t="s">
        <v>9673</v>
      </c>
      <c r="P1874" s="121"/>
    </row>
    <row r="1875" spans="1:16" ht="390" x14ac:dyDescent="0.3">
      <c r="A1875" s="122" t="s">
        <v>412</v>
      </c>
      <c r="B1875" s="171">
        <v>44669</v>
      </c>
      <c r="C1875" s="120" t="s">
        <v>9674</v>
      </c>
      <c r="D1875" s="112" t="s">
        <v>9675</v>
      </c>
      <c r="E1875" s="112" t="s">
        <v>1572</v>
      </c>
      <c r="F1875" s="113" t="s">
        <v>5463</v>
      </c>
      <c r="G1875" s="112" t="s">
        <v>409</v>
      </c>
      <c r="H1875" s="116" t="s">
        <v>375</v>
      </c>
      <c r="I1875" s="136" t="s">
        <v>424</v>
      </c>
      <c r="J1875" s="124" t="s">
        <v>386</v>
      </c>
      <c r="K1875" s="124" t="s">
        <v>19</v>
      </c>
      <c r="L1875" s="124" t="s">
        <v>9676</v>
      </c>
      <c r="M1875" s="117"/>
      <c r="N1875" s="112" t="s">
        <v>9677</v>
      </c>
      <c r="O1875" s="121" t="s">
        <v>9678</v>
      </c>
      <c r="P1875" s="121"/>
    </row>
    <row r="1876" spans="1:16" ht="156" x14ac:dyDescent="0.3">
      <c r="A1876" s="122" t="s">
        <v>412</v>
      </c>
      <c r="B1876" s="171">
        <v>44669</v>
      </c>
      <c r="C1876" s="120" t="s">
        <v>9679</v>
      </c>
      <c r="D1876" s="112" t="s">
        <v>9680</v>
      </c>
      <c r="E1876" s="112" t="s">
        <v>2270</v>
      </c>
      <c r="F1876" s="113" t="s">
        <v>374</v>
      </c>
      <c r="G1876" s="112" t="s">
        <v>374</v>
      </c>
      <c r="H1876" s="116" t="s">
        <v>375</v>
      </c>
      <c r="I1876" s="136" t="s">
        <v>385</v>
      </c>
      <c r="J1876" s="124" t="s">
        <v>386</v>
      </c>
      <c r="K1876" s="124" t="s">
        <v>19</v>
      </c>
      <c r="L1876" s="124"/>
      <c r="M1876" s="117"/>
      <c r="N1876" s="112" t="s">
        <v>9681</v>
      </c>
      <c r="O1876" s="121" t="s">
        <v>9682</v>
      </c>
      <c r="P1876" s="121"/>
    </row>
    <row r="1877" spans="1:16" ht="62.4" x14ac:dyDescent="0.3">
      <c r="A1877" s="122" t="s">
        <v>1294</v>
      </c>
      <c r="B1877" s="171">
        <v>44669</v>
      </c>
      <c r="C1877" s="120" t="s">
        <v>9683</v>
      </c>
      <c r="D1877" s="112" t="s">
        <v>9684</v>
      </c>
      <c r="E1877" s="112" t="s">
        <v>6682</v>
      </c>
      <c r="F1877" s="113" t="s">
        <v>1463</v>
      </c>
      <c r="G1877" s="112" t="s">
        <v>564</v>
      </c>
      <c r="H1877" s="116" t="s">
        <v>396</v>
      </c>
      <c r="I1877" s="136" t="s">
        <v>431</v>
      </c>
      <c r="J1877" s="124"/>
      <c r="K1877" s="124"/>
      <c r="L1877" s="124" t="s">
        <v>850</v>
      </c>
      <c r="M1877" s="117"/>
      <c r="N1877" s="112" t="s">
        <v>9685</v>
      </c>
      <c r="O1877" s="121" t="s">
        <v>9686</v>
      </c>
      <c r="P1877" s="121"/>
    </row>
    <row r="1878" spans="1:16" ht="171.6" x14ac:dyDescent="0.3">
      <c r="A1878" s="122" t="s">
        <v>1294</v>
      </c>
      <c r="B1878" s="171">
        <v>44669</v>
      </c>
      <c r="C1878" s="120" t="s">
        <v>9687</v>
      </c>
      <c r="D1878" s="112" t="s">
        <v>9688</v>
      </c>
      <c r="E1878" s="112" t="s">
        <v>3874</v>
      </c>
      <c r="F1878" s="113" t="s">
        <v>1463</v>
      </c>
      <c r="G1878" s="112" t="s">
        <v>564</v>
      </c>
      <c r="H1878" s="116" t="s">
        <v>396</v>
      </c>
      <c r="I1878" s="136" t="s">
        <v>397</v>
      </c>
      <c r="J1878" s="124"/>
      <c r="K1878" s="124" t="s">
        <v>25</v>
      </c>
      <c r="L1878" s="124"/>
      <c r="M1878" s="117"/>
      <c r="N1878" s="112" t="s">
        <v>9689</v>
      </c>
      <c r="O1878" s="121" t="s">
        <v>9690</v>
      </c>
      <c r="P1878" s="121"/>
    </row>
    <row r="1879" spans="1:16" ht="202.8" x14ac:dyDescent="0.3">
      <c r="A1879" s="122" t="s">
        <v>1294</v>
      </c>
      <c r="B1879" s="171">
        <v>44669</v>
      </c>
      <c r="C1879" s="120" t="s">
        <v>9691</v>
      </c>
      <c r="D1879" s="112" t="s">
        <v>9692</v>
      </c>
      <c r="E1879" s="112" t="s">
        <v>2240</v>
      </c>
      <c r="F1879" s="113" t="s">
        <v>1525</v>
      </c>
      <c r="G1879" s="112" t="s">
        <v>2426</v>
      </c>
      <c r="H1879" s="116" t="s">
        <v>375</v>
      </c>
      <c r="I1879" s="136" t="s">
        <v>1456</v>
      </c>
      <c r="J1879" s="124"/>
      <c r="K1879" s="124" t="s">
        <v>25</v>
      </c>
      <c r="L1879" s="124"/>
      <c r="M1879" s="117"/>
      <c r="N1879" s="112" t="s">
        <v>9693</v>
      </c>
      <c r="O1879" s="121" t="s">
        <v>9694</v>
      </c>
      <c r="P1879" s="121"/>
    </row>
    <row r="1880" spans="1:16" ht="234" x14ac:dyDescent="0.3">
      <c r="A1880" s="122" t="s">
        <v>1294</v>
      </c>
      <c r="B1880" s="171">
        <v>44669</v>
      </c>
      <c r="C1880" s="120" t="s">
        <v>9695</v>
      </c>
      <c r="D1880" s="112" t="s">
        <v>9696</v>
      </c>
      <c r="E1880" s="112" t="s">
        <v>1297</v>
      </c>
      <c r="F1880" s="113" t="s">
        <v>374</v>
      </c>
      <c r="G1880" s="112" t="s">
        <v>374</v>
      </c>
      <c r="H1880" s="116" t="s">
        <v>375</v>
      </c>
      <c r="I1880" s="136" t="s">
        <v>537</v>
      </c>
      <c r="J1880" s="124"/>
      <c r="K1880" s="124" t="s">
        <v>36</v>
      </c>
      <c r="L1880" s="124" t="s">
        <v>9697</v>
      </c>
      <c r="M1880" s="117"/>
      <c r="N1880" s="112" t="s">
        <v>9698</v>
      </c>
      <c r="O1880" s="121" t="s">
        <v>9699</v>
      </c>
      <c r="P1880" s="121"/>
    </row>
    <row r="1881" spans="1:16" ht="171.6" x14ac:dyDescent="0.3">
      <c r="A1881" s="122" t="s">
        <v>822</v>
      </c>
      <c r="B1881" s="171">
        <v>44669</v>
      </c>
      <c r="C1881" s="120" t="s">
        <v>9700</v>
      </c>
      <c r="D1881" s="112" t="s">
        <v>9701</v>
      </c>
      <c r="E1881" s="112" t="s">
        <v>1297</v>
      </c>
      <c r="F1881" s="113" t="s">
        <v>1525</v>
      </c>
      <c r="G1881" s="112" t="s">
        <v>942</v>
      </c>
      <c r="H1881" s="116" t="s">
        <v>375</v>
      </c>
      <c r="I1881" s="136" t="s">
        <v>431</v>
      </c>
      <c r="J1881" s="124" t="s">
        <v>386</v>
      </c>
      <c r="K1881" s="124" t="s">
        <v>50</v>
      </c>
      <c r="L1881" s="124" t="s">
        <v>9702</v>
      </c>
      <c r="M1881" s="117"/>
      <c r="N1881" s="112" t="s">
        <v>9703</v>
      </c>
      <c r="O1881" s="179" t="s">
        <v>9704</v>
      </c>
      <c r="P1881" s="179"/>
    </row>
    <row r="1882" spans="1:16" ht="156" x14ac:dyDescent="0.3">
      <c r="A1882" s="122" t="s">
        <v>400</v>
      </c>
      <c r="B1882" s="171">
        <v>44669</v>
      </c>
      <c r="C1882" s="120" t="s">
        <v>9705</v>
      </c>
      <c r="D1882" s="112" t="s">
        <v>9706</v>
      </c>
      <c r="E1882" s="112" t="s">
        <v>9707</v>
      </c>
      <c r="F1882" s="113" t="s">
        <v>1525</v>
      </c>
      <c r="G1882" s="112" t="s">
        <v>374</v>
      </c>
      <c r="H1882" s="116" t="s">
        <v>375</v>
      </c>
      <c r="I1882" s="136" t="s">
        <v>2055</v>
      </c>
      <c r="J1882" s="124" t="s">
        <v>452</v>
      </c>
      <c r="K1882" s="124" t="s">
        <v>3</v>
      </c>
      <c r="L1882" s="124" t="s">
        <v>9708</v>
      </c>
      <c r="M1882" s="117"/>
      <c r="N1882" s="112" t="s">
        <v>9709</v>
      </c>
      <c r="O1882" s="121" t="s">
        <v>9710</v>
      </c>
      <c r="P1882" s="121"/>
    </row>
    <row r="1883" spans="1:16" ht="93.6" x14ac:dyDescent="0.3">
      <c r="A1883" s="122" t="s">
        <v>400</v>
      </c>
      <c r="B1883" s="171">
        <v>44669</v>
      </c>
      <c r="C1883" s="120" t="s">
        <v>9711</v>
      </c>
      <c r="D1883" s="112" t="s">
        <v>9712</v>
      </c>
      <c r="E1883" s="112" t="s">
        <v>1360</v>
      </c>
      <c r="F1883" s="113" t="s">
        <v>374</v>
      </c>
      <c r="G1883" s="112" t="s">
        <v>374</v>
      </c>
      <c r="H1883" s="116" t="s">
        <v>396</v>
      </c>
      <c r="I1883" s="136" t="s">
        <v>461</v>
      </c>
      <c r="J1883" s="124"/>
      <c r="K1883" s="124" t="s">
        <v>43</v>
      </c>
      <c r="L1883" s="124"/>
      <c r="M1883" s="117" t="s">
        <v>439</v>
      </c>
      <c r="N1883" s="112" t="s">
        <v>9713</v>
      </c>
      <c r="O1883" s="121" t="s">
        <v>9714</v>
      </c>
      <c r="P1883" s="121"/>
    </row>
    <row r="1884" spans="1:16" ht="171.6" x14ac:dyDescent="0.3">
      <c r="A1884" s="122" t="s">
        <v>400</v>
      </c>
      <c r="B1884" s="171">
        <v>44669</v>
      </c>
      <c r="C1884" s="120" t="s">
        <v>9715</v>
      </c>
      <c r="D1884" s="112" t="s">
        <v>9716</v>
      </c>
      <c r="E1884" s="112" t="s">
        <v>9717</v>
      </c>
      <c r="F1884" s="113" t="s">
        <v>374</v>
      </c>
      <c r="G1884" s="112" t="s">
        <v>374</v>
      </c>
      <c r="H1884" s="116" t="s">
        <v>375</v>
      </c>
      <c r="I1884" s="136" t="s">
        <v>447</v>
      </c>
      <c r="J1884" s="124"/>
      <c r="K1884" s="124" t="s">
        <v>36</v>
      </c>
      <c r="L1884" s="124"/>
      <c r="M1884" s="117"/>
      <c r="N1884" s="112" t="s">
        <v>9718</v>
      </c>
      <c r="O1884" s="121" t="s">
        <v>9719</v>
      </c>
      <c r="P1884" s="121"/>
    </row>
    <row r="1885" spans="1:16" ht="171.6" x14ac:dyDescent="0.3">
      <c r="A1885" s="122" t="s">
        <v>400</v>
      </c>
      <c r="B1885" s="171">
        <v>44669</v>
      </c>
      <c r="C1885" s="120" t="s">
        <v>9720</v>
      </c>
      <c r="D1885" s="112" t="s">
        <v>9721</v>
      </c>
      <c r="E1885" s="112" t="s">
        <v>1860</v>
      </c>
      <c r="F1885" s="113" t="s">
        <v>374</v>
      </c>
      <c r="G1885" s="112" t="s">
        <v>374</v>
      </c>
      <c r="H1885" s="116" t="s">
        <v>375</v>
      </c>
      <c r="I1885" s="136" t="s">
        <v>571</v>
      </c>
      <c r="J1885" s="124"/>
      <c r="K1885" s="124" t="s">
        <v>36</v>
      </c>
      <c r="L1885" s="124"/>
      <c r="M1885" s="117"/>
      <c r="N1885" s="112" t="s">
        <v>9722</v>
      </c>
      <c r="O1885" s="121" t="s">
        <v>9723</v>
      </c>
      <c r="P1885" s="121"/>
    </row>
    <row r="1886" spans="1:16" ht="62.4" x14ac:dyDescent="0.3">
      <c r="A1886" s="122" t="s">
        <v>750</v>
      </c>
      <c r="B1886" s="171">
        <v>44669</v>
      </c>
      <c r="C1886" s="120" t="s">
        <v>9724</v>
      </c>
      <c r="D1886" s="116" t="s">
        <v>9725</v>
      </c>
      <c r="E1886" s="112" t="s">
        <v>2143</v>
      </c>
      <c r="F1886" s="113" t="s">
        <v>1544</v>
      </c>
      <c r="G1886" s="112" t="s">
        <v>873</v>
      </c>
      <c r="H1886" s="116" t="s">
        <v>396</v>
      </c>
      <c r="I1886" s="136" t="s">
        <v>397</v>
      </c>
      <c r="J1886" s="124"/>
      <c r="K1886" s="124" t="s">
        <v>25</v>
      </c>
      <c r="L1886" s="124"/>
      <c r="M1886" s="172"/>
      <c r="N1886" s="116" t="s">
        <v>9726</v>
      </c>
      <c r="O1886" s="121" t="s">
        <v>9727</v>
      </c>
      <c r="P1886" s="121"/>
    </row>
    <row r="1887" spans="1:16" ht="109.2" x14ac:dyDescent="0.3">
      <c r="A1887" s="122" t="s">
        <v>750</v>
      </c>
      <c r="B1887" s="171">
        <v>44669</v>
      </c>
      <c r="C1887" s="120" t="s">
        <v>9728</v>
      </c>
      <c r="D1887" s="116" t="s">
        <v>9729</v>
      </c>
      <c r="E1887" s="112" t="s">
        <v>2869</v>
      </c>
      <c r="F1887" s="113" t="s">
        <v>1463</v>
      </c>
      <c r="G1887" s="112" t="s">
        <v>564</v>
      </c>
      <c r="H1887" s="116" t="s">
        <v>396</v>
      </c>
      <c r="I1887" s="136" t="s">
        <v>385</v>
      </c>
      <c r="J1887" s="124"/>
      <c r="K1887" s="124"/>
      <c r="L1887" s="124" t="s">
        <v>850</v>
      </c>
      <c r="M1887" s="172"/>
      <c r="N1887" s="116" t="s">
        <v>9730</v>
      </c>
      <c r="O1887" s="121" t="s">
        <v>9731</v>
      </c>
      <c r="P1887" s="121"/>
    </row>
    <row r="1888" spans="1:16" ht="140.4" x14ac:dyDescent="0.3">
      <c r="A1888" s="122" t="s">
        <v>379</v>
      </c>
      <c r="B1888" s="171">
        <v>44669</v>
      </c>
      <c r="C1888" s="120" t="s">
        <v>9732</v>
      </c>
      <c r="D1888" s="116" t="s">
        <v>9733</v>
      </c>
      <c r="E1888" s="112" t="s">
        <v>445</v>
      </c>
      <c r="F1888" s="113" t="s">
        <v>1556</v>
      </c>
      <c r="G1888" s="112" t="s">
        <v>409</v>
      </c>
      <c r="H1888" s="116" t="s">
        <v>396</v>
      </c>
      <c r="I1888" s="136" t="s">
        <v>806</v>
      </c>
      <c r="J1888" s="124" t="s">
        <v>386</v>
      </c>
      <c r="K1888" s="124" t="s">
        <v>2</v>
      </c>
      <c r="L1888" s="124" t="s">
        <v>2514</v>
      </c>
      <c r="M1888" s="172"/>
      <c r="N1888" s="116" t="s">
        <v>9734</v>
      </c>
      <c r="O1888" s="121" t="s">
        <v>9735</v>
      </c>
      <c r="P1888" s="121"/>
    </row>
    <row r="1889" spans="1:16" ht="78" x14ac:dyDescent="0.3">
      <c r="A1889" s="122" t="s">
        <v>379</v>
      </c>
      <c r="B1889" s="171">
        <v>44669</v>
      </c>
      <c r="C1889" s="120" t="s">
        <v>9736</v>
      </c>
      <c r="D1889" s="116" t="s">
        <v>9737</v>
      </c>
      <c r="E1889" s="112" t="s">
        <v>1328</v>
      </c>
      <c r="F1889" s="113" t="s">
        <v>1556</v>
      </c>
      <c r="G1889" s="112" t="s">
        <v>1088</v>
      </c>
      <c r="H1889" s="116" t="s">
        <v>396</v>
      </c>
      <c r="I1889" s="136" t="s">
        <v>424</v>
      </c>
      <c r="J1889" s="124" t="s">
        <v>452</v>
      </c>
      <c r="K1889" s="124" t="s">
        <v>7</v>
      </c>
      <c r="L1889" s="124" t="s">
        <v>9738</v>
      </c>
      <c r="M1889" s="117" t="s">
        <v>649</v>
      </c>
      <c r="N1889" s="112" t="s">
        <v>9739</v>
      </c>
      <c r="O1889" s="121" t="s">
        <v>9740</v>
      </c>
      <c r="P1889" s="121"/>
    </row>
    <row r="1890" spans="1:16" ht="62.4" x14ac:dyDescent="0.3">
      <c r="A1890" s="122" t="s">
        <v>379</v>
      </c>
      <c r="B1890" s="171">
        <v>44669</v>
      </c>
      <c r="C1890" s="120" t="s">
        <v>9741</v>
      </c>
      <c r="D1890" s="116" t="s">
        <v>9742</v>
      </c>
      <c r="E1890" s="112" t="s">
        <v>2143</v>
      </c>
      <c r="F1890" s="113" t="s">
        <v>1556</v>
      </c>
      <c r="G1890" s="112" t="s">
        <v>564</v>
      </c>
      <c r="H1890" s="116" t="s">
        <v>396</v>
      </c>
      <c r="I1890" s="136" t="s">
        <v>447</v>
      </c>
      <c r="J1890" s="124" t="s">
        <v>386</v>
      </c>
      <c r="K1890" s="124" t="s">
        <v>113</v>
      </c>
      <c r="L1890" s="124" t="s">
        <v>2514</v>
      </c>
      <c r="M1890" s="172"/>
      <c r="N1890" s="116" t="s">
        <v>9743</v>
      </c>
      <c r="O1890" s="121" t="s">
        <v>9744</v>
      </c>
      <c r="P1890" s="121"/>
    </row>
    <row r="1891" spans="1:16" ht="234" x14ac:dyDescent="0.3">
      <c r="A1891" s="122" t="s">
        <v>379</v>
      </c>
      <c r="B1891" s="171">
        <v>44669</v>
      </c>
      <c r="C1891" s="120" t="s">
        <v>9745</v>
      </c>
      <c r="D1891" s="116" t="s">
        <v>9746</v>
      </c>
      <c r="E1891" s="112" t="s">
        <v>1572</v>
      </c>
      <c r="F1891" s="113" t="s">
        <v>3000</v>
      </c>
      <c r="G1891" s="112" t="s">
        <v>564</v>
      </c>
      <c r="H1891" s="116" t="s">
        <v>375</v>
      </c>
      <c r="I1891" s="136" t="s">
        <v>461</v>
      </c>
      <c r="J1891" s="124" t="s">
        <v>386</v>
      </c>
      <c r="K1891" s="124" t="s">
        <v>113</v>
      </c>
      <c r="L1891" s="124" t="s">
        <v>2514</v>
      </c>
      <c r="M1891" s="117"/>
      <c r="N1891" s="112" t="s">
        <v>9747</v>
      </c>
      <c r="O1891" s="121" t="s">
        <v>9748</v>
      </c>
      <c r="P1891" s="121"/>
    </row>
    <row r="1892" spans="1:16" ht="62.4" x14ac:dyDescent="0.3">
      <c r="A1892" s="122" t="s">
        <v>1654</v>
      </c>
      <c r="B1892" s="171">
        <v>44669</v>
      </c>
      <c r="C1892" s="120" t="s">
        <v>9749</v>
      </c>
      <c r="D1892" s="116" t="s">
        <v>9750</v>
      </c>
      <c r="E1892" s="112" t="s">
        <v>2143</v>
      </c>
      <c r="F1892" s="113" t="s">
        <v>1463</v>
      </c>
      <c r="G1892" s="112" t="s">
        <v>3336</v>
      </c>
      <c r="H1892" s="116" t="s">
        <v>396</v>
      </c>
      <c r="I1892" s="136" t="s">
        <v>385</v>
      </c>
      <c r="J1892" s="124"/>
      <c r="K1892" s="124" t="s">
        <v>1</v>
      </c>
      <c r="L1892" s="124" t="s">
        <v>850</v>
      </c>
      <c r="M1892" s="172"/>
      <c r="N1892" s="116" t="s">
        <v>9751</v>
      </c>
      <c r="O1892" s="179" t="s">
        <v>9752</v>
      </c>
      <c r="P1892" s="179"/>
    </row>
    <row r="1893" spans="1:16" ht="202.8" x14ac:dyDescent="0.3">
      <c r="A1893" s="122" t="s">
        <v>1654</v>
      </c>
      <c r="B1893" s="171">
        <v>44669</v>
      </c>
      <c r="C1893" s="120" t="s">
        <v>9753</v>
      </c>
      <c r="D1893" s="116" t="s">
        <v>9754</v>
      </c>
      <c r="E1893" s="112" t="s">
        <v>2143</v>
      </c>
      <c r="F1893" s="113" t="s">
        <v>1525</v>
      </c>
      <c r="G1893" s="112" t="s">
        <v>374</v>
      </c>
      <c r="H1893" s="116" t="s">
        <v>375</v>
      </c>
      <c r="I1893" s="136" t="s">
        <v>385</v>
      </c>
      <c r="J1893" s="124"/>
      <c r="K1893" s="124" t="s">
        <v>108</v>
      </c>
      <c r="L1893" s="124"/>
      <c r="M1893" s="117"/>
      <c r="N1893" s="112" t="s">
        <v>9755</v>
      </c>
      <c r="O1893" s="179" t="s">
        <v>9756</v>
      </c>
      <c r="P1893" s="179"/>
    </row>
    <row r="1894" spans="1:16" ht="109.2" x14ac:dyDescent="0.3">
      <c r="A1894" s="122" t="s">
        <v>1033</v>
      </c>
      <c r="B1894" s="146">
        <v>44662</v>
      </c>
      <c r="C1894" s="147" t="s">
        <v>9757</v>
      </c>
      <c r="D1894" s="145" t="s">
        <v>9758</v>
      </c>
      <c r="E1894" s="145" t="s">
        <v>2143</v>
      </c>
      <c r="F1894" s="148" t="s">
        <v>1556</v>
      </c>
      <c r="G1894" s="168" t="s">
        <v>564</v>
      </c>
      <c r="H1894" s="116" t="s">
        <v>396</v>
      </c>
      <c r="I1894" s="136" t="s">
        <v>431</v>
      </c>
      <c r="J1894" s="124" t="s">
        <v>452</v>
      </c>
      <c r="K1894" s="124" t="s">
        <v>25</v>
      </c>
      <c r="L1894" s="124" t="s">
        <v>9759</v>
      </c>
      <c r="M1894" s="149"/>
      <c r="N1894" s="148" t="s">
        <v>9760</v>
      </c>
      <c r="O1894" s="148" t="s">
        <v>9761</v>
      </c>
      <c r="P1894" s="148"/>
    </row>
    <row r="1895" spans="1:16" ht="78" x14ac:dyDescent="0.3">
      <c r="A1895" s="122" t="s">
        <v>390</v>
      </c>
      <c r="B1895" s="146">
        <v>44662</v>
      </c>
      <c r="C1895" s="147" t="s">
        <v>9762</v>
      </c>
      <c r="D1895" s="145" t="s">
        <v>9763</v>
      </c>
      <c r="E1895" s="145" t="s">
        <v>2094</v>
      </c>
      <c r="F1895" s="148" t="s">
        <v>1544</v>
      </c>
      <c r="G1895" s="168" t="s">
        <v>873</v>
      </c>
      <c r="H1895" s="116" t="s">
        <v>396</v>
      </c>
      <c r="I1895" s="136" t="s">
        <v>431</v>
      </c>
      <c r="J1895" s="124" t="s">
        <v>452</v>
      </c>
      <c r="K1895" s="124" t="s">
        <v>26</v>
      </c>
      <c r="L1895" s="124" t="s">
        <v>9764</v>
      </c>
      <c r="M1895" s="149"/>
      <c r="N1895" s="148" t="s">
        <v>9765</v>
      </c>
      <c r="O1895" s="148" t="s">
        <v>9766</v>
      </c>
      <c r="P1895" s="148"/>
    </row>
    <row r="1896" spans="1:16" ht="78" x14ac:dyDescent="0.3">
      <c r="A1896" s="122" t="s">
        <v>390</v>
      </c>
      <c r="B1896" s="146">
        <v>44662</v>
      </c>
      <c r="C1896" s="147" t="s">
        <v>9767</v>
      </c>
      <c r="D1896" s="145" t="s">
        <v>9768</v>
      </c>
      <c r="E1896" s="173" t="s">
        <v>2105</v>
      </c>
      <c r="F1896" s="144" t="s">
        <v>374</v>
      </c>
      <c r="G1896" s="145" t="s">
        <v>374</v>
      </c>
      <c r="H1896" s="116" t="s">
        <v>396</v>
      </c>
      <c r="I1896" s="136" t="s">
        <v>1349</v>
      </c>
      <c r="J1896" s="124"/>
      <c r="K1896" s="124" t="s">
        <v>65</v>
      </c>
      <c r="L1896" s="124" t="s">
        <v>9769</v>
      </c>
      <c r="M1896" s="149"/>
      <c r="N1896" s="145" t="s">
        <v>9770</v>
      </c>
      <c r="O1896" s="148" t="s">
        <v>9771</v>
      </c>
      <c r="P1896" s="148"/>
    </row>
    <row r="1897" spans="1:16" ht="156" x14ac:dyDescent="0.3">
      <c r="A1897" s="122" t="s">
        <v>390</v>
      </c>
      <c r="B1897" s="146">
        <v>44662</v>
      </c>
      <c r="C1897" s="147" t="s">
        <v>9772</v>
      </c>
      <c r="D1897" s="145" t="s">
        <v>9773</v>
      </c>
      <c r="E1897" s="145" t="s">
        <v>2143</v>
      </c>
      <c r="F1897" s="144" t="s">
        <v>374</v>
      </c>
      <c r="G1897" s="145" t="s">
        <v>374</v>
      </c>
      <c r="H1897" s="116" t="s">
        <v>375</v>
      </c>
      <c r="I1897" s="136" t="s">
        <v>481</v>
      </c>
      <c r="J1897" s="124"/>
      <c r="K1897" s="124" t="s">
        <v>43</v>
      </c>
      <c r="L1897" s="124" t="s">
        <v>9774</v>
      </c>
      <c r="M1897" s="149" t="s">
        <v>439</v>
      </c>
      <c r="N1897" s="145" t="s">
        <v>9775</v>
      </c>
      <c r="O1897" s="148" t="s">
        <v>9776</v>
      </c>
      <c r="P1897" s="148"/>
    </row>
    <row r="1898" spans="1:16" ht="109.2" x14ac:dyDescent="0.3">
      <c r="A1898" s="122" t="s">
        <v>442</v>
      </c>
      <c r="B1898" s="146">
        <v>44662</v>
      </c>
      <c r="C1898" s="147" t="s">
        <v>9777</v>
      </c>
      <c r="D1898" s="145" t="s">
        <v>9778</v>
      </c>
      <c r="E1898" s="145" t="s">
        <v>1634</v>
      </c>
      <c r="F1898" s="144" t="s">
        <v>1298</v>
      </c>
      <c r="G1898" s="145" t="s">
        <v>564</v>
      </c>
      <c r="H1898" s="116" t="s">
        <v>396</v>
      </c>
      <c r="I1898" s="136" t="s">
        <v>461</v>
      </c>
      <c r="J1898" s="124"/>
      <c r="K1898" s="124" t="s">
        <v>1</v>
      </c>
      <c r="L1898" s="124"/>
      <c r="M1898" s="149"/>
      <c r="N1898" s="145" t="s">
        <v>9779</v>
      </c>
      <c r="O1898" s="148" t="s">
        <v>9780</v>
      </c>
      <c r="P1898" s="148"/>
    </row>
    <row r="1899" spans="1:16" ht="62.4" x14ac:dyDescent="0.3">
      <c r="A1899" s="122" t="s">
        <v>3174</v>
      </c>
      <c r="B1899" s="146">
        <v>44662</v>
      </c>
      <c r="C1899" s="147" t="s">
        <v>9781</v>
      </c>
      <c r="D1899" s="145" t="s">
        <v>9782</v>
      </c>
      <c r="E1899" s="145" t="s">
        <v>9783</v>
      </c>
      <c r="F1899" s="144" t="s">
        <v>1298</v>
      </c>
      <c r="G1899" s="145" t="s">
        <v>873</v>
      </c>
      <c r="H1899" s="116" t="s">
        <v>396</v>
      </c>
      <c r="I1899" s="136" t="s">
        <v>943</v>
      </c>
      <c r="J1899" s="124" t="s">
        <v>386</v>
      </c>
      <c r="K1899" s="124" t="s">
        <v>19</v>
      </c>
      <c r="L1899" s="124" t="s">
        <v>850</v>
      </c>
      <c r="M1899" s="149"/>
      <c r="N1899" s="145" t="s">
        <v>9784</v>
      </c>
      <c r="O1899" s="148" t="s">
        <v>9785</v>
      </c>
      <c r="P1899" s="148"/>
    </row>
    <row r="1900" spans="1:16" ht="78" x14ac:dyDescent="0.3">
      <c r="A1900" s="122" t="s">
        <v>412</v>
      </c>
      <c r="B1900" s="146">
        <v>44662</v>
      </c>
      <c r="C1900" s="147" t="s">
        <v>9786</v>
      </c>
      <c r="D1900" s="145" t="s">
        <v>9787</v>
      </c>
      <c r="E1900" s="145" t="s">
        <v>9788</v>
      </c>
      <c r="F1900" s="144" t="s">
        <v>1544</v>
      </c>
      <c r="G1900" s="145" t="s">
        <v>564</v>
      </c>
      <c r="H1900" s="116" t="s">
        <v>396</v>
      </c>
      <c r="I1900" s="136" t="s">
        <v>461</v>
      </c>
      <c r="J1900" s="124" t="s">
        <v>386</v>
      </c>
      <c r="K1900" s="124" t="s">
        <v>7</v>
      </c>
      <c r="L1900" s="124"/>
      <c r="M1900" s="149"/>
      <c r="N1900" s="145" t="s">
        <v>9789</v>
      </c>
      <c r="O1900" s="148" t="s">
        <v>9790</v>
      </c>
      <c r="P1900" s="148"/>
    </row>
    <row r="1901" spans="1:16" ht="78" x14ac:dyDescent="0.3">
      <c r="A1901" s="122" t="s">
        <v>412</v>
      </c>
      <c r="B1901" s="146">
        <v>44662</v>
      </c>
      <c r="C1901" s="147" t="s">
        <v>9791</v>
      </c>
      <c r="D1901" s="145" t="s">
        <v>9792</v>
      </c>
      <c r="E1901" s="145" t="s">
        <v>8723</v>
      </c>
      <c r="F1901" s="144" t="s">
        <v>1544</v>
      </c>
      <c r="G1901" s="145" t="s">
        <v>873</v>
      </c>
      <c r="H1901" s="116" t="s">
        <v>396</v>
      </c>
      <c r="I1901" s="136" t="s">
        <v>461</v>
      </c>
      <c r="J1901" s="124" t="s">
        <v>452</v>
      </c>
      <c r="K1901" s="124" t="s">
        <v>19</v>
      </c>
      <c r="L1901" s="124"/>
      <c r="M1901" s="149"/>
      <c r="N1901" s="145" t="s">
        <v>9793</v>
      </c>
      <c r="O1901" s="148" t="s">
        <v>9794</v>
      </c>
      <c r="P1901" s="148"/>
    </row>
    <row r="1902" spans="1:16" ht="93.6" x14ac:dyDescent="0.3">
      <c r="A1902" s="122" t="s">
        <v>412</v>
      </c>
      <c r="B1902" s="146">
        <v>44662</v>
      </c>
      <c r="C1902" s="147" t="s">
        <v>9795</v>
      </c>
      <c r="D1902" s="145" t="s">
        <v>9796</v>
      </c>
      <c r="E1902" s="145" t="s">
        <v>445</v>
      </c>
      <c r="F1902" s="144" t="s">
        <v>374</v>
      </c>
      <c r="G1902" s="145" t="s">
        <v>374</v>
      </c>
      <c r="H1902" s="116" t="s">
        <v>375</v>
      </c>
      <c r="I1902" s="136" t="s">
        <v>461</v>
      </c>
      <c r="J1902" s="124"/>
      <c r="K1902" s="124" t="s">
        <v>7</v>
      </c>
      <c r="L1902" s="124"/>
      <c r="M1902" s="149"/>
      <c r="N1902" s="145" t="s">
        <v>9797</v>
      </c>
      <c r="O1902" s="148" t="s">
        <v>9798</v>
      </c>
      <c r="P1902" s="148"/>
    </row>
    <row r="1903" spans="1:16" ht="234" x14ac:dyDescent="0.3">
      <c r="A1903" s="122" t="s">
        <v>369</v>
      </c>
      <c r="B1903" s="146">
        <v>44662</v>
      </c>
      <c r="C1903" s="147" t="s">
        <v>9799</v>
      </c>
      <c r="D1903" s="145" t="s">
        <v>9800</v>
      </c>
      <c r="E1903" s="145" t="s">
        <v>1360</v>
      </c>
      <c r="F1903" s="144" t="s">
        <v>1470</v>
      </c>
      <c r="G1903" s="145" t="s">
        <v>9801</v>
      </c>
      <c r="H1903" s="116" t="s">
        <v>375</v>
      </c>
      <c r="I1903" s="136" t="s">
        <v>431</v>
      </c>
      <c r="J1903" s="124" t="s">
        <v>5119</v>
      </c>
      <c r="K1903" s="124" t="s">
        <v>25</v>
      </c>
      <c r="L1903" s="124" t="s">
        <v>9802</v>
      </c>
      <c r="M1903" s="149"/>
      <c r="N1903" s="145" t="s">
        <v>9803</v>
      </c>
      <c r="O1903" s="148" t="s">
        <v>9804</v>
      </c>
      <c r="P1903" s="148"/>
    </row>
    <row r="1904" spans="1:16" ht="187.2" x14ac:dyDescent="0.3">
      <c r="A1904" s="122" t="s">
        <v>369</v>
      </c>
      <c r="B1904" s="146">
        <v>44662</v>
      </c>
      <c r="C1904" s="147" t="s">
        <v>9805</v>
      </c>
      <c r="D1904" s="145" t="s">
        <v>9806</v>
      </c>
      <c r="E1904" s="145" t="s">
        <v>9807</v>
      </c>
      <c r="F1904" s="144" t="s">
        <v>1470</v>
      </c>
      <c r="G1904" s="145" t="s">
        <v>4189</v>
      </c>
      <c r="H1904" s="116" t="s">
        <v>375</v>
      </c>
      <c r="I1904" s="136" t="s">
        <v>424</v>
      </c>
      <c r="J1904" s="124" t="s">
        <v>386</v>
      </c>
      <c r="K1904" s="124" t="s">
        <v>73</v>
      </c>
      <c r="L1904" s="124" t="s">
        <v>9808</v>
      </c>
      <c r="M1904" s="149"/>
      <c r="N1904" s="145" t="s">
        <v>9809</v>
      </c>
      <c r="O1904" s="148" t="s">
        <v>9810</v>
      </c>
      <c r="P1904" s="148"/>
    </row>
    <row r="1905" spans="1:16" ht="62.4" x14ac:dyDescent="0.3">
      <c r="A1905" s="122" t="s">
        <v>1007</v>
      </c>
      <c r="B1905" s="146">
        <v>44662</v>
      </c>
      <c r="C1905" s="147" t="s">
        <v>9811</v>
      </c>
      <c r="D1905" s="145" t="s">
        <v>9812</v>
      </c>
      <c r="E1905" s="145" t="s">
        <v>1913</v>
      </c>
      <c r="F1905" s="144" t="s">
        <v>374</v>
      </c>
      <c r="G1905" s="145" t="s">
        <v>409</v>
      </c>
      <c r="H1905" s="116" t="s">
        <v>396</v>
      </c>
      <c r="I1905" s="136" t="s">
        <v>1206</v>
      </c>
      <c r="J1905" s="124" t="s">
        <v>452</v>
      </c>
      <c r="K1905" s="124" t="s">
        <v>0</v>
      </c>
      <c r="L1905" s="124"/>
      <c r="M1905" s="149"/>
      <c r="N1905" s="145" t="s">
        <v>9813</v>
      </c>
      <c r="O1905" s="148" t="s">
        <v>9814</v>
      </c>
      <c r="P1905" s="148"/>
    </row>
    <row r="1906" spans="1:16" ht="171.6" x14ac:dyDescent="0.3">
      <c r="A1906" s="122" t="s">
        <v>400</v>
      </c>
      <c r="B1906" s="146">
        <v>44662</v>
      </c>
      <c r="C1906" s="147" t="s">
        <v>9815</v>
      </c>
      <c r="D1906" s="145" t="s">
        <v>9816</v>
      </c>
      <c r="E1906" s="145" t="s">
        <v>9817</v>
      </c>
      <c r="F1906" s="148" t="s">
        <v>1833</v>
      </c>
      <c r="G1906" s="168" t="s">
        <v>564</v>
      </c>
      <c r="H1906" s="116" t="s">
        <v>396</v>
      </c>
      <c r="I1906" s="136" t="s">
        <v>385</v>
      </c>
      <c r="J1906" s="124" t="s">
        <v>452</v>
      </c>
      <c r="K1906" s="124" t="s">
        <v>26</v>
      </c>
      <c r="L1906" s="124" t="s">
        <v>9818</v>
      </c>
      <c r="M1906" s="149"/>
      <c r="N1906" s="148" t="s">
        <v>9819</v>
      </c>
      <c r="O1906" s="148" t="s">
        <v>9820</v>
      </c>
      <c r="P1906" s="148"/>
    </row>
    <row r="1907" spans="1:16" ht="140.4" x14ac:dyDescent="0.3">
      <c r="A1907" s="122" t="s">
        <v>400</v>
      </c>
      <c r="B1907" s="146">
        <v>44662</v>
      </c>
      <c r="C1907" s="147" t="s">
        <v>9821</v>
      </c>
      <c r="D1907" s="145" t="s">
        <v>7128</v>
      </c>
      <c r="E1907" s="145" t="s">
        <v>445</v>
      </c>
      <c r="F1907" s="144" t="s">
        <v>374</v>
      </c>
      <c r="G1907" s="145" t="s">
        <v>374</v>
      </c>
      <c r="H1907" s="116" t="s">
        <v>375</v>
      </c>
      <c r="I1907" s="136" t="s">
        <v>1450</v>
      </c>
      <c r="J1907" s="124" t="s">
        <v>386</v>
      </c>
      <c r="K1907" s="124" t="s">
        <v>26</v>
      </c>
      <c r="L1907" s="124" t="s">
        <v>9822</v>
      </c>
      <c r="M1907" s="149"/>
      <c r="N1907" s="145" t="s">
        <v>9823</v>
      </c>
      <c r="O1907" s="148" t="s">
        <v>9824</v>
      </c>
      <c r="P1907" s="148"/>
    </row>
    <row r="1908" spans="1:16" ht="156" x14ac:dyDescent="0.3">
      <c r="A1908" s="122" t="s">
        <v>400</v>
      </c>
      <c r="B1908" s="146">
        <v>44662</v>
      </c>
      <c r="C1908" s="147" t="s">
        <v>9825</v>
      </c>
      <c r="D1908" s="145" t="s">
        <v>9826</v>
      </c>
      <c r="E1908" s="145" t="s">
        <v>6757</v>
      </c>
      <c r="F1908" s="144" t="s">
        <v>374</v>
      </c>
      <c r="G1908" s="145" t="s">
        <v>374</v>
      </c>
      <c r="H1908" s="116" t="s">
        <v>375</v>
      </c>
      <c r="I1908" s="136" t="s">
        <v>461</v>
      </c>
      <c r="J1908" s="124"/>
      <c r="K1908" s="124" t="s">
        <v>37</v>
      </c>
      <c r="L1908" s="124"/>
      <c r="M1908" s="149"/>
      <c r="N1908" s="145" t="s">
        <v>9827</v>
      </c>
      <c r="O1908" s="148" t="s">
        <v>9828</v>
      </c>
      <c r="P1908" s="148"/>
    </row>
    <row r="1909" spans="1:16" ht="171.6" x14ac:dyDescent="0.3">
      <c r="A1909" s="122" t="s">
        <v>400</v>
      </c>
      <c r="B1909" s="146">
        <v>44662</v>
      </c>
      <c r="C1909" s="147" t="s">
        <v>9829</v>
      </c>
      <c r="D1909" s="145" t="s">
        <v>2761</v>
      </c>
      <c r="E1909" s="145" t="s">
        <v>2143</v>
      </c>
      <c r="F1909" s="144" t="s">
        <v>374</v>
      </c>
      <c r="G1909" s="145" t="s">
        <v>374</v>
      </c>
      <c r="H1909" s="116" t="s">
        <v>375</v>
      </c>
      <c r="I1909" s="136" t="s">
        <v>385</v>
      </c>
      <c r="J1909" s="124" t="s">
        <v>386</v>
      </c>
      <c r="K1909" s="124" t="s">
        <v>50</v>
      </c>
      <c r="L1909" s="124"/>
      <c r="M1909" s="149"/>
      <c r="N1909" s="145" t="s">
        <v>9830</v>
      </c>
      <c r="O1909" s="148" t="s">
        <v>9831</v>
      </c>
      <c r="P1909" s="148"/>
    </row>
    <row r="1910" spans="1:16" ht="46.8" x14ac:dyDescent="0.3">
      <c r="A1910" s="122" t="s">
        <v>750</v>
      </c>
      <c r="B1910" s="146">
        <v>44662</v>
      </c>
      <c r="C1910" s="147" t="s">
        <v>9832</v>
      </c>
      <c r="D1910" s="145" t="s">
        <v>9833</v>
      </c>
      <c r="E1910" s="145" t="s">
        <v>2094</v>
      </c>
      <c r="F1910" s="148" t="s">
        <v>1544</v>
      </c>
      <c r="G1910" s="145" t="s">
        <v>873</v>
      </c>
      <c r="H1910" s="116" t="s">
        <v>396</v>
      </c>
      <c r="I1910" s="125" t="s">
        <v>431</v>
      </c>
      <c r="J1910" s="123"/>
      <c r="K1910" s="124"/>
      <c r="L1910" s="124" t="s">
        <v>850</v>
      </c>
      <c r="M1910" s="149"/>
      <c r="N1910" s="148" t="s">
        <v>9834</v>
      </c>
      <c r="O1910" s="148" t="s">
        <v>9835</v>
      </c>
      <c r="P1910" s="148"/>
    </row>
    <row r="1911" spans="1:16" ht="93.6" x14ac:dyDescent="0.3">
      <c r="A1911" s="122" t="s">
        <v>750</v>
      </c>
      <c r="B1911" s="146">
        <v>44662</v>
      </c>
      <c r="C1911" s="147" t="s">
        <v>9836</v>
      </c>
      <c r="D1911" s="145" t="s">
        <v>9837</v>
      </c>
      <c r="E1911" s="145" t="s">
        <v>2869</v>
      </c>
      <c r="F1911" s="144" t="s">
        <v>2261</v>
      </c>
      <c r="G1911" s="145" t="s">
        <v>873</v>
      </c>
      <c r="H1911" s="116" t="s">
        <v>396</v>
      </c>
      <c r="I1911" s="125" t="s">
        <v>385</v>
      </c>
      <c r="J1911" s="123"/>
      <c r="K1911" s="124"/>
      <c r="L1911" s="124" t="s">
        <v>850</v>
      </c>
      <c r="M1911" s="149"/>
      <c r="N1911" s="145" t="s">
        <v>9838</v>
      </c>
      <c r="O1911" s="148" t="s">
        <v>9839</v>
      </c>
      <c r="P1911" s="148"/>
    </row>
    <row r="1912" spans="1:16" ht="93.6" x14ac:dyDescent="0.3">
      <c r="A1912" s="122" t="s">
        <v>379</v>
      </c>
      <c r="B1912" s="146">
        <v>44662</v>
      </c>
      <c r="C1912" s="147" t="s">
        <v>9840</v>
      </c>
      <c r="D1912" s="145" t="s">
        <v>9841</v>
      </c>
      <c r="E1912" s="145" t="s">
        <v>2240</v>
      </c>
      <c r="F1912" s="144" t="s">
        <v>1463</v>
      </c>
      <c r="G1912" s="145" t="s">
        <v>9842</v>
      </c>
      <c r="H1912" s="116" t="s">
        <v>396</v>
      </c>
      <c r="I1912" s="125" t="s">
        <v>1147</v>
      </c>
      <c r="J1912" s="123" t="s">
        <v>9843</v>
      </c>
      <c r="K1912" s="124" t="s">
        <v>7</v>
      </c>
      <c r="L1912" s="124"/>
      <c r="M1912" s="149"/>
      <c r="N1912" s="145" t="s">
        <v>9844</v>
      </c>
      <c r="O1912" s="148" t="s">
        <v>9845</v>
      </c>
      <c r="P1912" s="148"/>
    </row>
    <row r="1913" spans="1:16" ht="93.6" x14ac:dyDescent="0.3">
      <c r="A1913" s="122" t="s">
        <v>379</v>
      </c>
      <c r="B1913" s="146">
        <v>44662</v>
      </c>
      <c r="C1913" s="147" t="s">
        <v>9846</v>
      </c>
      <c r="D1913" s="145" t="s">
        <v>9847</v>
      </c>
      <c r="E1913" s="145" t="s">
        <v>445</v>
      </c>
      <c r="F1913" s="144" t="s">
        <v>1463</v>
      </c>
      <c r="G1913" s="145" t="s">
        <v>409</v>
      </c>
      <c r="H1913" s="116" t="s">
        <v>396</v>
      </c>
      <c r="I1913" s="125" t="s">
        <v>431</v>
      </c>
      <c r="J1913" s="123" t="s">
        <v>386</v>
      </c>
      <c r="K1913" s="124" t="s">
        <v>113</v>
      </c>
      <c r="L1913" s="124" t="s">
        <v>9848</v>
      </c>
      <c r="M1913" s="149"/>
      <c r="N1913" s="145" t="s">
        <v>9849</v>
      </c>
      <c r="O1913" s="148" t="s">
        <v>9850</v>
      </c>
      <c r="P1913" s="148"/>
    </row>
    <row r="1914" spans="1:16" ht="156" x14ac:dyDescent="0.3">
      <c r="A1914" s="122" t="s">
        <v>379</v>
      </c>
      <c r="B1914" s="146">
        <v>44662</v>
      </c>
      <c r="C1914" s="147" t="s">
        <v>9851</v>
      </c>
      <c r="D1914" s="145" t="s">
        <v>9852</v>
      </c>
      <c r="E1914" s="145" t="s">
        <v>2143</v>
      </c>
      <c r="F1914" s="144" t="s">
        <v>1463</v>
      </c>
      <c r="G1914" s="145" t="s">
        <v>564</v>
      </c>
      <c r="H1914" s="116" t="s">
        <v>396</v>
      </c>
      <c r="I1914" s="125" t="s">
        <v>694</v>
      </c>
      <c r="J1914" s="123" t="s">
        <v>452</v>
      </c>
      <c r="K1914" s="124" t="s">
        <v>11</v>
      </c>
      <c r="L1914" s="124"/>
      <c r="M1914" s="149" t="s">
        <v>649</v>
      </c>
      <c r="N1914" s="145" t="s">
        <v>9853</v>
      </c>
      <c r="O1914" s="148" t="s">
        <v>9854</v>
      </c>
      <c r="P1914" s="148"/>
    </row>
    <row r="1915" spans="1:16" ht="202.8" x14ac:dyDescent="0.3">
      <c r="A1915" s="122" t="s">
        <v>379</v>
      </c>
      <c r="B1915" s="146">
        <v>44662</v>
      </c>
      <c r="C1915" s="147" t="s">
        <v>9855</v>
      </c>
      <c r="D1915" s="145" t="s">
        <v>9856</v>
      </c>
      <c r="E1915" s="145" t="s">
        <v>1297</v>
      </c>
      <c r="F1915" s="144" t="s">
        <v>374</v>
      </c>
      <c r="G1915" s="145" t="s">
        <v>374</v>
      </c>
      <c r="H1915" s="116" t="s">
        <v>375</v>
      </c>
      <c r="I1915" s="125" t="s">
        <v>385</v>
      </c>
      <c r="J1915" s="123" t="s">
        <v>386</v>
      </c>
      <c r="K1915" s="124" t="s">
        <v>113</v>
      </c>
      <c r="L1915" s="124" t="s">
        <v>2514</v>
      </c>
      <c r="M1915" s="149"/>
      <c r="N1915" s="145" t="s">
        <v>9857</v>
      </c>
      <c r="O1915" s="148" t="s">
        <v>9858</v>
      </c>
      <c r="P1915" s="148"/>
    </row>
    <row r="1916" spans="1:16" ht="109.2" x14ac:dyDescent="0.3">
      <c r="A1916" s="122" t="s">
        <v>390</v>
      </c>
      <c r="B1916" s="146">
        <v>44655</v>
      </c>
      <c r="C1916" s="147" t="s">
        <v>9859</v>
      </c>
      <c r="D1916" s="145" t="s">
        <v>9860</v>
      </c>
      <c r="E1916" s="145" t="s">
        <v>2143</v>
      </c>
      <c r="F1916" s="144" t="s">
        <v>1298</v>
      </c>
      <c r="G1916" s="168" t="s">
        <v>873</v>
      </c>
      <c r="H1916" s="116" t="s">
        <v>396</v>
      </c>
      <c r="I1916" s="136" t="s">
        <v>385</v>
      </c>
      <c r="J1916" s="124" t="s">
        <v>452</v>
      </c>
      <c r="K1916" s="124" t="s">
        <v>24</v>
      </c>
      <c r="L1916" s="124" t="s">
        <v>9861</v>
      </c>
      <c r="M1916" s="149"/>
      <c r="N1916" s="145" t="s">
        <v>9862</v>
      </c>
      <c r="O1916" s="148" t="s">
        <v>9863</v>
      </c>
      <c r="P1916" s="148"/>
    </row>
    <row r="1917" spans="1:16" ht="218.4" x14ac:dyDescent="0.3">
      <c r="A1917" s="122" t="s">
        <v>390</v>
      </c>
      <c r="B1917" s="146">
        <v>44655</v>
      </c>
      <c r="C1917" s="147" t="s">
        <v>9864</v>
      </c>
      <c r="D1917" s="145" t="s">
        <v>1504</v>
      </c>
      <c r="E1917" s="145" t="s">
        <v>2000</v>
      </c>
      <c r="F1917" s="144" t="s">
        <v>1606</v>
      </c>
      <c r="G1917" s="168" t="s">
        <v>374</v>
      </c>
      <c r="H1917" s="116" t="s">
        <v>396</v>
      </c>
      <c r="I1917" s="136" t="s">
        <v>461</v>
      </c>
      <c r="J1917" s="124" t="s">
        <v>386</v>
      </c>
      <c r="K1917" s="124" t="s">
        <v>26</v>
      </c>
      <c r="L1917" s="124" t="s">
        <v>9865</v>
      </c>
      <c r="M1917" s="149" t="s">
        <v>439</v>
      </c>
      <c r="N1917" s="145" t="s">
        <v>9866</v>
      </c>
      <c r="O1917" s="148" t="s">
        <v>9867</v>
      </c>
      <c r="P1917" s="148"/>
    </row>
    <row r="1918" spans="1:16" ht="171.6" x14ac:dyDescent="0.3">
      <c r="A1918" s="122" t="s">
        <v>390</v>
      </c>
      <c r="B1918" s="146">
        <v>44655</v>
      </c>
      <c r="C1918" s="147" t="s">
        <v>9868</v>
      </c>
      <c r="D1918" s="145" t="s">
        <v>9869</v>
      </c>
      <c r="E1918" s="145" t="s">
        <v>1702</v>
      </c>
      <c r="F1918" s="144" t="s">
        <v>374</v>
      </c>
      <c r="G1918" s="145" t="s">
        <v>374</v>
      </c>
      <c r="H1918" s="116" t="s">
        <v>375</v>
      </c>
      <c r="I1918" s="136" t="s">
        <v>447</v>
      </c>
      <c r="J1918" s="124"/>
      <c r="K1918" s="124"/>
      <c r="L1918" s="124" t="s">
        <v>3825</v>
      </c>
      <c r="M1918" s="149"/>
      <c r="N1918" s="145" t="s">
        <v>9870</v>
      </c>
      <c r="O1918" s="148" t="s">
        <v>9871</v>
      </c>
      <c r="P1918" s="148"/>
    </row>
    <row r="1919" spans="1:16" ht="187.2" x14ac:dyDescent="0.3">
      <c r="A1919" s="122" t="s">
        <v>390</v>
      </c>
      <c r="B1919" s="146">
        <v>44655</v>
      </c>
      <c r="C1919" s="147" t="s">
        <v>9872</v>
      </c>
      <c r="D1919" s="145" t="s">
        <v>9873</v>
      </c>
      <c r="E1919" s="145" t="s">
        <v>2143</v>
      </c>
      <c r="F1919" s="144" t="s">
        <v>374</v>
      </c>
      <c r="G1919" s="145" t="s">
        <v>374</v>
      </c>
      <c r="H1919" s="116" t="s">
        <v>375</v>
      </c>
      <c r="I1919" s="136" t="s">
        <v>9874</v>
      </c>
      <c r="J1919" s="124"/>
      <c r="K1919" s="124" t="s">
        <v>36</v>
      </c>
      <c r="L1919" s="124" t="s">
        <v>8267</v>
      </c>
      <c r="M1919" s="149"/>
      <c r="N1919" s="145" t="s">
        <v>9875</v>
      </c>
      <c r="O1919" s="148" t="s">
        <v>9876</v>
      </c>
      <c r="P1919" s="148"/>
    </row>
    <row r="1920" spans="1:16" ht="93.6" x14ac:dyDescent="0.3">
      <c r="A1920" s="122" t="s">
        <v>390</v>
      </c>
      <c r="B1920" s="146">
        <v>44655</v>
      </c>
      <c r="C1920" s="147" t="s">
        <v>9877</v>
      </c>
      <c r="D1920" s="145" t="s">
        <v>9878</v>
      </c>
      <c r="E1920" s="145" t="s">
        <v>6582</v>
      </c>
      <c r="F1920" s="144" t="s">
        <v>374</v>
      </c>
      <c r="G1920" s="168" t="s">
        <v>374</v>
      </c>
      <c r="H1920" s="116" t="s">
        <v>375</v>
      </c>
      <c r="I1920" s="136" t="s">
        <v>461</v>
      </c>
      <c r="J1920" s="124" t="s">
        <v>452</v>
      </c>
      <c r="K1920" s="124" t="s">
        <v>26</v>
      </c>
      <c r="L1920" s="124" t="s">
        <v>9879</v>
      </c>
      <c r="M1920" s="149" t="s">
        <v>649</v>
      </c>
      <c r="N1920" s="145" t="s">
        <v>9880</v>
      </c>
      <c r="O1920" s="148" t="s">
        <v>9881</v>
      </c>
      <c r="P1920" s="148"/>
    </row>
    <row r="1921" spans="1:16" ht="78" x14ac:dyDescent="0.3">
      <c r="A1921" s="122" t="s">
        <v>602</v>
      </c>
      <c r="B1921" s="146">
        <v>44655</v>
      </c>
      <c r="C1921" s="147" t="s">
        <v>9882</v>
      </c>
      <c r="D1921" s="145" t="s">
        <v>9883</v>
      </c>
      <c r="E1921" s="145" t="s">
        <v>9884</v>
      </c>
      <c r="F1921" s="148" t="s">
        <v>1556</v>
      </c>
      <c r="G1921" s="145" t="s">
        <v>564</v>
      </c>
      <c r="H1921" s="116" t="s">
        <v>396</v>
      </c>
      <c r="I1921" s="136" t="s">
        <v>431</v>
      </c>
      <c r="J1921" s="124" t="s">
        <v>452</v>
      </c>
      <c r="K1921" s="124" t="s">
        <v>223</v>
      </c>
      <c r="L1921" s="124" t="s">
        <v>9885</v>
      </c>
      <c r="M1921" s="149"/>
      <c r="N1921" s="145" t="s">
        <v>9886</v>
      </c>
      <c r="O1921" s="148" t="s">
        <v>9887</v>
      </c>
      <c r="P1921" s="148"/>
    </row>
    <row r="1922" spans="1:16" ht="62.4" x14ac:dyDescent="0.3">
      <c r="A1922" s="122" t="s">
        <v>602</v>
      </c>
      <c r="B1922" s="146">
        <v>44655</v>
      </c>
      <c r="C1922" s="147" t="s">
        <v>9888</v>
      </c>
      <c r="D1922" s="145" t="s">
        <v>9889</v>
      </c>
      <c r="E1922" s="145" t="s">
        <v>1913</v>
      </c>
      <c r="F1922" s="144" t="s">
        <v>1463</v>
      </c>
      <c r="G1922" s="145" t="s">
        <v>942</v>
      </c>
      <c r="H1922" s="116" t="s">
        <v>396</v>
      </c>
      <c r="I1922" s="136" t="s">
        <v>783</v>
      </c>
      <c r="J1922" s="124"/>
      <c r="K1922" s="124" t="s">
        <v>0</v>
      </c>
      <c r="L1922" s="124"/>
      <c r="M1922" s="149"/>
      <c r="N1922" s="145" t="s">
        <v>9890</v>
      </c>
      <c r="O1922" s="148" t="s">
        <v>9891</v>
      </c>
      <c r="P1922" s="148"/>
    </row>
    <row r="1923" spans="1:16" ht="93.6" x14ac:dyDescent="0.3">
      <c r="A1923" s="122" t="s">
        <v>602</v>
      </c>
      <c r="B1923" s="146">
        <v>44655</v>
      </c>
      <c r="C1923" s="147" t="s">
        <v>9892</v>
      </c>
      <c r="D1923" s="145" t="s">
        <v>9893</v>
      </c>
      <c r="E1923" s="145" t="s">
        <v>9894</v>
      </c>
      <c r="F1923" s="144" t="s">
        <v>1525</v>
      </c>
      <c r="G1923" s="145" t="s">
        <v>849</v>
      </c>
      <c r="H1923" s="116" t="s">
        <v>375</v>
      </c>
      <c r="I1923" s="136" t="s">
        <v>431</v>
      </c>
      <c r="J1923" s="124"/>
      <c r="K1923" s="124" t="s">
        <v>19</v>
      </c>
      <c r="L1923" s="124" t="s">
        <v>9895</v>
      </c>
      <c r="M1923" s="149"/>
      <c r="N1923" s="145" t="s">
        <v>9896</v>
      </c>
      <c r="O1923" s="148" t="s">
        <v>9897</v>
      </c>
      <c r="P1923" s="148"/>
    </row>
    <row r="1924" spans="1:16" ht="124.8" x14ac:dyDescent="0.3">
      <c r="A1924" s="122" t="s">
        <v>602</v>
      </c>
      <c r="B1924" s="146">
        <v>44655</v>
      </c>
      <c r="C1924" s="147" t="s">
        <v>9898</v>
      </c>
      <c r="D1924" s="145" t="s">
        <v>9899</v>
      </c>
      <c r="E1924" s="145" t="s">
        <v>2240</v>
      </c>
      <c r="F1924" s="144" t="s">
        <v>1525</v>
      </c>
      <c r="G1924" s="145" t="s">
        <v>2426</v>
      </c>
      <c r="H1924" s="116" t="s">
        <v>375</v>
      </c>
      <c r="I1924" s="136" t="s">
        <v>783</v>
      </c>
      <c r="J1924" s="124" t="s">
        <v>386</v>
      </c>
      <c r="K1924" s="124" t="s">
        <v>688</v>
      </c>
      <c r="L1924" s="124" t="s">
        <v>850</v>
      </c>
      <c r="M1924" s="149"/>
      <c r="N1924" s="145" t="s">
        <v>9900</v>
      </c>
      <c r="O1924" s="148" t="s">
        <v>9901</v>
      </c>
      <c r="P1924" s="148"/>
    </row>
    <row r="1925" spans="1:16" ht="124.8" x14ac:dyDescent="0.3">
      <c r="A1925" s="122" t="s">
        <v>602</v>
      </c>
      <c r="B1925" s="146">
        <v>44655</v>
      </c>
      <c r="C1925" s="147" t="s">
        <v>9902</v>
      </c>
      <c r="D1925" s="145" t="s">
        <v>9903</v>
      </c>
      <c r="E1925" s="145" t="s">
        <v>2105</v>
      </c>
      <c r="F1925" s="144" t="s">
        <v>374</v>
      </c>
      <c r="G1925" s="145" t="s">
        <v>374</v>
      </c>
      <c r="H1925" s="116" t="s">
        <v>375</v>
      </c>
      <c r="I1925" s="136" t="s">
        <v>461</v>
      </c>
      <c r="J1925" s="124" t="s">
        <v>386</v>
      </c>
      <c r="K1925" s="124" t="s">
        <v>19</v>
      </c>
      <c r="L1925" s="124" t="s">
        <v>850</v>
      </c>
      <c r="M1925" s="149"/>
      <c r="N1925" s="145" t="s">
        <v>9904</v>
      </c>
      <c r="O1925" s="148" t="s">
        <v>9905</v>
      </c>
      <c r="P1925" s="148"/>
    </row>
    <row r="1926" spans="1:16" ht="124.8" x14ac:dyDescent="0.3">
      <c r="A1926" s="184" t="s">
        <v>9906</v>
      </c>
      <c r="B1926" s="146">
        <v>44655</v>
      </c>
      <c r="C1926" s="147" t="s">
        <v>9907</v>
      </c>
      <c r="D1926" s="145" t="s">
        <v>9908</v>
      </c>
      <c r="E1926" s="145" t="s">
        <v>2548</v>
      </c>
      <c r="F1926" s="144" t="s">
        <v>1298</v>
      </c>
      <c r="G1926" s="145" t="s">
        <v>9909</v>
      </c>
      <c r="H1926" s="116" t="s">
        <v>396</v>
      </c>
      <c r="I1926" s="136" t="s">
        <v>1147</v>
      </c>
      <c r="J1926" s="124"/>
      <c r="K1926" s="124"/>
      <c r="L1926" s="124" t="s">
        <v>850</v>
      </c>
      <c r="M1926" s="149"/>
      <c r="N1926" s="145" t="s">
        <v>9910</v>
      </c>
      <c r="O1926" s="148" t="s">
        <v>9911</v>
      </c>
      <c r="P1926" s="148"/>
    </row>
    <row r="1927" spans="1:16" ht="109.2" x14ac:dyDescent="0.3">
      <c r="A1927" s="122" t="s">
        <v>1593</v>
      </c>
      <c r="B1927" s="146">
        <v>44655</v>
      </c>
      <c r="C1927" s="147" t="s">
        <v>9912</v>
      </c>
      <c r="D1927" s="145" t="s">
        <v>9913</v>
      </c>
      <c r="E1927" s="145" t="s">
        <v>2143</v>
      </c>
      <c r="F1927" s="144" t="s">
        <v>1525</v>
      </c>
      <c r="G1927" s="145" t="s">
        <v>1152</v>
      </c>
      <c r="H1927" s="116" t="s">
        <v>375</v>
      </c>
      <c r="I1927" s="136" t="s">
        <v>4026</v>
      </c>
      <c r="J1927" s="124" t="s">
        <v>386</v>
      </c>
      <c r="K1927" s="124" t="s">
        <v>119</v>
      </c>
      <c r="L1927" s="124"/>
      <c r="M1927" s="149"/>
      <c r="N1927" s="145" t="s">
        <v>9914</v>
      </c>
      <c r="O1927" s="148" t="s">
        <v>9915</v>
      </c>
      <c r="P1927" s="148"/>
    </row>
    <row r="1928" spans="1:16" ht="78" x14ac:dyDescent="0.3">
      <c r="A1928" s="122" t="s">
        <v>412</v>
      </c>
      <c r="B1928" s="146">
        <v>44655</v>
      </c>
      <c r="C1928" s="147" t="s">
        <v>9916</v>
      </c>
      <c r="D1928" s="145" t="s">
        <v>9917</v>
      </c>
      <c r="E1928" s="145" t="s">
        <v>1661</v>
      </c>
      <c r="F1928" s="148" t="s">
        <v>1556</v>
      </c>
      <c r="G1928" s="145" t="s">
        <v>409</v>
      </c>
      <c r="H1928" s="116" t="s">
        <v>396</v>
      </c>
      <c r="I1928" s="136" t="s">
        <v>385</v>
      </c>
      <c r="J1928" s="124"/>
      <c r="K1928" s="124" t="s">
        <v>122</v>
      </c>
      <c r="L1928" s="124"/>
      <c r="M1928" s="149"/>
      <c r="N1928" s="148" t="s">
        <v>9918</v>
      </c>
      <c r="O1928" s="148" t="s">
        <v>9919</v>
      </c>
      <c r="P1928" s="148"/>
    </row>
    <row r="1929" spans="1:16" ht="93.6" x14ac:dyDescent="0.3">
      <c r="A1929" s="122" t="s">
        <v>412</v>
      </c>
      <c r="B1929" s="146">
        <v>44655</v>
      </c>
      <c r="C1929" s="147" t="s">
        <v>9920</v>
      </c>
      <c r="D1929" s="145" t="s">
        <v>9921</v>
      </c>
      <c r="E1929" s="145" t="s">
        <v>1850</v>
      </c>
      <c r="F1929" s="144" t="s">
        <v>1463</v>
      </c>
      <c r="G1929" s="145" t="s">
        <v>1088</v>
      </c>
      <c r="H1929" s="116" t="s">
        <v>396</v>
      </c>
      <c r="I1929" s="136" t="s">
        <v>424</v>
      </c>
      <c r="J1929" s="124"/>
      <c r="K1929" s="124" t="s">
        <v>7</v>
      </c>
      <c r="L1929" s="124"/>
      <c r="M1929" s="149"/>
      <c r="N1929" s="145" t="s">
        <v>9922</v>
      </c>
      <c r="O1929" s="148" t="s">
        <v>9923</v>
      </c>
      <c r="P1929" s="148"/>
    </row>
    <row r="1930" spans="1:16" ht="171.6" x14ac:dyDescent="0.3">
      <c r="A1930" s="122" t="s">
        <v>412</v>
      </c>
      <c r="B1930" s="146">
        <v>44655</v>
      </c>
      <c r="C1930" s="147" t="s">
        <v>9924</v>
      </c>
      <c r="D1930" s="145" t="s">
        <v>9925</v>
      </c>
      <c r="E1930" s="145" t="s">
        <v>2548</v>
      </c>
      <c r="F1930" s="144" t="s">
        <v>1525</v>
      </c>
      <c r="G1930" s="145" t="s">
        <v>4574</v>
      </c>
      <c r="H1930" s="116" t="s">
        <v>375</v>
      </c>
      <c r="I1930" s="136" t="s">
        <v>1147</v>
      </c>
      <c r="J1930" s="124"/>
      <c r="K1930" s="124"/>
      <c r="L1930" s="124" t="s">
        <v>850</v>
      </c>
      <c r="M1930" s="149"/>
      <c r="N1930" s="145" t="s">
        <v>9926</v>
      </c>
      <c r="O1930" s="148" t="s">
        <v>9927</v>
      </c>
      <c r="P1930" s="148"/>
    </row>
    <row r="1931" spans="1:16" ht="202.8" x14ac:dyDescent="0.3">
      <c r="A1931" s="122" t="s">
        <v>412</v>
      </c>
      <c r="B1931" s="146">
        <v>44655</v>
      </c>
      <c r="C1931" s="147" t="s">
        <v>9928</v>
      </c>
      <c r="D1931" s="145" t="s">
        <v>9929</v>
      </c>
      <c r="E1931" s="145" t="s">
        <v>4253</v>
      </c>
      <c r="F1931" s="144" t="s">
        <v>1782</v>
      </c>
      <c r="G1931" s="145" t="s">
        <v>374</v>
      </c>
      <c r="H1931" s="116" t="s">
        <v>375</v>
      </c>
      <c r="I1931" s="136" t="s">
        <v>461</v>
      </c>
      <c r="J1931" s="124"/>
      <c r="K1931" s="124" t="s">
        <v>7</v>
      </c>
      <c r="L1931" s="124"/>
      <c r="M1931" s="149"/>
      <c r="N1931" s="145" t="s">
        <v>9930</v>
      </c>
      <c r="O1931" s="148" t="s">
        <v>9931</v>
      </c>
      <c r="P1931" s="148"/>
    </row>
    <row r="1932" spans="1:16" ht="327.60000000000002" x14ac:dyDescent="0.3">
      <c r="A1932" s="122" t="s">
        <v>412</v>
      </c>
      <c r="B1932" s="146">
        <v>44655</v>
      </c>
      <c r="C1932" s="147" t="s">
        <v>9932</v>
      </c>
      <c r="D1932" s="145" t="s">
        <v>9933</v>
      </c>
      <c r="E1932" s="145" t="s">
        <v>4096</v>
      </c>
      <c r="F1932" s="144" t="s">
        <v>3000</v>
      </c>
      <c r="G1932" s="145" t="s">
        <v>564</v>
      </c>
      <c r="H1932" s="116" t="s">
        <v>375</v>
      </c>
      <c r="I1932" s="136" t="s">
        <v>537</v>
      </c>
      <c r="J1932" s="124"/>
      <c r="K1932" s="124"/>
      <c r="L1932" s="124" t="s">
        <v>850</v>
      </c>
      <c r="M1932" s="149"/>
      <c r="N1932" s="145" t="s">
        <v>9934</v>
      </c>
      <c r="O1932" s="148" t="s">
        <v>9935</v>
      </c>
      <c r="P1932" s="148"/>
    </row>
    <row r="1933" spans="1:16" ht="171.6" x14ac:dyDescent="0.3">
      <c r="A1933" s="122" t="s">
        <v>369</v>
      </c>
      <c r="B1933" s="146">
        <v>44655</v>
      </c>
      <c r="C1933" s="147" t="s">
        <v>9936</v>
      </c>
      <c r="D1933" s="145" t="s">
        <v>9937</v>
      </c>
      <c r="E1933" s="145" t="s">
        <v>9938</v>
      </c>
      <c r="F1933" s="144" t="s">
        <v>1298</v>
      </c>
      <c r="G1933" s="145" t="s">
        <v>1088</v>
      </c>
      <c r="H1933" s="116" t="s">
        <v>396</v>
      </c>
      <c r="I1933" s="136" t="s">
        <v>1147</v>
      </c>
      <c r="J1933" s="124"/>
      <c r="K1933" s="124" t="s">
        <v>14</v>
      </c>
      <c r="L1933" s="124"/>
      <c r="M1933" s="149" t="s">
        <v>439</v>
      </c>
      <c r="N1933" s="145"/>
      <c r="O1933" s="148" t="s">
        <v>9939</v>
      </c>
      <c r="P1933" s="148"/>
    </row>
    <row r="1934" spans="1:16" ht="327.60000000000002" x14ac:dyDescent="0.3">
      <c r="A1934" s="122" t="s">
        <v>369</v>
      </c>
      <c r="B1934" s="146">
        <v>44655</v>
      </c>
      <c r="C1934" s="147" t="s">
        <v>9940</v>
      </c>
      <c r="D1934" s="145" t="s">
        <v>9941</v>
      </c>
      <c r="E1934" s="145" t="s">
        <v>445</v>
      </c>
      <c r="F1934" s="144" t="s">
        <v>374</v>
      </c>
      <c r="G1934" s="145" t="s">
        <v>374</v>
      </c>
      <c r="H1934" s="116" t="s">
        <v>375</v>
      </c>
      <c r="I1934" s="136" t="s">
        <v>385</v>
      </c>
      <c r="J1934" s="124"/>
      <c r="K1934" s="124" t="s">
        <v>25</v>
      </c>
      <c r="L1934" s="124"/>
      <c r="M1934" s="149"/>
      <c r="N1934" s="145" t="s">
        <v>9942</v>
      </c>
      <c r="O1934" s="148" t="s">
        <v>9943</v>
      </c>
      <c r="P1934" s="148"/>
    </row>
    <row r="1935" spans="1:16" ht="187.2" x14ac:dyDescent="0.3">
      <c r="A1935" s="122" t="s">
        <v>6648</v>
      </c>
      <c r="B1935" s="146">
        <v>44655</v>
      </c>
      <c r="C1935" s="147" t="s">
        <v>9944</v>
      </c>
      <c r="D1935" s="145" t="s">
        <v>9945</v>
      </c>
      <c r="E1935" s="145" t="s">
        <v>1340</v>
      </c>
      <c r="F1935" s="144" t="s">
        <v>374</v>
      </c>
      <c r="G1935" s="145" t="s">
        <v>374</v>
      </c>
      <c r="H1935" s="116" t="s">
        <v>396</v>
      </c>
      <c r="I1935" s="136" t="s">
        <v>385</v>
      </c>
      <c r="J1935" s="124" t="s">
        <v>850</v>
      </c>
      <c r="K1935" s="124" t="s">
        <v>25</v>
      </c>
      <c r="L1935" s="124" t="s">
        <v>9946</v>
      </c>
      <c r="M1935" s="149"/>
      <c r="N1935" s="145" t="s">
        <v>9947</v>
      </c>
      <c r="O1935" s="121" t="s">
        <v>182</v>
      </c>
      <c r="P1935" s="121"/>
    </row>
    <row r="1936" spans="1:16" ht="78" x14ac:dyDescent="0.3">
      <c r="A1936" s="122" t="s">
        <v>684</v>
      </c>
      <c r="B1936" s="146">
        <v>44655</v>
      </c>
      <c r="C1936" s="147" t="s">
        <v>9948</v>
      </c>
      <c r="D1936" s="145" t="s">
        <v>9949</v>
      </c>
      <c r="E1936" s="145" t="s">
        <v>1850</v>
      </c>
      <c r="F1936" s="144" t="s">
        <v>1525</v>
      </c>
      <c r="G1936" s="145" t="s">
        <v>1945</v>
      </c>
      <c r="H1936" s="116" t="s">
        <v>375</v>
      </c>
      <c r="I1936" s="136" t="s">
        <v>1718</v>
      </c>
      <c r="J1936" s="124"/>
      <c r="K1936" s="124"/>
      <c r="L1936" s="124" t="s">
        <v>850</v>
      </c>
      <c r="M1936" s="149"/>
      <c r="N1936" s="145" t="s">
        <v>9950</v>
      </c>
      <c r="O1936" s="148" t="s">
        <v>9951</v>
      </c>
      <c r="P1936" s="148"/>
    </row>
    <row r="1937" spans="1:16" ht="78" x14ac:dyDescent="0.3">
      <c r="A1937" s="122" t="s">
        <v>1007</v>
      </c>
      <c r="B1937" s="146">
        <v>44655</v>
      </c>
      <c r="C1937" s="147" t="s">
        <v>9952</v>
      </c>
      <c r="D1937" s="145" t="s">
        <v>9953</v>
      </c>
      <c r="E1937" s="145" t="s">
        <v>2240</v>
      </c>
      <c r="F1937" s="144" t="s">
        <v>1544</v>
      </c>
      <c r="G1937" s="145" t="s">
        <v>2480</v>
      </c>
      <c r="H1937" s="116" t="s">
        <v>396</v>
      </c>
      <c r="I1937" s="136" t="s">
        <v>385</v>
      </c>
      <c r="J1937" s="124" t="s">
        <v>452</v>
      </c>
      <c r="K1937" s="124" t="s">
        <v>116</v>
      </c>
      <c r="L1937" s="124"/>
      <c r="M1937" s="149"/>
      <c r="N1937" s="145" t="s">
        <v>9954</v>
      </c>
      <c r="O1937" s="148" t="s">
        <v>9955</v>
      </c>
      <c r="P1937" s="148"/>
    </row>
    <row r="1938" spans="1:16" ht="93.6" x14ac:dyDescent="0.3">
      <c r="A1938" s="122" t="s">
        <v>1294</v>
      </c>
      <c r="B1938" s="146">
        <v>44655</v>
      </c>
      <c r="C1938" s="147" t="s">
        <v>9956</v>
      </c>
      <c r="D1938" s="145" t="s">
        <v>9957</v>
      </c>
      <c r="E1938" s="145" t="s">
        <v>1297</v>
      </c>
      <c r="F1938" s="144" t="s">
        <v>374</v>
      </c>
      <c r="G1938" s="145" t="s">
        <v>374</v>
      </c>
      <c r="H1938" s="116" t="s">
        <v>396</v>
      </c>
      <c r="I1938" s="136" t="s">
        <v>461</v>
      </c>
      <c r="J1938" s="124" t="s">
        <v>386</v>
      </c>
      <c r="K1938" s="124" t="s">
        <v>25</v>
      </c>
      <c r="L1938" s="124" t="s">
        <v>9958</v>
      </c>
      <c r="M1938" s="149"/>
      <c r="N1938" s="145" t="s">
        <v>9959</v>
      </c>
      <c r="O1938" s="148" t="s">
        <v>9960</v>
      </c>
      <c r="P1938" s="148"/>
    </row>
    <row r="1939" spans="1:16" ht="62.4" x14ac:dyDescent="0.3">
      <c r="A1939" s="122" t="s">
        <v>1294</v>
      </c>
      <c r="B1939" s="146">
        <v>44655</v>
      </c>
      <c r="C1939" s="147" t="s">
        <v>9961</v>
      </c>
      <c r="D1939" s="145" t="s">
        <v>9962</v>
      </c>
      <c r="E1939" s="145" t="s">
        <v>3874</v>
      </c>
      <c r="F1939" s="144" t="s">
        <v>374</v>
      </c>
      <c r="G1939" s="145" t="s">
        <v>374</v>
      </c>
      <c r="H1939" s="116" t="s">
        <v>396</v>
      </c>
      <c r="I1939" s="136" t="s">
        <v>431</v>
      </c>
      <c r="J1939" s="124" t="s">
        <v>386</v>
      </c>
      <c r="K1939" s="124" t="s">
        <v>25</v>
      </c>
      <c r="L1939" s="124" t="s">
        <v>9958</v>
      </c>
      <c r="M1939" s="149"/>
      <c r="N1939" s="145" t="s">
        <v>9963</v>
      </c>
      <c r="O1939" s="148" t="s">
        <v>9964</v>
      </c>
      <c r="P1939" s="148"/>
    </row>
    <row r="1940" spans="1:16" ht="187.2" x14ac:dyDescent="0.3">
      <c r="A1940" s="122" t="s">
        <v>927</v>
      </c>
      <c r="B1940" s="146">
        <v>44655</v>
      </c>
      <c r="C1940" s="147" t="s">
        <v>9965</v>
      </c>
      <c r="D1940" s="145" t="s">
        <v>9966</v>
      </c>
      <c r="E1940" s="145" t="s">
        <v>2176</v>
      </c>
      <c r="F1940" s="144" t="s">
        <v>1518</v>
      </c>
      <c r="G1940" s="145" t="s">
        <v>409</v>
      </c>
      <c r="H1940" s="116" t="s">
        <v>375</v>
      </c>
      <c r="I1940" s="136" t="s">
        <v>431</v>
      </c>
      <c r="J1940" s="124" t="s">
        <v>386</v>
      </c>
      <c r="K1940" s="124" t="s">
        <v>50</v>
      </c>
      <c r="L1940" s="124" t="s">
        <v>6233</v>
      </c>
      <c r="M1940" s="149" t="s">
        <v>439</v>
      </c>
      <c r="N1940" s="145" t="s">
        <v>9967</v>
      </c>
      <c r="O1940" s="148" t="s">
        <v>9968</v>
      </c>
      <c r="P1940" s="148"/>
    </row>
    <row r="1941" spans="1:16" ht="93.6" x14ac:dyDescent="0.3">
      <c r="A1941" s="122" t="s">
        <v>400</v>
      </c>
      <c r="B1941" s="146">
        <v>44655</v>
      </c>
      <c r="C1941" s="147" t="s">
        <v>9969</v>
      </c>
      <c r="D1941" s="145" t="s">
        <v>9970</v>
      </c>
      <c r="E1941" s="145" t="s">
        <v>1878</v>
      </c>
      <c r="F1941" s="144" t="s">
        <v>1463</v>
      </c>
      <c r="G1941" s="145" t="s">
        <v>942</v>
      </c>
      <c r="H1941" s="116" t="s">
        <v>396</v>
      </c>
      <c r="I1941" s="136" t="s">
        <v>385</v>
      </c>
      <c r="J1941" s="124" t="s">
        <v>386</v>
      </c>
      <c r="K1941" s="124" t="s">
        <v>50</v>
      </c>
      <c r="L1941" s="124" t="s">
        <v>9971</v>
      </c>
      <c r="M1941" s="149" t="s">
        <v>439</v>
      </c>
      <c r="N1941" s="145" t="s">
        <v>9972</v>
      </c>
      <c r="O1941" s="148" t="s">
        <v>9973</v>
      </c>
      <c r="P1941" s="148"/>
    </row>
    <row r="1942" spans="1:16" ht="109.2" x14ac:dyDescent="0.3">
      <c r="A1942" s="122" t="s">
        <v>400</v>
      </c>
      <c r="B1942" s="146">
        <v>44655</v>
      </c>
      <c r="C1942" s="147" t="s">
        <v>9974</v>
      </c>
      <c r="D1942" s="145" t="s">
        <v>8686</v>
      </c>
      <c r="E1942" s="145" t="s">
        <v>3197</v>
      </c>
      <c r="F1942" s="144" t="s">
        <v>1525</v>
      </c>
      <c r="G1942" s="145" t="s">
        <v>409</v>
      </c>
      <c r="H1942" s="116" t="s">
        <v>375</v>
      </c>
      <c r="I1942" s="136" t="s">
        <v>447</v>
      </c>
      <c r="J1942" s="124" t="s">
        <v>452</v>
      </c>
      <c r="K1942" s="124" t="s">
        <v>3</v>
      </c>
      <c r="L1942" s="124" t="s">
        <v>9975</v>
      </c>
      <c r="M1942" s="149"/>
      <c r="N1942" s="145" t="s">
        <v>9976</v>
      </c>
      <c r="O1942" s="148" t="s">
        <v>8689</v>
      </c>
      <c r="P1942" s="148"/>
    </row>
    <row r="1943" spans="1:16" ht="124.8" x14ac:dyDescent="0.3">
      <c r="A1943" s="122" t="s">
        <v>400</v>
      </c>
      <c r="B1943" s="146">
        <v>44655</v>
      </c>
      <c r="C1943" s="147" t="s">
        <v>9977</v>
      </c>
      <c r="D1943" s="145" t="s">
        <v>9978</v>
      </c>
      <c r="E1943" s="145" t="s">
        <v>445</v>
      </c>
      <c r="F1943" s="144" t="s">
        <v>1470</v>
      </c>
      <c r="G1943" s="145" t="s">
        <v>942</v>
      </c>
      <c r="H1943" s="116" t="s">
        <v>375</v>
      </c>
      <c r="I1943" s="136" t="s">
        <v>385</v>
      </c>
      <c r="J1943" s="124" t="s">
        <v>386</v>
      </c>
      <c r="K1943" s="124" t="s">
        <v>50</v>
      </c>
      <c r="L1943" s="124" t="s">
        <v>9979</v>
      </c>
      <c r="M1943" s="149" t="s">
        <v>439</v>
      </c>
      <c r="N1943" s="145" t="s">
        <v>9980</v>
      </c>
      <c r="O1943" s="148" t="s">
        <v>9981</v>
      </c>
      <c r="P1943" s="148"/>
    </row>
    <row r="1944" spans="1:16" ht="140.4" x14ac:dyDescent="0.3">
      <c r="A1944" s="122" t="s">
        <v>400</v>
      </c>
      <c r="B1944" s="146">
        <v>44655</v>
      </c>
      <c r="C1944" s="147" t="s">
        <v>9982</v>
      </c>
      <c r="D1944" s="145" t="s">
        <v>9983</v>
      </c>
      <c r="E1944" s="145" t="s">
        <v>3851</v>
      </c>
      <c r="F1944" s="144" t="s">
        <v>374</v>
      </c>
      <c r="G1944" s="168" t="s">
        <v>374</v>
      </c>
      <c r="H1944" s="116" t="s">
        <v>375</v>
      </c>
      <c r="I1944" s="136" t="s">
        <v>1897</v>
      </c>
      <c r="J1944" s="124" t="s">
        <v>452</v>
      </c>
      <c r="K1944" s="124" t="s">
        <v>171</v>
      </c>
      <c r="L1944" s="124" t="s">
        <v>9984</v>
      </c>
      <c r="M1944" s="149" t="s">
        <v>649</v>
      </c>
      <c r="N1944" s="145" t="s">
        <v>9985</v>
      </c>
      <c r="O1944" s="148" t="s">
        <v>9986</v>
      </c>
      <c r="P1944" s="148"/>
    </row>
    <row r="1945" spans="1:16" ht="280.8" x14ac:dyDescent="0.3">
      <c r="A1945" s="122" t="s">
        <v>400</v>
      </c>
      <c r="B1945" s="146">
        <v>44655</v>
      </c>
      <c r="C1945" s="147" t="s">
        <v>9987</v>
      </c>
      <c r="D1945" s="145" t="s">
        <v>9988</v>
      </c>
      <c r="E1945" s="145" t="s">
        <v>9989</v>
      </c>
      <c r="F1945" s="144" t="s">
        <v>374</v>
      </c>
      <c r="G1945" s="145" t="s">
        <v>374</v>
      </c>
      <c r="H1945" s="116" t="s">
        <v>375</v>
      </c>
      <c r="I1945" s="136" t="s">
        <v>431</v>
      </c>
      <c r="J1945" s="124" t="s">
        <v>386</v>
      </c>
      <c r="K1945" s="124" t="s">
        <v>50</v>
      </c>
      <c r="L1945" s="124" t="s">
        <v>9990</v>
      </c>
      <c r="M1945" s="149" t="s">
        <v>439</v>
      </c>
      <c r="N1945" s="145" t="s">
        <v>9991</v>
      </c>
      <c r="O1945" s="148" t="s">
        <v>9992</v>
      </c>
      <c r="P1945" s="148"/>
    </row>
    <row r="1946" spans="1:16" ht="109.2" x14ac:dyDescent="0.3">
      <c r="A1946" s="122" t="s">
        <v>750</v>
      </c>
      <c r="B1946" s="146">
        <v>44655</v>
      </c>
      <c r="C1946" s="147" t="s">
        <v>9993</v>
      </c>
      <c r="D1946" s="145" t="s">
        <v>9994</v>
      </c>
      <c r="E1946" s="145" t="s">
        <v>3874</v>
      </c>
      <c r="F1946" s="144" t="s">
        <v>374</v>
      </c>
      <c r="G1946" s="145" t="s">
        <v>374</v>
      </c>
      <c r="H1946" s="116" t="s">
        <v>396</v>
      </c>
      <c r="I1946" s="125" t="s">
        <v>694</v>
      </c>
      <c r="J1946" s="123" t="s">
        <v>386</v>
      </c>
      <c r="K1946" s="124" t="s">
        <v>10</v>
      </c>
      <c r="L1946" s="124"/>
      <c r="M1946" s="149"/>
      <c r="N1946" s="145" t="s">
        <v>9995</v>
      </c>
      <c r="O1946" s="148" t="s">
        <v>9996</v>
      </c>
      <c r="P1946" s="148"/>
    </row>
    <row r="1947" spans="1:16" ht="93.6" x14ac:dyDescent="0.3">
      <c r="A1947" s="122" t="s">
        <v>750</v>
      </c>
      <c r="B1947" s="146">
        <v>44655</v>
      </c>
      <c r="C1947" s="147" t="s">
        <v>9997</v>
      </c>
      <c r="D1947" s="145" t="s">
        <v>9998</v>
      </c>
      <c r="E1947" s="145" t="s">
        <v>445</v>
      </c>
      <c r="F1947" s="144" t="s">
        <v>374</v>
      </c>
      <c r="G1947" s="145" t="s">
        <v>374</v>
      </c>
      <c r="H1947" s="116" t="s">
        <v>396</v>
      </c>
      <c r="I1947" s="125" t="s">
        <v>385</v>
      </c>
      <c r="J1947" s="123"/>
      <c r="K1947" s="124"/>
      <c r="L1947" s="124" t="s">
        <v>850</v>
      </c>
      <c r="M1947" s="149"/>
      <c r="N1947" s="145" t="s">
        <v>9999</v>
      </c>
      <c r="O1947" s="148" t="s">
        <v>10000</v>
      </c>
      <c r="P1947" s="148"/>
    </row>
    <row r="1948" spans="1:16" ht="93.6" x14ac:dyDescent="0.3">
      <c r="A1948" s="122" t="s">
        <v>379</v>
      </c>
      <c r="B1948" s="146">
        <v>44655</v>
      </c>
      <c r="C1948" s="147" t="s">
        <v>10001</v>
      </c>
      <c r="D1948" s="145" t="s">
        <v>10002</v>
      </c>
      <c r="E1948" s="145" t="s">
        <v>1860</v>
      </c>
      <c r="F1948" s="144" t="s">
        <v>1544</v>
      </c>
      <c r="G1948" s="145" t="s">
        <v>409</v>
      </c>
      <c r="H1948" s="116" t="s">
        <v>396</v>
      </c>
      <c r="I1948" s="125" t="s">
        <v>431</v>
      </c>
      <c r="J1948" s="123" t="s">
        <v>386</v>
      </c>
      <c r="K1948" s="124" t="s">
        <v>113</v>
      </c>
      <c r="L1948" s="124" t="s">
        <v>2514</v>
      </c>
      <c r="M1948" s="149"/>
      <c r="N1948" s="145" t="s">
        <v>10003</v>
      </c>
      <c r="O1948" s="148" t="s">
        <v>10004</v>
      </c>
      <c r="P1948" s="148"/>
    </row>
    <row r="1949" spans="1:16" ht="93.6" x14ac:dyDescent="0.3">
      <c r="A1949" s="122" t="s">
        <v>379</v>
      </c>
      <c r="B1949" s="146">
        <v>44655</v>
      </c>
      <c r="C1949" s="147" t="s">
        <v>10005</v>
      </c>
      <c r="D1949" s="145" t="s">
        <v>10006</v>
      </c>
      <c r="E1949" s="145" t="s">
        <v>7204</v>
      </c>
      <c r="F1949" s="148" t="s">
        <v>1556</v>
      </c>
      <c r="G1949" s="145" t="s">
        <v>374</v>
      </c>
      <c r="H1949" s="116" t="s">
        <v>396</v>
      </c>
      <c r="I1949" s="125" t="s">
        <v>516</v>
      </c>
      <c r="J1949" s="123" t="s">
        <v>452</v>
      </c>
      <c r="K1949" s="124" t="s">
        <v>7</v>
      </c>
      <c r="L1949" s="124"/>
      <c r="M1949" s="149"/>
      <c r="N1949" s="148" t="s">
        <v>10007</v>
      </c>
      <c r="O1949" s="148" t="s">
        <v>10008</v>
      </c>
      <c r="P1949" s="148"/>
    </row>
    <row r="1950" spans="1:16" ht="187.2" x14ac:dyDescent="0.3">
      <c r="A1950" s="122" t="s">
        <v>379</v>
      </c>
      <c r="B1950" s="146">
        <v>44655</v>
      </c>
      <c r="C1950" s="147" t="s">
        <v>10009</v>
      </c>
      <c r="D1950" s="145" t="s">
        <v>10010</v>
      </c>
      <c r="E1950" s="145" t="s">
        <v>10011</v>
      </c>
      <c r="F1950" s="148" t="s">
        <v>1833</v>
      </c>
      <c r="G1950" s="145" t="s">
        <v>1088</v>
      </c>
      <c r="H1950" s="116" t="s">
        <v>396</v>
      </c>
      <c r="I1950" s="125" t="s">
        <v>1349</v>
      </c>
      <c r="J1950" s="123" t="s">
        <v>452</v>
      </c>
      <c r="K1950" s="124" t="s">
        <v>32</v>
      </c>
      <c r="L1950" s="124" t="s">
        <v>10012</v>
      </c>
      <c r="M1950" s="149" t="s">
        <v>439</v>
      </c>
      <c r="N1950" s="148" t="s">
        <v>10013</v>
      </c>
      <c r="O1950" s="148" t="s">
        <v>10014</v>
      </c>
      <c r="P1950" s="148"/>
    </row>
    <row r="1951" spans="1:16" ht="124.8" x14ac:dyDescent="0.3">
      <c r="A1951" s="122" t="s">
        <v>379</v>
      </c>
      <c r="B1951" s="146">
        <v>44655</v>
      </c>
      <c r="C1951" s="147" t="s">
        <v>10015</v>
      </c>
      <c r="D1951" s="145" t="s">
        <v>10016</v>
      </c>
      <c r="E1951" s="145" t="s">
        <v>2325</v>
      </c>
      <c r="F1951" s="144" t="s">
        <v>1606</v>
      </c>
      <c r="G1951" s="145" t="s">
        <v>849</v>
      </c>
      <c r="H1951" s="116" t="s">
        <v>396</v>
      </c>
      <c r="I1951" s="125" t="s">
        <v>447</v>
      </c>
      <c r="J1951" s="123" t="s">
        <v>452</v>
      </c>
      <c r="K1951" s="124" t="s">
        <v>32</v>
      </c>
      <c r="L1951" s="124" t="s">
        <v>10017</v>
      </c>
      <c r="M1951" s="149" t="s">
        <v>649</v>
      </c>
      <c r="N1951" s="145" t="s">
        <v>10018</v>
      </c>
      <c r="O1951" s="148" t="s">
        <v>10019</v>
      </c>
      <c r="P1951" s="148"/>
    </row>
    <row r="1952" spans="1:16" ht="358.8" x14ac:dyDescent="0.3">
      <c r="A1952" s="122" t="s">
        <v>379</v>
      </c>
      <c r="B1952" s="146">
        <v>44655</v>
      </c>
      <c r="C1952" s="147" t="s">
        <v>10020</v>
      </c>
      <c r="D1952" s="145" t="s">
        <v>10021</v>
      </c>
      <c r="E1952" s="173" t="s">
        <v>1850</v>
      </c>
      <c r="F1952" s="144" t="s">
        <v>1470</v>
      </c>
      <c r="G1952" s="145" t="s">
        <v>942</v>
      </c>
      <c r="H1952" s="116" t="s">
        <v>375</v>
      </c>
      <c r="I1952" s="125" t="s">
        <v>8988</v>
      </c>
      <c r="J1952" s="123" t="s">
        <v>452</v>
      </c>
      <c r="K1952" s="124" t="s">
        <v>32</v>
      </c>
      <c r="L1952" s="124" t="s">
        <v>10022</v>
      </c>
      <c r="M1952" s="149" t="s">
        <v>439</v>
      </c>
      <c r="N1952" s="145" t="s">
        <v>10023</v>
      </c>
      <c r="O1952" s="148" t="s">
        <v>10024</v>
      </c>
      <c r="P1952" s="148"/>
    </row>
    <row r="1953" spans="1:16" ht="93.6" x14ac:dyDescent="0.3">
      <c r="A1953" s="122" t="s">
        <v>379</v>
      </c>
      <c r="B1953" s="146">
        <v>44655</v>
      </c>
      <c r="C1953" s="147" t="s">
        <v>10025</v>
      </c>
      <c r="D1953" s="145" t="s">
        <v>8715</v>
      </c>
      <c r="E1953" s="145" t="s">
        <v>10026</v>
      </c>
      <c r="F1953" s="144" t="s">
        <v>374</v>
      </c>
      <c r="G1953" s="145" t="s">
        <v>374</v>
      </c>
      <c r="H1953" s="116" t="s">
        <v>396</v>
      </c>
      <c r="I1953" s="125" t="s">
        <v>447</v>
      </c>
      <c r="J1953" s="123" t="s">
        <v>386</v>
      </c>
      <c r="K1953" s="124" t="s">
        <v>113</v>
      </c>
      <c r="L1953" s="124" t="s">
        <v>2514</v>
      </c>
      <c r="M1953" s="149"/>
      <c r="N1953" s="145" t="s">
        <v>10027</v>
      </c>
      <c r="O1953" s="148" t="s">
        <v>10028</v>
      </c>
      <c r="P1953" s="148"/>
    </row>
    <row r="1954" spans="1:16" ht="78" x14ac:dyDescent="0.3">
      <c r="A1954" s="122" t="s">
        <v>379</v>
      </c>
      <c r="B1954" s="146">
        <v>44655</v>
      </c>
      <c r="C1954" s="147" t="s">
        <v>10029</v>
      </c>
      <c r="D1954" s="145" t="s">
        <v>10030</v>
      </c>
      <c r="E1954" s="145" t="s">
        <v>1860</v>
      </c>
      <c r="F1954" s="144" t="s">
        <v>374</v>
      </c>
      <c r="G1954" s="148" t="s">
        <v>374</v>
      </c>
      <c r="H1954" s="113" t="s">
        <v>396</v>
      </c>
      <c r="I1954" s="125" t="s">
        <v>431</v>
      </c>
      <c r="J1954" s="123" t="s">
        <v>386</v>
      </c>
      <c r="K1954" s="124" t="s">
        <v>32</v>
      </c>
      <c r="L1954" s="124" t="s">
        <v>10031</v>
      </c>
      <c r="M1954" s="149"/>
      <c r="N1954" s="145" t="s">
        <v>10032</v>
      </c>
      <c r="O1954" s="148" t="s">
        <v>10033</v>
      </c>
      <c r="P1954" s="148"/>
    </row>
    <row r="1955" spans="1:16" ht="93.6" x14ac:dyDescent="0.3">
      <c r="A1955" s="122" t="s">
        <v>379</v>
      </c>
      <c r="B1955" s="146">
        <v>44655</v>
      </c>
      <c r="C1955" s="147" t="s">
        <v>10034</v>
      </c>
      <c r="D1955" s="145" t="s">
        <v>10035</v>
      </c>
      <c r="E1955" s="145" t="s">
        <v>1850</v>
      </c>
      <c r="F1955" s="144" t="s">
        <v>374</v>
      </c>
      <c r="G1955" s="145" t="s">
        <v>374</v>
      </c>
      <c r="H1955" s="116" t="s">
        <v>396</v>
      </c>
      <c r="I1955" s="125" t="s">
        <v>431</v>
      </c>
      <c r="J1955" s="123" t="s">
        <v>386</v>
      </c>
      <c r="K1955" s="124" t="s">
        <v>2</v>
      </c>
      <c r="L1955" s="124" t="s">
        <v>10036</v>
      </c>
      <c r="M1955" s="149"/>
      <c r="N1955" s="145" t="s">
        <v>10037</v>
      </c>
      <c r="O1955" s="148" t="s">
        <v>10038</v>
      </c>
      <c r="P1955" s="148"/>
    </row>
    <row r="1956" spans="1:16" ht="93.6" x14ac:dyDescent="0.3">
      <c r="A1956" s="122" t="s">
        <v>390</v>
      </c>
      <c r="B1956" s="146">
        <v>44648</v>
      </c>
      <c r="C1956" s="147" t="s">
        <v>10039</v>
      </c>
      <c r="D1956" s="145" t="s">
        <v>10040</v>
      </c>
      <c r="E1956" s="145" t="s">
        <v>1702</v>
      </c>
      <c r="F1956" s="144" t="s">
        <v>1463</v>
      </c>
      <c r="G1956" s="145" t="s">
        <v>409</v>
      </c>
      <c r="H1956" s="116" t="s">
        <v>396</v>
      </c>
      <c r="I1956" s="136" t="s">
        <v>943</v>
      </c>
      <c r="J1956" s="124" t="s">
        <v>386</v>
      </c>
      <c r="K1956" s="124" t="s">
        <v>3</v>
      </c>
      <c r="L1956" s="124" t="s">
        <v>10041</v>
      </c>
      <c r="M1956" s="149"/>
      <c r="N1956" s="145" t="s">
        <v>10042</v>
      </c>
      <c r="O1956" s="175" t="s">
        <v>10043</v>
      </c>
      <c r="P1956" s="175"/>
    </row>
    <row r="1957" spans="1:16" ht="46.8" x14ac:dyDescent="0.3">
      <c r="A1957" s="122" t="s">
        <v>602</v>
      </c>
      <c r="B1957" s="146">
        <v>44648</v>
      </c>
      <c r="C1957" s="147" t="s">
        <v>10044</v>
      </c>
      <c r="D1957" s="145" t="s">
        <v>10045</v>
      </c>
      <c r="E1957" s="145" t="s">
        <v>709</v>
      </c>
      <c r="F1957" s="144" t="s">
        <v>1544</v>
      </c>
      <c r="G1957" s="145" t="s">
        <v>460</v>
      </c>
      <c r="H1957" s="116" t="s">
        <v>396</v>
      </c>
      <c r="I1957" s="136" t="s">
        <v>385</v>
      </c>
      <c r="J1957" s="124"/>
      <c r="K1957" s="124" t="s">
        <v>25</v>
      </c>
      <c r="L1957" s="124"/>
      <c r="M1957" s="149"/>
      <c r="N1957" s="148" t="s">
        <v>10046</v>
      </c>
      <c r="O1957" s="175" t="s">
        <v>10047</v>
      </c>
      <c r="P1957" s="175"/>
    </row>
    <row r="1958" spans="1:16" ht="93.6" x14ac:dyDescent="0.3">
      <c r="A1958" s="122" t="s">
        <v>627</v>
      </c>
      <c r="B1958" s="146">
        <v>44648</v>
      </c>
      <c r="C1958" s="147" t="s">
        <v>10048</v>
      </c>
      <c r="D1958" s="145" t="s">
        <v>10049</v>
      </c>
      <c r="E1958" s="145" t="s">
        <v>1297</v>
      </c>
      <c r="F1958" s="144" t="s">
        <v>374</v>
      </c>
      <c r="G1958" s="145" t="s">
        <v>374</v>
      </c>
      <c r="H1958" s="116" t="s">
        <v>396</v>
      </c>
      <c r="I1958" s="136" t="s">
        <v>10050</v>
      </c>
      <c r="J1958" s="124" t="s">
        <v>386</v>
      </c>
      <c r="K1958" s="124" t="s">
        <v>2</v>
      </c>
      <c r="L1958" s="124" t="s">
        <v>10051</v>
      </c>
      <c r="M1958" s="149"/>
      <c r="N1958" s="145" t="s">
        <v>10052</v>
      </c>
      <c r="O1958" s="175" t="s">
        <v>10053</v>
      </c>
      <c r="P1958" s="175"/>
    </row>
    <row r="1959" spans="1:16" ht="78" x14ac:dyDescent="0.3">
      <c r="A1959" s="122" t="s">
        <v>412</v>
      </c>
      <c r="B1959" s="146">
        <v>44648</v>
      </c>
      <c r="C1959" s="147" t="s">
        <v>10054</v>
      </c>
      <c r="D1959" s="145" t="s">
        <v>10055</v>
      </c>
      <c r="E1959" s="145" t="s">
        <v>1878</v>
      </c>
      <c r="F1959" s="144" t="s">
        <v>1544</v>
      </c>
      <c r="G1959" s="145" t="s">
        <v>564</v>
      </c>
      <c r="H1959" s="116" t="s">
        <v>396</v>
      </c>
      <c r="I1959" s="136" t="s">
        <v>461</v>
      </c>
      <c r="J1959" s="124"/>
      <c r="K1959" s="124" t="s">
        <v>72</v>
      </c>
      <c r="L1959" s="124"/>
      <c r="M1959" s="149"/>
      <c r="N1959" s="145" t="s">
        <v>10056</v>
      </c>
      <c r="O1959" s="175" t="s">
        <v>10057</v>
      </c>
      <c r="P1959" s="175"/>
    </row>
    <row r="1960" spans="1:16" ht="93.6" x14ac:dyDescent="0.3">
      <c r="A1960" s="122" t="s">
        <v>412</v>
      </c>
      <c r="B1960" s="146">
        <v>44648</v>
      </c>
      <c r="C1960" s="147" t="s">
        <v>10058</v>
      </c>
      <c r="D1960" s="145" t="s">
        <v>10059</v>
      </c>
      <c r="E1960" s="145" t="s">
        <v>1634</v>
      </c>
      <c r="F1960" s="144" t="s">
        <v>1544</v>
      </c>
      <c r="G1960" s="145" t="s">
        <v>1088</v>
      </c>
      <c r="H1960" s="116" t="s">
        <v>396</v>
      </c>
      <c r="I1960" s="136" t="s">
        <v>385</v>
      </c>
      <c r="J1960" s="124"/>
      <c r="K1960" s="124" t="s">
        <v>1</v>
      </c>
      <c r="L1960" s="124"/>
      <c r="M1960" s="149"/>
      <c r="N1960" s="145" t="s">
        <v>10060</v>
      </c>
      <c r="O1960" s="175" t="s">
        <v>10061</v>
      </c>
      <c r="P1960" s="175"/>
    </row>
    <row r="1961" spans="1:16" ht="93.6" x14ac:dyDescent="0.3">
      <c r="A1961" s="122" t="s">
        <v>412</v>
      </c>
      <c r="B1961" s="146">
        <v>44648</v>
      </c>
      <c r="C1961" s="147" t="s">
        <v>10062</v>
      </c>
      <c r="D1961" s="145" t="s">
        <v>10063</v>
      </c>
      <c r="E1961" s="145" t="s">
        <v>2869</v>
      </c>
      <c r="F1961" s="144" t="s">
        <v>1544</v>
      </c>
      <c r="G1961" s="145" t="s">
        <v>564</v>
      </c>
      <c r="H1961" s="116" t="s">
        <v>396</v>
      </c>
      <c r="I1961" s="136" t="s">
        <v>431</v>
      </c>
      <c r="J1961" s="124" t="s">
        <v>452</v>
      </c>
      <c r="K1961" s="124" t="s">
        <v>3</v>
      </c>
      <c r="L1961" s="124" t="s">
        <v>10064</v>
      </c>
      <c r="M1961" s="149"/>
      <c r="N1961" s="145" t="s">
        <v>10065</v>
      </c>
      <c r="O1961" s="175" t="s">
        <v>10066</v>
      </c>
      <c r="P1961" s="175"/>
    </row>
    <row r="1962" spans="1:16" ht="93.6" x14ac:dyDescent="0.3">
      <c r="A1962" s="122" t="s">
        <v>412</v>
      </c>
      <c r="B1962" s="146">
        <v>44648</v>
      </c>
      <c r="C1962" s="147" t="s">
        <v>10067</v>
      </c>
      <c r="D1962" s="145" t="s">
        <v>10068</v>
      </c>
      <c r="E1962" s="145" t="s">
        <v>1401</v>
      </c>
      <c r="F1962" s="144" t="s">
        <v>1463</v>
      </c>
      <c r="G1962" s="145" t="s">
        <v>409</v>
      </c>
      <c r="H1962" s="116" t="s">
        <v>396</v>
      </c>
      <c r="I1962" s="136" t="s">
        <v>447</v>
      </c>
      <c r="J1962" s="124"/>
      <c r="K1962" s="124" t="s">
        <v>191</v>
      </c>
      <c r="L1962" s="124" t="s">
        <v>769</v>
      </c>
      <c r="M1962" s="149"/>
      <c r="N1962" s="145" t="s">
        <v>10069</v>
      </c>
      <c r="O1962" s="175" t="s">
        <v>10070</v>
      </c>
      <c r="P1962" s="175"/>
    </row>
    <row r="1963" spans="1:16" ht="78" x14ac:dyDescent="0.3">
      <c r="A1963" s="122" t="s">
        <v>412</v>
      </c>
      <c r="B1963" s="146">
        <v>44648</v>
      </c>
      <c r="C1963" s="147" t="s">
        <v>10071</v>
      </c>
      <c r="D1963" s="145" t="s">
        <v>10072</v>
      </c>
      <c r="E1963" s="145" t="s">
        <v>2869</v>
      </c>
      <c r="F1963" s="144" t="s">
        <v>3383</v>
      </c>
      <c r="G1963" s="145" t="s">
        <v>374</v>
      </c>
      <c r="H1963" s="116" t="s">
        <v>396</v>
      </c>
      <c r="I1963" s="136" t="s">
        <v>385</v>
      </c>
      <c r="J1963" s="124" t="s">
        <v>386</v>
      </c>
      <c r="K1963" s="124" t="s">
        <v>19</v>
      </c>
      <c r="L1963" s="124" t="s">
        <v>850</v>
      </c>
      <c r="M1963" s="149"/>
      <c r="N1963" s="145" t="s">
        <v>10073</v>
      </c>
      <c r="O1963" s="175" t="s">
        <v>10074</v>
      </c>
      <c r="P1963" s="175"/>
    </row>
    <row r="1964" spans="1:16" ht="249.6" x14ac:dyDescent="0.3">
      <c r="A1964" s="122" t="s">
        <v>1214</v>
      </c>
      <c r="B1964" s="146">
        <v>44648</v>
      </c>
      <c r="C1964" s="147" t="s">
        <v>10075</v>
      </c>
      <c r="D1964" s="145" t="s">
        <v>10076</v>
      </c>
      <c r="E1964" s="173" t="s">
        <v>1572</v>
      </c>
      <c r="F1964" s="144" t="s">
        <v>3422</v>
      </c>
      <c r="G1964" s="145" t="s">
        <v>409</v>
      </c>
      <c r="H1964" s="116" t="s">
        <v>375</v>
      </c>
      <c r="I1964" s="136" t="s">
        <v>431</v>
      </c>
      <c r="J1964" s="124"/>
      <c r="K1964" s="124"/>
      <c r="L1964" s="124" t="s">
        <v>850</v>
      </c>
      <c r="M1964" s="149"/>
      <c r="N1964" s="145" t="s">
        <v>10077</v>
      </c>
      <c r="O1964" s="175" t="s">
        <v>10078</v>
      </c>
      <c r="P1964" s="175"/>
    </row>
    <row r="1965" spans="1:16" ht="62.4" x14ac:dyDescent="0.3">
      <c r="A1965" s="122" t="s">
        <v>369</v>
      </c>
      <c r="B1965" s="146">
        <v>44648</v>
      </c>
      <c r="C1965" s="147" t="s">
        <v>10079</v>
      </c>
      <c r="D1965" s="145" t="s">
        <v>10080</v>
      </c>
      <c r="E1965" s="145" t="s">
        <v>1850</v>
      </c>
      <c r="F1965" s="144" t="s">
        <v>1463</v>
      </c>
      <c r="G1965" s="145" t="s">
        <v>564</v>
      </c>
      <c r="H1965" s="116" t="s">
        <v>396</v>
      </c>
      <c r="I1965" s="136" t="s">
        <v>461</v>
      </c>
      <c r="J1965" s="124"/>
      <c r="K1965" s="124" t="s">
        <v>72</v>
      </c>
      <c r="L1965" s="124"/>
      <c r="M1965" s="149"/>
      <c r="N1965" s="145" t="s">
        <v>10081</v>
      </c>
      <c r="O1965" s="175" t="s">
        <v>10082</v>
      </c>
      <c r="P1965" s="175"/>
    </row>
    <row r="1966" spans="1:16" ht="109.2" x14ac:dyDescent="0.3">
      <c r="A1966" s="122" t="s">
        <v>927</v>
      </c>
      <c r="B1966" s="146">
        <v>44648</v>
      </c>
      <c r="C1966" s="147" t="s">
        <v>10083</v>
      </c>
      <c r="D1966" s="145" t="s">
        <v>10084</v>
      </c>
      <c r="E1966" s="145" t="s">
        <v>10085</v>
      </c>
      <c r="F1966" s="148" t="s">
        <v>1556</v>
      </c>
      <c r="G1966" s="145" t="s">
        <v>1088</v>
      </c>
      <c r="H1966" s="116" t="s">
        <v>396</v>
      </c>
      <c r="I1966" s="136" t="s">
        <v>385</v>
      </c>
      <c r="J1966" s="124" t="s">
        <v>386</v>
      </c>
      <c r="K1966" s="124" t="s">
        <v>19</v>
      </c>
      <c r="L1966" s="124" t="s">
        <v>850</v>
      </c>
      <c r="M1966" s="149"/>
      <c r="N1966" s="148" t="s">
        <v>10086</v>
      </c>
      <c r="O1966" s="175" t="s">
        <v>10087</v>
      </c>
      <c r="P1966" s="175"/>
    </row>
    <row r="1967" spans="1:16" ht="343.2" x14ac:dyDescent="0.3">
      <c r="A1967" s="122" t="s">
        <v>400</v>
      </c>
      <c r="B1967" s="146">
        <v>44648</v>
      </c>
      <c r="C1967" s="147" t="s">
        <v>10088</v>
      </c>
      <c r="D1967" s="145" t="s">
        <v>10089</v>
      </c>
      <c r="E1967" s="145" t="s">
        <v>2105</v>
      </c>
      <c r="F1967" s="144" t="s">
        <v>374</v>
      </c>
      <c r="G1967" s="168" t="s">
        <v>374</v>
      </c>
      <c r="H1967" s="116" t="s">
        <v>375</v>
      </c>
      <c r="I1967" s="136" t="s">
        <v>431</v>
      </c>
      <c r="J1967" s="124" t="s">
        <v>386</v>
      </c>
      <c r="K1967" s="124" t="s">
        <v>48</v>
      </c>
      <c r="L1967" s="124" t="s">
        <v>10090</v>
      </c>
      <c r="M1967" s="149"/>
      <c r="N1967" s="145" t="s">
        <v>10091</v>
      </c>
      <c r="O1967" s="175" t="s">
        <v>10092</v>
      </c>
      <c r="P1967" s="175"/>
    </row>
    <row r="1968" spans="1:16" ht="109.2" x14ac:dyDescent="0.3">
      <c r="A1968" s="122" t="s">
        <v>400</v>
      </c>
      <c r="B1968" s="146">
        <v>44648</v>
      </c>
      <c r="C1968" s="147" t="s">
        <v>10093</v>
      </c>
      <c r="D1968" s="145" t="s">
        <v>10094</v>
      </c>
      <c r="E1968" s="145" t="s">
        <v>1913</v>
      </c>
      <c r="F1968" s="148" t="s">
        <v>2261</v>
      </c>
      <c r="G1968" s="145" t="s">
        <v>564</v>
      </c>
      <c r="H1968" s="116" t="s">
        <v>396</v>
      </c>
      <c r="I1968" s="136" t="s">
        <v>431</v>
      </c>
      <c r="J1968" s="124" t="s">
        <v>386</v>
      </c>
      <c r="K1968" s="124" t="s">
        <v>58</v>
      </c>
      <c r="L1968" s="124" t="s">
        <v>10095</v>
      </c>
      <c r="M1968" s="149" t="s">
        <v>439</v>
      </c>
      <c r="N1968" s="148" t="s">
        <v>10096</v>
      </c>
      <c r="O1968" s="175" t="s">
        <v>10097</v>
      </c>
      <c r="P1968" s="175"/>
    </row>
    <row r="1969" spans="1:16" ht="62.4" x14ac:dyDescent="0.3">
      <c r="A1969" s="122" t="s">
        <v>400</v>
      </c>
      <c r="B1969" s="146">
        <v>44648</v>
      </c>
      <c r="C1969" s="147" t="s">
        <v>10098</v>
      </c>
      <c r="D1969" s="145" t="s">
        <v>10099</v>
      </c>
      <c r="E1969" s="145" t="s">
        <v>1860</v>
      </c>
      <c r="F1969" s="148" t="s">
        <v>1556</v>
      </c>
      <c r="G1969" s="145" t="s">
        <v>409</v>
      </c>
      <c r="H1969" s="116" t="s">
        <v>396</v>
      </c>
      <c r="I1969" s="136" t="s">
        <v>385</v>
      </c>
      <c r="J1969" s="124" t="s">
        <v>386</v>
      </c>
      <c r="K1969" s="124" t="s">
        <v>50</v>
      </c>
      <c r="L1969" s="124" t="s">
        <v>5119</v>
      </c>
      <c r="M1969" s="149" t="s">
        <v>439</v>
      </c>
      <c r="N1969" s="148" t="s">
        <v>10100</v>
      </c>
      <c r="O1969" s="175" t="s">
        <v>10101</v>
      </c>
      <c r="P1969" s="175"/>
    </row>
    <row r="1970" spans="1:16" ht="202.8" x14ac:dyDescent="0.3">
      <c r="A1970" s="122" t="s">
        <v>400</v>
      </c>
      <c r="B1970" s="146">
        <v>44648</v>
      </c>
      <c r="C1970" s="147" t="s">
        <v>10102</v>
      </c>
      <c r="D1970" s="145" t="s">
        <v>10103</v>
      </c>
      <c r="E1970" s="145" t="s">
        <v>1737</v>
      </c>
      <c r="F1970" s="144" t="s">
        <v>374</v>
      </c>
      <c r="G1970" s="145" t="s">
        <v>374</v>
      </c>
      <c r="H1970" s="116" t="s">
        <v>375</v>
      </c>
      <c r="I1970" s="136" t="s">
        <v>431</v>
      </c>
      <c r="J1970" s="124" t="s">
        <v>386</v>
      </c>
      <c r="K1970" s="124" t="s">
        <v>50</v>
      </c>
      <c r="L1970" s="124" t="s">
        <v>10104</v>
      </c>
      <c r="M1970" s="149" t="s">
        <v>439</v>
      </c>
      <c r="N1970" s="145" t="s">
        <v>10105</v>
      </c>
      <c r="O1970" s="175" t="s">
        <v>10106</v>
      </c>
      <c r="P1970" s="175"/>
    </row>
    <row r="1971" spans="1:16" ht="140.4" x14ac:dyDescent="0.3">
      <c r="A1971" s="122" t="s">
        <v>400</v>
      </c>
      <c r="B1971" s="146">
        <v>44648</v>
      </c>
      <c r="C1971" s="147" t="s">
        <v>10107</v>
      </c>
      <c r="D1971" s="145" t="s">
        <v>10108</v>
      </c>
      <c r="E1971" s="145" t="s">
        <v>1449</v>
      </c>
      <c r="F1971" s="144" t="s">
        <v>374</v>
      </c>
      <c r="G1971" s="168" t="s">
        <v>374</v>
      </c>
      <c r="H1971" s="116" t="s">
        <v>375</v>
      </c>
      <c r="I1971" s="136" t="s">
        <v>806</v>
      </c>
      <c r="J1971" s="124" t="s">
        <v>452</v>
      </c>
      <c r="K1971" s="124" t="s">
        <v>123</v>
      </c>
      <c r="L1971" s="124" t="s">
        <v>10109</v>
      </c>
      <c r="M1971" s="149"/>
      <c r="N1971" s="145" t="s">
        <v>10110</v>
      </c>
      <c r="O1971" s="175" t="s">
        <v>10111</v>
      </c>
      <c r="P1971" s="175"/>
    </row>
    <row r="1972" spans="1:16" ht="78" x14ac:dyDescent="0.3">
      <c r="A1972" s="122" t="s">
        <v>750</v>
      </c>
      <c r="B1972" s="146">
        <v>44648</v>
      </c>
      <c r="C1972" s="147" t="s">
        <v>10112</v>
      </c>
      <c r="D1972" s="145" t="s">
        <v>10113</v>
      </c>
      <c r="E1972" s="145" t="s">
        <v>709</v>
      </c>
      <c r="F1972" s="144" t="s">
        <v>1463</v>
      </c>
      <c r="G1972" s="145" t="s">
        <v>4189</v>
      </c>
      <c r="H1972" s="116" t="s">
        <v>396</v>
      </c>
      <c r="I1972" s="125" t="s">
        <v>1147</v>
      </c>
      <c r="J1972" s="123"/>
      <c r="K1972" s="124" t="s">
        <v>1</v>
      </c>
      <c r="L1972" s="124" t="s">
        <v>10114</v>
      </c>
      <c r="M1972" s="149"/>
      <c r="N1972" s="145" t="s">
        <v>10115</v>
      </c>
      <c r="O1972" s="175" t="s">
        <v>10116</v>
      </c>
      <c r="P1972" s="175"/>
    </row>
    <row r="1973" spans="1:16" ht="62.4" x14ac:dyDescent="0.3">
      <c r="A1973" s="122" t="s">
        <v>379</v>
      </c>
      <c r="B1973" s="146">
        <v>44648</v>
      </c>
      <c r="C1973" s="147" t="s">
        <v>10117</v>
      </c>
      <c r="D1973" s="145" t="s">
        <v>10118</v>
      </c>
      <c r="E1973" s="145" t="s">
        <v>2548</v>
      </c>
      <c r="F1973" s="144" t="s">
        <v>1298</v>
      </c>
      <c r="G1973" s="145" t="s">
        <v>5269</v>
      </c>
      <c r="H1973" s="116" t="s">
        <v>396</v>
      </c>
      <c r="I1973" s="125" t="s">
        <v>1147</v>
      </c>
      <c r="J1973" s="123" t="s">
        <v>386</v>
      </c>
      <c r="K1973" s="124" t="s">
        <v>113</v>
      </c>
      <c r="L1973" s="124" t="s">
        <v>10119</v>
      </c>
      <c r="M1973" s="149"/>
      <c r="N1973" s="145" t="s">
        <v>10120</v>
      </c>
      <c r="O1973" s="175" t="s">
        <v>10121</v>
      </c>
      <c r="P1973" s="175"/>
    </row>
    <row r="1974" spans="1:16" ht="109.2" x14ac:dyDescent="0.3">
      <c r="A1974" s="122" t="s">
        <v>379</v>
      </c>
      <c r="B1974" s="146">
        <v>44648</v>
      </c>
      <c r="C1974" s="147" t="s">
        <v>10122</v>
      </c>
      <c r="D1974" s="145" t="s">
        <v>10123</v>
      </c>
      <c r="E1974" s="145" t="s">
        <v>2466</v>
      </c>
      <c r="F1974" s="144" t="s">
        <v>1463</v>
      </c>
      <c r="G1974" s="145" t="s">
        <v>2951</v>
      </c>
      <c r="H1974" s="116" t="s">
        <v>396</v>
      </c>
      <c r="I1974" s="125" t="s">
        <v>431</v>
      </c>
      <c r="J1974" s="123" t="s">
        <v>452</v>
      </c>
      <c r="K1974" s="124" t="s">
        <v>32</v>
      </c>
      <c r="L1974" s="124" t="s">
        <v>10124</v>
      </c>
      <c r="M1974" s="149" t="s">
        <v>439</v>
      </c>
      <c r="N1974" s="145" t="s">
        <v>10125</v>
      </c>
      <c r="O1974" s="175" t="s">
        <v>10126</v>
      </c>
      <c r="P1974" s="175"/>
    </row>
    <row r="1975" spans="1:16" ht="78" x14ac:dyDescent="0.3">
      <c r="A1975" s="122" t="s">
        <v>1654</v>
      </c>
      <c r="B1975" s="146">
        <v>44648</v>
      </c>
      <c r="C1975" s="147" t="s">
        <v>10127</v>
      </c>
      <c r="D1975" s="145" t="s">
        <v>10128</v>
      </c>
      <c r="E1975" s="145" t="s">
        <v>2240</v>
      </c>
      <c r="F1975" s="144" t="s">
        <v>1525</v>
      </c>
      <c r="G1975" s="145" t="s">
        <v>1088</v>
      </c>
      <c r="H1975" s="116" t="s">
        <v>375</v>
      </c>
      <c r="I1975" s="125" t="s">
        <v>431</v>
      </c>
      <c r="J1975" s="123"/>
      <c r="K1975" s="124" t="s">
        <v>10</v>
      </c>
      <c r="L1975" s="124" t="s">
        <v>10129</v>
      </c>
      <c r="M1975" s="149"/>
      <c r="N1975" s="145" t="s">
        <v>10130</v>
      </c>
      <c r="O1975" s="175" t="s">
        <v>10131</v>
      </c>
      <c r="P1975" s="175"/>
    </row>
    <row r="1976" spans="1:16" ht="62.4" x14ac:dyDescent="0.3">
      <c r="A1976" s="122" t="s">
        <v>390</v>
      </c>
      <c r="B1976" s="146">
        <v>44641</v>
      </c>
      <c r="C1976" s="147" t="s">
        <v>10132</v>
      </c>
      <c r="D1976" s="145" t="s">
        <v>10133</v>
      </c>
      <c r="E1976" s="145" t="s">
        <v>445</v>
      </c>
      <c r="F1976" s="148" t="s">
        <v>1463</v>
      </c>
      <c r="G1976" s="145" t="s">
        <v>665</v>
      </c>
      <c r="H1976" s="116" t="s">
        <v>396</v>
      </c>
      <c r="I1976" s="136" t="s">
        <v>1450</v>
      </c>
      <c r="J1976" s="124" t="s">
        <v>386</v>
      </c>
      <c r="K1976" s="124" t="s">
        <v>43</v>
      </c>
      <c r="L1976" s="124" t="s">
        <v>10134</v>
      </c>
      <c r="M1976" s="149" t="s">
        <v>649</v>
      </c>
      <c r="N1976" s="148" t="s">
        <v>10135</v>
      </c>
      <c r="O1976" s="148" t="s">
        <v>10136</v>
      </c>
      <c r="P1976" s="148"/>
    </row>
    <row r="1977" spans="1:16" ht="78" x14ac:dyDescent="0.3">
      <c r="A1977" s="122" t="s">
        <v>390</v>
      </c>
      <c r="B1977" s="146">
        <v>44641</v>
      </c>
      <c r="C1977" s="147" t="s">
        <v>10137</v>
      </c>
      <c r="D1977" s="145" t="s">
        <v>10138</v>
      </c>
      <c r="E1977" s="145" t="s">
        <v>10139</v>
      </c>
      <c r="F1977" s="144" t="s">
        <v>374</v>
      </c>
      <c r="G1977" s="145" t="s">
        <v>942</v>
      </c>
      <c r="H1977" s="116" t="s">
        <v>396</v>
      </c>
      <c r="I1977" s="136" t="s">
        <v>447</v>
      </c>
      <c r="J1977" s="124" t="s">
        <v>386</v>
      </c>
      <c r="K1977" s="124" t="s">
        <v>43</v>
      </c>
      <c r="L1977" s="124" t="s">
        <v>10140</v>
      </c>
      <c r="M1977" s="149" t="s">
        <v>439</v>
      </c>
      <c r="N1977" s="145" t="s">
        <v>10141</v>
      </c>
      <c r="O1977" s="148" t="s">
        <v>10142</v>
      </c>
      <c r="P1977" s="148"/>
    </row>
    <row r="1978" spans="1:16" ht="78" x14ac:dyDescent="0.3">
      <c r="A1978" s="122" t="s">
        <v>442</v>
      </c>
      <c r="B1978" s="111">
        <v>44641</v>
      </c>
      <c r="C1978" s="120" t="s">
        <v>10143</v>
      </c>
      <c r="D1978" s="112" t="s">
        <v>10144</v>
      </c>
      <c r="E1978" s="112" t="s">
        <v>10145</v>
      </c>
      <c r="F1978" s="113" t="s">
        <v>374</v>
      </c>
      <c r="G1978" s="112" t="s">
        <v>374</v>
      </c>
      <c r="H1978" s="116" t="s">
        <v>396</v>
      </c>
      <c r="I1978" s="119" t="s">
        <v>424</v>
      </c>
      <c r="J1978" s="114" t="s">
        <v>452</v>
      </c>
      <c r="K1978" s="115" t="s">
        <v>0</v>
      </c>
      <c r="L1978" s="115"/>
      <c r="M1978" s="117"/>
      <c r="N1978" s="121" t="s">
        <v>10146</v>
      </c>
      <c r="O1978" s="112" t="s">
        <v>10147</v>
      </c>
      <c r="P1978" s="112"/>
    </row>
    <row r="1979" spans="1:16" ht="109.2" x14ac:dyDescent="0.3">
      <c r="A1979" s="122" t="s">
        <v>602</v>
      </c>
      <c r="B1979" s="146">
        <v>44641</v>
      </c>
      <c r="C1979" s="147" t="s">
        <v>10148</v>
      </c>
      <c r="D1979" s="145" t="s">
        <v>10149</v>
      </c>
      <c r="E1979" s="145" t="s">
        <v>3241</v>
      </c>
      <c r="F1979" s="148" t="s">
        <v>1556</v>
      </c>
      <c r="G1979" s="145" t="s">
        <v>1004</v>
      </c>
      <c r="H1979" s="116" t="s">
        <v>396</v>
      </c>
      <c r="I1979" s="136" t="s">
        <v>385</v>
      </c>
      <c r="J1979" s="124" t="s">
        <v>452</v>
      </c>
      <c r="K1979" s="124" t="s">
        <v>190</v>
      </c>
      <c r="L1979" s="124" t="s">
        <v>10150</v>
      </c>
      <c r="M1979" s="149"/>
      <c r="N1979" s="148" t="s">
        <v>10151</v>
      </c>
      <c r="O1979" s="148" t="s">
        <v>10152</v>
      </c>
      <c r="P1979" s="148"/>
    </row>
    <row r="1980" spans="1:16" ht="109.2" x14ac:dyDescent="0.3">
      <c r="A1980" s="122" t="s">
        <v>602</v>
      </c>
      <c r="B1980" s="146">
        <v>44641</v>
      </c>
      <c r="C1980" s="147" t="s">
        <v>10153</v>
      </c>
      <c r="D1980" s="145" t="s">
        <v>10154</v>
      </c>
      <c r="E1980" s="145" t="s">
        <v>2094</v>
      </c>
      <c r="F1980" s="144" t="s">
        <v>1606</v>
      </c>
      <c r="G1980" s="145" t="s">
        <v>409</v>
      </c>
      <c r="H1980" s="116" t="s">
        <v>396</v>
      </c>
      <c r="I1980" s="136" t="s">
        <v>385</v>
      </c>
      <c r="J1980" s="124"/>
      <c r="K1980" s="124" t="s">
        <v>1</v>
      </c>
      <c r="L1980" s="124" t="s">
        <v>850</v>
      </c>
      <c r="M1980" s="149"/>
      <c r="N1980" s="145" t="s">
        <v>10155</v>
      </c>
      <c r="O1980" s="148" t="s">
        <v>10156</v>
      </c>
      <c r="P1980" s="148"/>
    </row>
    <row r="1981" spans="1:16" ht="140.4" x14ac:dyDescent="0.3">
      <c r="A1981" s="122" t="s">
        <v>412</v>
      </c>
      <c r="B1981" s="146">
        <v>44641</v>
      </c>
      <c r="C1981" s="147" t="s">
        <v>10157</v>
      </c>
      <c r="D1981" s="145" t="s">
        <v>10158</v>
      </c>
      <c r="E1981" s="145" t="s">
        <v>2270</v>
      </c>
      <c r="F1981" s="148" t="s">
        <v>1463</v>
      </c>
      <c r="G1981" s="145" t="s">
        <v>873</v>
      </c>
      <c r="H1981" s="116" t="s">
        <v>396</v>
      </c>
      <c r="I1981" s="136" t="s">
        <v>461</v>
      </c>
      <c r="J1981" s="124"/>
      <c r="K1981" s="124"/>
      <c r="L1981" s="124" t="s">
        <v>850</v>
      </c>
      <c r="M1981" s="149"/>
      <c r="N1981" s="145" t="s">
        <v>10159</v>
      </c>
      <c r="O1981" s="148" t="s">
        <v>10160</v>
      </c>
      <c r="P1981" s="148"/>
    </row>
    <row r="1982" spans="1:16" ht="171.6" x14ac:dyDescent="0.3">
      <c r="A1982" s="122" t="s">
        <v>412</v>
      </c>
      <c r="B1982" s="146">
        <v>44641</v>
      </c>
      <c r="C1982" s="147" t="s">
        <v>10161</v>
      </c>
      <c r="D1982" s="145" t="s">
        <v>10162</v>
      </c>
      <c r="E1982" s="145" t="s">
        <v>2548</v>
      </c>
      <c r="F1982" s="148" t="s">
        <v>1463</v>
      </c>
      <c r="G1982" s="145" t="s">
        <v>564</v>
      </c>
      <c r="H1982" s="116" t="s">
        <v>396</v>
      </c>
      <c r="I1982" s="136" t="s">
        <v>385</v>
      </c>
      <c r="J1982" s="124" t="s">
        <v>386</v>
      </c>
      <c r="K1982" s="124" t="s">
        <v>19</v>
      </c>
      <c r="L1982" s="124"/>
      <c r="M1982" s="149"/>
      <c r="N1982" s="148" t="s">
        <v>10163</v>
      </c>
      <c r="O1982" s="148" t="s">
        <v>10164</v>
      </c>
      <c r="P1982" s="148"/>
    </row>
    <row r="1983" spans="1:16" ht="409.6" x14ac:dyDescent="0.3">
      <c r="A1983" s="122" t="s">
        <v>412</v>
      </c>
      <c r="B1983" s="146">
        <v>44641</v>
      </c>
      <c r="C1983" s="147" t="s">
        <v>10165</v>
      </c>
      <c r="D1983" s="145" t="s">
        <v>10166</v>
      </c>
      <c r="E1983" s="145" t="s">
        <v>1878</v>
      </c>
      <c r="F1983" s="144" t="s">
        <v>374</v>
      </c>
      <c r="G1983" s="145" t="s">
        <v>374</v>
      </c>
      <c r="H1983" s="116" t="s">
        <v>375</v>
      </c>
      <c r="I1983" s="136" t="s">
        <v>461</v>
      </c>
      <c r="J1983" s="124"/>
      <c r="K1983" s="124" t="s">
        <v>7</v>
      </c>
      <c r="L1983" s="124" t="s">
        <v>10167</v>
      </c>
      <c r="M1983" s="149"/>
      <c r="N1983" s="145" t="s">
        <v>10168</v>
      </c>
      <c r="O1983" s="148" t="s">
        <v>10169</v>
      </c>
      <c r="P1983" s="148"/>
    </row>
    <row r="1984" spans="1:16" ht="62.4" x14ac:dyDescent="0.3">
      <c r="A1984" s="122" t="s">
        <v>412</v>
      </c>
      <c r="B1984" s="146">
        <v>44641</v>
      </c>
      <c r="C1984" s="147" t="s">
        <v>10170</v>
      </c>
      <c r="D1984" s="145" t="s">
        <v>10171</v>
      </c>
      <c r="E1984" s="173" t="s">
        <v>2143</v>
      </c>
      <c r="F1984" s="144" t="s">
        <v>374</v>
      </c>
      <c r="G1984" s="145" t="s">
        <v>374</v>
      </c>
      <c r="H1984" s="116" t="s">
        <v>396</v>
      </c>
      <c r="I1984" s="136" t="s">
        <v>397</v>
      </c>
      <c r="J1984" s="124"/>
      <c r="K1984" s="124"/>
      <c r="L1984" s="124" t="s">
        <v>850</v>
      </c>
      <c r="M1984" s="149"/>
      <c r="N1984" s="145" t="s">
        <v>10172</v>
      </c>
      <c r="O1984" s="148" t="s">
        <v>10173</v>
      </c>
      <c r="P1984" s="148"/>
    </row>
    <row r="1985" spans="1:16" ht="140.4" x14ac:dyDescent="0.3">
      <c r="A1985" s="122" t="s">
        <v>412</v>
      </c>
      <c r="B1985" s="146">
        <v>44641</v>
      </c>
      <c r="C1985" s="147" t="s">
        <v>10174</v>
      </c>
      <c r="D1985" s="145" t="s">
        <v>10175</v>
      </c>
      <c r="E1985" s="145" t="s">
        <v>9717</v>
      </c>
      <c r="F1985" s="144" t="s">
        <v>374</v>
      </c>
      <c r="G1985" s="145" t="s">
        <v>374</v>
      </c>
      <c r="H1985" s="116" t="s">
        <v>396</v>
      </c>
      <c r="I1985" s="136" t="s">
        <v>447</v>
      </c>
      <c r="J1985" s="124" t="s">
        <v>452</v>
      </c>
      <c r="K1985" s="124" t="s">
        <v>162</v>
      </c>
      <c r="L1985" s="124" t="s">
        <v>10176</v>
      </c>
      <c r="M1985" s="149"/>
      <c r="N1985" s="145" t="s">
        <v>10177</v>
      </c>
      <c r="O1985" s="148" t="s">
        <v>10178</v>
      </c>
      <c r="P1985" s="148"/>
    </row>
    <row r="1986" spans="1:16" ht="93.6" x14ac:dyDescent="0.3">
      <c r="A1986" s="122" t="s">
        <v>1214</v>
      </c>
      <c r="B1986" s="146">
        <v>44641</v>
      </c>
      <c r="C1986" s="147" t="s">
        <v>10179</v>
      </c>
      <c r="D1986" s="145" t="s">
        <v>10180</v>
      </c>
      <c r="E1986" s="145" t="s">
        <v>3247</v>
      </c>
      <c r="F1986" s="144" t="s">
        <v>1544</v>
      </c>
      <c r="G1986" s="145" t="s">
        <v>830</v>
      </c>
      <c r="H1986" s="116" t="s">
        <v>396</v>
      </c>
      <c r="I1986" s="136" t="s">
        <v>1147</v>
      </c>
      <c r="J1986" s="124"/>
      <c r="K1986" s="124" t="s">
        <v>1</v>
      </c>
      <c r="L1986" s="124"/>
      <c r="M1986" s="149"/>
      <c r="N1986" s="145" t="s">
        <v>10181</v>
      </c>
      <c r="O1986" s="148" t="s">
        <v>10182</v>
      </c>
      <c r="P1986" s="148"/>
    </row>
    <row r="1987" spans="1:16" ht="78" x14ac:dyDescent="0.3">
      <c r="A1987" s="122" t="s">
        <v>369</v>
      </c>
      <c r="B1987" s="146">
        <v>44641</v>
      </c>
      <c r="C1987" s="147" t="s">
        <v>10183</v>
      </c>
      <c r="D1987" s="145" t="s">
        <v>10184</v>
      </c>
      <c r="E1987" s="145" t="s">
        <v>5711</v>
      </c>
      <c r="F1987" s="144" t="s">
        <v>1544</v>
      </c>
      <c r="G1987" s="145" t="s">
        <v>460</v>
      </c>
      <c r="H1987" s="116" t="s">
        <v>396</v>
      </c>
      <c r="I1987" s="136" t="s">
        <v>461</v>
      </c>
      <c r="J1987" s="124" t="s">
        <v>386</v>
      </c>
      <c r="K1987" s="124" t="s">
        <v>72</v>
      </c>
      <c r="L1987" s="124"/>
      <c r="M1987" s="149"/>
      <c r="N1987" s="148" t="s">
        <v>10185</v>
      </c>
      <c r="O1987" s="148" t="s">
        <v>10186</v>
      </c>
      <c r="P1987" s="148"/>
    </row>
    <row r="1988" spans="1:16" ht="156" x14ac:dyDescent="0.3">
      <c r="A1988" s="122" t="s">
        <v>369</v>
      </c>
      <c r="B1988" s="146">
        <v>44641</v>
      </c>
      <c r="C1988" s="147" t="s">
        <v>10187</v>
      </c>
      <c r="D1988" s="145" t="s">
        <v>10188</v>
      </c>
      <c r="E1988" s="145" t="s">
        <v>1401</v>
      </c>
      <c r="F1988" s="144" t="s">
        <v>10189</v>
      </c>
      <c r="G1988" s="145" t="s">
        <v>374</v>
      </c>
      <c r="H1988" s="116" t="s">
        <v>375</v>
      </c>
      <c r="I1988" s="136" t="s">
        <v>447</v>
      </c>
      <c r="J1988" s="124"/>
      <c r="K1988" s="124" t="s">
        <v>2</v>
      </c>
      <c r="L1988" s="124"/>
      <c r="M1988" s="149"/>
      <c r="N1988" s="145" t="s">
        <v>10190</v>
      </c>
      <c r="O1988" s="148" t="s">
        <v>10191</v>
      </c>
      <c r="P1988" s="148"/>
    </row>
    <row r="1989" spans="1:16" ht="312" x14ac:dyDescent="0.3">
      <c r="A1989" s="122" t="s">
        <v>400</v>
      </c>
      <c r="B1989" s="146">
        <v>44641</v>
      </c>
      <c r="C1989" s="147" t="s">
        <v>10192</v>
      </c>
      <c r="D1989" s="145" t="s">
        <v>10193</v>
      </c>
      <c r="E1989" s="145" t="s">
        <v>1449</v>
      </c>
      <c r="F1989" s="144" t="s">
        <v>1525</v>
      </c>
      <c r="G1989" s="145" t="s">
        <v>2115</v>
      </c>
      <c r="H1989" s="116" t="s">
        <v>375</v>
      </c>
      <c r="I1989" s="170" t="s">
        <v>2271</v>
      </c>
      <c r="J1989" s="115" t="s">
        <v>452</v>
      </c>
      <c r="K1989" s="115" t="s">
        <v>47</v>
      </c>
      <c r="L1989" s="115" t="s">
        <v>10194</v>
      </c>
      <c r="M1989" s="149"/>
      <c r="N1989" s="145" t="s">
        <v>10195</v>
      </c>
      <c r="O1989" s="148" t="s">
        <v>10196</v>
      </c>
      <c r="P1989" s="148"/>
    </row>
    <row r="1990" spans="1:16" ht="93.6" x14ac:dyDescent="0.3">
      <c r="A1990" s="122" t="s">
        <v>400</v>
      </c>
      <c r="B1990" s="146">
        <v>44641</v>
      </c>
      <c r="C1990" s="147" t="s">
        <v>10197</v>
      </c>
      <c r="D1990" s="145" t="s">
        <v>10198</v>
      </c>
      <c r="E1990" s="145" t="s">
        <v>445</v>
      </c>
      <c r="F1990" s="148" t="s">
        <v>1556</v>
      </c>
      <c r="G1990" s="145" t="s">
        <v>564</v>
      </c>
      <c r="H1990" s="116" t="s">
        <v>396</v>
      </c>
      <c r="I1990" s="136" t="s">
        <v>431</v>
      </c>
      <c r="J1990" s="124" t="s">
        <v>386</v>
      </c>
      <c r="K1990" s="124" t="s">
        <v>50</v>
      </c>
      <c r="L1990" s="124" t="s">
        <v>10199</v>
      </c>
      <c r="M1990" s="149" t="s">
        <v>439</v>
      </c>
      <c r="N1990" s="148" t="s">
        <v>10200</v>
      </c>
      <c r="O1990" s="148" t="s">
        <v>10201</v>
      </c>
      <c r="P1990" s="148"/>
    </row>
    <row r="1991" spans="1:16" ht="78" x14ac:dyDescent="0.3">
      <c r="A1991" s="122" t="s">
        <v>400</v>
      </c>
      <c r="B1991" s="146">
        <v>44641</v>
      </c>
      <c r="C1991" s="147" t="s">
        <v>10202</v>
      </c>
      <c r="D1991" s="145" t="s">
        <v>10203</v>
      </c>
      <c r="E1991" s="145" t="s">
        <v>2105</v>
      </c>
      <c r="F1991" s="148" t="s">
        <v>1463</v>
      </c>
      <c r="G1991" s="145" t="s">
        <v>564</v>
      </c>
      <c r="H1991" s="116" t="s">
        <v>396</v>
      </c>
      <c r="I1991" s="136" t="s">
        <v>385</v>
      </c>
      <c r="J1991" s="124"/>
      <c r="K1991" s="124" t="s">
        <v>14</v>
      </c>
      <c r="L1991" s="124"/>
      <c r="M1991" s="149" t="s">
        <v>439</v>
      </c>
      <c r="N1991" s="148" t="s">
        <v>10204</v>
      </c>
      <c r="O1991" s="148" t="s">
        <v>10205</v>
      </c>
      <c r="P1991" s="148"/>
    </row>
    <row r="1992" spans="1:16" ht="249.6" x14ac:dyDescent="0.3">
      <c r="A1992" s="122" t="s">
        <v>400</v>
      </c>
      <c r="B1992" s="146">
        <v>44641</v>
      </c>
      <c r="C1992" s="147" t="s">
        <v>10206</v>
      </c>
      <c r="D1992" s="145" t="s">
        <v>10207</v>
      </c>
      <c r="E1992" s="145" t="s">
        <v>10208</v>
      </c>
      <c r="F1992" s="144" t="s">
        <v>1606</v>
      </c>
      <c r="G1992" s="145" t="s">
        <v>564</v>
      </c>
      <c r="H1992" s="116" t="s">
        <v>396</v>
      </c>
      <c r="I1992" s="136" t="s">
        <v>431</v>
      </c>
      <c r="J1992" s="124" t="s">
        <v>386</v>
      </c>
      <c r="K1992" s="124" t="s">
        <v>3</v>
      </c>
      <c r="L1992" s="124" t="s">
        <v>10209</v>
      </c>
      <c r="M1992" s="149"/>
      <c r="N1992" s="145" t="s">
        <v>10210</v>
      </c>
      <c r="O1992" s="148" t="s">
        <v>10211</v>
      </c>
      <c r="P1992" s="148"/>
    </row>
    <row r="1993" spans="1:16" ht="109.2" x14ac:dyDescent="0.3">
      <c r="A1993" s="122" t="s">
        <v>400</v>
      </c>
      <c r="B1993" s="146">
        <v>44641</v>
      </c>
      <c r="C1993" s="147" t="s">
        <v>10212</v>
      </c>
      <c r="D1993" s="145" t="s">
        <v>10213</v>
      </c>
      <c r="E1993" s="145" t="s">
        <v>445</v>
      </c>
      <c r="F1993" s="144" t="s">
        <v>1525</v>
      </c>
      <c r="G1993" s="145" t="s">
        <v>942</v>
      </c>
      <c r="H1993" s="116" t="s">
        <v>375</v>
      </c>
      <c r="I1993" s="136" t="s">
        <v>1243</v>
      </c>
      <c r="J1993" s="124" t="s">
        <v>386</v>
      </c>
      <c r="K1993" s="124" t="s">
        <v>3</v>
      </c>
      <c r="L1993" s="124" t="s">
        <v>10214</v>
      </c>
      <c r="M1993" s="149"/>
      <c r="N1993" s="145" t="s">
        <v>10215</v>
      </c>
      <c r="O1993" s="148" t="s">
        <v>10216</v>
      </c>
      <c r="P1993" s="148"/>
    </row>
    <row r="1994" spans="1:16" ht="187.2" x14ac:dyDescent="0.3">
      <c r="A1994" s="122" t="s">
        <v>400</v>
      </c>
      <c r="B1994" s="146">
        <v>44641</v>
      </c>
      <c r="C1994" s="147" t="s">
        <v>10217</v>
      </c>
      <c r="D1994" s="145" t="s">
        <v>7978</v>
      </c>
      <c r="E1994" s="145" t="s">
        <v>6073</v>
      </c>
      <c r="F1994" s="144" t="s">
        <v>374</v>
      </c>
      <c r="G1994" s="145" t="s">
        <v>873</v>
      </c>
      <c r="H1994" s="116" t="s">
        <v>396</v>
      </c>
      <c r="I1994" s="125" t="s">
        <v>447</v>
      </c>
      <c r="J1994" s="123" t="s">
        <v>386</v>
      </c>
      <c r="K1994" s="124" t="s">
        <v>3</v>
      </c>
      <c r="L1994" s="124" t="s">
        <v>10218</v>
      </c>
      <c r="M1994" s="149"/>
      <c r="N1994" s="145" t="s">
        <v>10219</v>
      </c>
      <c r="O1994" s="148" t="s">
        <v>10220</v>
      </c>
      <c r="P1994" s="148"/>
    </row>
    <row r="1995" spans="1:16" ht="171.6" x14ac:dyDescent="0.3">
      <c r="A1995" s="122" t="s">
        <v>750</v>
      </c>
      <c r="B1995" s="146">
        <v>44641</v>
      </c>
      <c r="C1995" s="147" t="s">
        <v>10221</v>
      </c>
      <c r="D1995" s="145" t="s">
        <v>10222</v>
      </c>
      <c r="E1995" s="145" t="s">
        <v>1297</v>
      </c>
      <c r="F1995" s="144" t="s">
        <v>374</v>
      </c>
      <c r="G1995" s="145" t="s">
        <v>374</v>
      </c>
      <c r="H1995" s="116" t="s">
        <v>375</v>
      </c>
      <c r="I1995" s="125" t="s">
        <v>431</v>
      </c>
      <c r="J1995" s="123"/>
      <c r="K1995" s="124"/>
      <c r="L1995" s="124" t="s">
        <v>850</v>
      </c>
      <c r="M1995" s="149"/>
      <c r="N1995" s="145" t="s">
        <v>10223</v>
      </c>
      <c r="O1995" s="148" t="s">
        <v>10224</v>
      </c>
      <c r="P1995" s="148"/>
    </row>
    <row r="1996" spans="1:16" ht="124.8" x14ac:dyDescent="0.3">
      <c r="A1996" s="122" t="s">
        <v>379</v>
      </c>
      <c r="B1996" s="146">
        <v>44641</v>
      </c>
      <c r="C1996" s="147" t="s">
        <v>10225</v>
      </c>
      <c r="D1996" s="145" t="s">
        <v>10226</v>
      </c>
      <c r="E1996" s="145" t="s">
        <v>1850</v>
      </c>
      <c r="F1996" s="148" t="s">
        <v>1556</v>
      </c>
      <c r="G1996" s="145" t="s">
        <v>849</v>
      </c>
      <c r="H1996" s="116" t="s">
        <v>396</v>
      </c>
      <c r="I1996" s="125" t="s">
        <v>431</v>
      </c>
      <c r="J1996" s="123" t="s">
        <v>452</v>
      </c>
      <c r="K1996" s="124" t="s">
        <v>32</v>
      </c>
      <c r="L1996" s="124"/>
      <c r="M1996" s="149" t="s">
        <v>649</v>
      </c>
      <c r="N1996" s="145" t="s">
        <v>10227</v>
      </c>
      <c r="O1996" s="148" t="s">
        <v>10228</v>
      </c>
      <c r="P1996" s="148"/>
    </row>
    <row r="1997" spans="1:16" ht="62.4" x14ac:dyDescent="0.3">
      <c r="A1997" s="122" t="s">
        <v>379</v>
      </c>
      <c r="B1997" s="146">
        <v>44641</v>
      </c>
      <c r="C1997" s="147" t="s">
        <v>10229</v>
      </c>
      <c r="D1997" s="145" t="s">
        <v>10230</v>
      </c>
      <c r="E1997" s="145" t="s">
        <v>1661</v>
      </c>
      <c r="F1997" s="144" t="s">
        <v>1606</v>
      </c>
      <c r="G1997" s="145" t="s">
        <v>564</v>
      </c>
      <c r="H1997" s="116" t="s">
        <v>396</v>
      </c>
      <c r="I1997" s="125" t="s">
        <v>385</v>
      </c>
      <c r="J1997" s="123" t="s">
        <v>452</v>
      </c>
      <c r="K1997" s="124" t="s">
        <v>32</v>
      </c>
      <c r="L1997" s="124"/>
      <c r="M1997" s="149" t="s">
        <v>649</v>
      </c>
      <c r="N1997" s="145" t="s">
        <v>10231</v>
      </c>
      <c r="O1997" s="148" t="s">
        <v>10232</v>
      </c>
      <c r="P1997" s="148"/>
    </row>
    <row r="1998" spans="1:16" ht="124.8" x14ac:dyDescent="0.3">
      <c r="A1998" s="122" t="s">
        <v>379</v>
      </c>
      <c r="B1998" s="146">
        <v>44641</v>
      </c>
      <c r="C1998" s="147" t="s">
        <v>10233</v>
      </c>
      <c r="D1998" s="145" t="s">
        <v>10234</v>
      </c>
      <c r="E1998" s="145" t="s">
        <v>10235</v>
      </c>
      <c r="F1998" s="144" t="s">
        <v>1606</v>
      </c>
      <c r="G1998" s="145" t="s">
        <v>942</v>
      </c>
      <c r="H1998" s="116" t="s">
        <v>396</v>
      </c>
      <c r="I1998" s="125" t="s">
        <v>397</v>
      </c>
      <c r="J1998" s="123" t="s">
        <v>452</v>
      </c>
      <c r="K1998" s="124" t="s">
        <v>7</v>
      </c>
      <c r="L1998" s="124"/>
      <c r="M1998" s="149" t="s">
        <v>649</v>
      </c>
      <c r="N1998" s="145" t="s">
        <v>10236</v>
      </c>
      <c r="O1998" s="148" t="s">
        <v>10237</v>
      </c>
      <c r="P1998" s="148"/>
    </row>
    <row r="1999" spans="1:16" ht="218.4" x14ac:dyDescent="0.3">
      <c r="A1999" s="122" t="s">
        <v>379</v>
      </c>
      <c r="B1999" s="146">
        <v>44641</v>
      </c>
      <c r="C1999" s="147" t="s">
        <v>10238</v>
      </c>
      <c r="D1999" s="145" t="s">
        <v>10239</v>
      </c>
      <c r="E1999" s="145" t="s">
        <v>10240</v>
      </c>
      <c r="F1999" s="144" t="s">
        <v>1606</v>
      </c>
      <c r="G1999" s="145" t="s">
        <v>4574</v>
      </c>
      <c r="H1999" s="116" t="s">
        <v>396</v>
      </c>
      <c r="I1999" s="125" t="s">
        <v>431</v>
      </c>
      <c r="J1999" s="123" t="s">
        <v>386</v>
      </c>
      <c r="K1999" s="124" t="s">
        <v>113</v>
      </c>
      <c r="L1999" s="124" t="s">
        <v>10241</v>
      </c>
      <c r="M1999" s="149"/>
      <c r="N1999" s="145" t="s">
        <v>10242</v>
      </c>
      <c r="O1999" s="148" t="s">
        <v>10243</v>
      </c>
      <c r="P1999" s="148"/>
    </row>
    <row r="2000" spans="1:16" ht="109.2" x14ac:dyDescent="0.3">
      <c r="A2000" s="122" t="s">
        <v>379</v>
      </c>
      <c r="B2000" s="146">
        <v>44641</v>
      </c>
      <c r="C2000" s="147" t="s">
        <v>10244</v>
      </c>
      <c r="D2000" s="145" t="s">
        <v>10245</v>
      </c>
      <c r="E2000" s="145" t="s">
        <v>10246</v>
      </c>
      <c r="F2000" s="144" t="s">
        <v>1525</v>
      </c>
      <c r="G2000" s="145" t="s">
        <v>1152</v>
      </c>
      <c r="H2000" s="116" t="s">
        <v>375</v>
      </c>
      <c r="I2000" s="125" t="s">
        <v>447</v>
      </c>
      <c r="J2000" s="123" t="s">
        <v>452</v>
      </c>
      <c r="K2000" s="124" t="s">
        <v>32</v>
      </c>
      <c r="L2000" s="124" t="s">
        <v>10247</v>
      </c>
      <c r="M2000" s="149"/>
      <c r="N2000" s="145" t="s">
        <v>10248</v>
      </c>
      <c r="O2000" s="148" t="s">
        <v>10249</v>
      </c>
      <c r="P2000" s="148"/>
    </row>
    <row r="2001" spans="1:16" ht="46.8" x14ac:dyDescent="0.3">
      <c r="A2001" s="122" t="s">
        <v>379</v>
      </c>
      <c r="B2001" s="146">
        <v>44641</v>
      </c>
      <c r="C2001" s="147" t="s">
        <v>10250</v>
      </c>
      <c r="D2001" s="145" t="s">
        <v>10251</v>
      </c>
      <c r="E2001" s="145" t="s">
        <v>2143</v>
      </c>
      <c r="F2001" s="144" t="s">
        <v>374</v>
      </c>
      <c r="G2001" s="145" t="s">
        <v>374</v>
      </c>
      <c r="H2001" s="116" t="s">
        <v>396</v>
      </c>
      <c r="I2001" s="125" t="s">
        <v>447</v>
      </c>
      <c r="J2001" s="123" t="s">
        <v>452</v>
      </c>
      <c r="K2001" s="124" t="s">
        <v>7</v>
      </c>
      <c r="L2001" s="124"/>
      <c r="M2001" s="149" t="s">
        <v>649</v>
      </c>
      <c r="N2001" s="145" t="s">
        <v>10252</v>
      </c>
      <c r="O2001" s="148" t="s">
        <v>10253</v>
      </c>
      <c r="P2001" s="148"/>
    </row>
    <row r="2002" spans="1:16" ht="93.6" x14ac:dyDescent="0.3">
      <c r="A2002" s="122" t="s">
        <v>379</v>
      </c>
      <c r="B2002" s="146">
        <v>44641</v>
      </c>
      <c r="C2002" s="147" t="s">
        <v>10254</v>
      </c>
      <c r="D2002" s="145" t="s">
        <v>10255</v>
      </c>
      <c r="E2002" s="145" t="s">
        <v>1860</v>
      </c>
      <c r="F2002" s="144" t="s">
        <v>10189</v>
      </c>
      <c r="G2002" s="145" t="s">
        <v>374</v>
      </c>
      <c r="H2002" s="116" t="s">
        <v>375</v>
      </c>
      <c r="I2002" s="125" t="s">
        <v>431</v>
      </c>
      <c r="J2002" s="123" t="s">
        <v>386</v>
      </c>
      <c r="K2002" s="124" t="s">
        <v>113</v>
      </c>
      <c r="L2002" s="124" t="s">
        <v>386</v>
      </c>
      <c r="M2002" s="149"/>
      <c r="N2002" s="145" t="s">
        <v>10256</v>
      </c>
      <c r="O2002" s="148" t="s">
        <v>10257</v>
      </c>
      <c r="P2002" s="148"/>
    </row>
    <row r="2003" spans="1:16" ht="409.6" x14ac:dyDescent="0.3">
      <c r="A2003" s="122" t="s">
        <v>1654</v>
      </c>
      <c r="B2003" s="146">
        <v>44641</v>
      </c>
      <c r="C2003" s="147" t="s">
        <v>10258</v>
      </c>
      <c r="D2003" s="145" t="s">
        <v>10259</v>
      </c>
      <c r="E2003" s="145" t="s">
        <v>1878</v>
      </c>
      <c r="F2003" s="144" t="s">
        <v>1059</v>
      </c>
      <c r="G2003" s="145" t="s">
        <v>1114</v>
      </c>
      <c r="H2003" s="116" t="s">
        <v>375</v>
      </c>
      <c r="I2003" s="125" t="s">
        <v>385</v>
      </c>
      <c r="J2003" s="123" t="s">
        <v>5119</v>
      </c>
      <c r="K2003" s="124" t="s">
        <v>14</v>
      </c>
      <c r="L2003" s="124" t="s">
        <v>10260</v>
      </c>
      <c r="M2003" s="149" t="s">
        <v>439</v>
      </c>
      <c r="N2003" s="145" t="s">
        <v>10261</v>
      </c>
      <c r="O2003" s="148" t="s">
        <v>10262</v>
      </c>
      <c r="P2003" s="148"/>
    </row>
    <row r="2004" spans="1:16" ht="202.8" x14ac:dyDescent="0.3">
      <c r="A2004" s="122" t="s">
        <v>1654</v>
      </c>
      <c r="B2004" s="146">
        <v>44641</v>
      </c>
      <c r="C2004" s="147" t="s">
        <v>10263</v>
      </c>
      <c r="D2004" s="145" t="s">
        <v>10264</v>
      </c>
      <c r="E2004" s="145" t="s">
        <v>445</v>
      </c>
      <c r="F2004" s="144" t="s">
        <v>374</v>
      </c>
      <c r="G2004" s="145" t="s">
        <v>374</v>
      </c>
      <c r="H2004" s="116" t="s">
        <v>375</v>
      </c>
      <c r="I2004" s="125" t="s">
        <v>385</v>
      </c>
      <c r="J2004" s="123"/>
      <c r="K2004" s="124" t="s">
        <v>1</v>
      </c>
      <c r="L2004" s="124"/>
      <c r="M2004" s="149"/>
      <c r="N2004" s="145" t="s">
        <v>10265</v>
      </c>
      <c r="O2004" s="148" t="s">
        <v>10266</v>
      </c>
      <c r="P2004" s="148"/>
    </row>
    <row r="2005" spans="1:16" ht="124.8" x14ac:dyDescent="0.3">
      <c r="A2005" s="122" t="s">
        <v>1033</v>
      </c>
      <c r="B2005" s="146">
        <v>44634</v>
      </c>
      <c r="C2005" s="147" t="s">
        <v>10267</v>
      </c>
      <c r="D2005" s="145" t="s">
        <v>10268</v>
      </c>
      <c r="E2005" s="145" t="s">
        <v>10269</v>
      </c>
      <c r="F2005" s="148" t="s">
        <v>1606</v>
      </c>
      <c r="G2005" s="168" t="s">
        <v>7805</v>
      </c>
      <c r="H2005" s="116" t="s">
        <v>396</v>
      </c>
      <c r="I2005" s="136" t="s">
        <v>385</v>
      </c>
      <c r="J2005" s="124" t="s">
        <v>452</v>
      </c>
      <c r="K2005" s="124" t="s">
        <v>25</v>
      </c>
      <c r="L2005" s="124" t="s">
        <v>10270</v>
      </c>
      <c r="M2005" s="149"/>
      <c r="N2005" s="148" t="s">
        <v>10271</v>
      </c>
      <c r="O2005" s="148" t="s">
        <v>10272</v>
      </c>
      <c r="P2005" s="148"/>
    </row>
    <row r="2006" spans="1:16" ht="140.4" x14ac:dyDescent="0.3">
      <c r="A2006" s="122" t="s">
        <v>1033</v>
      </c>
      <c r="B2006" s="146">
        <v>44634</v>
      </c>
      <c r="C2006" s="147" t="s">
        <v>10273</v>
      </c>
      <c r="D2006" s="145" t="s">
        <v>10274</v>
      </c>
      <c r="E2006" s="145" t="s">
        <v>10275</v>
      </c>
      <c r="F2006" s="148" t="s">
        <v>1525</v>
      </c>
      <c r="G2006" s="145" t="s">
        <v>1088</v>
      </c>
      <c r="H2006" s="116" t="s">
        <v>375</v>
      </c>
      <c r="I2006" s="136" t="s">
        <v>431</v>
      </c>
      <c r="J2006" s="124" t="s">
        <v>386</v>
      </c>
      <c r="K2006" s="124" t="s">
        <v>174</v>
      </c>
      <c r="L2006" s="124" t="s">
        <v>10276</v>
      </c>
      <c r="M2006" s="149"/>
      <c r="N2006" s="148" t="s">
        <v>10277</v>
      </c>
      <c r="O2006" s="148" t="s">
        <v>10278</v>
      </c>
      <c r="P2006" s="148"/>
    </row>
    <row r="2007" spans="1:16" ht="109.2" x14ac:dyDescent="0.3">
      <c r="A2007" s="122" t="s">
        <v>390</v>
      </c>
      <c r="B2007" s="146">
        <v>44634</v>
      </c>
      <c r="C2007" s="147" t="s">
        <v>10279</v>
      </c>
      <c r="D2007" s="145" t="s">
        <v>10280</v>
      </c>
      <c r="E2007" s="145" t="s">
        <v>10281</v>
      </c>
      <c r="F2007" s="144" t="s">
        <v>374</v>
      </c>
      <c r="G2007" s="145" t="s">
        <v>374</v>
      </c>
      <c r="H2007" s="116" t="s">
        <v>396</v>
      </c>
      <c r="I2007" s="136" t="s">
        <v>397</v>
      </c>
      <c r="J2007" s="124"/>
      <c r="K2007" s="124"/>
      <c r="L2007" s="124" t="s">
        <v>3825</v>
      </c>
      <c r="M2007" s="149"/>
      <c r="N2007" s="145" t="s">
        <v>10282</v>
      </c>
      <c r="O2007" s="148" t="s">
        <v>10283</v>
      </c>
      <c r="P2007" s="148"/>
    </row>
    <row r="2008" spans="1:16" ht="62.4" x14ac:dyDescent="0.3">
      <c r="A2008" s="122" t="s">
        <v>1593</v>
      </c>
      <c r="B2008" s="146">
        <v>44634</v>
      </c>
      <c r="C2008" s="147" t="s">
        <v>10284</v>
      </c>
      <c r="D2008" s="145" t="s">
        <v>10285</v>
      </c>
      <c r="E2008" s="145" t="s">
        <v>1878</v>
      </c>
      <c r="F2008" s="144" t="s">
        <v>374</v>
      </c>
      <c r="G2008" s="145" t="s">
        <v>374</v>
      </c>
      <c r="H2008" s="116" t="s">
        <v>396</v>
      </c>
      <c r="I2008" s="136" t="s">
        <v>461</v>
      </c>
      <c r="J2008" s="124" t="s">
        <v>386</v>
      </c>
      <c r="K2008" s="124" t="s">
        <v>119</v>
      </c>
      <c r="L2008" s="124"/>
      <c r="M2008" s="149"/>
      <c r="N2008" s="145" t="s">
        <v>10286</v>
      </c>
      <c r="O2008" s="148" t="s">
        <v>10287</v>
      </c>
      <c r="P2008" s="148"/>
    </row>
    <row r="2009" spans="1:16" ht="109.2" x14ac:dyDescent="0.3">
      <c r="A2009" s="122" t="s">
        <v>412</v>
      </c>
      <c r="B2009" s="146">
        <v>44634</v>
      </c>
      <c r="C2009" s="147" t="s">
        <v>10288</v>
      </c>
      <c r="D2009" s="145" t="s">
        <v>10289</v>
      </c>
      <c r="E2009" s="145" t="s">
        <v>1297</v>
      </c>
      <c r="F2009" s="144" t="s">
        <v>1463</v>
      </c>
      <c r="G2009" s="145" t="s">
        <v>409</v>
      </c>
      <c r="H2009" s="116" t="s">
        <v>396</v>
      </c>
      <c r="I2009" s="136" t="s">
        <v>431</v>
      </c>
      <c r="J2009" s="124" t="s">
        <v>386</v>
      </c>
      <c r="K2009" s="124" t="s">
        <v>19</v>
      </c>
      <c r="L2009" s="124"/>
      <c r="M2009" s="149"/>
      <c r="N2009" s="145" t="s">
        <v>10290</v>
      </c>
      <c r="O2009" s="148" t="s">
        <v>10291</v>
      </c>
      <c r="P2009" s="148"/>
    </row>
    <row r="2010" spans="1:16" ht="93.6" x14ac:dyDescent="0.3">
      <c r="A2010" s="122" t="s">
        <v>412</v>
      </c>
      <c r="B2010" s="146">
        <v>44634</v>
      </c>
      <c r="C2010" s="147" t="s">
        <v>10292</v>
      </c>
      <c r="D2010" s="145" t="s">
        <v>10293</v>
      </c>
      <c r="E2010" s="145" t="s">
        <v>10294</v>
      </c>
      <c r="F2010" s="144" t="s">
        <v>1463</v>
      </c>
      <c r="G2010" s="145" t="s">
        <v>5148</v>
      </c>
      <c r="H2010" s="116" t="s">
        <v>396</v>
      </c>
      <c r="I2010" s="136" t="s">
        <v>431</v>
      </c>
      <c r="J2010" s="124"/>
      <c r="K2010" s="124" t="s">
        <v>7</v>
      </c>
      <c r="L2010" s="124"/>
      <c r="M2010" s="149"/>
      <c r="N2010" s="145" t="s">
        <v>10295</v>
      </c>
      <c r="O2010" s="148" t="s">
        <v>10296</v>
      </c>
      <c r="P2010" s="148"/>
    </row>
    <row r="2011" spans="1:16" ht="202.8" x14ac:dyDescent="0.3">
      <c r="A2011" s="122" t="s">
        <v>412</v>
      </c>
      <c r="B2011" s="146">
        <v>44634</v>
      </c>
      <c r="C2011" s="147" t="s">
        <v>10297</v>
      </c>
      <c r="D2011" s="145" t="s">
        <v>10298</v>
      </c>
      <c r="E2011" s="145" t="s">
        <v>4253</v>
      </c>
      <c r="F2011" s="148" t="s">
        <v>1463</v>
      </c>
      <c r="G2011" s="145" t="s">
        <v>564</v>
      </c>
      <c r="H2011" s="116" t="s">
        <v>396</v>
      </c>
      <c r="I2011" s="136" t="s">
        <v>461</v>
      </c>
      <c r="J2011" s="124"/>
      <c r="K2011" s="124" t="s">
        <v>197</v>
      </c>
      <c r="L2011" s="124"/>
      <c r="M2011" s="149"/>
      <c r="N2011" s="148" t="s">
        <v>10299</v>
      </c>
      <c r="O2011" s="148" t="s">
        <v>10300</v>
      </c>
      <c r="P2011" s="148"/>
    </row>
    <row r="2012" spans="1:16" ht="234" x14ac:dyDescent="0.3">
      <c r="A2012" s="122" t="s">
        <v>412</v>
      </c>
      <c r="B2012" s="146">
        <v>44634</v>
      </c>
      <c r="C2012" s="147" t="s">
        <v>10301</v>
      </c>
      <c r="D2012" s="145" t="s">
        <v>10302</v>
      </c>
      <c r="E2012" s="145" t="s">
        <v>1340</v>
      </c>
      <c r="F2012" s="144" t="s">
        <v>1518</v>
      </c>
      <c r="G2012" s="145" t="s">
        <v>2020</v>
      </c>
      <c r="H2012" s="116" t="s">
        <v>375</v>
      </c>
      <c r="I2012" s="136" t="s">
        <v>537</v>
      </c>
      <c r="J2012" s="124" t="s">
        <v>386</v>
      </c>
      <c r="K2012" s="124" t="s">
        <v>19</v>
      </c>
      <c r="L2012" s="124"/>
      <c r="M2012" s="149"/>
      <c r="N2012" s="145" t="s">
        <v>10303</v>
      </c>
      <c r="O2012" s="148" t="s">
        <v>10304</v>
      </c>
      <c r="P2012" s="148"/>
    </row>
    <row r="2013" spans="1:16" ht="296.39999999999998" x14ac:dyDescent="0.3">
      <c r="A2013" s="122" t="s">
        <v>412</v>
      </c>
      <c r="B2013" s="146">
        <v>44634</v>
      </c>
      <c r="C2013" s="147" t="s">
        <v>10305</v>
      </c>
      <c r="D2013" s="145" t="s">
        <v>10306</v>
      </c>
      <c r="E2013" s="145" t="s">
        <v>445</v>
      </c>
      <c r="F2013" s="144" t="s">
        <v>1470</v>
      </c>
      <c r="G2013" s="145" t="s">
        <v>942</v>
      </c>
      <c r="H2013" s="116" t="s">
        <v>375</v>
      </c>
      <c r="I2013" s="136" t="s">
        <v>385</v>
      </c>
      <c r="J2013" s="124" t="s">
        <v>386</v>
      </c>
      <c r="K2013" s="124" t="s">
        <v>19</v>
      </c>
      <c r="L2013" s="124" t="s">
        <v>850</v>
      </c>
      <c r="M2013" s="149"/>
      <c r="N2013" s="145" t="s">
        <v>10307</v>
      </c>
      <c r="O2013" s="148" t="s">
        <v>10308</v>
      </c>
      <c r="P2013" s="148"/>
    </row>
    <row r="2014" spans="1:16" ht="93.6" x14ac:dyDescent="0.3">
      <c r="A2014" s="122" t="s">
        <v>412</v>
      </c>
      <c r="B2014" s="146">
        <v>44634</v>
      </c>
      <c r="C2014" s="147" t="s">
        <v>10309</v>
      </c>
      <c r="D2014" s="145" t="s">
        <v>10310</v>
      </c>
      <c r="E2014" s="145" t="s">
        <v>2240</v>
      </c>
      <c r="F2014" s="144" t="s">
        <v>374</v>
      </c>
      <c r="G2014" s="145" t="s">
        <v>374</v>
      </c>
      <c r="H2014" s="116" t="s">
        <v>396</v>
      </c>
      <c r="I2014" s="136" t="s">
        <v>694</v>
      </c>
      <c r="J2014" s="124" t="s">
        <v>386</v>
      </c>
      <c r="K2014" s="124" t="s">
        <v>72</v>
      </c>
      <c r="L2014" s="124" t="s">
        <v>10311</v>
      </c>
      <c r="M2014" s="149"/>
      <c r="N2014" s="145" t="s">
        <v>10312</v>
      </c>
      <c r="O2014" s="148" t="s">
        <v>10313</v>
      </c>
      <c r="P2014" s="148"/>
    </row>
    <row r="2015" spans="1:16" ht="140.4" x14ac:dyDescent="0.3">
      <c r="A2015" s="122" t="s">
        <v>412</v>
      </c>
      <c r="B2015" s="146">
        <v>44634</v>
      </c>
      <c r="C2015" s="147" t="s">
        <v>10314</v>
      </c>
      <c r="D2015" s="145" t="s">
        <v>10315</v>
      </c>
      <c r="E2015" s="145" t="s">
        <v>1297</v>
      </c>
      <c r="F2015" s="144" t="s">
        <v>10189</v>
      </c>
      <c r="G2015" s="145" t="s">
        <v>374</v>
      </c>
      <c r="H2015" s="116" t="s">
        <v>375</v>
      </c>
      <c r="I2015" s="136" t="s">
        <v>571</v>
      </c>
      <c r="J2015" s="124" t="s">
        <v>386</v>
      </c>
      <c r="K2015" s="124" t="s">
        <v>19</v>
      </c>
      <c r="L2015" s="124" t="s">
        <v>850</v>
      </c>
      <c r="M2015" s="149"/>
      <c r="N2015" s="145" t="s">
        <v>10316</v>
      </c>
      <c r="O2015" s="148" t="s">
        <v>10317</v>
      </c>
      <c r="P2015" s="148"/>
    </row>
    <row r="2016" spans="1:16" ht="124.8" x14ac:dyDescent="0.3">
      <c r="A2016" s="122" t="s">
        <v>554</v>
      </c>
      <c r="B2016" s="146">
        <v>44634</v>
      </c>
      <c r="C2016" s="147" t="s">
        <v>10318</v>
      </c>
      <c r="D2016" s="145" t="s">
        <v>10319</v>
      </c>
      <c r="E2016" s="145" t="s">
        <v>1303</v>
      </c>
      <c r="F2016" s="144" t="s">
        <v>1298</v>
      </c>
      <c r="G2016" s="145" t="s">
        <v>2946</v>
      </c>
      <c r="H2016" s="116" t="s">
        <v>396</v>
      </c>
      <c r="I2016" s="136" t="s">
        <v>710</v>
      </c>
      <c r="J2016" s="124" t="s">
        <v>386</v>
      </c>
      <c r="K2016" s="124" t="s">
        <v>97</v>
      </c>
      <c r="L2016" s="124"/>
      <c r="M2016" s="149"/>
      <c r="N2016" s="145" t="s">
        <v>10320</v>
      </c>
      <c r="O2016" s="148" t="s">
        <v>10321</v>
      </c>
      <c r="P2016" s="148"/>
    </row>
    <row r="2017" spans="1:16" ht="280.8" x14ac:dyDescent="0.3">
      <c r="A2017" s="122" t="s">
        <v>369</v>
      </c>
      <c r="B2017" s="146">
        <v>44634</v>
      </c>
      <c r="C2017" s="147" t="s">
        <v>10322</v>
      </c>
      <c r="D2017" s="145" t="s">
        <v>10323</v>
      </c>
      <c r="E2017" s="145" t="s">
        <v>1297</v>
      </c>
      <c r="F2017" s="144" t="s">
        <v>1518</v>
      </c>
      <c r="G2017" s="145" t="s">
        <v>409</v>
      </c>
      <c r="H2017" s="116" t="s">
        <v>375</v>
      </c>
      <c r="I2017" s="136" t="s">
        <v>424</v>
      </c>
      <c r="J2017" s="124" t="s">
        <v>386</v>
      </c>
      <c r="K2017" s="124" t="s">
        <v>50</v>
      </c>
      <c r="L2017" s="124" t="s">
        <v>6233</v>
      </c>
      <c r="M2017" s="149" t="s">
        <v>439</v>
      </c>
      <c r="N2017" s="145" t="s">
        <v>10324</v>
      </c>
      <c r="O2017" s="148" t="s">
        <v>10325</v>
      </c>
      <c r="P2017" s="148"/>
    </row>
    <row r="2018" spans="1:16" ht="46.8" x14ac:dyDescent="0.3">
      <c r="A2018" s="122" t="s">
        <v>6648</v>
      </c>
      <c r="B2018" s="146">
        <v>44634</v>
      </c>
      <c r="C2018" s="147" t="s">
        <v>10326</v>
      </c>
      <c r="D2018" s="145" t="s">
        <v>10327</v>
      </c>
      <c r="E2018" s="145" t="s">
        <v>2143</v>
      </c>
      <c r="F2018" s="144" t="s">
        <v>1544</v>
      </c>
      <c r="G2018" s="145" t="s">
        <v>873</v>
      </c>
      <c r="H2018" s="116" t="s">
        <v>396</v>
      </c>
      <c r="I2018" s="136" t="s">
        <v>461</v>
      </c>
      <c r="J2018" s="124"/>
      <c r="K2018" s="124"/>
      <c r="L2018" s="124" t="s">
        <v>850</v>
      </c>
      <c r="M2018" s="149"/>
      <c r="N2018" s="145" t="s">
        <v>10328</v>
      </c>
      <c r="O2018" s="148" t="s">
        <v>10329</v>
      </c>
      <c r="P2018" s="148"/>
    </row>
    <row r="2019" spans="1:16" ht="46.8" x14ac:dyDescent="0.3">
      <c r="A2019" s="122" t="s">
        <v>1294</v>
      </c>
      <c r="B2019" s="146">
        <v>44634</v>
      </c>
      <c r="C2019" s="147" t="s">
        <v>10330</v>
      </c>
      <c r="D2019" s="145" t="s">
        <v>10331</v>
      </c>
      <c r="E2019" s="145" t="s">
        <v>2094</v>
      </c>
      <c r="F2019" s="144" t="s">
        <v>1544</v>
      </c>
      <c r="G2019" s="145" t="s">
        <v>873</v>
      </c>
      <c r="H2019" s="116" t="s">
        <v>396</v>
      </c>
      <c r="I2019" s="136" t="s">
        <v>424</v>
      </c>
      <c r="J2019" s="124" t="s">
        <v>386</v>
      </c>
      <c r="K2019" s="124" t="s">
        <v>10</v>
      </c>
      <c r="L2019" s="124"/>
      <c r="M2019" s="149"/>
      <c r="N2019" s="145" t="s">
        <v>10332</v>
      </c>
      <c r="O2019" s="148" t="s">
        <v>10333</v>
      </c>
      <c r="P2019" s="148"/>
    </row>
    <row r="2020" spans="1:16" ht="78" x14ac:dyDescent="0.3">
      <c r="A2020" s="122" t="s">
        <v>400</v>
      </c>
      <c r="B2020" s="146">
        <v>44634</v>
      </c>
      <c r="C2020" s="147" t="s">
        <v>10334</v>
      </c>
      <c r="D2020" s="145" t="s">
        <v>10335</v>
      </c>
      <c r="E2020" s="145" t="s">
        <v>10336</v>
      </c>
      <c r="F2020" s="144" t="s">
        <v>1463</v>
      </c>
      <c r="G2020" s="145" t="s">
        <v>409</v>
      </c>
      <c r="H2020" s="116" t="s">
        <v>396</v>
      </c>
      <c r="I2020" s="125" t="s">
        <v>385</v>
      </c>
      <c r="J2020" s="123"/>
      <c r="K2020" s="124" t="s">
        <v>125</v>
      </c>
      <c r="L2020" s="124" t="s">
        <v>10337</v>
      </c>
      <c r="M2020" s="149"/>
      <c r="N2020" s="145" t="s">
        <v>10338</v>
      </c>
      <c r="O2020" s="148" t="s">
        <v>10339</v>
      </c>
      <c r="P2020" s="148"/>
    </row>
    <row r="2021" spans="1:16" ht="140.4" x14ac:dyDescent="0.3">
      <c r="A2021" s="122" t="s">
        <v>400</v>
      </c>
      <c r="B2021" s="146">
        <v>44634</v>
      </c>
      <c r="C2021" s="147" t="s">
        <v>10340</v>
      </c>
      <c r="D2021" s="145" t="s">
        <v>10341</v>
      </c>
      <c r="E2021" s="145" t="s">
        <v>10342</v>
      </c>
      <c r="F2021" s="148" t="s">
        <v>1525</v>
      </c>
      <c r="G2021" s="145" t="s">
        <v>2426</v>
      </c>
      <c r="H2021" s="116" t="s">
        <v>375</v>
      </c>
      <c r="I2021" s="125" t="s">
        <v>447</v>
      </c>
      <c r="J2021" s="123"/>
      <c r="K2021" s="124" t="s">
        <v>14</v>
      </c>
      <c r="L2021" s="124"/>
      <c r="M2021" s="149" t="s">
        <v>649</v>
      </c>
      <c r="N2021" s="148" t="s">
        <v>10343</v>
      </c>
      <c r="O2021" s="148" t="s">
        <v>10344</v>
      </c>
      <c r="P2021" s="148"/>
    </row>
    <row r="2022" spans="1:16" ht="124.8" x14ac:dyDescent="0.3">
      <c r="A2022" s="122" t="s">
        <v>400</v>
      </c>
      <c r="B2022" s="146">
        <v>44634</v>
      </c>
      <c r="C2022" s="147" t="s">
        <v>10345</v>
      </c>
      <c r="D2022" s="145" t="s">
        <v>4550</v>
      </c>
      <c r="E2022" s="145" t="s">
        <v>10346</v>
      </c>
      <c r="F2022" s="144" t="s">
        <v>374</v>
      </c>
      <c r="G2022" s="168" t="s">
        <v>374</v>
      </c>
      <c r="H2022" s="116" t="s">
        <v>375</v>
      </c>
      <c r="I2022" s="125" t="s">
        <v>397</v>
      </c>
      <c r="J2022" s="123" t="s">
        <v>452</v>
      </c>
      <c r="K2022" s="124" t="s">
        <v>3</v>
      </c>
      <c r="L2022" s="124" t="s">
        <v>10347</v>
      </c>
      <c r="M2022" s="149"/>
      <c r="N2022" s="145" t="s">
        <v>10348</v>
      </c>
      <c r="O2022" s="148" t="s">
        <v>10349</v>
      </c>
      <c r="P2022" s="148"/>
    </row>
    <row r="2023" spans="1:16" ht="218.4" x14ac:dyDescent="0.3">
      <c r="A2023" s="122" t="s">
        <v>400</v>
      </c>
      <c r="B2023" s="146">
        <v>44634</v>
      </c>
      <c r="C2023" s="147" t="s">
        <v>10350</v>
      </c>
      <c r="D2023" s="145" t="s">
        <v>10351</v>
      </c>
      <c r="E2023" s="173" t="s">
        <v>6073</v>
      </c>
      <c r="F2023" s="144" t="s">
        <v>10189</v>
      </c>
      <c r="G2023" s="145" t="s">
        <v>374</v>
      </c>
      <c r="H2023" s="116" t="s">
        <v>375</v>
      </c>
      <c r="I2023" s="125" t="s">
        <v>431</v>
      </c>
      <c r="J2023" s="123" t="s">
        <v>386</v>
      </c>
      <c r="K2023" s="124" t="s">
        <v>50</v>
      </c>
      <c r="L2023" s="124" t="s">
        <v>10352</v>
      </c>
      <c r="M2023" s="149" t="s">
        <v>439</v>
      </c>
      <c r="N2023" s="145" t="s">
        <v>10353</v>
      </c>
      <c r="O2023" s="148" t="s">
        <v>10354</v>
      </c>
      <c r="P2023" s="148"/>
    </row>
    <row r="2024" spans="1:16" ht="234" x14ac:dyDescent="0.3">
      <c r="A2024" s="122" t="s">
        <v>400</v>
      </c>
      <c r="B2024" s="146">
        <v>44634</v>
      </c>
      <c r="C2024" s="147" t="s">
        <v>10355</v>
      </c>
      <c r="D2024" s="145" t="s">
        <v>10356</v>
      </c>
      <c r="E2024" s="145" t="s">
        <v>1449</v>
      </c>
      <c r="F2024" s="144" t="s">
        <v>374</v>
      </c>
      <c r="G2024" s="168" t="s">
        <v>374</v>
      </c>
      <c r="H2024" s="116" t="s">
        <v>375</v>
      </c>
      <c r="I2024" s="125" t="s">
        <v>424</v>
      </c>
      <c r="J2024" s="123" t="s">
        <v>452</v>
      </c>
      <c r="K2024" s="124" t="s">
        <v>26</v>
      </c>
      <c r="L2024" s="124" t="s">
        <v>10357</v>
      </c>
      <c r="M2024" s="149" t="s">
        <v>649</v>
      </c>
      <c r="N2024" s="145" t="s">
        <v>10358</v>
      </c>
      <c r="O2024" s="148" t="s">
        <v>10359</v>
      </c>
      <c r="P2024" s="148"/>
    </row>
    <row r="2025" spans="1:16" ht="265.2" x14ac:dyDescent="0.3">
      <c r="A2025" s="122" t="s">
        <v>750</v>
      </c>
      <c r="B2025" s="146">
        <v>44634</v>
      </c>
      <c r="C2025" s="147" t="s">
        <v>10360</v>
      </c>
      <c r="D2025" s="145" t="s">
        <v>10361</v>
      </c>
      <c r="E2025" s="145" t="s">
        <v>3247</v>
      </c>
      <c r="F2025" s="148" t="s">
        <v>1525</v>
      </c>
      <c r="G2025" s="145" t="s">
        <v>1152</v>
      </c>
      <c r="H2025" s="116" t="s">
        <v>375</v>
      </c>
      <c r="I2025" s="125" t="s">
        <v>1153</v>
      </c>
      <c r="J2025" s="123"/>
      <c r="K2025" s="124" t="s">
        <v>1</v>
      </c>
      <c r="L2025" s="124" t="s">
        <v>10362</v>
      </c>
      <c r="M2025" s="149"/>
      <c r="N2025" s="148" t="s">
        <v>10363</v>
      </c>
      <c r="O2025" s="148" t="s">
        <v>10364</v>
      </c>
      <c r="P2025" s="148"/>
    </row>
    <row r="2026" spans="1:16" ht="78" x14ac:dyDescent="0.3">
      <c r="A2026" s="122" t="s">
        <v>750</v>
      </c>
      <c r="B2026" s="146">
        <v>44634</v>
      </c>
      <c r="C2026" s="147" t="s">
        <v>10365</v>
      </c>
      <c r="D2026" s="145" t="s">
        <v>10366</v>
      </c>
      <c r="E2026" s="145" t="s">
        <v>1850</v>
      </c>
      <c r="F2026" s="144" t="s">
        <v>374</v>
      </c>
      <c r="G2026" s="145" t="s">
        <v>374</v>
      </c>
      <c r="H2026" s="116" t="s">
        <v>396</v>
      </c>
      <c r="I2026" s="125" t="s">
        <v>424</v>
      </c>
      <c r="J2026" s="123"/>
      <c r="K2026" s="124" t="s">
        <v>0</v>
      </c>
      <c r="L2026" s="124"/>
      <c r="M2026" s="149"/>
      <c r="N2026" s="145" t="s">
        <v>10367</v>
      </c>
      <c r="O2026" s="148" t="s">
        <v>10368</v>
      </c>
      <c r="P2026" s="148"/>
    </row>
    <row r="2027" spans="1:16" ht="202.8" x14ac:dyDescent="0.3">
      <c r="A2027" s="122" t="s">
        <v>750</v>
      </c>
      <c r="B2027" s="146">
        <v>44634</v>
      </c>
      <c r="C2027" s="147" t="s">
        <v>10369</v>
      </c>
      <c r="D2027" s="145" t="s">
        <v>10370</v>
      </c>
      <c r="E2027" s="145" t="s">
        <v>1340</v>
      </c>
      <c r="F2027" s="144" t="s">
        <v>374</v>
      </c>
      <c r="G2027" s="145" t="s">
        <v>374</v>
      </c>
      <c r="H2027" s="116" t="s">
        <v>375</v>
      </c>
      <c r="I2027" s="125" t="s">
        <v>461</v>
      </c>
      <c r="J2027" s="123"/>
      <c r="K2027" s="124" t="s">
        <v>1</v>
      </c>
      <c r="L2027" s="124" t="s">
        <v>850</v>
      </c>
      <c r="M2027" s="149"/>
      <c r="N2027" s="145" t="s">
        <v>10371</v>
      </c>
      <c r="O2027" s="148" t="s">
        <v>10372</v>
      </c>
      <c r="P2027" s="148"/>
    </row>
    <row r="2028" spans="1:16" ht="78" x14ac:dyDescent="0.3">
      <c r="A2028" s="122" t="s">
        <v>379</v>
      </c>
      <c r="B2028" s="146">
        <v>44634</v>
      </c>
      <c r="C2028" s="147" t="s">
        <v>10373</v>
      </c>
      <c r="D2028" s="145" t="s">
        <v>10374</v>
      </c>
      <c r="E2028" s="145" t="s">
        <v>1412</v>
      </c>
      <c r="F2028" s="144" t="s">
        <v>1298</v>
      </c>
      <c r="G2028" s="145" t="s">
        <v>564</v>
      </c>
      <c r="H2028" s="116" t="s">
        <v>396</v>
      </c>
      <c r="I2028" s="125" t="s">
        <v>431</v>
      </c>
      <c r="J2028" s="123" t="s">
        <v>386</v>
      </c>
      <c r="K2028" s="124" t="s">
        <v>113</v>
      </c>
      <c r="L2028" s="124" t="s">
        <v>10375</v>
      </c>
      <c r="M2028" s="149"/>
      <c r="N2028" s="145" t="s">
        <v>10376</v>
      </c>
      <c r="O2028" s="148" t="s">
        <v>10377</v>
      </c>
      <c r="P2028" s="148"/>
    </row>
    <row r="2029" spans="1:16" ht="109.2" x14ac:dyDescent="0.3">
      <c r="A2029" s="122" t="s">
        <v>379</v>
      </c>
      <c r="B2029" s="146">
        <v>44634</v>
      </c>
      <c r="C2029" s="147" t="s">
        <v>10378</v>
      </c>
      <c r="D2029" s="145" t="s">
        <v>10379</v>
      </c>
      <c r="E2029" s="145" t="s">
        <v>2176</v>
      </c>
      <c r="F2029" s="144" t="s">
        <v>1463</v>
      </c>
      <c r="G2029" s="145" t="s">
        <v>665</v>
      </c>
      <c r="H2029" s="116" t="s">
        <v>396</v>
      </c>
      <c r="I2029" s="125" t="s">
        <v>461</v>
      </c>
      <c r="J2029" s="123" t="s">
        <v>5119</v>
      </c>
      <c r="K2029" s="124" t="s">
        <v>138</v>
      </c>
      <c r="L2029" s="124" t="s">
        <v>10380</v>
      </c>
      <c r="M2029" s="149"/>
      <c r="N2029" s="145" t="s">
        <v>10381</v>
      </c>
      <c r="O2029" s="148" t="s">
        <v>10382</v>
      </c>
      <c r="P2029" s="148"/>
    </row>
    <row r="2030" spans="1:16" ht="124.8" x14ac:dyDescent="0.3">
      <c r="A2030" s="122" t="s">
        <v>379</v>
      </c>
      <c r="B2030" s="146">
        <v>44634</v>
      </c>
      <c r="C2030" s="147" t="s">
        <v>10383</v>
      </c>
      <c r="D2030" s="145" t="s">
        <v>10384</v>
      </c>
      <c r="E2030" s="145" t="s">
        <v>1860</v>
      </c>
      <c r="F2030" s="144" t="s">
        <v>374</v>
      </c>
      <c r="G2030" s="145" t="s">
        <v>374</v>
      </c>
      <c r="H2030" s="116" t="s">
        <v>375</v>
      </c>
      <c r="I2030" s="125" t="s">
        <v>461</v>
      </c>
      <c r="J2030" s="123" t="s">
        <v>452</v>
      </c>
      <c r="K2030" s="124" t="s">
        <v>7</v>
      </c>
      <c r="L2030" s="124"/>
      <c r="M2030" s="149"/>
      <c r="N2030" s="145" t="s">
        <v>10385</v>
      </c>
      <c r="O2030" s="148" t="s">
        <v>10386</v>
      </c>
      <c r="P2030" s="148"/>
    </row>
    <row r="2031" spans="1:16" ht="171.6" x14ac:dyDescent="0.3">
      <c r="A2031" s="122" t="s">
        <v>379</v>
      </c>
      <c r="B2031" s="146">
        <v>44634</v>
      </c>
      <c r="C2031" s="147" t="s">
        <v>10387</v>
      </c>
      <c r="D2031" s="145" t="s">
        <v>10388</v>
      </c>
      <c r="E2031" s="145" t="s">
        <v>1584</v>
      </c>
      <c r="F2031" s="144" t="s">
        <v>374</v>
      </c>
      <c r="G2031" s="145" t="s">
        <v>374</v>
      </c>
      <c r="H2031" s="116" t="s">
        <v>375</v>
      </c>
      <c r="I2031" s="125" t="s">
        <v>1147</v>
      </c>
      <c r="J2031" s="123" t="s">
        <v>386</v>
      </c>
      <c r="K2031" s="124" t="s">
        <v>113</v>
      </c>
      <c r="L2031" s="124" t="s">
        <v>10389</v>
      </c>
      <c r="M2031" s="149"/>
      <c r="N2031" s="145" t="s">
        <v>10390</v>
      </c>
      <c r="O2031" s="148" t="s">
        <v>10391</v>
      </c>
      <c r="P2031" s="148"/>
    </row>
    <row r="2032" spans="1:16" ht="124.8" x14ac:dyDescent="0.3">
      <c r="A2032" s="122" t="s">
        <v>1033</v>
      </c>
      <c r="B2032" s="146">
        <v>44627</v>
      </c>
      <c r="C2032" s="147" t="s">
        <v>10392</v>
      </c>
      <c r="D2032" s="145" t="s">
        <v>10393</v>
      </c>
      <c r="E2032" s="145" t="s">
        <v>1303</v>
      </c>
      <c r="F2032" s="148" t="s">
        <v>1544</v>
      </c>
      <c r="G2032" s="145" t="s">
        <v>10394</v>
      </c>
      <c r="H2032" s="112" t="s">
        <v>396</v>
      </c>
      <c r="I2032" s="136" t="s">
        <v>710</v>
      </c>
      <c r="J2032" s="124" t="s">
        <v>386</v>
      </c>
      <c r="K2032" s="124" t="s">
        <v>97</v>
      </c>
      <c r="L2032" s="124" t="s">
        <v>10395</v>
      </c>
      <c r="M2032" s="149"/>
      <c r="N2032" s="145" t="s">
        <v>10396</v>
      </c>
      <c r="O2032" s="148" t="s">
        <v>10397</v>
      </c>
      <c r="P2032" s="148"/>
    </row>
    <row r="2033" spans="1:16" ht="156" x14ac:dyDescent="0.3">
      <c r="A2033" s="122" t="s">
        <v>390</v>
      </c>
      <c r="B2033" s="146">
        <v>44627</v>
      </c>
      <c r="C2033" s="147" t="s">
        <v>10398</v>
      </c>
      <c r="D2033" s="145" t="s">
        <v>10399</v>
      </c>
      <c r="E2033" s="145" t="s">
        <v>10400</v>
      </c>
      <c r="F2033" s="148" t="s">
        <v>374</v>
      </c>
      <c r="G2033" s="168" t="s">
        <v>374</v>
      </c>
      <c r="H2033" s="112" t="s">
        <v>375</v>
      </c>
      <c r="I2033" s="136" t="s">
        <v>461</v>
      </c>
      <c r="J2033" s="124" t="s">
        <v>452</v>
      </c>
      <c r="K2033" s="124" t="s">
        <v>97</v>
      </c>
      <c r="L2033" s="124" t="s">
        <v>10401</v>
      </c>
      <c r="M2033" s="149"/>
      <c r="N2033" s="145" t="s">
        <v>10402</v>
      </c>
      <c r="O2033" s="148" t="s">
        <v>10403</v>
      </c>
      <c r="P2033" s="148"/>
    </row>
    <row r="2034" spans="1:16" ht="390" x14ac:dyDescent="0.3">
      <c r="A2034" s="187" t="s">
        <v>10404</v>
      </c>
      <c r="B2034" s="146">
        <v>44627</v>
      </c>
      <c r="C2034" s="147" t="s">
        <v>10405</v>
      </c>
      <c r="D2034" s="145" t="s">
        <v>10406</v>
      </c>
      <c r="E2034" s="145" t="s">
        <v>10407</v>
      </c>
      <c r="F2034" s="148" t="s">
        <v>374</v>
      </c>
      <c r="G2034" s="145" t="s">
        <v>374</v>
      </c>
      <c r="H2034" s="112" t="s">
        <v>375</v>
      </c>
      <c r="I2034" s="136" t="s">
        <v>385</v>
      </c>
      <c r="J2034" s="124"/>
      <c r="K2034" s="124" t="s">
        <v>19</v>
      </c>
      <c r="L2034" s="124"/>
      <c r="M2034" s="149"/>
      <c r="N2034" s="145" t="s">
        <v>10408</v>
      </c>
      <c r="O2034" s="148" t="s">
        <v>10409</v>
      </c>
      <c r="P2034" s="148"/>
    </row>
    <row r="2035" spans="1:16" ht="62.4" x14ac:dyDescent="0.3">
      <c r="A2035" s="122" t="s">
        <v>412</v>
      </c>
      <c r="B2035" s="146">
        <v>44627</v>
      </c>
      <c r="C2035" s="147" t="s">
        <v>10410</v>
      </c>
      <c r="D2035" s="145" t="s">
        <v>10411</v>
      </c>
      <c r="E2035" s="145" t="s">
        <v>2105</v>
      </c>
      <c r="F2035" s="148" t="s">
        <v>1544</v>
      </c>
      <c r="G2035" s="145" t="s">
        <v>564</v>
      </c>
      <c r="H2035" s="112" t="s">
        <v>396</v>
      </c>
      <c r="I2035" s="136" t="s">
        <v>431</v>
      </c>
      <c r="J2035" s="124"/>
      <c r="K2035" s="124"/>
      <c r="L2035" s="124" t="s">
        <v>850</v>
      </c>
      <c r="M2035" s="149"/>
      <c r="N2035" s="148" t="s">
        <v>10412</v>
      </c>
      <c r="O2035" s="148" t="s">
        <v>10413</v>
      </c>
      <c r="P2035" s="148"/>
    </row>
    <row r="2036" spans="1:16" ht="78" x14ac:dyDescent="0.3">
      <c r="A2036" s="122" t="s">
        <v>412</v>
      </c>
      <c r="B2036" s="146">
        <v>44627</v>
      </c>
      <c r="C2036" s="147" t="s">
        <v>10414</v>
      </c>
      <c r="D2036" s="145" t="s">
        <v>10415</v>
      </c>
      <c r="E2036" s="145" t="s">
        <v>4253</v>
      </c>
      <c r="F2036" s="148" t="s">
        <v>1556</v>
      </c>
      <c r="G2036" s="145" t="s">
        <v>873</v>
      </c>
      <c r="H2036" s="112" t="s">
        <v>396</v>
      </c>
      <c r="I2036" s="136" t="s">
        <v>431</v>
      </c>
      <c r="J2036" s="124" t="s">
        <v>386</v>
      </c>
      <c r="K2036" s="124" t="s">
        <v>19</v>
      </c>
      <c r="L2036" s="124"/>
      <c r="M2036" s="149"/>
      <c r="N2036" s="145" t="s">
        <v>10416</v>
      </c>
      <c r="O2036" s="148" t="s">
        <v>10417</v>
      </c>
      <c r="P2036" s="148"/>
    </row>
    <row r="2037" spans="1:16" ht="78" x14ac:dyDescent="0.3">
      <c r="A2037" s="122" t="s">
        <v>412</v>
      </c>
      <c r="B2037" s="146">
        <v>44627</v>
      </c>
      <c r="C2037" s="147" t="s">
        <v>10418</v>
      </c>
      <c r="D2037" s="145" t="s">
        <v>10419</v>
      </c>
      <c r="E2037" s="145" t="s">
        <v>4253</v>
      </c>
      <c r="F2037" s="148" t="s">
        <v>1463</v>
      </c>
      <c r="G2037" s="145" t="s">
        <v>830</v>
      </c>
      <c r="H2037" s="112" t="s">
        <v>396</v>
      </c>
      <c r="I2037" s="136" t="s">
        <v>385</v>
      </c>
      <c r="J2037" s="124" t="s">
        <v>452</v>
      </c>
      <c r="K2037" s="124" t="s">
        <v>111</v>
      </c>
      <c r="L2037" s="124" t="s">
        <v>10420</v>
      </c>
      <c r="M2037" s="149"/>
      <c r="N2037" s="148" t="s">
        <v>10421</v>
      </c>
      <c r="O2037" s="148" t="s">
        <v>10422</v>
      </c>
      <c r="P2037" s="148"/>
    </row>
    <row r="2038" spans="1:16" ht="62.4" x14ac:dyDescent="0.3">
      <c r="A2038" s="122" t="s">
        <v>412</v>
      </c>
      <c r="B2038" s="146">
        <v>44627</v>
      </c>
      <c r="C2038" s="147" t="s">
        <v>10423</v>
      </c>
      <c r="D2038" s="145" t="s">
        <v>10424</v>
      </c>
      <c r="E2038" s="145" t="s">
        <v>2869</v>
      </c>
      <c r="F2038" s="148" t="s">
        <v>1463</v>
      </c>
      <c r="G2038" s="145" t="s">
        <v>3336</v>
      </c>
      <c r="H2038" s="112" t="s">
        <v>396</v>
      </c>
      <c r="I2038" s="136" t="s">
        <v>461</v>
      </c>
      <c r="J2038" s="124" t="s">
        <v>386</v>
      </c>
      <c r="K2038" s="124" t="s">
        <v>19</v>
      </c>
      <c r="L2038" s="124"/>
      <c r="M2038" s="149"/>
      <c r="N2038" s="148" t="s">
        <v>10425</v>
      </c>
      <c r="O2038" s="148" t="s">
        <v>10426</v>
      </c>
      <c r="P2038" s="148"/>
    </row>
    <row r="2039" spans="1:16" ht="78" x14ac:dyDescent="0.3">
      <c r="A2039" s="122" t="s">
        <v>412</v>
      </c>
      <c r="B2039" s="146">
        <v>44627</v>
      </c>
      <c r="C2039" s="147" t="s">
        <v>10427</v>
      </c>
      <c r="D2039" s="145" t="s">
        <v>10428</v>
      </c>
      <c r="E2039" s="145" t="s">
        <v>2869</v>
      </c>
      <c r="F2039" s="148" t="s">
        <v>1463</v>
      </c>
      <c r="G2039" s="145" t="s">
        <v>564</v>
      </c>
      <c r="H2039" s="112" t="s">
        <v>396</v>
      </c>
      <c r="I2039" s="136" t="s">
        <v>461</v>
      </c>
      <c r="J2039" s="124"/>
      <c r="K2039" s="124"/>
      <c r="L2039" s="124" t="s">
        <v>850</v>
      </c>
      <c r="M2039" s="149"/>
      <c r="N2039" s="148" t="s">
        <v>10429</v>
      </c>
      <c r="O2039" s="148" t="s">
        <v>10430</v>
      </c>
      <c r="P2039" s="148"/>
    </row>
    <row r="2040" spans="1:16" ht="140.4" x14ac:dyDescent="0.3">
      <c r="A2040" s="122" t="s">
        <v>412</v>
      </c>
      <c r="B2040" s="146">
        <v>44627</v>
      </c>
      <c r="C2040" s="147" t="s">
        <v>10431</v>
      </c>
      <c r="D2040" s="145" t="s">
        <v>10432</v>
      </c>
      <c r="E2040" s="145" t="s">
        <v>10433</v>
      </c>
      <c r="F2040" s="148" t="s">
        <v>1463</v>
      </c>
      <c r="G2040" s="145" t="s">
        <v>409</v>
      </c>
      <c r="H2040" s="112" t="s">
        <v>396</v>
      </c>
      <c r="I2040" s="136" t="s">
        <v>424</v>
      </c>
      <c r="J2040" s="124"/>
      <c r="K2040" s="124" t="s">
        <v>7</v>
      </c>
      <c r="L2040" s="124"/>
      <c r="M2040" s="149"/>
      <c r="N2040" s="148" t="s">
        <v>10434</v>
      </c>
      <c r="O2040" s="148" t="s">
        <v>10435</v>
      </c>
      <c r="P2040" s="148"/>
    </row>
    <row r="2041" spans="1:16" ht="124.8" x14ac:dyDescent="0.3">
      <c r="A2041" s="122" t="s">
        <v>412</v>
      </c>
      <c r="B2041" s="146">
        <v>44627</v>
      </c>
      <c r="C2041" s="147" t="s">
        <v>10436</v>
      </c>
      <c r="D2041" s="145" t="s">
        <v>10437</v>
      </c>
      <c r="E2041" s="145" t="s">
        <v>10438</v>
      </c>
      <c r="F2041" s="148" t="s">
        <v>1463</v>
      </c>
      <c r="G2041" s="145" t="s">
        <v>409</v>
      </c>
      <c r="H2041" s="112" t="s">
        <v>396</v>
      </c>
      <c r="I2041" s="136" t="s">
        <v>424</v>
      </c>
      <c r="J2041" s="124" t="s">
        <v>386</v>
      </c>
      <c r="K2041" s="124" t="s">
        <v>7</v>
      </c>
      <c r="L2041" s="124" t="s">
        <v>10439</v>
      </c>
      <c r="M2041" s="149"/>
      <c r="N2041" s="148" t="s">
        <v>10440</v>
      </c>
      <c r="O2041" s="148" t="s">
        <v>10441</v>
      </c>
      <c r="P2041" s="148"/>
    </row>
    <row r="2042" spans="1:16" ht="187.2" x14ac:dyDescent="0.3">
      <c r="A2042" s="122" t="s">
        <v>412</v>
      </c>
      <c r="B2042" s="146">
        <v>44627</v>
      </c>
      <c r="C2042" s="147" t="s">
        <v>10442</v>
      </c>
      <c r="D2042" s="145" t="s">
        <v>10443</v>
      </c>
      <c r="E2042" s="145" t="s">
        <v>1913</v>
      </c>
      <c r="F2042" s="148" t="s">
        <v>1518</v>
      </c>
      <c r="G2042" s="145" t="s">
        <v>942</v>
      </c>
      <c r="H2042" s="112" t="s">
        <v>375</v>
      </c>
      <c r="I2042" s="136" t="s">
        <v>397</v>
      </c>
      <c r="J2042" s="124"/>
      <c r="K2042" s="124" t="s">
        <v>19</v>
      </c>
      <c r="L2042" s="124"/>
      <c r="M2042" s="149"/>
      <c r="N2042" s="145" t="s">
        <v>10444</v>
      </c>
      <c r="O2042" s="148" t="s">
        <v>10445</v>
      </c>
      <c r="P2042" s="148"/>
    </row>
    <row r="2043" spans="1:16" ht="202.8" x14ac:dyDescent="0.3">
      <c r="A2043" s="122" t="s">
        <v>412</v>
      </c>
      <c r="B2043" s="146">
        <v>44627</v>
      </c>
      <c r="C2043" s="147" t="s">
        <v>10446</v>
      </c>
      <c r="D2043" s="145" t="s">
        <v>10447</v>
      </c>
      <c r="E2043" s="145" t="s">
        <v>6913</v>
      </c>
      <c r="F2043" s="148" t="s">
        <v>1470</v>
      </c>
      <c r="G2043" s="145" t="s">
        <v>830</v>
      </c>
      <c r="H2043" s="112" t="s">
        <v>375</v>
      </c>
      <c r="I2043" s="136" t="s">
        <v>516</v>
      </c>
      <c r="J2043" s="124" t="s">
        <v>386</v>
      </c>
      <c r="K2043" s="124" t="s">
        <v>19</v>
      </c>
      <c r="L2043" s="124"/>
      <c r="M2043" s="149"/>
      <c r="N2043" s="145" t="s">
        <v>10448</v>
      </c>
      <c r="O2043" s="148" t="s">
        <v>10449</v>
      </c>
      <c r="P2043" s="148"/>
    </row>
    <row r="2044" spans="1:16" ht="124.8" x14ac:dyDescent="0.3">
      <c r="A2044" s="122" t="s">
        <v>412</v>
      </c>
      <c r="B2044" s="146">
        <v>44627</v>
      </c>
      <c r="C2044" s="147" t="s">
        <v>10450</v>
      </c>
      <c r="D2044" s="145" t="s">
        <v>10451</v>
      </c>
      <c r="E2044" s="145" t="s">
        <v>1572</v>
      </c>
      <c r="F2044" s="148" t="s">
        <v>374</v>
      </c>
      <c r="G2044" s="145" t="s">
        <v>374</v>
      </c>
      <c r="H2044" s="112" t="s">
        <v>375</v>
      </c>
      <c r="I2044" s="136" t="s">
        <v>461</v>
      </c>
      <c r="J2044" s="124"/>
      <c r="K2044" s="124"/>
      <c r="L2044" s="124" t="s">
        <v>850</v>
      </c>
      <c r="M2044" s="149"/>
      <c r="N2044" s="145" t="s">
        <v>10452</v>
      </c>
      <c r="O2044" s="148" t="s">
        <v>10453</v>
      </c>
      <c r="P2044" s="148"/>
    </row>
    <row r="2045" spans="1:16" ht="93.6" x14ac:dyDescent="0.3">
      <c r="A2045" s="122" t="s">
        <v>412</v>
      </c>
      <c r="B2045" s="146">
        <v>44627</v>
      </c>
      <c r="C2045" s="147" t="s">
        <v>10454</v>
      </c>
      <c r="D2045" s="145" t="s">
        <v>10455</v>
      </c>
      <c r="E2045" s="145" t="s">
        <v>8723</v>
      </c>
      <c r="F2045" s="148" t="s">
        <v>374</v>
      </c>
      <c r="G2045" s="145" t="s">
        <v>374</v>
      </c>
      <c r="H2045" s="112" t="s">
        <v>396</v>
      </c>
      <c r="I2045" s="136" t="s">
        <v>424</v>
      </c>
      <c r="J2045" s="124"/>
      <c r="K2045" s="124" t="s">
        <v>12</v>
      </c>
      <c r="L2045" s="124" t="s">
        <v>850</v>
      </c>
      <c r="M2045" s="149"/>
      <c r="N2045" s="145" t="s">
        <v>10456</v>
      </c>
      <c r="O2045" s="148" t="s">
        <v>10457</v>
      </c>
      <c r="P2045" s="148"/>
    </row>
    <row r="2046" spans="1:16" ht="249.6" x14ac:dyDescent="0.3">
      <c r="A2046" s="122" t="s">
        <v>1214</v>
      </c>
      <c r="B2046" s="146">
        <v>44627</v>
      </c>
      <c r="C2046" s="147" t="s">
        <v>10458</v>
      </c>
      <c r="D2046" s="145" t="s">
        <v>10459</v>
      </c>
      <c r="E2046" s="145" t="s">
        <v>10460</v>
      </c>
      <c r="F2046" s="148" t="s">
        <v>1525</v>
      </c>
      <c r="G2046" s="145" t="s">
        <v>409</v>
      </c>
      <c r="H2046" s="112" t="s">
        <v>375</v>
      </c>
      <c r="I2046" s="136" t="s">
        <v>537</v>
      </c>
      <c r="J2046" s="124" t="s">
        <v>386</v>
      </c>
      <c r="K2046" s="124" t="s">
        <v>203</v>
      </c>
      <c r="L2046" s="124" t="s">
        <v>10461</v>
      </c>
      <c r="M2046" s="149" t="s">
        <v>439</v>
      </c>
      <c r="N2046" s="145" t="s">
        <v>10462</v>
      </c>
      <c r="O2046" s="148" t="s">
        <v>10463</v>
      </c>
      <c r="P2046" s="148"/>
    </row>
    <row r="2047" spans="1:16" ht="296.39999999999998" x14ac:dyDescent="0.3">
      <c r="A2047" s="122" t="s">
        <v>1214</v>
      </c>
      <c r="B2047" s="146">
        <v>44627</v>
      </c>
      <c r="C2047" s="147" t="s">
        <v>10464</v>
      </c>
      <c r="D2047" s="145" t="s">
        <v>10465</v>
      </c>
      <c r="E2047" s="145" t="s">
        <v>1401</v>
      </c>
      <c r="F2047" s="148" t="s">
        <v>1525</v>
      </c>
      <c r="G2047" s="145" t="s">
        <v>1613</v>
      </c>
      <c r="H2047" s="112" t="s">
        <v>375</v>
      </c>
      <c r="I2047" s="136" t="s">
        <v>461</v>
      </c>
      <c r="J2047" s="124" t="s">
        <v>386</v>
      </c>
      <c r="K2047" s="124" t="s">
        <v>3</v>
      </c>
      <c r="L2047" s="124" t="s">
        <v>10466</v>
      </c>
      <c r="M2047" s="149"/>
      <c r="N2047" s="145" t="s">
        <v>10467</v>
      </c>
      <c r="O2047" s="148" t="s">
        <v>10468</v>
      </c>
      <c r="P2047" s="148"/>
    </row>
    <row r="2048" spans="1:16" ht="327.60000000000002" x14ac:dyDescent="0.3">
      <c r="A2048" s="122" t="s">
        <v>1214</v>
      </c>
      <c r="B2048" s="146">
        <v>44627</v>
      </c>
      <c r="C2048" s="147" t="s">
        <v>10469</v>
      </c>
      <c r="D2048" s="145" t="s">
        <v>10470</v>
      </c>
      <c r="E2048" s="145" t="s">
        <v>10471</v>
      </c>
      <c r="F2048" s="148" t="s">
        <v>1518</v>
      </c>
      <c r="G2048" s="145" t="s">
        <v>10472</v>
      </c>
      <c r="H2048" s="112" t="s">
        <v>375</v>
      </c>
      <c r="I2048" s="136" t="s">
        <v>431</v>
      </c>
      <c r="J2048" s="124" t="s">
        <v>386</v>
      </c>
      <c r="K2048" s="124" t="s">
        <v>43</v>
      </c>
      <c r="L2048" s="124" t="s">
        <v>10466</v>
      </c>
      <c r="M2048" s="149" t="s">
        <v>439</v>
      </c>
      <c r="N2048" s="145" t="s">
        <v>10473</v>
      </c>
      <c r="O2048" s="148" t="s">
        <v>10474</v>
      </c>
      <c r="P2048" s="148"/>
    </row>
    <row r="2049" spans="1:16" ht="187.2" x14ac:dyDescent="0.3">
      <c r="A2049" s="122" t="s">
        <v>554</v>
      </c>
      <c r="B2049" s="146">
        <v>44627</v>
      </c>
      <c r="C2049" s="147" t="s">
        <v>10475</v>
      </c>
      <c r="D2049" s="145" t="s">
        <v>10476</v>
      </c>
      <c r="E2049" s="145" t="s">
        <v>2548</v>
      </c>
      <c r="F2049" s="148" t="s">
        <v>1544</v>
      </c>
      <c r="G2049" s="145" t="s">
        <v>10477</v>
      </c>
      <c r="H2049" s="112" t="s">
        <v>396</v>
      </c>
      <c r="I2049" s="136" t="s">
        <v>1147</v>
      </c>
      <c r="J2049" s="124"/>
      <c r="K2049" s="124" t="s">
        <v>0</v>
      </c>
      <c r="L2049" s="124"/>
      <c r="M2049" s="149"/>
      <c r="N2049" s="145" t="s">
        <v>10478</v>
      </c>
      <c r="O2049" s="148" t="s">
        <v>10479</v>
      </c>
      <c r="P2049" s="148"/>
    </row>
    <row r="2050" spans="1:16" ht="93.6" x14ac:dyDescent="0.3">
      <c r="A2050" s="122" t="s">
        <v>369</v>
      </c>
      <c r="B2050" s="146">
        <v>44627</v>
      </c>
      <c r="C2050" s="147" t="s">
        <v>10480</v>
      </c>
      <c r="D2050" s="145" t="s">
        <v>10481</v>
      </c>
      <c r="E2050" s="145" t="s">
        <v>1328</v>
      </c>
      <c r="F2050" s="148" t="s">
        <v>374</v>
      </c>
      <c r="G2050" s="145" t="s">
        <v>374</v>
      </c>
      <c r="H2050" s="112" t="s">
        <v>375</v>
      </c>
      <c r="I2050" s="136" t="s">
        <v>424</v>
      </c>
      <c r="J2050" s="124"/>
      <c r="K2050" s="124" t="s">
        <v>172</v>
      </c>
      <c r="L2050" s="124"/>
      <c r="M2050" s="149"/>
      <c r="N2050" s="145" t="s">
        <v>10482</v>
      </c>
      <c r="O2050" s="148" t="s">
        <v>10483</v>
      </c>
      <c r="P2050" s="148"/>
    </row>
    <row r="2051" spans="1:16" ht="78" x14ac:dyDescent="0.3">
      <c r="A2051" s="122" t="s">
        <v>1294</v>
      </c>
      <c r="B2051" s="146">
        <v>44627</v>
      </c>
      <c r="C2051" s="147" t="s">
        <v>10484</v>
      </c>
      <c r="D2051" s="145" t="s">
        <v>10485</v>
      </c>
      <c r="E2051" s="145" t="s">
        <v>1328</v>
      </c>
      <c r="F2051" s="148" t="s">
        <v>1544</v>
      </c>
      <c r="G2051" s="145" t="s">
        <v>1088</v>
      </c>
      <c r="H2051" s="112" t="s">
        <v>396</v>
      </c>
      <c r="I2051" s="136" t="s">
        <v>385</v>
      </c>
      <c r="J2051" s="124"/>
      <c r="K2051" s="124" t="s">
        <v>25</v>
      </c>
      <c r="L2051" s="124" t="s">
        <v>10486</v>
      </c>
      <c r="M2051" s="149"/>
      <c r="N2051" s="145" t="s">
        <v>159</v>
      </c>
      <c r="O2051" s="148" t="s">
        <v>10487</v>
      </c>
      <c r="P2051" s="148"/>
    </row>
    <row r="2052" spans="1:16" ht="218.4" x14ac:dyDescent="0.3">
      <c r="A2052" s="122" t="s">
        <v>1294</v>
      </c>
      <c r="B2052" s="146">
        <v>44627</v>
      </c>
      <c r="C2052" s="147" t="s">
        <v>10488</v>
      </c>
      <c r="D2052" s="145" t="s">
        <v>10489</v>
      </c>
      <c r="E2052" s="145" t="s">
        <v>3874</v>
      </c>
      <c r="F2052" s="148" t="s">
        <v>1525</v>
      </c>
      <c r="G2052" s="145" t="s">
        <v>942</v>
      </c>
      <c r="H2052" s="112" t="s">
        <v>375</v>
      </c>
      <c r="I2052" s="136" t="s">
        <v>694</v>
      </c>
      <c r="J2052" s="124" t="s">
        <v>386</v>
      </c>
      <c r="K2052" s="124" t="s">
        <v>25</v>
      </c>
      <c r="L2052" s="124" t="s">
        <v>9958</v>
      </c>
      <c r="M2052" s="149"/>
      <c r="N2052" s="145" t="s">
        <v>10490</v>
      </c>
      <c r="O2052" s="148" t="s">
        <v>10491</v>
      </c>
      <c r="P2052" s="148"/>
    </row>
    <row r="2053" spans="1:16" ht="109.2" x14ac:dyDescent="0.3">
      <c r="A2053" s="122" t="s">
        <v>822</v>
      </c>
      <c r="B2053" s="146">
        <v>44627</v>
      </c>
      <c r="C2053" s="147" t="s">
        <v>10492</v>
      </c>
      <c r="D2053" s="145" t="s">
        <v>10493</v>
      </c>
      <c r="E2053" s="145" t="s">
        <v>2270</v>
      </c>
      <c r="F2053" s="148" t="s">
        <v>374</v>
      </c>
      <c r="G2053" s="145" t="s">
        <v>374</v>
      </c>
      <c r="H2053" s="112" t="s">
        <v>396</v>
      </c>
      <c r="I2053" s="136" t="s">
        <v>431</v>
      </c>
      <c r="J2053" s="124" t="s">
        <v>386</v>
      </c>
      <c r="K2053" s="124" t="s">
        <v>50</v>
      </c>
      <c r="L2053" s="124" t="s">
        <v>5545</v>
      </c>
      <c r="M2053" s="149" t="s">
        <v>439</v>
      </c>
      <c r="N2053" s="145" t="s">
        <v>10494</v>
      </c>
      <c r="O2053" s="148" t="s">
        <v>10495</v>
      </c>
      <c r="P2053" s="148"/>
    </row>
    <row r="2054" spans="1:16" ht="265.2" x14ac:dyDescent="0.3">
      <c r="A2054" s="122" t="s">
        <v>927</v>
      </c>
      <c r="B2054" s="146">
        <v>44627</v>
      </c>
      <c r="C2054" s="147" t="s">
        <v>10496</v>
      </c>
      <c r="D2054" s="145" t="s">
        <v>10497</v>
      </c>
      <c r="E2054" s="145" t="s">
        <v>1878</v>
      </c>
      <c r="F2054" s="148" t="s">
        <v>1782</v>
      </c>
      <c r="G2054" s="145" t="s">
        <v>4189</v>
      </c>
      <c r="H2054" s="112" t="s">
        <v>375</v>
      </c>
      <c r="I2054" s="136" t="s">
        <v>1718</v>
      </c>
      <c r="J2054" s="124"/>
      <c r="K2054" s="124"/>
      <c r="L2054" s="124" t="s">
        <v>850</v>
      </c>
      <c r="M2054" s="149"/>
      <c r="N2054" s="145" t="s">
        <v>10498</v>
      </c>
      <c r="O2054" s="148" t="s">
        <v>10499</v>
      </c>
      <c r="P2054" s="148"/>
    </row>
    <row r="2055" spans="1:16" ht="409.6" x14ac:dyDescent="0.3">
      <c r="A2055" s="122" t="s">
        <v>927</v>
      </c>
      <c r="B2055" s="146">
        <v>44627</v>
      </c>
      <c r="C2055" s="147" t="s">
        <v>10500</v>
      </c>
      <c r="D2055" s="145" t="s">
        <v>10501</v>
      </c>
      <c r="E2055" s="145" t="s">
        <v>10502</v>
      </c>
      <c r="F2055" s="148" t="s">
        <v>2025</v>
      </c>
      <c r="G2055" s="145" t="s">
        <v>4189</v>
      </c>
      <c r="H2055" s="112" t="s">
        <v>375</v>
      </c>
      <c r="I2055" s="136" t="s">
        <v>385</v>
      </c>
      <c r="J2055" s="124" t="s">
        <v>386</v>
      </c>
      <c r="K2055" s="124" t="s">
        <v>50</v>
      </c>
      <c r="L2055" s="124" t="s">
        <v>10503</v>
      </c>
      <c r="M2055" s="149" t="s">
        <v>439</v>
      </c>
      <c r="N2055" s="145" t="s">
        <v>10504</v>
      </c>
      <c r="O2055" s="148" t="s">
        <v>10505</v>
      </c>
      <c r="P2055" s="148"/>
    </row>
    <row r="2056" spans="1:16" ht="140.4" x14ac:dyDescent="0.3">
      <c r="A2056" s="122" t="s">
        <v>400</v>
      </c>
      <c r="B2056" s="146">
        <v>44627</v>
      </c>
      <c r="C2056" s="147" t="s">
        <v>10506</v>
      </c>
      <c r="D2056" s="145" t="s">
        <v>10507</v>
      </c>
      <c r="E2056" s="145" t="s">
        <v>1058</v>
      </c>
      <c r="F2056" s="148" t="s">
        <v>1544</v>
      </c>
      <c r="G2056" s="145" t="s">
        <v>409</v>
      </c>
      <c r="H2056" s="112" t="s">
        <v>396</v>
      </c>
      <c r="I2056" s="125" t="s">
        <v>385</v>
      </c>
      <c r="J2056" s="123" t="s">
        <v>386</v>
      </c>
      <c r="K2056" s="124" t="s">
        <v>36</v>
      </c>
      <c r="L2056" s="124"/>
      <c r="M2056" s="149"/>
      <c r="N2056" s="145" t="s">
        <v>10508</v>
      </c>
      <c r="O2056" s="148" t="s">
        <v>10509</v>
      </c>
      <c r="P2056" s="148"/>
    </row>
    <row r="2057" spans="1:16" ht="78" x14ac:dyDescent="0.3">
      <c r="A2057" s="122" t="s">
        <v>400</v>
      </c>
      <c r="B2057" s="146">
        <v>44627</v>
      </c>
      <c r="C2057" s="147" t="s">
        <v>10510</v>
      </c>
      <c r="D2057" s="145" t="s">
        <v>10511</v>
      </c>
      <c r="E2057" s="145" t="s">
        <v>1360</v>
      </c>
      <c r="F2057" s="148" t="s">
        <v>1463</v>
      </c>
      <c r="G2057" s="168" t="s">
        <v>564</v>
      </c>
      <c r="H2057" s="112" t="s">
        <v>396</v>
      </c>
      <c r="I2057" s="125" t="s">
        <v>431</v>
      </c>
      <c r="J2057" s="123" t="s">
        <v>452</v>
      </c>
      <c r="K2057" s="124" t="s">
        <v>48</v>
      </c>
      <c r="L2057" s="124" t="s">
        <v>10512</v>
      </c>
      <c r="M2057" s="149"/>
      <c r="N2057" s="148" t="s">
        <v>10513</v>
      </c>
      <c r="O2057" s="148" t="s">
        <v>10514</v>
      </c>
      <c r="P2057" s="148"/>
    </row>
    <row r="2058" spans="1:16" ht="187.2" x14ac:dyDescent="0.3">
      <c r="A2058" s="122" t="s">
        <v>400</v>
      </c>
      <c r="B2058" s="146">
        <v>44627</v>
      </c>
      <c r="C2058" s="147" t="s">
        <v>10515</v>
      </c>
      <c r="D2058" s="145" t="s">
        <v>10516</v>
      </c>
      <c r="E2058" s="145" t="s">
        <v>10517</v>
      </c>
      <c r="F2058" s="148" t="s">
        <v>1606</v>
      </c>
      <c r="G2058" s="168" t="s">
        <v>942</v>
      </c>
      <c r="H2058" s="112" t="s">
        <v>396</v>
      </c>
      <c r="I2058" s="125" t="s">
        <v>481</v>
      </c>
      <c r="J2058" s="123" t="s">
        <v>452</v>
      </c>
      <c r="K2058" s="124" t="s">
        <v>3</v>
      </c>
      <c r="L2058" s="124" t="s">
        <v>10518</v>
      </c>
      <c r="M2058" s="149"/>
      <c r="N2058" s="148" t="s">
        <v>10519</v>
      </c>
      <c r="O2058" s="148" t="s">
        <v>10520</v>
      </c>
      <c r="P2058" s="148"/>
    </row>
    <row r="2059" spans="1:16" ht="187.2" x14ac:dyDescent="0.3">
      <c r="A2059" s="122" t="s">
        <v>400</v>
      </c>
      <c r="B2059" s="146">
        <v>44627</v>
      </c>
      <c r="C2059" s="147" t="s">
        <v>10521</v>
      </c>
      <c r="D2059" s="145" t="s">
        <v>10522</v>
      </c>
      <c r="E2059" s="145" t="s">
        <v>445</v>
      </c>
      <c r="F2059" s="148" t="s">
        <v>374</v>
      </c>
      <c r="G2059" s="145" t="s">
        <v>374</v>
      </c>
      <c r="H2059" s="112" t="s">
        <v>375</v>
      </c>
      <c r="I2059" s="125" t="s">
        <v>2875</v>
      </c>
      <c r="J2059" s="123"/>
      <c r="K2059" s="124" t="s">
        <v>14</v>
      </c>
      <c r="L2059" s="124"/>
      <c r="M2059" s="149"/>
      <c r="N2059" s="145" t="s">
        <v>10523</v>
      </c>
      <c r="O2059" s="148" t="s">
        <v>10524</v>
      </c>
      <c r="P2059" s="148"/>
    </row>
    <row r="2060" spans="1:16" ht="156" x14ac:dyDescent="0.3">
      <c r="A2060" s="122" t="s">
        <v>400</v>
      </c>
      <c r="B2060" s="146">
        <v>44627</v>
      </c>
      <c r="C2060" s="147" t="s">
        <v>10525</v>
      </c>
      <c r="D2060" s="145" t="s">
        <v>10526</v>
      </c>
      <c r="E2060" s="145" t="s">
        <v>1737</v>
      </c>
      <c r="F2060" s="148" t="s">
        <v>374</v>
      </c>
      <c r="G2060" s="168" t="s">
        <v>374</v>
      </c>
      <c r="H2060" s="112" t="s">
        <v>375</v>
      </c>
      <c r="I2060" s="125" t="s">
        <v>397</v>
      </c>
      <c r="J2060" s="123" t="s">
        <v>452</v>
      </c>
      <c r="K2060" s="124"/>
      <c r="L2060" s="124" t="s">
        <v>10527</v>
      </c>
      <c r="M2060" s="149"/>
      <c r="N2060" s="145" t="s">
        <v>10528</v>
      </c>
      <c r="O2060" s="148" t="s">
        <v>10529</v>
      </c>
      <c r="P2060" s="148"/>
    </row>
    <row r="2061" spans="1:16" ht="296.39999999999998" x14ac:dyDescent="0.3">
      <c r="A2061" s="122" t="s">
        <v>400</v>
      </c>
      <c r="B2061" s="146">
        <v>44627</v>
      </c>
      <c r="C2061" s="147" t="s">
        <v>10530</v>
      </c>
      <c r="D2061" s="145" t="s">
        <v>10531</v>
      </c>
      <c r="E2061" s="145" t="s">
        <v>2105</v>
      </c>
      <c r="F2061" s="148" t="s">
        <v>374</v>
      </c>
      <c r="G2061" s="145" t="s">
        <v>374</v>
      </c>
      <c r="H2061" s="112" t="s">
        <v>375</v>
      </c>
      <c r="I2061" s="125" t="s">
        <v>385</v>
      </c>
      <c r="J2061" s="123" t="s">
        <v>452</v>
      </c>
      <c r="K2061" s="124" t="s">
        <v>48</v>
      </c>
      <c r="L2061" s="124" t="s">
        <v>10532</v>
      </c>
      <c r="M2061" s="149"/>
      <c r="N2061" s="145" t="s">
        <v>10533</v>
      </c>
      <c r="O2061" s="148" t="s">
        <v>10534</v>
      </c>
      <c r="P2061" s="148"/>
    </row>
    <row r="2062" spans="1:16" ht="62.4" x14ac:dyDescent="0.3">
      <c r="A2062" s="122" t="s">
        <v>750</v>
      </c>
      <c r="B2062" s="146">
        <v>44627</v>
      </c>
      <c r="C2062" s="147" t="s">
        <v>10535</v>
      </c>
      <c r="D2062" s="145" t="s">
        <v>10536</v>
      </c>
      <c r="E2062" s="145" t="s">
        <v>2869</v>
      </c>
      <c r="F2062" s="148" t="s">
        <v>1544</v>
      </c>
      <c r="G2062" s="145" t="s">
        <v>873</v>
      </c>
      <c r="H2062" s="112" t="s">
        <v>396</v>
      </c>
      <c r="I2062" s="125" t="s">
        <v>431</v>
      </c>
      <c r="J2062" s="123"/>
      <c r="K2062" s="124"/>
      <c r="L2062" s="124" t="s">
        <v>850</v>
      </c>
      <c r="M2062" s="149"/>
      <c r="N2062" s="145" t="s">
        <v>10537</v>
      </c>
      <c r="O2062" s="148" t="s">
        <v>10538</v>
      </c>
      <c r="P2062" s="148"/>
    </row>
    <row r="2063" spans="1:16" ht="93.6" x14ac:dyDescent="0.3">
      <c r="A2063" s="122" t="s">
        <v>379</v>
      </c>
      <c r="B2063" s="146">
        <v>44627</v>
      </c>
      <c r="C2063" s="147" t="s">
        <v>10539</v>
      </c>
      <c r="D2063" s="145" t="s">
        <v>10540</v>
      </c>
      <c r="E2063" s="145" t="s">
        <v>1878</v>
      </c>
      <c r="F2063" s="148" t="s">
        <v>1556</v>
      </c>
      <c r="G2063" s="145" t="s">
        <v>830</v>
      </c>
      <c r="H2063" s="112" t="s">
        <v>396</v>
      </c>
      <c r="I2063" s="125" t="s">
        <v>447</v>
      </c>
      <c r="J2063" s="123" t="s">
        <v>386</v>
      </c>
      <c r="K2063" s="124" t="s">
        <v>113</v>
      </c>
      <c r="L2063" s="124" t="s">
        <v>9848</v>
      </c>
      <c r="M2063" s="149"/>
      <c r="N2063" s="148" t="s">
        <v>10541</v>
      </c>
      <c r="O2063" s="148" t="s">
        <v>10542</v>
      </c>
      <c r="P2063" s="148"/>
    </row>
    <row r="2064" spans="1:16" ht="171.6" x14ac:dyDescent="0.3">
      <c r="A2064" s="122" t="s">
        <v>379</v>
      </c>
      <c r="B2064" s="146">
        <v>44627</v>
      </c>
      <c r="C2064" s="147" t="s">
        <v>10543</v>
      </c>
      <c r="D2064" s="145" t="s">
        <v>1933</v>
      </c>
      <c r="E2064" s="145" t="s">
        <v>2143</v>
      </c>
      <c r="F2064" s="148" t="s">
        <v>1463</v>
      </c>
      <c r="G2064" s="145" t="s">
        <v>942</v>
      </c>
      <c r="H2064" s="112" t="s">
        <v>396</v>
      </c>
      <c r="I2064" s="125" t="s">
        <v>447</v>
      </c>
      <c r="J2064" s="123" t="s">
        <v>3825</v>
      </c>
      <c r="K2064" s="124" t="s">
        <v>32</v>
      </c>
      <c r="L2064" s="124" t="s">
        <v>10544</v>
      </c>
      <c r="M2064" s="149"/>
      <c r="N2064" s="148" t="s">
        <v>10545</v>
      </c>
      <c r="O2064" s="148" t="s">
        <v>10546</v>
      </c>
      <c r="P2064" s="148"/>
    </row>
    <row r="2065" spans="1:16" ht="93.6" x14ac:dyDescent="0.3">
      <c r="A2065" s="122" t="s">
        <v>379</v>
      </c>
      <c r="B2065" s="146">
        <v>44627</v>
      </c>
      <c r="C2065" s="147" t="s">
        <v>10547</v>
      </c>
      <c r="D2065" s="145" t="s">
        <v>10548</v>
      </c>
      <c r="E2065" s="145" t="s">
        <v>10549</v>
      </c>
      <c r="F2065" s="148" t="s">
        <v>1606</v>
      </c>
      <c r="G2065" s="145" t="s">
        <v>2971</v>
      </c>
      <c r="H2065" s="112" t="s">
        <v>396</v>
      </c>
      <c r="I2065" s="125" t="s">
        <v>431</v>
      </c>
      <c r="J2065" s="123" t="s">
        <v>452</v>
      </c>
      <c r="K2065" s="124" t="s">
        <v>7</v>
      </c>
      <c r="L2065" s="124"/>
      <c r="M2065" s="149"/>
      <c r="N2065" s="148" t="s">
        <v>10550</v>
      </c>
      <c r="O2065" s="148" t="s">
        <v>10551</v>
      </c>
      <c r="P2065" s="148"/>
    </row>
    <row r="2066" spans="1:16" ht="312" x14ac:dyDescent="0.3">
      <c r="A2066" s="122" t="s">
        <v>379</v>
      </c>
      <c r="B2066" s="146">
        <v>44627</v>
      </c>
      <c r="C2066" s="147" t="s">
        <v>10552</v>
      </c>
      <c r="D2066" s="145" t="s">
        <v>10553</v>
      </c>
      <c r="E2066" s="145" t="s">
        <v>3247</v>
      </c>
      <c r="F2066" s="148" t="s">
        <v>1525</v>
      </c>
      <c r="G2066" s="145" t="s">
        <v>2115</v>
      </c>
      <c r="H2066" s="112" t="s">
        <v>375</v>
      </c>
      <c r="I2066" s="125" t="s">
        <v>461</v>
      </c>
      <c r="J2066" s="123" t="s">
        <v>386</v>
      </c>
      <c r="K2066" s="124" t="s">
        <v>113</v>
      </c>
      <c r="L2066" s="124" t="s">
        <v>10554</v>
      </c>
      <c r="M2066" s="149"/>
      <c r="N2066" s="145" t="s">
        <v>10555</v>
      </c>
      <c r="O2066" s="148" t="s">
        <v>10556</v>
      </c>
      <c r="P2066" s="148"/>
    </row>
    <row r="2067" spans="1:16" ht="202.8" x14ac:dyDescent="0.3">
      <c r="A2067" s="122" t="s">
        <v>379</v>
      </c>
      <c r="B2067" s="146">
        <v>44627</v>
      </c>
      <c r="C2067" s="147" t="s">
        <v>10557</v>
      </c>
      <c r="D2067" s="145" t="s">
        <v>10558</v>
      </c>
      <c r="E2067" s="145" t="s">
        <v>6757</v>
      </c>
      <c r="F2067" s="148" t="s">
        <v>374</v>
      </c>
      <c r="G2067" s="145" t="s">
        <v>374</v>
      </c>
      <c r="H2067" s="112" t="s">
        <v>375</v>
      </c>
      <c r="I2067" s="125" t="s">
        <v>431</v>
      </c>
      <c r="J2067" s="123" t="s">
        <v>386</v>
      </c>
      <c r="K2067" s="124" t="s">
        <v>113</v>
      </c>
      <c r="L2067" s="124" t="s">
        <v>10559</v>
      </c>
      <c r="M2067" s="149"/>
      <c r="N2067" s="145" t="s">
        <v>10560</v>
      </c>
      <c r="O2067" s="148" t="s">
        <v>10561</v>
      </c>
      <c r="P2067" s="148"/>
    </row>
    <row r="2068" spans="1:16" ht="409.6" x14ac:dyDescent="0.3">
      <c r="A2068" s="122" t="s">
        <v>379</v>
      </c>
      <c r="B2068" s="146">
        <v>44627</v>
      </c>
      <c r="C2068" s="147" t="s">
        <v>10562</v>
      </c>
      <c r="D2068" s="145" t="s">
        <v>10563</v>
      </c>
      <c r="E2068" s="145" t="s">
        <v>1360</v>
      </c>
      <c r="F2068" s="148" t="s">
        <v>374</v>
      </c>
      <c r="G2068" s="145" t="s">
        <v>374</v>
      </c>
      <c r="H2068" s="112" t="s">
        <v>375</v>
      </c>
      <c r="I2068" s="125" t="s">
        <v>431</v>
      </c>
      <c r="J2068" s="123" t="s">
        <v>386</v>
      </c>
      <c r="K2068" s="124" t="s">
        <v>113</v>
      </c>
      <c r="L2068" s="124" t="s">
        <v>10564</v>
      </c>
      <c r="M2068" s="149"/>
      <c r="N2068" s="145" t="s">
        <v>10565</v>
      </c>
      <c r="O2068" s="148" t="s">
        <v>10566</v>
      </c>
      <c r="P2068" s="148"/>
    </row>
    <row r="2069" spans="1:16" ht="202.8" x14ac:dyDescent="0.3">
      <c r="A2069" s="122" t="s">
        <v>379</v>
      </c>
      <c r="B2069" s="146">
        <v>44627</v>
      </c>
      <c r="C2069" s="147" t="s">
        <v>10567</v>
      </c>
      <c r="D2069" s="145" t="s">
        <v>10568</v>
      </c>
      <c r="E2069" s="145" t="s">
        <v>1572</v>
      </c>
      <c r="F2069" s="148" t="s">
        <v>374</v>
      </c>
      <c r="G2069" s="145" t="s">
        <v>374</v>
      </c>
      <c r="H2069" s="112" t="s">
        <v>375</v>
      </c>
      <c r="I2069" s="125" t="s">
        <v>424</v>
      </c>
      <c r="J2069" s="123" t="s">
        <v>452</v>
      </c>
      <c r="K2069" s="124" t="s">
        <v>7</v>
      </c>
      <c r="L2069" s="124"/>
      <c r="M2069" s="149"/>
      <c r="N2069" s="145" t="s">
        <v>10569</v>
      </c>
      <c r="O2069" s="148" t="s">
        <v>10570</v>
      </c>
      <c r="P2069" s="148"/>
    </row>
    <row r="2070" spans="1:16" ht="78" x14ac:dyDescent="0.3">
      <c r="A2070" s="122" t="s">
        <v>1654</v>
      </c>
      <c r="B2070" s="146">
        <v>44627</v>
      </c>
      <c r="C2070" s="147" t="s">
        <v>10571</v>
      </c>
      <c r="D2070" s="145" t="s">
        <v>10572</v>
      </c>
      <c r="E2070" s="145" t="s">
        <v>1850</v>
      </c>
      <c r="F2070" s="148" t="s">
        <v>1463</v>
      </c>
      <c r="G2070" s="145" t="s">
        <v>374</v>
      </c>
      <c r="H2070" s="112" t="s">
        <v>396</v>
      </c>
      <c r="I2070" s="125" t="s">
        <v>385</v>
      </c>
      <c r="J2070" s="123"/>
      <c r="K2070" s="124" t="s">
        <v>1</v>
      </c>
      <c r="L2070" s="124"/>
      <c r="M2070" s="149"/>
      <c r="N2070" s="148" t="s">
        <v>10573</v>
      </c>
      <c r="O2070" s="148" t="s">
        <v>10574</v>
      </c>
      <c r="P2070" s="148"/>
    </row>
  </sheetData>
  <mergeCells count="1">
    <mergeCell ref="A2:O2"/>
  </mergeCells>
  <conditionalFormatting sqref="C1">
    <cfRule type="duplicateValues" dxfId="2" priority="2" stopIfTrue="1"/>
  </conditionalFormatting>
  <conditionalFormatting sqref="C1:C2 C3:C2070">
    <cfRule type="duplicateValues" dxfId="1" priority="3" stopIfTrue="1"/>
  </conditionalFormatting>
  <dataValidations count="2">
    <dataValidation type="list" allowBlank="1" showErrorMessage="1" sqref="J2:J2070" xr:uid="{00000000-0002-0000-0100-000000000000}">
      <formula1>"值得,不值得"</formula1>
    </dataValidation>
    <dataValidation type="list" allowBlank="1" showErrorMessage="1" sqref="H2:H2070" xr:uid="{00000000-0002-0000-0100-000001000000}">
      <formula1>"N,Y"</formula1>
    </dataValidation>
  </dataValidations>
  <hyperlinks>
    <hyperlink ref="O1464" r:id="rId1" display="https://www.airgram.io"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D538-43A1-4EB6-9CE0-4718D8464ADB}">
  <sheetPr>
    <outlinePr summaryBelow="0" summaryRight="0"/>
  </sheetPr>
  <dimension ref="A1:AC347"/>
  <sheetViews>
    <sheetView workbookViewId="0"/>
  </sheetViews>
  <sheetFormatPr defaultColWidth="14" defaultRowHeight="13.8" x14ac:dyDescent="0.3"/>
  <cols>
    <col min="1" max="1" width="10" customWidth="1"/>
    <col min="2" max="2" width="13" customWidth="1"/>
    <col min="3" max="3" width="22" customWidth="1"/>
    <col min="4" max="4" width="88" customWidth="1"/>
    <col min="5" max="6" width="14" customWidth="1"/>
    <col min="7" max="7" width="16" customWidth="1"/>
    <col min="8" max="8" width="88" customWidth="1"/>
    <col min="9" max="9" width="10" customWidth="1"/>
    <col min="10" max="10" width="13" customWidth="1"/>
    <col min="11" max="11" width="65" customWidth="1"/>
    <col min="12" max="29" width="13" customWidth="1"/>
  </cols>
  <sheetData>
    <row r="1" spans="1:29" ht="15.6" x14ac:dyDescent="0.3">
      <c r="A1" s="112" t="s">
        <v>352</v>
      </c>
      <c r="B1" s="254" t="s">
        <v>10575</v>
      </c>
      <c r="C1" s="255" t="s">
        <v>354</v>
      </c>
      <c r="D1" s="254" t="s">
        <v>355</v>
      </c>
      <c r="E1" s="256" t="s">
        <v>10576</v>
      </c>
      <c r="F1" s="257" t="s">
        <v>358</v>
      </c>
      <c r="G1" s="254" t="s">
        <v>10577</v>
      </c>
      <c r="H1" s="254" t="s">
        <v>365</v>
      </c>
      <c r="I1" s="121" t="s">
        <v>10578</v>
      </c>
    </row>
    <row r="2" spans="1:29" ht="87" customHeight="1" x14ac:dyDescent="0.3">
      <c r="A2" s="268" t="s">
        <v>390</v>
      </c>
      <c r="B2" s="268">
        <v>45142</v>
      </c>
      <c r="C2" s="270" t="s">
        <v>10579</v>
      </c>
      <c r="D2" s="272" t="s">
        <v>10580</v>
      </c>
      <c r="E2" s="269" t="s">
        <v>10581</v>
      </c>
      <c r="F2" s="271" t="s">
        <v>10582</v>
      </c>
      <c r="G2" s="271" t="s">
        <v>10583</v>
      </c>
      <c r="H2" s="272" t="s">
        <v>10584</v>
      </c>
      <c r="I2" s="271"/>
      <c r="J2" s="208"/>
      <c r="K2" s="208"/>
      <c r="L2" s="208"/>
      <c r="M2" s="208"/>
      <c r="N2" s="208"/>
      <c r="O2" s="208"/>
      <c r="P2" s="208"/>
      <c r="Q2" s="208"/>
      <c r="R2" s="208"/>
      <c r="S2" s="208"/>
      <c r="T2" s="208"/>
      <c r="U2" s="208"/>
      <c r="V2" s="208"/>
      <c r="W2" s="208"/>
      <c r="X2" s="208"/>
      <c r="Y2" s="208"/>
      <c r="Z2" s="208"/>
      <c r="AA2" s="208"/>
      <c r="AB2" s="208"/>
      <c r="AC2" s="208"/>
    </row>
    <row r="3" spans="1:29" ht="78" x14ac:dyDescent="0.3">
      <c r="A3" s="111" t="s">
        <v>400</v>
      </c>
      <c r="B3" s="111">
        <v>45135</v>
      </c>
      <c r="C3" s="209" t="s">
        <v>10585</v>
      </c>
      <c r="D3" s="112" t="s">
        <v>10586</v>
      </c>
      <c r="E3" s="210" t="s">
        <v>10587</v>
      </c>
      <c r="F3" s="205" t="s">
        <v>10588</v>
      </c>
      <c r="G3" s="205" t="s">
        <v>10589</v>
      </c>
      <c r="H3" s="112" t="s">
        <v>10590</v>
      </c>
      <c r="I3" s="205"/>
      <c r="J3" s="208"/>
      <c r="K3" s="208"/>
      <c r="L3" s="208"/>
      <c r="M3" s="208"/>
      <c r="N3" s="208"/>
      <c r="O3" s="208"/>
      <c r="P3" s="208"/>
      <c r="Q3" s="208"/>
      <c r="R3" s="208"/>
      <c r="S3" s="208"/>
      <c r="T3" s="208"/>
      <c r="U3" s="208"/>
      <c r="V3" s="208"/>
      <c r="W3" s="208"/>
      <c r="X3" s="208"/>
      <c r="Y3" s="208"/>
      <c r="Z3" s="208"/>
      <c r="AA3" s="208"/>
      <c r="AB3" s="208"/>
      <c r="AC3" s="208"/>
    </row>
    <row r="4" spans="1:29" ht="187.2" x14ac:dyDescent="0.3">
      <c r="A4" s="111" t="s">
        <v>412</v>
      </c>
      <c r="B4" s="111">
        <v>45133</v>
      </c>
      <c r="C4" s="209" t="s">
        <v>10591</v>
      </c>
      <c r="D4" s="112" t="s">
        <v>10592</v>
      </c>
      <c r="E4" s="210" t="s">
        <v>10587</v>
      </c>
      <c r="F4" s="205" t="s">
        <v>10593</v>
      </c>
      <c r="G4" s="205" t="s">
        <v>10594</v>
      </c>
      <c r="H4" s="112" t="s">
        <v>10595</v>
      </c>
      <c r="I4" s="205"/>
      <c r="J4" s="208"/>
      <c r="K4" s="208"/>
      <c r="L4" s="208"/>
      <c r="M4" s="208"/>
      <c r="N4" s="208"/>
      <c r="O4" s="208"/>
      <c r="P4" s="208"/>
      <c r="Q4" s="208"/>
      <c r="R4" s="208"/>
      <c r="S4" s="208"/>
      <c r="T4" s="208"/>
      <c r="U4" s="208"/>
      <c r="V4" s="208"/>
      <c r="W4" s="208"/>
      <c r="X4" s="208"/>
      <c r="Y4" s="208"/>
      <c r="Z4" s="208"/>
      <c r="AA4" s="208"/>
      <c r="AB4" s="208"/>
      <c r="AC4" s="208"/>
    </row>
    <row r="5" spans="1:29" ht="62.4" x14ac:dyDescent="0.3">
      <c r="A5" s="111" t="s">
        <v>495</v>
      </c>
      <c r="B5" s="111">
        <v>45133</v>
      </c>
      <c r="C5" s="209" t="s">
        <v>10596</v>
      </c>
      <c r="D5" s="112" t="s">
        <v>10597</v>
      </c>
      <c r="E5" s="210" t="s">
        <v>10587</v>
      </c>
      <c r="F5" s="205" t="s">
        <v>10598</v>
      </c>
      <c r="G5" s="205" t="s">
        <v>10599</v>
      </c>
      <c r="H5" s="112" t="s">
        <v>10600</v>
      </c>
      <c r="I5" s="205"/>
      <c r="J5" s="208"/>
      <c r="K5" s="208"/>
      <c r="L5" s="208"/>
      <c r="M5" s="208"/>
      <c r="N5" s="208"/>
      <c r="O5" s="208"/>
      <c r="P5" s="208"/>
      <c r="Q5" s="208"/>
      <c r="R5" s="208"/>
      <c r="S5" s="208"/>
      <c r="T5" s="208"/>
      <c r="U5" s="208"/>
      <c r="V5" s="208"/>
      <c r="W5" s="208"/>
      <c r="X5" s="208"/>
      <c r="Y5" s="208"/>
      <c r="Z5" s="208"/>
      <c r="AA5" s="208"/>
      <c r="AB5" s="208"/>
      <c r="AC5" s="208"/>
    </row>
    <row r="6" spans="1:29" ht="78" x14ac:dyDescent="0.3">
      <c r="A6" s="111" t="s">
        <v>400</v>
      </c>
      <c r="B6" s="111">
        <v>45131</v>
      </c>
      <c r="C6" s="209" t="s">
        <v>10601</v>
      </c>
      <c r="D6" s="112" t="s">
        <v>10602</v>
      </c>
      <c r="E6" s="210" t="s">
        <v>10587</v>
      </c>
      <c r="F6" s="205" t="s">
        <v>10603</v>
      </c>
      <c r="G6" s="205" t="s">
        <v>10604</v>
      </c>
      <c r="H6" s="112" t="s">
        <v>10605</v>
      </c>
      <c r="I6" s="205"/>
      <c r="J6" s="208"/>
      <c r="K6" s="208"/>
      <c r="L6" s="208"/>
      <c r="M6" s="208"/>
      <c r="N6" s="208"/>
      <c r="O6" s="208"/>
      <c r="P6" s="208"/>
      <c r="Q6" s="208"/>
      <c r="R6" s="208"/>
      <c r="S6" s="208"/>
      <c r="T6" s="208"/>
      <c r="U6" s="208"/>
      <c r="V6" s="208"/>
      <c r="W6" s="208"/>
      <c r="X6" s="208"/>
      <c r="Y6" s="208"/>
      <c r="Z6" s="208"/>
      <c r="AA6" s="208"/>
      <c r="AB6" s="208"/>
      <c r="AC6" s="208"/>
    </row>
    <row r="7" spans="1:29" ht="78" x14ac:dyDescent="0.3">
      <c r="A7" s="111" t="s">
        <v>400</v>
      </c>
      <c r="B7" s="111">
        <v>45127</v>
      </c>
      <c r="C7" s="209" t="s">
        <v>10606</v>
      </c>
      <c r="D7" s="112" t="s">
        <v>10607</v>
      </c>
      <c r="E7" s="210" t="s">
        <v>10581</v>
      </c>
      <c r="F7" s="205" t="s">
        <v>10608</v>
      </c>
      <c r="G7" s="205" t="s">
        <v>10609</v>
      </c>
      <c r="H7" s="112" t="s">
        <v>10610</v>
      </c>
      <c r="I7" s="205"/>
      <c r="J7" s="208"/>
      <c r="K7" s="208"/>
      <c r="L7" s="208"/>
      <c r="M7" s="208"/>
      <c r="N7" s="208"/>
      <c r="O7" s="208"/>
      <c r="P7" s="208"/>
      <c r="Q7" s="208"/>
      <c r="R7" s="208"/>
      <c r="S7" s="208"/>
      <c r="T7" s="208"/>
      <c r="U7" s="208"/>
      <c r="V7" s="208"/>
      <c r="W7" s="208"/>
      <c r="X7" s="208"/>
      <c r="Y7" s="208"/>
      <c r="Z7" s="208"/>
      <c r="AA7" s="208"/>
      <c r="AB7" s="208"/>
      <c r="AC7" s="208"/>
    </row>
    <row r="8" spans="1:29" ht="62.4" x14ac:dyDescent="0.3">
      <c r="A8" s="111" t="s">
        <v>390</v>
      </c>
      <c r="B8" s="111">
        <v>45127</v>
      </c>
      <c r="C8" s="209" t="s">
        <v>10611</v>
      </c>
      <c r="D8" s="112" t="s">
        <v>10612</v>
      </c>
      <c r="E8" s="210" t="s">
        <v>10587</v>
      </c>
      <c r="F8" s="205" t="s">
        <v>10613</v>
      </c>
      <c r="G8" s="205" t="s">
        <v>10614</v>
      </c>
      <c r="H8" s="112" t="s">
        <v>10615</v>
      </c>
      <c r="I8" s="205"/>
      <c r="J8" s="208"/>
      <c r="K8" s="208"/>
      <c r="L8" s="208"/>
      <c r="M8" s="208"/>
      <c r="N8" s="208"/>
      <c r="O8" s="208"/>
      <c r="P8" s="208"/>
      <c r="Q8" s="208"/>
      <c r="R8" s="208"/>
      <c r="S8" s="208"/>
      <c r="T8" s="208"/>
      <c r="U8" s="208"/>
      <c r="V8" s="208"/>
      <c r="W8" s="208"/>
      <c r="X8" s="208"/>
      <c r="Y8" s="208"/>
      <c r="Z8" s="208"/>
      <c r="AA8" s="208"/>
      <c r="AB8" s="208"/>
      <c r="AC8" s="208"/>
    </row>
    <row r="9" spans="1:29" ht="109.2" x14ac:dyDescent="0.3">
      <c r="A9" s="111" t="s">
        <v>400</v>
      </c>
      <c r="B9" s="111">
        <v>45126</v>
      </c>
      <c r="C9" s="209" t="s">
        <v>10616</v>
      </c>
      <c r="D9" s="112" t="s">
        <v>10617</v>
      </c>
      <c r="E9" s="210" t="s">
        <v>10587</v>
      </c>
      <c r="F9" s="205" t="s">
        <v>10618</v>
      </c>
      <c r="G9" s="205" t="s">
        <v>10619</v>
      </c>
      <c r="H9" s="112" t="s">
        <v>10620</v>
      </c>
      <c r="I9" s="205"/>
      <c r="J9" s="48"/>
      <c r="K9" s="48"/>
      <c r="L9" s="48"/>
      <c r="M9" s="48"/>
      <c r="N9" s="48"/>
      <c r="O9" s="48"/>
      <c r="P9" s="48"/>
      <c r="Q9" s="48"/>
      <c r="R9" s="48"/>
      <c r="S9" s="48"/>
      <c r="T9" s="48"/>
      <c r="U9" s="48"/>
      <c r="V9" s="48"/>
      <c r="W9" s="48"/>
      <c r="X9" s="48"/>
      <c r="Y9" s="48"/>
      <c r="Z9" s="48"/>
      <c r="AA9" s="48"/>
      <c r="AB9" s="48"/>
      <c r="AC9" s="48"/>
    </row>
    <row r="10" spans="1:29" ht="62.4" x14ac:dyDescent="0.3">
      <c r="A10" s="111" t="s">
        <v>400</v>
      </c>
      <c r="B10" s="111">
        <v>45126</v>
      </c>
      <c r="C10" s="209" t="s">
        <v>10621</v>
      </c>
      <c r="D10" s="112" t="s">
        <v>10622</v>
      </c>
      <c r="E10" s="210" t="s">
        <v>10587</v>
      </c>
      <c r="F10" s="205" t="s">
        <v>10623</v>
      </c>
      <c r="G10" s="205" t="s">
        <v>10624</v>
      </c>
      <c r="H10" s="112" t="s">
        <v>10625</v>
      </c>
      <c r="I10" s="205"/>
      <c r="J10" s="48"/>
      <c r="K10" s="48"/>
      <c r="L10" s="48"/>
      <c r="M10" s="48"/>
      <c r="N10" s="48"/>
      <c r="O10" s="48"/>
      <c r="P10" s="48"/>
      <c r="Q10" s="48"/>
      <c r="R10" s="48"/>
      <c r="S10" s="48"/>
      <c r="T10" s="48"/>
      <c r="U10" s="48"/>
      <c r="V10" s="48"/>
      <c r="W10" s="48"/>
      <c r="X10" s="48"/>
      <c r="Y10" s="48"/>
      <c r="Z10" s="48"/>
      <c r="AA10" s="48"/>
      <c r="AB10" s="48"/>
      <c r="AC10" s="48"/>
    </row>
    <row r="11" spans="1:29" ht="140.4" x14ac:dyDescent="0.3">
      <c r="A11" s="111" t="s">
        <v>400</v>
      </c>
      <c r="B11" s="111">
        <v>45125</v>
      </c>
      <c r="C11" s="209" t="s">
        <v>10626</v>
      </c>
      <c r="D11" s="112" t="s">
        <v>10627</v>
      </c>
      <c r="E11" s="210" t="s">
        <v>10587</v>
      </c>
      <c r="F11" s="205" t="s">
        <v>10628</v>
      </c>
      <c r="G11" s="205" t="s">
        <v>10629</v>
      </c>
      <c r="H11" s="112" t="s">
        <v>10630</v>
      </c>
      <c r="I11" s="205"/>
      <c r="J11" s="48"/>
      <c r="K11" s="48"/>
      <c r="L11" s="48"/>
      <c r="M11" s="48"/>
      <c r="N11" s="48"/>
      <c r="O11" s="48"/>
      <c r="P11" s="48"/>
      <c r="Q11" s="48"/>
      <c r="R11" s="48"/>
      <c r="S11" s="48"/>
      <c r="T11" s="48"/>
      <c r="U11" s="48"/>
      <c r="V11" s="48"/>
      <c r="W11" s="48"/>
      <c r="X11" s="48"/>
      <c r="Y11" s="48"/>
      <c r="Z11" s="48"/>
      <c r="AA11" s="48"/>
      <c r="AB11" s="48"/>
      <c r="AC11" s="48"/>
    </row>
    <row r="12" spans="1:29" ht="109.2" x14ac:dyDescent="0.3">
      <c r="A12" s="111" t="s">
        <v>390</v>
      </c>
      <c r="B12" s="111">
        <v>45120</v>
      </c>
      <c r="C12" s="209" t="s">
        <v>10631</v>
      </c>
      <c r="D12" s="112" t="s">
        <v>10632</v>
      </c>
      <c r="E12" s="210" t="s">
        <v>10581</v>
      </c>
      <c r="F12" s="205" t="s">
        <v>10633</v>
      </c>
      <c r="G12" s="205" t="s">
        <v>10634</v>
      </c>
      <c r="H12" s="112" t="s">
        <v>10635</v>
      </c>
      <c r="I12" s="205"/>
      <c r="J12" s="48"/>
      <c r="K12" s="48"/>
      <c r="L12" s="48"/>
      <c r="M12" s="48"/>
      <c r="N12" s="48"/>
      <c r="O12" s="48"/>
      <c r="P12" s="48"/>
      <c r="Q12" s="48"/>
      <c r="R12" s="48"/>
      <c r="S12" s="48"/>
      <c r="T12" s="48"/>
      <c r="U12" s="48"/>
      <c r="V12" s="48"/>
      <c r="W12" s="48"/>
      <c r="X12" s="48"/>
      <c r="Y12" s="48"/>
      <c r="Z12" s="48"/>
      <c r="AA12" s="48"/>
      <c r="AB12" s="48"/>
      <c r="AC12" s="48"/>
    </row>
    <row r="13" spans="1:29" ht="109.2" x14ac:dyDescent="0.3">
      <c r="A13" s="111" t="s">
        <v>400</v>
      </c>
      <c r="B13" s="111">
        <v>45120</v>
      </c>
      <c r="C13" s="209" t="s">
        <v>10636</v>
      </c>
      <c r="D13" s="112" t="s">
        <v>10637</v>
      </c>
      <c r="E13" s="210" t="s">
        <v>10581</v>
      </c>
      <c r="F13" s="205" t="s">
        <v>10638</v>
      </c>
      <c r="G13" s="205" t="s">
        <v>10639</v>
      </c>
      <c r="H13" s="112" t="s">
        <v>10640</v>
      </c>
      <c r="I13" s="205"/>
      <c r="J13" s="48"/>
      <c r="K13" s="48"/>
      <c r="L13" s="48"/>
      <c r="M13" s="48"/>
      <c r="N13" s="48"/>
      <c r="O13" s="48"/>
      <c r="P13" s="48"/>
      <c r="Q13" s="48"/>
      <c r="R13" s="48"/>
      <c r="S13" s="48"/>
      <c r="T13" s="48"/>
      <c r="U13" s="48"/>
      <c r="V13" s="48"/>
      <c r="W13" s="48"/>
      <c r="X13" s="48"/>
      <c r="Y13" s="48"/>
      <c r="Z13" s="48"/>
      <c r="AA13" s="48"/>
      <c r="AB13" s="48"/>
      <c r="AC13" s="48"/>
    </row>
    <row r="14" spans="1:29" ht="171.6" x14ac:dyDescent="0.3">
      <c r="A14" s="111" t="s">
        <v>1007</v>
      </c>
      <c r="B14" s="111">
        <v>45120</v>
      </c>
      <c r="C14" s="209" t="s">
        <v>10641</v>
      </c>
      <c r="D14" s="112" t="s">
        <v>10642</v>
      </c>
      <c r="E14" s="210" t="s">
        <v>10643</v>
      </c>
      <c r="F14" s="205" t="s">
        <v>10644</v>
      </c>
      <c r="G14" s="205" t="s">
        <v>10645</v>
      </c>
      <c r="H14" s="112" t="s">
        <v>10646</v>
      </c>
      <c r="I14" s="205"/>
      <c r="J14" s="48"/>
      <c r="K14" s="48"/>
      <c r="L14" s="48"/>
      <c r="M14" s="48"/>
      <c r="N14" s="48"/>
      <c r="O14" s="48"/>
      <c r="P14" s="48"/>
      <c r="Q14" s="48"/>
      <c r="R14" s="48"/>
      <c r="S14" s="48"/>
      <c r="T14" s="48"/>
      <c r="U14" s="48"/>
      <c r="V14" s="48"/>
      <c r="W14" s="48"/>
      <c r="X14" s="48"/>
      <c r="Y14" s="48"/>
      <c r="Z14" s="48"/>
      <c r="AA14" s="48"/>
      <c r="AB14" s="48"/>
      <c r="AC14" s="48"/>
    </row>
    <row r="15" spans="1:29" ht="109.2" x14ac:dyDescent="0.3">
      <c r="A15" s="111" t="s">
        <v>379</v>
      </c>
      <c r="B15" s="111">
        <v>45119</v>
      </c>
      <c r="C15" s="209" t="s">
        <v>10647</v>
      </c>
      <c r="D15" s="112" t="s">
        <v>10648</v>
      </c>
      <c r="E15" s="210" t="s">
        <v>10581</v>
      </c>
      <c r="F15" s="205" t="s">
        <v>10649</v>
      </c>
      <c r="G15" s="205" t="s">
        <v>10650</v>
      </c>
      <c r="H15" s="112" t="s">
        <v>10651</v>
      </c>
      <c r="I15" s="205"/>
      <c r="J15" s="48"/>
      <c r="K15" s="48"/>
      <c r="L15" s="48"/>
      <c r="M15" s="48"/>
      <c r="N15" s="48"/>
      <c r="O15" s="48"/>
      <c r="P15" s="48"/>
      <c r="Q15" s="48"/>
      <c r="R15" s="48"/>
      <c r="S15" s="48"/>
      <c r="T15" s="48"/>
      <c r="U15" s="48"/>
      <c r="V15" s="48"/>
      <c r="W15" s="48"/>
      <c r="X15" s="48"/>
      <c r="Y15" s="48"/>
      <c r="Z15" s="48"/>
      <c r="AA15" s="48"/>
      <c r="AB15" s="48"/>
      <c r="AC15" s="48"/>
    </row>
    <row r="16" spans="1:29" ht="62.4" x14ac:dyDescent="0.3">
      <c r="A16" s="111" t="s">
        <v>495</v>
      </c>
      <c r="B16" s="111">
        <v>45119</v>
      </c>
      <c r="C16" s="209" t="s">
        <v>10652</v>
      </c>
      <c r="D16" s="112" t="s">
        <v>10653</v>
      </c>
      <c r="E16" s="210" t="s">
        <v>10587</v>
      </c>
      <c r="F16" s="205" t="s">
        <v>10654</v>
      </c>
      <c r="G16" s="205" t="s">
        <v>10655</v>
      </c>
      <c r="H16" s="112" t="s">
        <v>10656</v>
      </c>
      <c r="I16" s="205"/>
      <c r="J16" s="48"/>
      <c r="K16" s="48"/>
      <c r="L16" s="48"/>
      <c r="M16" s="48"/>
      <c r="N16" s="48"/>
      <c r="O16" s="48"/>
      <c r="P16" s="48"/>
      <c r="Q16" s="48"/>
      <c r="R16" s="48"/>
      <c r="S16" s="48"/>
      <c r="T16" s="48"/>
      <c r="U16" s="48"/>
      <c r="V16" s="48"/>
      <c r="W16" s="48"/>
      <c r="X16" s="48"/>
      <c r="Y16" s="48"/>
      <c r="Z16" s="48"/>
      <c r="AA16" s="48"/>
      <c r="AB16" s="48"/>
      <c r="AC16" s="48"/>
    </row>
    <row r="17" spans="1:29" ht="62.4" x14ac:dyDescent="0.3">
      <c r="A17" s="111" t="s">
        <v>379</v>
      </c>
      <c r="B17" s="111">
        <v>45118</v>
      </c>
      <c r="C17" s="209" t="s">
        <v>5305</v>
      </c>
      <c r="D17" s="112" t="s">
        <v>10657</v>
      </c>
      <c r="E17" s="210" t="s">
        <v>10658</v>
      </c>
      <c r="F17" s="205" t="s">
        <v>10659</v>
      </c>
      <c r="G17" s="205" t="s">
        <v>10660</v>
      </c>
      <c r="H17" s="112" t="s">
        <v>10661</v>
      </c>
      <c r="I17" s="205"/>
      <c r="J17" s="48"/>
      <c r="K17" s="48"/>
      <c r="L17" s="48"/>
      <c r="M17" s="48"/>
      <c r="N17" s="48"/>
      <c r="O17" s="48"/>
      <c r="P17" s="48"/>
      <c r="Q17" s="48"/>
      <c r="R17" s="48"/>
      <c r="S17" s="48"/>
      <c r="T17" s="48"/>
      <c r="U17" s="48"/>
      <c r="V17" s="48"/>
      <c r="W17" s="48"/>
      <c r="X17" s="48"/>
      <c r="Y17" s="48"/>
      <c r="Z17" s="48"/>
      <c r="AA17" s="48"/>
      <c r="AB17" s="48"/>
      <c r="AC17" s="48"/>
    </row>
    <row r="18" spans="1:29" ht="46.8" x14ac:dyDescent="0.3">
      <c r="A18" s="111" t="s">
        <v>400</v>
      </c>
      <c r="B18" s="111">
        <v>45117</v>
      </c>
      <c r="C18" s="209" t="s">
        <v>10662</v>
      </c>
      <c r="D18" s="112" t="s">
        <v>10663</v>
      </c>
      <c r="E18" s="210" t="s">
        <v>10581</v>
      </c>
      <c r="F18" s="205" t="s">
        <v>10664</v>
      </c>
      <c r="G18" s="205" t="s">
        <v>10665</v>
      </c>
      <c r="H18" s="112" t="s">
        <v>10666</v>
      </c>
      <c r="I18" s="205"/>
      <c r="J18" s="48"/>
      <c r="K18" s="48"/>
      <c r="L18" s="48"/>
      <c r="M18" s="48"/>
      <c r="N18" s="48"/>
      <c r="O18" s="48"/>
      <c r="P18" s="48"/>
      <c r="Q18" s="48"/>
      <c r="R18" s="48"/>
      <c r="S18" s="48"/>
      <c r="T18" s="48"/>
      <c r="U18" s="48"/>
      <c r="V18" s="48"/>
      <c r="W18" s="48"/>
      <c r="X18" s="48"/>
      <c r="Y18" s="48"/>
      <c r="Z18" s="48"/>
      <c r="AA18" s="48"/>
      <c r="AB18" s="48"/>
      <c r="AC18" s="48"/>
    </row>
    <row r="19" spans="1:29" ht="109.2" x14ac:dyDescent="0.3">
      <c r="A19" s="111" t="s">
        <v>390</v>
      </c>
      <c r="B19" s="111">
        <v>45114</v>
      </c>
      <c r="C19" s="209" t="s">
        <v>10631</v>
      </c>
      <c r="D19" s="112" t="s">
        <v>10632</v>
      </c>
      <c r="E19" s="210" t="s">
        <v>10581</v>
      </c>
      <c r="F19" s="205" t="s">
        <v>10633</v>
      </c>
      <c r="G19" s="205" t="s">
        <v>10667</v>
      </c>
      <c r="H19" s="112" t="s">
        <v>10668</v>
      </c>
      <c r="I19" s="205"/>
      <c r="J19" s="48"/>
      <c r="K19" s="48"/>
      <c r="L19" s="48"/>
      <c r="M19" s="48"/>
      <c r="N19" s="48"/>
      <c r="O19" s="48"/>
      <c r="P19" s="48"/>
      <c r="Q19" s="48"/>
      <c r="R19" s="48"/>
      <c r="S19" s="48"/>
      <c r="T19" s="48"/>
      <c r="U19" s="48"/>
      <c r="V19" s="48"/>
      <c r="W19" s="48"/>
      <c r="X19" s="48"/>
      <c r="Y19" s="48"/>
      <c r="Z19" s="48"/>
      <c r="AA19" s="48"/>
      <c r="AB19" s="48"/>
      <c r="AC19" s="48"/>
    </row>
    <row r="20" spans="1:29" ht="78" x14ac:dyDescent="0.3">
      <c r="A20" s="111" t="s">
        <v>390</v>
      </c>
      <c r="B20" s="111">
        <v>45107</v>
      </c>
      <c r="C20" s="209" t="s">
        <v>10669</v>
      </c>
      <c r="D20" s="112" t="s">
        <v>10670</v>
      </c>
      <c r="E20" s="210" t="s">
        <v>10671</v>
      </c>
      <c r="F20" s="205" t="s">
        <v>10672</v>
      </c>
      <c r="G20" s="205" t="s">
        <v>10673</v>
      </c>
      <c r="H20" s="112" t="s">
        <v>10674</v>
      </c>
      <c r="I20" s="205"/>
      <c r="J20" s="48"/>
      <c r="K20" s="48"/>
      <c r="L20" s="48"/>
      <c r="M20" s="48"/>
      <c r="N20" s="48"/>
      <c r="O20" s="48"/>
      <c r="P20" s="48"/>
      <c r="Q20" s="48"/>
      <c r="R20" s="48"/>
      <c r="S20" s="48"/>
      <c r="T20" s="48"/>
      <c r="U20" s="48"/>
      <c r="V20" s="48"/>
      <c r="W20" s="48"/>
      <c r="X20" s="48"/>
      <c r="Y20" s="48"/>
      <c r="Z20" s="48"/>
      <c r="AA20" s="48"/>
      <c r="AB20" s="48"/>
      <c r="AC20" s="48"/>
    </row>
    <row r="21" spans="1:29" ht="140.4" x14ac:dyDescent="0.3">
      <c r="A21" s="111" t="s">
        <v>400</v>
      </c>
      <c r="B21" s="111">
        <v>45107</v>
      </c>
      <c r="C21" s="209" t="s">
        <v>10675</v>
      </c>
      <c r="D21" s="112" t="s">
        <v>10676</v>
      </c>
      <c r="E21" s="210" t="s">
        <v>10677</v>
      </c>
      <c r="F21" s="205" t="s">
        <v>10678</v>
      </c>
      <c r="G21" s="205" t="s">
        <v>10679</v>
      </c>
      <c r="H21" s="112" t="s">
        <v>10680</v>
      </c>
      <c r="I21" s="205"/>
      <c r="J21" s="48"/>
      <c r="K21" s="48"/>
      <c r="L21" s="48"/>
      <c r="M21" s="48"/>
      <c r="N21" s="48"/>
      <c r="O21" s="48"/>
      <c r="P21" s="48"/>
      <c r="Q21" s="48"/>
      <c r="R21" s="48"/>
      <c r="S21" s="48"/>
      <c r="T21" s="48"/>
      <c r="U21" s="48"/>
      <c r="V21" s="48"/>
      <c r="W21" s="48"/>
      <c r="X21" s="48"/>
      <c r="Y21" s="48"/>
      <c r="Z21" s="48"/>
      <c r="AA21" s="48"/>
      <c r="AB21" s="48"/>
      <c r="AC21" s="48"/>
    </row>
    <row r="22" spans="1:29" ht="46.8" x14ac:dyDescent="0.3">
      <c r="A22" s="111" t="s">
        <v>495</v>
      </c>
      <c r="B22" s="111">
        <v>45107</v>
      </c>
      <c r="C22" s="209" t="s">
        <v>10681</v>
      </c>
      <c r="D22" s="112" t="s">
        <v>10682</v>
      </c>
      <c r="E22" s="210" t="s">
        <v>10671</v>
      </c>
      <c r="F22" s="205" t="s">
        <v>10683</v>
      </c>
      <c r="G22" s="205" t="s">
        <v>10684</v>
      </c>
      <c r="H22" s="112" t="s">
        <v>10685</v>
      </c>
      <c r="I22" s="205"/>
      <c r="J22" s="48"/>
      <c r="K22" s="48"/>
      <c r="L22" s="48"/>
      <c r="M22" s="48"/>
      <c r="N22" s="48"/>
      <c r="O22" s="48"/>
      <c r="P22" s="48"/>
      <c r="Q22" s="48"/>
      <c r="R22" s="48"/>
      <c r="S22" s="48"/>
      <c r="T22" s="48"/>
      <c r="U22" s="48"/>
      <c r="V22" s="48"/>
      <c r="W22" s="48"/>
      <c r="X22" s="48"/>
      <c r="Y22" s="48"/>
      <c r="Z22" s="48"/>
      <c r="AA22" s="48"/>
      <c r="AB22" s="48"/>
      <c r="AC22" s="48"/>
    </row>
    <row r="23" spans="1:29" ht="109.2" x14ac:dyDescent="0.3">
      <c r="A23" s="111" t="s">
        <v>602</v>
      </c>
      <c r="B23" s="111">
        <v>45105</v>
      </c>
      <c r="C23" s="209" t="s">
        <v>10686</v>
      </c>
      <c r="D23" s="112" t="s">
        <v>10687</v>
      </c>
      <c r="E23" s="210" t="s">
        <v>10688</v>
      </c>
      <c r="F23" s="205" t="s">
        <v>10689</v>
      </c>
      <c r="G23" s="205" t="s">
        <v>10690</v>
      </c>
      <c r="H23" s="112" t="s">
        <v>10691</v>
      </c>
      <c r="I23" s="205"/>
      <c r="J23" s="48"/>
      <c r="K23" s="48"/>
      <c r="L23" s="48"/>
      <c r="M23" s="48"/>
      <c r="N23" s="48"/>
      <c r="O23" s="48"/>
      <c r="P23" s="48"/>
      <c r="Q23" s="48"/>
      <c r="R23" s="48"/>
      <c r="S23" s="48"/>
      <c r="T23" s="48"/>
      <c r="U23" s="48"/>
      <c r="V23" s="48"/>
      <c r="W23" s="48"/>
      <c r="X23" s="48"/>
      <c r="Y23" s="48"/>
      <c r="Z23" s="48"/>
      <c r="AA23" s="48"/>
      <c r="AB23" s="48"/>
      <c r="AC23" s="48"/>
    </row>
    <row r="24" spans="1:29" ht="46.8" x14ac:dyDescent="0.3">
      <c r="A24" s="111" t="s">
        <v>390</v>
      </c>
      <c r="B24" s="111">
        <v>45105</v>
      </c>
      <c r="C24" s="209" t="s">
        <v>10692</v>
      </c>
      <c r="D24" s="112" t="s">
        <v>10693</v>
      </c>
      <c r="E24" s="210" t="s">
        <v>10694</v>
      </c>
      <c r="F24" s="205" t="s">
        <v>10695</v>
      </c>
      <c r="G24" s="205" t="s">
        <v>10696</v>
      </c>
      <c r="H24" s="112" t="s">
        <v>10697</v>
      </c>
      <c r="I24" s="205"/>
      <c r="J24" s="48"/>
      <c r="K24" s="48"/>
      <c r="L24" s="48"/>
      <c r="M24" s="48"/>
      <c r="N24" s="48"/>
      <c r="O24" s="48"/>
      <c r="P24" s="48"/>
      <c r="Q24" s="48"/>
      <c r="R24" s="48"/>
      <c r="S24" s="48"/>
      <c r="T24" s="48"/>
      <c r="U24" s="48"/>
      <c r="V24" s="48"/>
      <c r="W24" s="48"/>
      <c r="X24" s="48"/>
      <c r="Y24" s="48"/>
      <c r="Z24" s="48"/>
      <c r="AA24" s="48"/>
      <c r="AB24" s="48"/>
      <c r="AC24" s="48"/>
    </row>
    <row r="25" spans="1:29" ht="93.6" x14ac:dyDescent="0.3">
      <c r="A25" s="111" t="s">
        <v>390</v>
      </c>
      <c r="B25" s="111">
        <v>45104</v>
      </c>
      <c r="C25" s="209" t="s">
        <v>10698</v>
      </c>
      <c r="D25" s="112" t="s">
        <v>10699</v>
      </c>
      <c r="E25" s="210" t="s">
        <v>10700</v>
      </c>
      <c r="F25" s="205" t="s">
        <v>10701</v>
      </c>
      <c r="G25" s="205" t="s">
        <v>10702</v>
      </c>
      <c r="H25" s="112" t="s">
        <v>10703</v>
      </c>
      <c r="I25" s="205"/>
      <c r="J25" s="48"/>
      <c r="K25" s="48"/>
      <c r="L25" s="48"/>
      <c r="M25" s="48"/>
      <c r="N25" s="48"/>
      <c r="O25" s="48"/>
      <c r="P25" s="48"/>
      <c r="Q25" s="48"/>
      <c r="R25" s="48"/>
      <c r="S25" s="48"/>
      <c r="T25" s="48"/>
      <c r="U25" s="48"/>
      <c r="V25" s="48"/>
      <c r="W25" s="48"/>
      <c r="X25" s="48"/>
      <c r="Y25" s="48"/>
      <c r="Z25" s="48"/>
      <c r="AA25" s="48"/>
      <c r="AB25" s="48"/>
      <c r="AC25" s="48"/>
    </row>
    <row r="26" spans="1:29" ht="187.2" x14ac:dyDescent="0.3">
      <c r="A26" s="111" t="s">
        <v>822</v>
      </c>
      <c r="B26" s="111">
        <v>45104</v>
      </c>
      <c r="C26" s="209" t="s">
        <v>10704</v>
      </c>
      <c r="D26" s="112" t="s">
        <v>10705</v>
      </c>
      <c r="E26" s="210" t="s">
        <v>10700</v>
      </c>
      <c r="F26" s="205" t="s">
        <v>10706</v>
      </c>
      <c r="G26" s="205" t="s">
        <v>10707</v>
      </c>
      <c r="H26" s="112" t="s">
        <v>10708</v>
      </c>
      <c r="I26" s="205"/>
      <c r="J26" s="48"/>
      <c r="K26" s="48"/>
      <c r="L26" s="48"/>
      <c r="M26" s="48"/>
      <c r="N26" s="48"/>
      <c r="O26" s="48"/>
      <c r="P26" s="48"/>
      <c r="Q26" s="48"/>
      <c r="R26" s="48"/>
      <c r="S26" s="48"/>
      <c r="T26" s="48"/>
      <c r="U26" s="48"/>
      <c r="V26" s="48"/>
      <c r="W26" s="48"/>
      <c r="X26" s="48"/>
      <c r="Y26" s="48"/>
      <c r="Z26" s="48"/>
      <c r="AA26" s="48"/>
      <c r="AB26" s="48"/>
      <c r="AC26" s="48"/>
    </row>
    <row r="27" spans="1:29" ht="93.6" x14ac:dyDescent="0.3">
      <c r="A27" s="111" t="s">
        <v>602</v>
      </c>
      <c r="B27" s="111">
        <v>45098</v>
      </c>
      <c r="C27" s="209" t="s">
        <v>10709</v>
      </c>
      <c r="D27" s="112" t="s">
        <v>10710</v>
      </c>
      <c r="E27" s="210" t="s">
        <v>10581</v>
      </c>
      <c r="F27" s="205" t="s">
        <v>10711</v>
      </c>
      <c r="G27" s="205" t="s">
        <v>10712</v>
      </c>
      <c r="H27" s="112" t="s">
        <v>10713</v>
      </c>
      <c r="I27" s="205"/>
      <c r="J27" s="48"/>
      <c r="K27" s="48"/>
      <c r="L27" s="48"/>
      <c r="M27" s="48"/>
      <c r="N27" s="48"/>
      <c r="O27" s="48"/>
      <c r="P27" s="48"/>
      <c r="Q27" s="48"/>
      <c r="R27" s="48"/>
      <c r="S27" s="48"/>
      <c r="T27" s="48"/>
      <c r="U27" s="48"/>
      <c r="V27" s="48"/>
      <c r="W27" s="48"/>
      <c r="X27" s="48"/>
      <c r="Y27" s="48"/>
      <c r="Z27" s="48"/>
      <c r="AA27" s="48"/>
      <c r="AB27" s="48"/>
      <c r="AC27" s="48"/>
    </row>
    <row r="28" spans="1:29" ht="46.8" x14ac:dyDescent="0.3">
      <c r="A28" s="111" t="s">
        <v>379</v>
      </c>
      <c r="B28" s="111">
        <v>45097</v>
      </c>
      <c r="C28" s="209" t="s">
        <v>10714</v>
      </c>
      <c r="D28" s="112" t="s">
        <v>10715</v>
      </c>
      <c r="E28" s="210" t="s">
        <v>10587</v>
      </c>
      <c r="F28" s="205" t="s">
        <v>10716</v>
      </c>
      <c r="G28" s="205" t="s">
        <v>10717</v>
      </c>
      <c r="H28" s="112" t="s">
        <v>10718</v>
      </c>
      <c r="I28" s="205"/>
      <c r="J28" s="48"/>
      <c r="K28" s="48"/>
      <c r="L28" s="48"/>
      <c r="M28" s="48"/>
      <c r="N28" s="48"/>
      <c r="O28" s="48"/>
      <c r="P28" s="48"/>
      <c r="Q28" s="48"/>
      <c r="R28" s="48"/>
      <c r="S28" s="48"/>
      <c r="T28" s="48"/>
      <c r="U28" s="48"/>
      <c r="V28" s="48"/>
      <c r="W28" s="48"/>
      <c r="X28" s="48"/>
      <c r="Y28" s="48"/>
      <c r="Z28" s="48"/>
      <c r="AA28" s="48"/>
      <c r="AB28" s="48"/>
      <c r="AC28" s="48"/>
    </row>
    <row r="29" spans="1:29" ht="93.6" x14ac:dyDescent="0.3">
      <c r="A29" s="111" t="s">
        <v>390</v>
      </c>
      <c r="B29" s="111">
        <v>45092</v>
      </c>
      <c r="C29" s="209" t="s">
        <v>10719</v>
      </c>
      <c r="D29" s="112" t="s">
        <v>10720</v>
      </c>
      <c r="E29" s="210" t="s">
        <v>10581</v>
      </c>
      <c r="F29" s="205" t="s">
        <v>10721</v>
      </c>
      <c r="G29" s="205" t="s">
        <v>10722</v>
      </c>
      <c r="H29" s="112" t="s">
        <v>10723</v>
      </c>
      <c r="I29" s="205"/>
      <c r="J29" s="48"/>
      <c r="K29" s="48"/>
      <c r="L29" s="48"/>
      <c r="M29" s="48"/>
      <c r="N29" s="48"/>
      <c r="O29" s="48"/>
      <c r="P29" s="48"/>
      <c r="Q29" s="48"/>
      <c r="R29" s="48"/>
      <c r="S29" s="48"/>
      <c r="T29" s="48"/>
      <c r="U29" s="48"/>
      <c r="V29" s="48"/>
      <c r="W29" s="48"/>
      <c r="X29" s="48"/>
      <c r="Y29" s="48"/>
      <c r="Z29" s="48"/>
      <c r="AA29" s="48"/>
      <c r="AB29" s="48"/>
      <c r="AC29" s="48"/>
    </row>
    <row r="30" spans="1:29" ht="46.8" x14ac:dyDescent="0.3">
      <c r="A30" s="111" t="s">
        <v>379</v>
      </c>
      <c r="B30" s="111">
        <v>45089</v>
      </c>
      <c r="C30" s="209" t="s">
        <v>10724</v>
      </c>
      <c r="D30" s="112" t="s">
        <v>10725</v>
      </c>
      <c r="E30" s="210" t="s">
        <v>10643</v>
      </c>
      <c r="F30" s="205" t="s">
        <v>10726</v>
      </c>
      <c r="G30" s="205" t="s">
        <v>3242</v>
      </c>
      <c r="H30" s="112" t="s">
        <v>10727</v>
      </c>
      <c r="I30" s="205"/>
      <c r="J30" s="48"/>
      <c r="K30" s="48"/>
      <c r="L30" s="48"/>
      <c r="M30" s="48"/>
      <c r="N30" s="48"/>
      <c r="O30" s="48"/>
      <c r="P30" s="48"/>
      <c r="Q30" s="48"/>
      <c r="R30" s="48"/>
      <c r="S30" s="48"/>
      <c r="T30" s="48"/>
      <c r="U30" s="48"/>
      <c r="V30" s="48"/>
      <c r="W30" s="48"/>
      <c r="X30" s="48"/>
      <c r="Y30" s="48"/>
      <c r="Z30" s="48"/>
      <c r="AA30" s="48"/>
      <c r="AB30" s="48"/>
      <c r="AC30" s="48"/>
    </row>
    <row r="31" spans="1:29" ht="78" x14ac:dyDescent="0.3">
      <c r="A31" s="111" t="s">
        <v>495</v>
      </c>
      <c r="B31" s="111">
        <v>45086</v>
      </c>
      <c r="C31" s="209" t="s">
        <v>10728</v>
      </c>
      <c r="D31" s="112" t="s">
        <v>10729</v>
      </c>
      <c r="E31" s="210" t="s">
        <v>10587</v>
      </c>
      <c r="F31" s="205" t="s">
        <v>10730</v>
      </c>
      <c r="G31" s="205" t="s">
        <v>10731</v>
      </c>
      <c r="H31" s="112" t="s">
        <v>10732</v>
      </c>
      <c r="I31" s="205"/>
      <c r="J31" s="48"/>
      <c r="K31" s="48"/>
      <c r="L31" s="48"/>
      <c r="M31" s="48"/>
      <c r="N31" s="48"/>
      <c r="O31" s="48"/>
      <c r="P31" s="48"/>
      <c r="Q31" s="48"/>
      <c r="R31" s="48"/>
      <c r="S31" s="48"/>
      <c r="T31" s="48"/>
      <c r="U31" s="48"/>
      <c r="V31" s="48"/>
      <c r="W31" s="48"/>
      <c r="X31" s="48"/>
      <c r="Y31" s="48"/>
      <c r="Z31" s="48"/>
      <c r="AA31" s="48"/>
      <c r="AB31" s="48"/>
      <c r="AC31" s="48"/>
    </row>
    <row r="32" spans="1:29" ht="93.6" x14ac:dyDescent="0.3">
      <c r="A32" s="111" t="s">
        <v>400</v>
      </c>
      <c r="B32" s="111">
        <v>45085</v>
      </c>
      <c r="C32" s="209" t="s">
        <v>10733</v>
      </c>
      <c r="D32" s="112" t="s">
        <v>10734</v>
      </c>
      <c r="E32" s="210" t="s">
        <v>10587</v>
      </c>
      <c r="F32" s="205" t="s">
        <v>10735</v>
      </c>
      <c r="G32" s="205" t="s">
        <v>10736</v>
      </c>
      <c r="H32" s="112" t="s">
        <v>10737</v>
      </c>
      <c r="I32" s="205"/>
      <c r="J32" s="48"/>
      <c r="K32" s="48"/>
      <c r="L32" s="48"/>
      <c r="M32" s="48"/>
      <c r="N32" s="48"/>
      <c r="O32" s="48"/>
      <c r="P32" s="48"/>
      <c r="Q32" s="48"/>
      <c r="R32" s="48"/>
      <c r="S32" s="48"/>
      <c r="T32" s="48"/>
      <c r="U32" s="48"/>
      <c r="V32" s="48"/>
      <c r="W32" s="48"/>
      <c r="X32" s="48"/>
      <c r="Y32" s="48"/>
      <c r="Z32" s="48"/>
      <c r="AA32" s="48"/>
      <c r="AB32" s="48"/>
      <c r="AC32" s="48"/>
    </row>
    <row r="33" spans="1:29" ht="46.8" x14ac:dyDescent="0.3">
      <c r="A33" s="217" t="s">
        <v>390</v>
      </c>
      <c r="B33" s="111">
        <v>45079</v>
      </c>
      <c r="C33" s="209" t="s">
        <v>10738</v>
      </c>
      <c r="D33" s="112" t="s">
        <v>10739</v>
      </c>
      <c r="E33" s="210" t="s">
        <v>10581</v>
      </c>
      <c r="F33" s="205" t="s">
        <v>10740</v>
      </c>
      <c r="G33" s="205" t="s">
        <v>10741</v>
      </c>
      <c r="H33" s="112" t="s">
        <v>10742</v>
      </c>
      <c r="I33" s="205"/>
      <c r="J33" s="48"/>
      <c r="K33" s="48"/>
      <c r="L33" s="48"/>
      <c r="M33" s="48"/>
      <c r="N33" s="48"/>
      <c r="O33" s="48"/>
      <c r="P33" s="48"/>
      <c r="Q33" s="48"/>
      <c r="R33" s="48"/>
      <c r="S33" s="48"/>
      <c r="T33" s="48"/>
      <c r="U33" s="48"/>
      <c r="V33" s="48"/>
      <c r="W33" s="48"/>
      <c r="X33" s="48"/>
      <c r="Y33" s="48"/>
      <c r="Z33" s="48"/>
      <c r="AA33" s="48"/>
      <c r="AB33" s="48"/>
      <c r="AC33" s="48"/>
    </row>
    <row r="34" spans="1:29" ht="46.8" x14ac:dyDescent="0.3">
      <c r="A34" s="217" t="s">
        <v>400</v>
      </c>
      <c r="B34" s="111">
        <v>45078</v>
      </c>
      <c r="C34" s="209" t="s">
        <v>10743</v>
      </c>
      <c r="D34" s="112" t="s">
        <v>10744</v>
      </c>
      <c r="E34" s="210" t="s">
        <v>10745</v>
      </c>
      <c r="F34" s="205" t="s">
        <v>10746</v>
      </c>
      <c r="G34" s="205" t="s">
        <v>10747</v>
      </c>
      <c r="H34" s="112" t="s">
        <v>10748</v>
      </c>
      <c r="I34" s="205"/>
      <c r="J34" s="48"/>
      <c r="K34" s="48"/>
      <c r="L34" s="48"/>
      <c r="M34" s="48"/>
      <c r="N34" s="48"/>
      <c r="O34" s="48"/>
      <c r="P34" s="48"/>
      <c r="Q34" s="48"/>
      <c r="R34" s="48"/>
      <c r="S34" s="48"/>
      <c r="T34" s="48"/>
      <c r="U34" s="48"/>
      <c r="V34" s="48"/>
      <c r="W34" s="48"/>
      <c r="X34" s="48"/>
      <c r="Y34" s="48"/>
      <c r="Z34" s="48"/>
      <c r="AA34" s="48"/>
      <c r="AB34" s="48"/>
      <c r="AC34" s="48"/>
    </row>
    <row r="35" spans="1:29" ht="62.4" x14ac:dyDescent="0.3">
      <c r="A35" s="217" t="s">
        <v>390</v>
      </c>
      <c r="B35" s="111">
        <v>45071</v>
      </c>
      <c r="C35" s="209" t="s">
        <v>10749</v>
      </c>
      <c r="D35" s="112" t="s">
        <v>10750</v>
      </c>
      <c r="E35" s="210" t="s">
        <v>10643</v>
      </c>
      <c r="F35" s="205" t="s">
        <v>10751</v>
      </c>
      <c r="G35" s="205" t="s">
        <v>10752</v>
      </c>
      <c r="H35" s="112" t="s">
        <v>10753</v>
      </c>
      <c r="I35" s="205"/>
      <c r="J35" s="48"/>
      <c r="K35" s="48"/>
      <c r="L35" s="48"/>
      <c r="M35" s="48"/>
      <c r="N35" s="48"/>
      <c r="O35" s="48"/>
      <c r="P35" s="48"/>
      <c r="Q35" s="48"/>
      <c r="R35" s="48"/>
      <c r="S35" s="48"/>
      <c r="T35" s="48"/>
      <c r="U35" s="48"/>
      <c r="V35" s="48"/>
      <c r="W35" s="48"/>
      <c r="X35" s="48"/>
      <c r="Y35" s="48"/>
      <c r="Z35" s="48"/>
      <c r="AA35" s="48"/>
      <c r="AB35" s="48"/>
      <c r="AC35" s="48"/>
    </row>
    <row r="36" spans="1:29" ht="156" x14ac:dyDescent="0.3">
      <c r="A36" s="217" t="s">
        <v>412</v>
      </c>
      <c r="B36" s="111">
        <v>45071</v>
      </c>
      <c r="C36" s="209" t="s">
        <v>10754</v>
      </c>
      <c r="D36" s="112" t="s">
        <v>10755</v>
      </c>
      <c r="E36" s="210" t="s">
        <v>10643</v>
      </c>
      <c r="F36" s="205" t="s">
        <v>10756</v>
      </c>
      <c r="G36" s="205" t="s">
        <v>10757</v>
      </c>
      <c r="H36" s="112" t="s">
        <v>10758</v>
      </c>
      <c r="I36" s="205"/>
      <c r="J36" s="48"/>
      <c r="K36" s="48"/>
      <c r="L36" s="48"/>
      <c r="M36" s="48"/>
      <c r="N36" s="48"/>
      <c r="O36" s="48"/>
      <c r="P36" s="48"/>
      <c r="Q36" s="48"/>
      <c r="R36" s="48"/>
      <c r="S36" s="48"/>
      <c r="T36" s="48"/>
      <c r="U36" s="48"/>
      <c r="V36" s="48"/>
      <c r="W36" s="48"/>
      <c r="X36" s="48"/>
      <c r="Y36" s="48"/>
      <c r="Z36" s="48"/>
      <c r="AA36" s="48"/>
      <c r="AB36" s="48"/>
      <c r="AC36" s="48"/>
    </row>
    <row r="37" spans="1:29" ht="62.4" x14ac:dyDescent="0.3">
      <c r="A37" s="217" t="s">
        <v>390</v>
      </c>
      <c r="B37" s="111">
        <v>45069</v>
      </c>
      <c r="C37" s="209" t="s">
        <v>10759</v>
      </c>
      <c r="D37" s="112" t="s">
        <v>10760</v>
      </c>
      <c r="E37" s="210" t="s">
        <v>10761</v>
      </c>
      <c r="F37" s="205" t="s">
        <v>10762</v>
      </c>
      <c r="G37" s="205" t="s">
        <v>10763</v>
      </c>
      <c r="H37" s="112" t="s">
        <v>10764</v>
      </c>
      <c r="I37" s="205"/>
      <c r="J37" s="48"/>
      <c r="K37" s="48"/>
      <c r="L37" s="48"/>
      <c r="M37" s="48"/>
      <c r="N37" s="48"/>
      <c r="O37" s="48"/>
      <c r="P37" s="48"/>
      <c r="Q37" s="48"/>
      <c r="R37" s="48"/>
      <c r="S37" s="48"/>
      <c r="T37" s="48"/>
      <c r="U37" s="48"/>
      <c r="V37" s="48"/>
      <c r="W37" s="48"/>
      <c r="X37" s="48"/>
      <c r="Y37" s="48"/>
      <c r="Z37" s="48"/>
      <c r="AA37" s="48"/>
      <c r="AB37" s="48"/>
      <c r="AC37" s="48"/>
    </row>
    <row r="38" spans="1:29" ht="78" x14ac:dyDescent="0.3">
      <c r="A38" s="217" t="s">
        <v>400</v>
      </c>
      <c r="B38" s="111">
        <v>45068</v>
      </c>
      <c r="C38" s="209" t="s">
        <v>10765</v>
      </c>
      <c r="D38" s="112" t="s">
        <v>10766</v>
      </c>
      <c r="E38" s="210" t="s">
        <v>10587</v>
      </c>
      <c r="F38" s="205" t="s">
        <v>10767</v>
      </c>
      <c r="G38" s="205" t="s">
        <v>10768</v>
      </c>
      <c r="H38" s="112" t="s">
        <v>10769</v>
      </c>
      <c r="I38" s="205"/>
      <c r="J38" s="48"/>
      <c r="K38" s="48"/>
      <c r="L38" s="48"/>
      <c r="M38" s="48"/>
      <c r="N38" s="48"/>
      <c r="O38" s="48"/>
      <c r="P38" s="48"/>
      <c r="Q38" s="48"/>
      <c r="R38" s="48"/>
      <c r="S38" s="48"/>
      <c r="T38" s="48"/>
      <c r="U38" s="48"/>
      <c r="V38" s="48"/>
      <c r="W38" s="48"/>
      <c r="X38" s="48"/>
      <c r="Y38" s="48"/>
      <c r="Z38" s="48"/>
      <c r="AA38" s="48"/>
      <c r="AB38" s="48"/>
      <c r="AC38" s="48"/>
    </row>
    <row r="39" spans="1:29" ht="124.8" x14ac:dyDescent="0.3">
      <c r="A39" s="217" t="s">
        <v>400</v>
      </c>
      <c r="B39" s="111">
        <v>45065</v>
      </c>
      <c r="C39" s="209" t="s">
        <v>10770</v>
      </c>
      <c r="D39" s="112" t="s">
        <v>10771</v>
      </c>
      <c r="E39" s="210" t="s">
        <v>10587</v>
      </c>
      <c r="F39" s="205" t="s">
        <v>10772</v>
      </c>
      <c r="G39" s="205" t="s">
        <v>10773</v>
      </c>
      <c r="H39" s="112" t="s">
        <v>10774</v>
      </c>
      <c r="I39" s="205"/>
      <c r="J39" s="48"/>
      <c r="K39" s="48"/>
      <c r="L39" s="48"/>
      <c r="M39" s="48"/>
      <c r="N39" s="48"/>
      <c r="O39" s="48"/>
      <c r="P39" s="48"/>
      <c r="Q39" s="48"/>
      <c r="R39" s="48"/>
      <c r="S39" s="48"/>
      <c r="T39" s="48"/>
      <c r="U39" s="48"/>
      <c r="V39" s="48"/>
      <c r="W39" s="48"/>
      <c r="X39" s="48"/>
      <c r="Y39" s="48"/>
      <c r="Z39" s="48"/>
      <c r="AA39" s="48"/>
      <c r="AB39" s="48"/>
      <c r="AC39" s="48"/>
    </row>
    <row r="40" spans="1:29" ht="78" x14ac:dyDescent="0.3">
      <c r="A40" s="217" t="s">
        <v>1654</v>
      </c>
      <c r="B40" s="111">
        <v>45064</v>
      </c>
      <c r="C40" s="209" t="s">
        <v>10775</v>
      </c>
      <c r="D40" s="112" t="s">
        <v>10776</v>
      </c>
      <c r="E40" s="210" t="s">
        <v>10581</v>
      </c>
      <c r="F40" s="205" t="s">
        <v>10777</v>
      </c>
      <c r="G40" s="205" t="s">
        <v>10778</v>
      </c>
      <c r="H40" s="112" t="s">
        <v>10779</v>
      </c>
      <c r="I40" s="205"/>
      <c r="J40" s="48"/>
      <c r="K40" s="48"/>
      <c r="L40" s="48"/>
      <c r="M40" s="48"/>
      <c r="N40" s="48"/>
      <c r="O40" s="48"/>
      <c r="P40" s="48"/>
      <c r="Q40" s="48"/>
      <c r="R40" s="48"/>
      <c r="S40" s="48"/>
      <c r="T40" s="48"/>
      <c r="U40" s="48"/>
      <c r="V40" s="48"/>
      <c r="W40" s="48"/>
      <c r="X40" s="48"/>
      <c r="Y40" s="48"/>
      <c r="Z40" s="48"/>
      <c r="AA40" s="48"/>
      <c r="AB40" s="48"/>
      <c r="AC40" s="48"/>
    </row>
    <row r="41" spans="1:29" ht="93.6" x14ac:dyDescent="0.3">
      <c r="A41" s="217" t="s">
        <v>390</v>
      </c>
      <c r="B41" s="111">
        <v>45058</v>
      </c>
      <c r="C41" s="209" t="s">
        <v>10780</v>
      </c>
      <c r="D41" s="112" t="s">
        <v>10781</v>
      </c>
      <c r="E41" s="210" t="s">
        <v>10581</v>
      </c>
      <c r="F41" s="205" t="s">
        <v>10782</v>
      </c>
      <c r="G41" s="205" t="s">
        <v>10783</v>
      </c>
      <c r="H41" s="112" t="s">
        <v>10784</v>
      </c>
      <c r="I41" s="205"/>
      <c r="J41" s="48"/>
      <c r="K41" s="48"/>
      <c r="L41" s="48"/>
      <c r="M41" s="48"/>
      <c r="N41" s="48"/>
      <c r="O41" s="48"/>
      <c r="P41" s="48"/>
      <c r="Q41" s="48"/>
      <c r="R41" s="48"/>
      <c r="S41" s="48"/>
      <c r="T41" s="48"/>
      <c r="U41" s="48"/>
      <c r="V41" s="48"/>
      <c r="W41" s="48"/>
      <c r="X41" s="48"/>
      <c r="Y41" s="48"/>
      <c r="Z41" s="48"/>
      <c r="AA41" s="48"/>
      <c r="AB41" s="48"/>
      <c r="AC41" s="48"/>
    </row>
    <row r="42" spans="1:29" ht="78" x14ac:dyDescent="0.3">
      <c r="A42" s="217" t="s">
        <v>400</v>
      </c>
      <c r="B42" s="111">
        <v>45056</v>
      </c>
      <c r="C42" s="209" t="s">
        <v>10785</v>
      </c>
      <c r="D42" s="112" t="s">
        <v>10786</v>
      </c>
      <c r="E42" s="210" t="s">
        <v>10587</v>
      </c>
      <c r="F42" s="205" t="s">
        <v>10787</v>
      </c>
      <c r="G42" s="205" t="s">
        <v>10788</v>
      </c>
      <c r="H42" s="112" t="s">
        <v>10789</v>
      </c>
      <c r="I42" s="205"/>
      <c r="J42" s="48"/>
      <c r="K42" s="48"/>
      <c r="L42" s="48"/>
      <c r="M42" s="48"/>
      <c r="N42" s="48"/>
      <c r="O42" s="48"/>
      <c r="P42" s="48"/>
      <c r="Q42" s="48"/>
      <c r="R42" s="48"/>
      <c r="S42" s="48"/>
      <c r="T42" s="48"/>
      <c r="U42" s="48"/>
      <c r="V42" s="48"/>
      <c r="W42" s="48"/>
      <c r="X42" s="48"/>
      <c r="Y42" s="48"/>
      <c r="Z42" s="48"/>
      <c r="AA42" s="48"/>
      <c r="AB42" s="48"/>
      <c r="AC42" s="48"/>
    </row>
    <row r="43" spans="1:29" ht="171.6" x14ac:dyDescent="0.3">
      <c r="A43" s="217" t="s">
        <v>400</v>
      </c>
      <c r="B43" s="111">
        <v>45051</v>
      </c>
      <c r="C43" s="209" t="s">
        <v>10790</v>
      </c>
      <c r="D43" s="112" t="s">
        <v>10791</v>
      </c>
      <c r="E43" s="210" t="s">
        <v>10587</v>
      </c>
      <c r="F43" s="205" t="s">
        <v>10792</v>
      </c>
      <c r="G43" s="205" t="s">
        <v>10793</v>
      </c>
      <c r="H43" s="112" t="s">
        <v>10794</v>
      </c>
      <c r="I43" s="205"/>
      <c r="J43" s="48"/>
      <c r="K43" s="48"/>
      <c r="L43" s="48"/>
      <c r="M43" s="48"/>
      <c r="N43" s="48"/>
      <c r="O43" s="48"/>
      <c r="P43" s="48"/>
      <c r="Q43" s="48"/>
      <c r="R43" s="48"/>
      <c r="S43" s="48"/>
      <c r="T43" s="48"/>
      <c r="U43" s="48"/>
      <c r="V43" s="48"/>
      <c r="W43" s="48"/>
      <c r="X43" s="48"/>
      <c r="Y43" s="48"/>
      <c r="Z43" s="48"/>
      <c r="AA43" s="48"/>
      <c r="AB43" s="48"/>
      <c r="AC43" s="48"/>
    </row>
    <row r="44" spans="1:29" ht="78" x14ac:dyDescent="0.3">
      <c r="A44" s="217" t="s">
        <v>379</v>
      </c>
      <c r="B44" s="111">
        <v>45043</v>
      </c>
      <c r="C44" s="209" t="s">
        <v>10795</v>
      </c>
      <c r="D44" s="112" t="s">
        <v>10796</v>
      </c>
      <c r="E44" s="210" t="s">
        <v>10797</v>
      </c>
      <c r="F44" s="205" t="s">
        <v>10798</v>
      </c>
      <c r="G44" s="205" t="s">
        <v>10799</v>
      </c>
      <c r="H44" s="112" t="s">
        <v>10800</v>
      </c>
      <c r="I44" s="205"/>
      <c r="J44" s="48"/>
      <c r="K44" s="48"/>
      <c r="L44" s="48"/>
      <c r="M44" s="48"/>
      <c r="N44" s="48"/>
      <c r="O44" s="48"/>
      <c r="P44" s="48"/>
      <c r="Q44" s="48"/>
      <c r="R44" s="48"/>
      <c r="S44" s="48"/>
      <c r="T44" s="48"/>
      <c r="U44" s="48"/>
      <c r="V44" s="48"/>
      <c r="W44" s="48"/>
      <c r="X44" s="48"/>
      <c r="Y44" s="48"/>
      <c r="Z44" s="48"/>
      <c r="AA44" s="48"/>
      <c r="AB44" s="48"/>
      <c r="AC44" s="48"/>
    </row>
    <row r="45" spans="1:29" ht="62.4" x14ac:dyDescent="0.3">
      <c r="A45" s="217" t="s">
        <v>400</v>
      </c>
      <c r="B45" s="111">
        <v>45041</v>
      </c>
      <c r="C45" s="209" t="s">
        <v>10801</v>
      </c>
      <c r="D45" s="112" t="s">
        <v>10802</v>
      </c>
      <c r="E45" s="210" t="s">
        <v>10803</v>
      </c>
      <c r="F45" s="205" t="s">
        <v>10804</v>
      </c>
      <c r="G45" s="205" t="s">
        <v>10805</v>
      </c>
      <c r="H45" s="112" t="s">
        <v>10806</v>
      </c>
      <c r="I45" s="205"/>
      <c r="J45" s="48"/>
      <c r="K45" s="48"/>
      <c r="L45" s="48"/>
      <c r="M45" s="48"/>
      <c r="N45" s="48"/>
      <c r="O45" s="48"/>
      <c r="P45" s="48"/>
      <c r="Q45" s="48"/>
      <c r="R45" s="48"/>
      <c r="S45" s="48"/>
      <c r="T45" s="48"/>
      <c r="U45" s="48"/>
      <c r="V45" s="48"/>
      <c r="W45" s="48"/>
      <c r="X45" s="48"/>
      <c r="Y45" s="48"/>
      <c r="Z45" s="48"/>
      <c r="AA45" s="48"/>
      <c r="AB45" s="48"/>
      <c r="AC45" s="48"/>
    </row>
    <row r="46" spans="1:29" ht="46.8" x14ac:dyDescent="0.3">
      <c r="A46" s="217" t="s">
        <v>400</v>
      </c>
      <c r="B46" s="111">
        <v>45040</v>
      </c>
      <c r="C46" s="209" t="s">
        <v>10807</v>
      </c>
      <c r="D46" s="112" t="s">
        <v>10808</v>
      </c>
      <c r="E46" s="210" t="s">
        <v>10809</v>
      </c>
      <c r="F46" s="205" t="s">
        <v>10810</v>
      </c>
      <c r="G46" s="205" t="s">
        <v>10811</v>
      </c>
      <c r="H46" s="112" t="s">
        <v>10812</v>
      </c>
      <c r="I46" s="205"/>
      <c r="J46" s="48"/>
      <c r="K46" s="48"/>
      <c r="L46" s="48"/>
      <c r="M46" s="48"/>
      <c r="N46" s="48"/>
      <c r="O46" s="48"/>
      <c r="P46" s="48"/>
      <c r="Q46" s="48"/>
      <c r="R46" s="48"/>
      <c r="S46" s="48"/>
      <c r="T46" s="48"/>
      <c r="U46" s="48"/>
      <c r="V46" s="48"/>
      <c r="W46" s="48"/>
      <c r="X46" s="48"/>
      <c r="Y46" s="48"/>
      <c r="Z46" s="48"/>
      <c r="AA46" s="48"/>
      <c r="AB46" s="48"/>
      <c r="AC46" s="48"/>
    </row>
    <row r="47" spans="1:29" ht="62.4" x14ac:dyDescent="0.3">
      <c r="A47" s="217" t="s">
        <v>1214</v>
      </c>
      <c r="B47" s="111">
        <v>45035</v>
      </c>
      <c r="C47" s="209" t="s">
        <v>10813</v>
      </c>
      <c r="D47" s="112" t="s">
        <v>10814</v>
      </c>
      <c r="E47" s="210" t="s">
        <v>10815</v>
      </c>
      <c r="F47" s="205" t="s">
        <v>10816</v>
      </c>
      <c r="G47" s="205" t="s">
        <v>3242</v>
      </c>
      <c r="H47" s="112" t="s">
        <v>10817</v>
      </c>
      <c r="I47" s="205"/>
      <c r="J47" s="48"/>
      <c r="K47" s="48"/>
      <c r="L47" s="48"/>
      <c r="M47" s="48"/>
      <c r="N47" s="48"/>
      <c r="O47" s="48"/>
      <c r="P47" s="48"/>
      <c r="Q47" s="48"/>
      <c r="R47" s="48"/>
      <c r="S47" s="48"/>
      <c r="T47" s="48"/>
      <c r="U47" s="48"/>
      <c r="V47" s="48"/>
      <c r="W47" s="48"/>
      <c r="X47" s="48"/>
      <c r="Y47" s="48"/>
      <c r="Z47" s="48"/>
      <c r="AA47" s="48"/>
      <c r="AB47" s="48"/>
      <c r="AC47" s="48"/>
    </row>
    <row r="48" spans="1:29" ht="93.6" x14ac:dyDescent="0.3">
      <c r="A48" s="217" t="s">
        <v>412</v>
      </c>
      <c r="B48" s="111">
        <v>45034</v>
      </c>
      <c r="C48" s="209" t="s">
        <v>10818</v>
      </c>
      <c r="D48" s="112" t="s">
        <v>10819</v>
      </c>
      <c r="E48" s="210" t="s">
        <v>10820</v>
      </c>
      <c r="F48" s="205" t="s">
        <v>10821</v>
      </c>
      <c r="G48" s="205" t="s">
        <v>10822</v>
      </c>
      <c r="H48" s="112" t="s">
        <v>10823</v>
      </c>
      <c r="I48" s="205"/>
      <c r="J48" s="48"/>
      <c r="K48" s="48"/>
      <c r="L48" s="48"/>
      <c r="M48" s="48"/>
      <c r="N48" s="48"/>
      <c r="O48" s="48"/>
      <c r="P48" s="48"/>
      <c r="Q48" s="48"/>
      <c r="R48" s="48"/>
      <c r="S48" s="48"/>
      <c r="T48" s="48"/>
      <c r="U48" s="48"/>
      <c r="V48" s="48"/>
      <c r="W48" s="48"/>
      <c r="X48" s="48"/>
      <c r="Y48" s="48"/>
      <c r="Z48" s="48"/>
      <c r="AA48" s="48"/>
      <c r="AB48" s="48"/>
      <c r="AC48" s="48"/>
    </row>
    <row r="49" spans="1:29" ht="109.2" x14ac:dyDescent="0.3">
      <c r="A49" s="217" t="s">
        <v>400</v>
      </c>
      <c r="B49" s="111">
        <v>45033</v>
      </c>
      <c r="C49" s="209" t="s">
        <v>10824</v>
      </c>
      <c r="D49" s="112" t="s">
        <v>10825</v>
      </c>
      <c r="E49" s="210" t="s">
        <v>10826</v>
      </c>
      <c r="F49" s="205" t="s">
        <v>10827</v>
      </c>
      <c r="G49" s="205" t="s">
        <v>10828</v>
      </c>
      <c r="H49" s="112" t="s">
        <v>10829</v>
      </c>
      <c r="I49" s="205"/>
      <c r="J49" s="48"/>
      <c r="K49" s="48"/>
      <c r="L49" s="48"/>
      <c r="M49" s="48"/>
      <c r="N49" s="48"/>
      <c r="O49" s="48"/>
      <c r="P49" s="48"/>
      <c r="Q49" s="48"/>
      <c r="R49" s="48"/>
      <c r="S49" s="48"/>
      <c r="T49" s="48"/>
      <c r="U49" s="48"/>
      <c r="V49" s="48"/>
      <c r="W49" s="48"/>
      <c r="X49" s="48"/>
      <c r="Y49" s="48"/>
      <c r="Z49" s="48"/>
      <c r="AA49" s="48"/>
      <c r="AB49" s="48"/>
      <c r="AC49" s="48"/>
    </row>
    <row r="50" spans="1:29" ht="93.6" x14ac:dyDescent="0.3">
      <c r="A50" s="217" t="s">
        <v>412</v>
      </c>
      <c r="B50" s="111">
        <v>45029</v>
      </c>
      <c r="C50" s="209" t="s">
        <v>10830</v>
      </c>
      <c r="D50" s="112" t="s">
        <v>10831</v>
      </c>
      <c r="E50" s="210" t="s">
        <v>10832</v>
      </c>
      <c r="F50" s="205" t="s">
        <v>10833</v>
      </c>
      <c r="G50" s="205" t="s">
        <v>10834</v>
      </c>
      <c r="H50" s="112" t="s">
        <v>10835</v>
      </c>
      <c r="I50" s="205"/>
      <c r="J50" s="48"/>
      <c r="K50" s="48"/>
      <c r="L50" s="48"/>
      <c r="M50" s="48"/>
      <c r="N50" s="48"/>
      <c r="O50" s="48"/>
      <c r="P50" s="48"/>
      <c r="Q50" s="48"/>
      <c r="R50" s="48"/>
      <c r="S50" s="48"/>
      <c r="T50" s="48"/>
      <c r="U50" s="48"/>
      <c r="V50" s="48"/>
      <c r="W50" s="48"/>
      <c r="X50" s="48"/>
      <c r="Y50" s="48"/>
      <c r="Z50" s="48"/>
      <c r="AA50" s="48"/>
      <c r="AB50" s="48"/>
      <c r="AC50" s="48"/>
    </row>
    <row r="51" spans="1:29" ht="156" x14ac:dyDescent="0.3">
      <c r="A51" s="217" t="s">
        <v>369</v>
      </c>
      <c r="B51" s="111">
        <v>45023</v>
      </c>
      <c r="C51" s="209" t="s">
        <v>10836</v>
      </c>
      <c r="D51" s="112" t="s">
        <v>10837</v>
      </c>
      <c r="E51" s="210" t="s">
        <v>10587</v>
      </c>
      <c r="F51" s="205" t="s">
        <v>10838</v>
      </c>
      <c r="G51" s="205" t="s">
        <v>10839</v>
      </c>
      <c r="H51" s="112" t="s">
        <v>10840</v>
      </c>
      <c r="I51" s="205"/>
      <c r="J51" s="48"/>
      <c r="K51" s="48"/>
      <c r="L51" s="48"/>
      <c r="M51" s="48"/>
      <c r="N51" s="48"/>
      <c r="O51" s="48"/>
      <c r="P51" s="48"/>
      <c r="Q51" s="48"/>
      <c r="R51" s="48"/>
      <c r="S51" s="48"/>
      <c r="T51" s="48"/>
      <c r="U51" s="48"/>
      <c r="V51" s="48"/>
      <c r="W51" s="48"/>
      <c r="X51" s="48"/>
      <c r="Y51" s="48"/>
      <c r="Z51" s="48"/>
      <c r="AA51" s="48"/>
      <c r="AB51" s="48"/>
      <c r="AC51" s="48"/>
    </row>
    <row r="52" spans="1:29" ht="93.6" x14ac:dyDescent="0.3">
      <c r="A52" s="217" t="s">
        <v>390</v>
      </c>
      <c r="B52" s="111">
        <v>45020</v>
      </c>
      <c r="C52" s="209" t="s">
        <v>10841</v>
      </c>
      <c r="D52" s="112" t="s">
        <v>10842</v>
      </c>
      <c r="E52" s="210" t="s">
        <v>10745</v>
      </c>
      <c r="F52" s="205" t="s">
        <v>10843</v>
      </c>
      <c r="G52" s="205" t="s">
        <v>10844</v>
      </c>
      <c r="H52" s="112" t="s">
        <v>10845</v>
      </c>
      <c r="I52" s="205"/>
      <c r="J52" s="48"/>
      <c r="K52" s="48"/>
      <c r="L52" s="48"/>
      <c r="M52" s="48"/>
      <c r="N52" s="48"/>
      <c r="O52" s="48"/>
      <c r="P52" s="48"/>
      <c r="Q52" s="48"/>
      <c r="R52" s="48"/>
      <c r="S52" s="48"/>
      <c r="T52" s="48"/>
      <c r="U52" s="48"/>
      <c r="V52" s="48"/>
      <c r="W52" s="48"/>
      <c r="X52" s="48"/>
      <c r="Y52" s="48"/>
      <c r="Z52" s="48"/>
      <c r="AA52" s="48"/>
      <c r="AB52" s="48"/>
      <c r="AC52" s="48"/>
    </row>
    <row r="53" spans="1:29" ht="62.4" x14ac:dyDescent="0.3">
      <c r="A53" s="217" t="s">
        <v>400</v>
      </c>
      <c r="B53" s="111">
        <v>45016</v>
      </c>
      <c r="C53" s="209" t="s">
        <v>10846</v>
      </c>
      <c r="D53" s="112" t="s">
        <v>10847</v>
      </c>
      <c r="E53" s="210" t="s">
        <v>10848</v>
      </c>
      <c r="F53" s="205" t="s">
        <v>10849</v>
      </c>
      <c r="G53" s="205" t="s">
        <v>10850</v>
      </c>
      <c r="H53" s="112" t="s">
        <v>10851</v>
      </c>
      <c r="I53" s="205"/>
      <c r="J53" s="48"/>
      <c r="K53" s="48"/>
      <c r="L53" s="48"/>
      <c r="M53" s="48"/>
      <c r="N53" s="48"/>
      <c r="O53" s="48"/>
      <c r="P53" s="48"/>
      <c r="Q53" s="48"/>
      <c r="R53" s="48"/>
      <c r="S53" s="48"/>
      <c r="T53" s="48"/>
      <c r="U53" s="48"/>
      <c r="V53" s="48"/>
      <c r="W53" s="48"/>
      <c r="X53" s="48"/>
      <c r="Y53" s="48"/>
      <c r="Z53" s="48"/>
      <c r="AA53" s="48"/>
      <c r="AB53" s="48"/>
      <c r="AC53" s="48"/>
    </row>
    <row r="54" spans="1:29" ht="78" x14ac:dyDescent="0.3">
      <c r="A54" s="217" t="s">
        <v>390</v>
      </c>
      <c r="B54" s="111">
        <v>45006</v>
      </c>
      <c r="C54" s="207" t="s">
        <v>10852</v>
      </c>
      <c r="D54" s="224" t="s">
        <v>10853</v>
      </c>
      <c r="E54" s="112" t="s">
        <v>10854</v>
      </c>
      <c r="F54" s="116" t="s">
        <v>10855</v>
      </c>
      <c r="G54" s="116" t="s">
        <v>10856</v>
      </c>
      <c r="H54" s="112" t="s">
        <v>10857</v>
      </c>
      <c r="I54" s="205"/>
      <c r="J54" s="48"/>
      <c r="K54" s="48"/>
      <c r="L54" s="48"/>
      <c r="M54" s="48"/>
      <c r="N54" s="48"/>
      <c r="O54" s="48"/>
      <c r="P54" s="48"/>
      <c r="Q54" s="48"/>
      <c r="R54" s="48"/>
      <c r="S54" s="48"/>
      <c r="T54" s="48"/>
      <c r="U54" s="48"/>
      <c r="V54" s="48"/>
      <c r="W54" s="48"/>
      <c r="X54" s="48"/>
      <c r="Y54" s="48"/>
      <c r="Z54" s="48"/>
      <c r="AA54" s="48"/>
      <c r="AB54" s="48"/>
      <c r="AC54" s="48"/>
    </row>
    <row r="55" spans="1:29" ht="78" x14ac:dyDescent="0.3">
      <c r="A55" s="241" t="s">
        <v>379</v>
      </c>
      <c r="B55" s="111">
        <v>45002</v>
      </c>
      <c r="C55" s="207" t="s">
        <v>10858</v>
      </c>
      <c r="D55" s="112" t="s">
        <v>10859</v>
      </c>
      <c r="E55" s="112" t="s">
        <v>10860</v>
      </c>
      <c r="F55" s="116" t="s">
        <v>3242</v>
      </c>
      <c r="G55" s="116" t="s">
        <v>10861</v>
      </c>
      <c r="H55" s="112" t="s">
        <v>10862</v>
      </c>
      <c r="I55" s="205"/>
      <c r="J55" s="48"/>
      <c r="K55" s="48"/>
      <c r="L55" s="48"/>
      <c r="M55" s="48"/>
      <c r="N55" s="48"/>
      <c r="O55" s="48"/>
      <c r="P55" s="48"/>
      <c r="Q55" s="48"/>
      <c r="R55" s="48"/>
      <c r="S55" s="48"/>
      <c r="T55" s="48"/>
      <c r="U55" s="48"/>
      <c r="V55" s="48"/>
      <c r="W55" s="48"/>
      <c r="X55" s="48"/>
      <c r="Y55" s="48"/>
      <c r="Z55" s="48"/>
      <c r="AA55" s="48"/>
      <c r="AB55" s="48"/>
      <c r="AC55" s="48"/>
    </row>
    <row r="56" spans="1:29" ht="93.6" x14ac:dyDescent="0.3">
      <c r="A56" s="202" t="s">
        <v>369</v>
      </c>
      <c r="B56" s="219">
        <v>44994</v>
      </c>
      <c r="C56" s="225" t="s">
        <v>10863</v>
      </c>
      <c r="D56" s="224" t="s">
        <v>10864</v>
      </c>
      <c r="E56" s="222" t="s">
        <v>10860</v>
      </c>
      <c r="F56" s="223" t="s">
        <v>10865</v>
      </c>
      <c r="G56" s="223" t="s">
        <v>3242</v>
      </c>
      <c r="H56" s="222" t="s">
        <v>10866</v>
      </c>
      <c r="I56" s="205"/>
      <c r="J56" s="48"/>
      <c r="K56" s="48"/>
      <c r="L56" s="48"/>
      <c r="M56" s="48"/>
      <c r="N56" s="48"/>
      <c r="O56" s="48"/>
      <c r="P56" s="48"/>
      <c r="Q56" s="48"/>
      <c r="R56" s="48"/>
      <c r="S56" s="48"/>
      <c r="T56" s="48"/>
      <c r="U56" s="48"/>
      <c r="V56" s="48"/>
      <c r="W56" s="48"/>
      <c r="X56" s="48"/>
      <c r="Y56" s="48"/>
      <c r="Z56" s="48"/>
      <c r="AA56" s="48"/>
      <c r="AB56" s="48"/>
      <c r="AC56" s="48"/>
    </row>
    <row r="57" spans="1:29" ht="109.2" x14ac:dyDescent="0.3">
      <c r="A57" s="202" t="s">
        <v>927</v>
      </c>
      <c r="B57" s="203">
        <v>44994</v>
      </c>
      <c r="C57" s="247" t="s">
        <v>10867</v>
      </c>
      <c r="D57" s="112" t="s">
        <v>10868</v>
      </c>
      <c r="E57" s="222" t="s">
        <v>10643</v>
      </c>
      <c r="F57" s="223" t="s">
        <v>10869</v>
      </c>
      <c r="G57" s="223" t="s">
        <v>10870</v>
      </c>
      <c r="H57" s="201" t="s">
        <v>10871</v>
      </c>
      <c r="I57" s="205"/>
      <c r="J57" s="48"/>
      <c r="K57" s="48"/>
      <c r="L57" s="48"/>
      <c r="M57" s="48"/>
      <c r="N57" s="48"/>
      <c r="O57" s="48"/>
      <c r="P57" s="48"/>
      <c r="Q57" s="48"/>
      <c r="R57" s="48"/>
      <c r="S57" s="48"/>
      <c r="T57" s="48"/>
      <c r="U57" s="48"/>
      <c r="V57" s="48"/>
      <c r="W57" s="48"/>
      <c r="X57" s="48"/>
      <c r="Y57" s="48"/>
      <c r="Z57" s="48"/>
      <c r="AA57" s="48"/>
      <c r="AB57" s="48"/>
      <c r="AC57" s="48"/>
    </row>
    <row r="58" spans="1:29" ht="70.95" customHeight="1" x14ac:dyDescent="0.3">
      <c r="A58" s="202" t="s">
        <v>400</v>
      </c>
      <c r="B58" s="203">
        <v>44988</v>
      </c>
      <c r="C58" s="247" t="s">
        <v>10872</v>
      </c>
      <c r="D58" s="112" t="s">
        <v>10873</v>
      </c>
      <c r="E58" s="210" t="s">
        <v>10854</v>
      </c>
      <c r="F58" s="205" t="s">
        <v>10874</v>
      </c>
      <c r="G58" s="205" t="s">
        <v>10875</v>
      </c>
      <c r="H58" s="201" t="s">
        <v>10876</v>
      </c>
      <c r="I58" s="205"/>
      <c r="J58" s="48"/>
      <c r="K58" s="48"/>
      <c r="L58" s="48"/>
      <c r="M58" s="48"/>
      <c r="N58" s="48"/>
      <c r="O58" s="48"/>
      <c r="P58" s="48"/>
      <c r="Q58" s="48"/>
      <c r="R58" s="48"/>
      <c r="S58" s="48"/>
      <c r="T58" s="48"/>
      <c r="U58" s="48"/>
      <c r="V58" s="48"/>
      <c r="W58" s="48"/>
      <c r="X58" s="48"/>
      <c r="Y58" s="48"/>
      <c r="Z58" s="48"/>
      <c r="AA58" s="48"/>
      <c r="AB58" s="48"/>
      <c r="AC58" s="48"/>
    </row>
    <row r="59" spans="1:29" ht="70.95" customHeight="1" x14ac:dyDescent="0.3">
      <c r="A59" s="218" t="s">
        <v>400</v>
      </c>
      <c r="B59" s="219">
        <v>44986</v>
      </c>
      <c r="C59" s="220" t="s">
        <v>10877</v>
      </c>
      <c r="D59" s="222" t="s">
        <v>10878</v>
      </c>
      <c r="E59" s="222" t="s">
        <v>10587</v>
      </c>
      <c r="F59" s="223" t="s">
        <v>10879</v>
      </c>
      <c r="G59" s="223" t="s">
        <v>10880</v>
      </c>
      <c r="H59" s="222" t="s">
        <v>10881</v>
      </c>
      <c r="I59" s="205"/>
      <c r="J59" s="48"/>
      <c r="K59" s="48"/>
      <c r="L59" s="48"/>
      <c r="M59" s="48"/>
      <c r="N59" s="48"/>
      <c r="O59" s="48"/>
      <c r="P59" s="48"/>
      <c r="Q59" s="48"/>
      <c r="R59" s="48"/>
      <c r="S59" s="48"/>
      <c r="T59" s="48"/>
      <c r="U59" s="48"/>
      <c r="V59" s="48"/>
      <c r="W59" s="48"/>
      <c r="X59" s="48"/>
      <c r="Y59" s="48"/>
      <c r="Z59" s="48"/>
      <c r="AA59" s="48"/>
      <c r="AB59" s="48"/>
      <c r="AC59" s="48"/>
    </row>
    <row r="60" spans="1:29" ht="62.4" x14ac:dyDescent="0.3">
      <c r="A60" s="202" t="s">
        <v>390</v>
      </c>
      <c r="B60" s="203">
        <v>44973</v>
      </c>
      <c r="C60" s="204" t="s">
        <v>10882</v>
      </c>
      <c r="D60" s="201" t="s">
        <v>10883</v>
      </c>
      <c r="E60" s="201" t="s">
        <v>10587</v>
      </c>
      <c r="F60" s="205" t="s">
        <v>10884</v>
      </c>
      <c r="G60" s="205"/>
      <c r="H60" s="210" t="s">
        <v>10885</v>
      </c>
      <c r="I60" s="205"/>
      <c r="J60" s="48"/>
      <c r="K60" s="48"/>
      <c r="L60" s="48"/>
      <c r="M60" s="48"/>
      <c r="N60" s="48"/>
      <c r="O60" s="48"/>
      <c r="P60" s="48"/>
      <c r="Q60" s="48"/>
      <c r="R60" s="48"/>
      <c r="S60" s="48"/>
      <c r="T60" s="48"/>
      <c r="U60" s="48"/>
      <c r="V60" s="48"/>
      <c r="W60" s="48"/>
      <c r="X60" s="48"/>
      <c r="Y60" s="48"/>
      <c r="Z60" s="48"/>
      <c r="AA60" s="48"/>
      <c r="AB60" s="48"/>
      <c r="AC60" s="48"/>
    </row>
    <row r="61" spans="1:29" ht="78" x14ac:dyDescent="0.3">
      <c r="A61" s="202" t="s">
        <v>400</v>
      </c>
      <c r="B61" s="203">
        <v>44967</v>
      </c>
      <c r="C61" s="204" t="s">
        <v>10886</v>
      </c>
      <c r="D61" s="201" t="s">
        <v>10887</v>
      </c>
      <c r="E61" s="201" t="s">
        <v>10587</v>
      </c>
      <c r="F61" s="205" t="s">
        <v>10888</v>
      </c>
      <c r="G61" s="205" t="s">
        <v>10889</v>
      </c>
      <c r="H61" s="210" t="s">
        <v>10890</v>
      </c>
      <c r="I61" s="205"/>
      <c r="J61" s="48"/>
      <c r="K61" s="48"/>
      <c r="L61" s="48"/>
      <c r="M61" s="48"/>
      <c r="N61" s="48"/>
      <c r="O61" s="48"/>
      <c r="P61" s="48"/>
      <c r="Q61" s="48"/>
      <c r="R61" s="48"/>
      <c r="S61" s="48"/>
      <c r="T61" s="48"/>
      <c r="U61" s="48"/>
      <c r="V61" s="48"/>
      <c r="W61" s="48"/>
      <c r="X61" s="48"/>
      <c r="Y61" s="48"/>
      <c r="Z61" s="48"/>
      <c r="AA61" s="48"/>
      <c r="AB61" s="48"/>
      <c r="AC61" s="48"/>
    </row>
    <row r="62" spans="1:29" ht="93.6" x14ac:dyDescent="0.3">
      <c r="A62" s="202" t="s">
        <v>390</v>
      </c>
      <c r="B62" s="203">
        <v>44966</v>
      </c>
      <c r="C62" s="204" t="s">
        <v>10891</v>
      </c>
      <c r="D62" s="201" t="s">
        <v>10892</v>
      </c>
      <c r="E62" s="201" t="s">
        <v>10745</v>
      </c>
      <c r="F62" s="205" t="s">
        <v>10893</v>
      </c>
      <c r="G62" s="205" t="s">
        <v>10894</v>
      </c>
      <c r="H62" s="210" t="s">
        <v>10895</v>
      </c>
      <c r="I62" s="205"/>
      <c r="J62" s="48"/>
      <c r="K62" s="48"/>
      <c r="L62" s="48"/>
      <c r="M62" s="48"/>
      <c r="N62" s="48"/>
      <c r="O62" s="48"/>
      <c r="P62" s="48"/>
      <c r="Q62" s="48"/>
      <c r="R62" s="48"/>
      <c r="S62" s="48"/>
      <c r="T62" s="48"/>
      <c r="U62" s="48"/>
      <c r="V62" s="48"/>
      <c r="W62" s="48"/>
      <c r="X62" s="48"/>
      <c r="Y62" s="48"/>
      <c r="Z62" s="48"/>
      <c r="AA62" s="48"/>
      <c r="AB62" s="48"/>
      <c r="AC62" s="48"/>
    </row>
    <row r="63" spans="1:29" ht="93.6" x14ac:dyDescent="0.3">
      <c r="A63" s="202" t="s">
        <v>379</v>
      </c>
      <c r="B63" s="203">
        <v>44960</v>
      </c>
      <c r="C63" s="204" t="s">
        <v>10896</v>
      </c>
      <c r="D63" s="201" t="s">
        <v>10897</v>
      </c>
      <c r="E63" s="201" t="s">
        <v>10860</v>
      </c>
      <c r="F63" s="205" t="s">
        <v>10898</v>
      </c>
      <c r="G63" s="205" t="s">
        <v>10899</v>
      </c>
      <c r="H63" s="210" t="s">
        <v>10900</v>
      </c>
      <c r="I63" s="205"/>
      <c r="J63" s="48"/>
      <c r="K63" s="48"/>
      <c r="L63" s="48"/>
      <c r="M63" s="48"/>
      <c r="N63" s="48"/>
      <c r="O63" s="48"/>
      <c r="P63" s="48"/>
      <c r="Q63" s="48"/>
      <c r="R63" s="48"/>
      <c r="S63" s="48"/>
      <c r="T63" s="48"/>
      <c r="U63" s="48"/>
      <c r="V63" s="48"/>
      <c r="W63" s="48"/>
      <c r="X63" s="48"/>
      <c r="Y63" s="48"/>
      <c r="Z63" s="48"/>
      <c r="AA63" s="48"/>
      <c r="AB63" s="48"/>
      <c r="AC63" s="48"/>
    </row>
    <row r="64" spans="1:29" ht="70.95" customHeight="1" x14ac:dyDescent="0.3">
      <c r="A64" s="202" t="s">
        <v>3174</v>
      </c>
      <c r="B64" s="203">
        <v>44951</v>
      </c>
      <c r="C64" s="204" t="s">
        <v>10901</v>
      </c>
      <c r="D64" s="201" t="s">
        <v>10902</v>
      </c>
      <c r="E64" s="201" t="s">
        <v>10860</v>
      </c>
      <c r="F64" s="205"/>
      <c r="G64" s="205"/>
      <c r="H64" s="210" t="s">
        <v>10903</v>
      </c>
      <c r="I64" s="205"/>
      <c r="J64" s="48"/>
      <c r="K64" s="48"/>
      <c r="L64" s="48"/>
      <c r="M64" s="48"/>
      <c r="N64" s="48"/>
      <c r="O64" s="48"/>
      <c r="P64" s="48"/>
      <c r="Q64" s="48"/>
      <c r="R64" s="48"/>
      <c r="S64" s="48"/>
      <c r="T64" s="48"/>
      <c r="U64" s="48"/>
      <c r="V64" s="48"/>
      <c r="W64" s="48"/>
      <c r="X64" s="48"/>
      <c r="Y64" s="48"/>
      <c r="Z64" s="48"/>
      <c r="AA64" s="48"/>
      <c r="AB64" s="48"/>
      <c r="AC64" s="48"/>
    </row>
    <row r="65" spans="1:29" ht="62.4" x14ac:dyDescent="0.3">
      <c r="A65" s="202" t="s">
        <v>412</v>
      </c>
      <c r="B65" s="203">
        <v>44945</v>
      </c>
      <c r="C65" s="204" t="s">
        <v>10904</v>
      </c>
      <c r="D65" s="201" t="s">
        <v>10905</v>
      </c>
      <c r="E65" s="201" t="s">
        <v>10587</v>
      </c>
      <c r="F65" s="205" t="s">
        <v>10906</v>
      </c>
      <c r="G65" s="205" t="s">
        <v>3242</v>
      </c>
      <c r="H65" s="210" t="s">
        <v>10907</v>
      </c>
      <c r="I65" s="205"/>
      <c r="L65" s="48"/>
      <c r="M65" s="48"/>
      <c r="N65" s="48"/>
      <c r="O65" s="48"/>
      <c r="P65" s="48"/>
      <c r="Q65" s="48"/>
      <c r="R65" s="48"/>
      <c r="S65" s="48"/>
      <c r="T65" s="48"/>
      <c r="U65" s="48"/>
      <c r="V65" s="48"/>
      <c r="W65" s="48"/>
      <c r="X65" s="48"/>
      <c r="Y65" s="48"/>
      <c r="Z65" s="48"/>
      <c r="AA65" s="48"/>
      <c r="AB65" s="48"/>
      <c r="AC65" s="48"/>
    </row>
    <row r="66" spans="1:29" ht="93.6" x14ac:dyDescent="0.3">
      <c r="A66" s="202" t="s">
        <v>602</v>
      </c>
      <c r="B66" s="203">
        <v>44942</v>
      </c>
      <c r="C66" s="204" t="s">
        <v>10908</v>
      </c>
      <c r="D66" s="201" t="s">
        <v>10909</v>
      </c>
      <c r="E66" s="201" t="s">
        <v>10643</v>
      </c>
      <c r="F66" s="205" t="s">
        <v>10910</v>
      </c>
      <c r="G66" s="205" t="s">
        <v>10911</v>
      </c>
      <c r="H66" s="210" t="s">
        <v>10912</v>
      </c>
      <c r="I66" s="205"/>
      <c r="L66" s="48"/>
      <c r="M66" s="48"/>
      <c r="N66" s="48"/>
      <c r="O66" s="48"/>
      <c r="P66" s="48"/>
      <c r="Q66" s="48"/>
      <c r="R66" s="48"/>
      <c r="S66" s="48"/>
      <c r="T66" s="48"/>
      <c r="U66" s="48"/>
      <c r="V66" s="48"/>
      <c r="W66" s="48"/>
      <c r="X66" s="48"/>
      <c r="Y66" s="48"/>
      <c r="Z66" s="48"/>
      <c r="AA66" s="48"/>
      <c r="AB66" s="48"/>
      <c r="AC66" s="48"/>
    </row>
    <row r="67" spans="1:29" ht="62.4" x14ac:dyDescent="0.3">
      <c r="A67" s="202" t="s">
        <v>1294</v>
      </c>
      <c r="B67" s="203">
        <v>44942</v>
      </c>
      <c r="C67" s="204" t="s">
        <v>10913</v>
      </c>
      <c r="D67" s="201" t="s">
        <v>10914</v>
      </c>
      <c r="E67" s="201" t="s">
        <v>10643</v>
      </c>
      <c r="F67" s="205" t="s">
        <v>10915</v>
      </c>
      <c r="G67" s="205" t="s">
        <v>10916</v>
      </c>
      <c r="H67" s="210" t="s">
        <v>10917</v>
      </c>
      <c r="I67" s="205"/>
      <c r="L67" s="48"/>
      <c r="M67" s="48"/>
      <c r="N67" s="48"/>
      <c r="O67" s="48"/>
      <c r="P67" s="48"/>
      <c r="Q67" s="48"/>
      <c r="R67" s="48"/>
      <c r="S67" s="48"/>
      <c r="T67" s="48"/>
      <c r="U67" s="48"/>
      <c r="V67" s="48"/>
      <c r="W67" s="48"/>
      <c r="X67" s="48"/>
      <c r="Y67" s="48"/>
      <c r="Z67" s="48"/>
      <c r="AA67" s="48"/>
      <c r="AB67" s="48"/>
      <c r="AC67" s="48"/>
    </row>
    <row r="68" spans="1:29" ht="93.6" x14ac:dyDescent="0.3">
      <c r="A68" s="202" t="s">
        <v>3174</v>
      </c>
      <c r="B68" s="203">
        <v>44935</v>
      </c>
      <c r="C68" s="204" t="s">
        <v>10918</v>
      </c>
      <c r="D68" s="201" t="s">
        <v>10919</v>
      </c>
      <c r="E68" s="201" t="s">
        <v>10643</v>
      </c>
      <c r="F68" s="205" t="s">
        <v>10920</v>
      </c>
      <c r="G68" s="205" t="s">
        <v>10921</v>
      </c>
      <c r="H68" s="210" t="s">
        <v>10922</v>
      </c>
      <c r="I68" s="205"/>
      <c r="J68" s="48"/>
      <c r="K68" s="48"/>
      <c r="L68" s="48"/>
      <c r="M68" s="48"/>
      <c r="N68" s="48"/>
      <c r="O68" s="48"/>
      <c r="P68" s="48"/>
      <c r="Q68" s="48"/>
      <c r="R68" s="48"/>
      <c r="S68" s="48"/>
      <c r="T68" s="48"/>
      <c r="U68" s="48"/>
      <c r="V68" s="48"/>
      <c r="W68" s="48"/>
      <c r="X68" s="48"/>
      <c r="Y68" s="48"/>
      <c r="Z68" s="48"/>
      <c r="AA68" s="48"/>
      <c r="AB68" s="48"/>
      <c r="AC68" s="48"/>
    </row>
    <row r="69" spans="1:29" ht="109.2" x14ac:dyDescent="0.3">
      <c r="A69" s="202" t="s">
        <v>379</v>
      </c>
      <c r="B69" s="203">
        <v>44925</v>
      </c>
      <c r="C69" s="204" t="s">
        <v>10923</v>
      </c>
      <c r="D69" s="201" t="s">
        <v>10924</v>
      </c>
      <c r="E69" s="201" t="s">
        <v>10643</v>
      </c>
      <c r="F69" s="202" t="s">
        <v>10925</v>
      </c>
      <c r="G69" s="205" t="s">
        <v>10926</v>
      </c>
      <c r="H69" s="201" t="s">
        <v>10927</v>
      </c>
      <c r="I69" s="121"/>
      <c r="J69" s="48"/>
      <c r="K69" s="48"/>
      <c r="L69" s="48"/>
      <c r="M69" s="48"/>
      <c r="N69" s="48"/>
      <c r="O69" s="48"/>
      <c r="P69" s="48"/>
      <c r="Q69" s="48"/>
      <c r="R69" s="48"/>
      <c r="S69" s="48"/>
      <c r="T69" s="48"/>
      <c r="U69" s="48"/>
      <c r="V69" s="48"/>
      <c r="W69" s="48"/>
      <c r="X69" s="48"/>
      <c r="Y69" s="48"/>
      <c r="Z69" s="48"/>
      <c r="AA69" s="48"/>
      <c r="AB69" s="48"/>
      <c r="AC69" s="48"/>
    </row>
    <row r="70" spans="1:29" ht="93.6" x14ac:dyDescent="0.3">
      <c r="A70" s="202" t="s">
        <v>400</v>
      </c>
      <c r="B70" s="203">
        <v>44925</v>
      </c>
      <c r="C70" s="204" t="s">
        <v>10928</v>
      </c>
      <c r="D70" s="201" t="s">
        <v>10929</v>
      </c>
      <c r="E70" s="201" t="s">
        <v>10587</v>
      </c>
      <c r="F70" s="202" t="s">
        <v>10930</v>
      </c>
      <c r="G70" s="205" t="s">
        <v>10931</v>
      </c>
      <c r="H70" s="201" t="s">
        <v>10932</v>
      </c>
      <c r="I70" s="121"/>
      <c r="J70" s="48"/>
      <c r="K70" s="48"/>
      <c r="L70" s="48"/>
      <c r="M70" s="48"/>
      <c r="N70" s="48"/>
      <c r="O70" s="48"/>
      <c r="P70" s="48"/>
      <c r="Q70" s="48"/>
      <c r="R70" s="48"/>
      <c r="S70" s="48"/>
      <c r="T70" s="48"/>
      <c r="U70" s="48"/>
      <c r="V70" s="48"/>
      <c r="W70" s="48"/>
      <c r="X70" s="48"/>
      <c r="Y70" s="48"/>
      <c r="Z70" s="48"/>
      <c r="AA70" s="48"/>
      <c r="AB70" s="48"/>
      <c r="AC70" s="48"/>
    </row>
    <row r="71" spans="1:29" ht="62.4" x14ac:dyDescent="0.3">
      <c r="A71" s="202" t="s">
        <v>390</v>
      </c>
      <c r="B71" s="203">
        <v>44923</v>
      </c>
      <c r="C71" s="204" t="s">
        <v>10933</v>
      </c>
      <c r="D71" s="201" t="s">
        <v>10934</v>
      </c>
      <c r="E71" s="201" t="s">
        <v>10745</v>
      </c>
      <c r="F71" s="202" t="s">
        <v>10935</v>
      </c>
      <c r="G71" s="205" t="s">
        <v>10936</v>
      </c>
      <c r="H71" s="201" t="s">
        <v>10937</v>
      </c>
      <c r="I71" s="121"/>
      <c r="J71" s="48"/>
      <c r="K71" s="48"/>
      <c r="L71" s="48"/>
      <c r="M71" s="48"/>
      <c r="N71" s="48"/>
      <c r="O71" s="48"/>
      <c r="P71" s="48"/>
      <c r="Q71" s="48"/>
      <c r="R71" s="48"/>
      <c r="S71" s="48"/>
      <c r="T71" s="48"/>
      <c r="U71" s="48"/>
      <c r="V71" s="48"/>
      <c r="W71" s="48"/>
      <c r="X71" s="48"/>
      <c r="Y71" s="48"/>
      <c r="Z71" s="48"/>
      <c r="AA71" s="48"/>
      <c r="AB71" s="48"/>
      <c r="AC71" s="48"/>
    </row>
    <row r="72" spans="1:29" ht="31.2" x14ac:dyDescent="0.3">
      <c r="A72" s="202" t="s">
        <v>602</v>
      </c>
      <c r="B72" s="203">
        <v>44923</v>
      </c>
      <c r="C72" s="204" t="s">
        <v>10938</v>
      </c>
      <c r="D72" s="201" t="s">
        <v>10939</v>
      </c>
      <c r="E72" s="201" t="s">
        <v>10940</v>
      </c>
      <c r="F72" s="202" t="s">
        <v>10941</v>
      </c>
      <c r="G72" s="205" t="s">
        <v>10942</v>
      </c>
      <c r="H72" s="201" t="s">
        <v>10943</v>
      </c>
      <c r="I72" s="121"/>
      <c r="J72" s="48"/>
      <c r="K72" s="48"/>
      <c r="L72" s="48"/>
      <c r="M72" s="48"/>
      <c r="N72" s="48"/>
      <c r="O72" s="48"/>
      <c r="P72" s="48"/>
      <c r="Q72" s="48"/>
      <c r="R72" s="48"/>
      <c r="S72" s="48"/>
      <c r="T72" s="48"/>
      <c r="U72" s="48"/>
      <c r="V72" s="48"/>
      <c r="W72" s="48"/>
      <c r="X72" s="48"/>
      <c r="Y72" s="48"/>
      <c r="Z72" s="48"/>
      <c r="AA72" s="48"/>
      <c r="AB72" s="48"/>
      <c r="AC72" s="48"/>
    </row>
    <row r="73" spans="1:29" ht="93.6" x14ac:dyDescent="0.3">
      <c r="A73" s="202" t="s">
        <v>1294</v>
      </c>
      <c r="B73" s="203">
        <v>44920</v>
      </c>
      <c r="C73" s="204" t="s">
        <v>10944</v>
      </c>
      <c r="D73" s="201" t="s">
        <v>10945</v>
      </c>
      <c r="E73" s="201" t="s">
        <v>10860</v>
      </c>
      <c r="F73" s="202" t="s">
        <v>10946</v>
      </c>
      <c r="G73" s="205" t="s">
        <v>10947</v>
      </c>
      <c r="H73" s="201" t="s">
        <v>10948</v>
      </c>
      <c r="I73" s="121"/>
      <c r="J73" s="48"/>
      <c r="K73" s="48"/>
      <c r="L73" s="48"/>
      <c r="M73" s="48"/>
      <c r="N73" s="48"/>
      <c r="O73" s="48"/>
      <c r="P73" s="48"/>
      <c r="Q73" s="48"/>
      <c r="R73" s="48"/>
      <c r="S73" s="48"/>
      <c r="T73" s="48"/>
      <c r="U73" s="48"/>
      <c r="V73" s="48"/>
      <c r="W73" s="48"/>
      <c r="X73" s="48"/>
      <c r="Y73" s="48"/>
      <c r="Z73" s="48"/>
      <c r="AA73" s="48"/>
      <c r="AB73" s="48"/>
      <c r="AC73" s="48"/>
    </row>
    <row r="74" spans="1:29" ht="62.4" x14ac:dyDescent="0.3">
      <c r="A74" s="202" t="s">
        <v>379</v>
      </c>
      <c r="B74" s="203">
        <v>44921</v>
      </c>
      <c r="C74" s="204" t="s">
        <v>10949</v>
      </c>
      <c r="D74" s="201" t="s">
        <v>10950</v>
      </c>
      <c r="E74" s="201" t="s">
        <v>10587</v>
      </c>
      <c r="F74" s="202" t="s">
        <v>10951</v>
      </c>
      <c r="G74" s="205" t="s">
        <v>10952</v>
      </c>
      <c r="H74" s="201" t="s">
        <v>10953</v>
      </c>
      <c r="I74" s="121"/>
      <c r="J74" s="48"/>
      <c r="K74" s="48"/>
      <c r="L74" s="48"/>
      <c r="M74" s="48"/>
      <c r="N74" s="48"/>
      <c r="O74" s="48"/>
      <c r="P74" s="48"/>
      <c r="Q74" s="48"/>
      <c r="R74" s="48"/>
      <c r="S74" s="48"/>
      <c r="T74" s="48"/>
      <c r="U74" s="48"/>
      <c r="V74" s="48"/>
      <c r="W74" s="48"/>
      <c r="X74" s="48"/>
      <c r="Y74" s="48"/>
      <c r="Z74" s="48"/>
      <c r="AA74" s="48"/>
      <c r="AB74" s="48"/>
      <c r="AC74" s="48"/>
    </row>
    <row r="75" spans="1:29" ht="202.8" x14ac:dyDescent="0.3">
      <c r="A75" s="202" t="s">
        <v>400</v>
      </c>
      <c r="B75" s="203">
        <v>44918</v>
      </c>
      <c r="C75" s="204" t="s">
        <v>10954</v>
      </c>
      <c r="D75" s="201" t="s">
        <v>10955</v>
      </c>
      <c r="E75" s="201" t="s">
        <v>10587</v>
      </c>
      <c r="F75" s="202" t="s">
        <v>10956</v>
      </c>
      <c r="G75" s="205" t="s">
        <v>10957</v>
      </c>
      <c r="H75" s="201" t="s">
        <v>10958</v>
      </c>
      <c r="I75" s="121"/>
      <c r="J75" s="48"/>
      <c r="K75" s="48"/>
      <c r="L75" s="48"/>
      <c r="M75" s="48"/>
      <c r="N75" s="48"/>
      <c r="O75" s="48"/>
      <c r="P75" s="48"/>
      <c r="Q75" s="48"/>
      <c r="R75" s="48"/>
      <c r="S75" s="48"/>
      <c r="T75" s="48"/>
      <c r="U75" s="48"/>
      <c r="V75" s="48"/>
      <c r="W75" s="48"/>
      <c r="X75" s="48"/>
      <c r="Y75" s="48"/>
      <c r="Z75" s="48"/>
      <c r="AA75" s="48"/>
      <c r="AB75" s="48"/>
      <c r="AC75" s="48"/>
    </row>
    <row r="76" spans="1:29" ht="93.6" x14ac:dyDescent="0.3">
      <c r="A76" s="202" t="s">
        <v>400</v>
      </c>
      <c r="B76" s="203">
        <v>44918</v>
      </c>
      <c r="C76" s="204" t="s">
        <v>10959</v>
      </c>
      <c r="D76" s="201" t="s">
        <v>10960</v>
      </c>
      <c r="E76" s="201" t="s">
        <v>10587</v>
      </c>
      <c r="F76" s="202" t="s">
        <v>10961</v>
      </c>
      <c r="G76" s="205" t="s">
        <v>10962</v>
      </c>
      <c r="H76" s="201" t="s">
        <v>10963</v>
      </c>
      <c r="I76" s="121"/>
      <c r="J76" s="48"/>
      <c r="K76" s="48"/>
      <c r="L76" s="48"/>
      <c r="M76" s="48"/>
      <c r="N76" s="48"/>
      <c r="O76" s="48"/>
      <c r="P76" s="48"/>
      <c r="Q76" s="48"/>
      <c r="R76" s="48"/>
      <c r="S76" s="48"/>
      <c r="T76" s="48"/>
      <c r="U76" s="48"/>
      <c r="V76" s="48"/>
      <c r="W76" s="48"/>
      <c r="X76" s="48"/>
      <c r="Y76" s="48"/>
      <c r="Z76" s="48"/>
      <c r="AA76" s="48"/>
      <c r="AB76" s="48"/>
      <c r="AC76" s="48"/>
    </row>
    <row r="77" spans="1:29" ht="124.8" x14ac:dyDescent="0.3">
      <c r="A77" s="202" t="s">
        <v>379</v>
      </c>
      <c r="B77" s="203">
        <v>44918</v>
      </c>
      <c r="C77" s="204" t="s">
        <v>10964</v>
      </c>
      <c r="D77" s="201" t="s">
        <v>10965</v>
      </c>
      <c r="E77" s="201" t="s">
        <v>10643</v>
      </c>
      <c r="F77" s="202" t="s">
        <v>10966</v>
      </c>
      <c r="G77" s="205" t="s">
        <v>10967</v>
      </c>
      <c r="H77" s="201" t="s">
        <v>10968</v>
      </c>
      <c r="I77" s="121"/>
      <c r="J77" s="48"/>
      <c r="K77" s="48"/>
      <c r="L77" s="48"/>
      <c r="M77" s="48"/>
      <c r="N77" s="48"/>
      <c r="O77" s="48"/>
      <c r="P77" s="48"/>
      <c r="Q77" s="48"/>
      <c r="R77" s="48"/>
      <c r="S77" s="48"/>
      <c r="T77" s="48"/>
      <c r="U77" s="48"/>
      <c r="V77" s="48"/>
      <c r="W77" s="48"/>
      <c r="X77" s="48"/>
      <c r="Y77" s="48"/>
      <c r="Z77" s="48"/>
      <c r="AA77" s="48"/>
      <c r="AB77" s="48"/>
      <c r="AC77" s="48"/>
    </row>
    <row r="78" spans="1:29" ht="62.4" x14ac:dyDescent="0.3">
      <c r="A78" s="202" t="s">
        <v>750</v>
      </c>
      <c r="B78" s="203">
        <v>44918</v>
      </c>
      <c r="C78" s="204" t="s">
        <v>10969</v>
      </c>
      <c r="D78" s="201" t="s">
        <v>10970</v>
      </c>
      <c r="E78" s="201" t="s">
        <v>10940</v>
      </c>
      <c r="F78" s="202" t="s">
        <v>10971</v>
      </c>
      <c r="G78" s="205" t="s">
        <v>10972</v>
      </c>
      <c r="H78" s="201" t="s">
        <v>10973</v>
      </c>
      <c r="I78" s="121"/>
      <c r="J78" s="48"/>
      <c r="K78" s="48"/>
      <c r="L78" s="48"/>
      <c r="M78" s="48"/>
      <c r="N78" s="48"/>
      <c r="O78" s="48"/>
      <c r="P78" s="48"/>
      <c r="Q78" s="48"/>
      <c r="R78" s="48"/>
      <c r="S78" s="48"/>
      <c r="T78" s="48"/>
      <c r="U78" s="48"/>
      <c r="V78" s="48"/>
      <c r="W78" s="48"/>
      <c r="X78" s="48"/>
      <c r="Y78" s="48"/>
      <c r="Z78" s="48"/>
      <c r="AA78" s="48"/>
      <c r="AB78" s="48"/>
      <c r="AC78" s="48"/>
    </row>
    <row r="79" spans="1:29" ht="140.4" x14ac:dyDescent="0.3">
      <c r="A79" s="202" t="s">
        <v>822</v>
      </c>
      <c r="B79" s="203">
        <v>44917</v>
      </c>
      <c r="C79" s="204" t="s">
        <v>10974</v>
      </c>
      <c r="D79" s="201" t="s">
        <v>10975</v>
      </c>
      <c r="E79" s="201" t="s">
        <v>10976</v>
      </c>
      <c r="F79" s="202" t="s">
        <v>10977</v>
      </c>
      <c r="G79" s="205" t="s">
        <v>10978</v>
      </c>
      <c r="H79" s="201" t="s">
        <v>10979</v>
      </c>
      <c r="I79" s="121"/>
      <c r="J79" s="48"/>
      <c r="K79" s="48"/>
      <c r="L79" s="48"/>
      <c r="M79" s="48"/>
      <c r="N79" s="48"/>
      <c r="O79" s="48"/>
      <c r="P79" s="48"/>
      <c r="Q79" s="48"/>
      <c r="R79" s="48"/>
      <c r="S79" s="48"/>
      <c r="T79" s="48"/>
      <c r="U79" s="48"/>
      <c r="V79" s="48"/>
      <c r="W79" s="48"/>
      <c r="X79" s="48"/>
      <c r="Y79" s="48"/>
      <c r="Z79" s="48"/>
      <c r="AA79" s="48"/>
      <c r="AB79" s="48"/>
      <c r="AC79" s="48"/>
    </row>
    <row r="80" spans="1:29" ht="109.2" x14ac:dyDescent="0.3">
      <c r="A80" s="202" t="s">
        <v>400</v>
      </c>
      <c r="B80" s="203">
        <v>44916</v>
      </c>
      <c r="C80" s="204" t="s">
        <v>10980</v>
      </c>
      <c r="D80" s="201" t="s">
        <v>10981</v>
      </c>
      <c r="E80" s="201" t="s">
        <v>10587</v>
      </c>
      <c r="F80" s="202" t="s">
        <v>10982</v>
      </c>
      <c r="G80" s="205" t="s">
        <v>10983</v>
      </c>
      <c r="H80" s="201" t="s">
        <v>10984</v>
      </c>
      <c r="I80" s="121"/>
      <c r="J80" s="48"/>
      <c r="K80" s="48"/>
      <c r="L80" s="48"/>
      <c r="M80" s="48"/>
      <c r="N80" s="48"/>
      <c r="O80" s="48"/>
      <c r="P80" s="48"/>
      <c r="Q80" s="48"/>
      <c r="R80" s="48"/>
      <c r="S80" s="48"/>
      <c r="T80" s="48"/>
      <c r="U80" s="48"/>
      <c r="V80" s="48"/>
      <c r="W80" s="48"/>
      <c r="X80" s="48"/>
      <c r="Y80" s="48"/>
      <c r="Z80" s="48"/>
      <c r="AA80" s="48"/>
      <c r="AB80" s="48"/>
      <c r="AC80" s="48"/>
    </row>
    <row r="81" spans="1:29" ht="46.8" x14ac:dyDescent="0.3">
      <c r="A81" s="202" t="s">
        <v>750</v>
      </c>
      <c r="B81" s="203">
        <v>44910</v>
      </c>
      <c r="C81" s="204" t="s">
        <v>10985</v>
      </c>
      <c r="D81" s="201" t="s">
        <v>10986</v>
      </c>
      <c r="E81" s="201" t="s">
        <v>10643</v>
      </c>
      <c r="F81" s="202" t="s">
        <v>10987</v>
      </c>
      <c r="G81" s="205" t="s">
        <v>10988</v>
      </c>
      <c r="H81" s="201" t="s">
        <v>10989</v>
      </c>
      <c r="I81" s="121"/>
      <c r="J81" s="48"/>
      <c r="K81" s="48"/>
      <c r="L81" s="48"/>
      <c r="M81" s="48"/>
      <c r="N81" s="48"/>
      <c r="O81" s="48"/>
      <c r="P81" s="48"/>
      <c r="Q81" s="48"/>
      <c r="R81" s="48"/>
      <c r="S81" s="48"/>
      <c r="T81" s="48"/>
      <c r="U81" s="48"/>
      <c r="V81" s="48"/>
      <c r="W81" s="48"/>
      <c r="X81" s="48"/>
      <c r="Y81" s="48"/>
      <c r="Z81" s="48"/>
      <c r="AA81" s="48"/>
      <c r="AB81" s="48"/>
      <c r="AC81" s="48"/>
    </row>
    <row r="82" spans="1:29" ht="46.8" x14ac:dyDescent="0.3">
      <c r="A82" s="202" t="s">
        <v>390</v>
      </c>
      <c r="B82" s="203">
        <v>44907</v>
      </c>
      <c r="C82" s="204" t="s">
        <v>10990</v>
      </c>
      <c r="D82" s="201" t="s">
        <v>10991</v>
      </c>
      <c r="E82" s="201" t="s">
        <v>10643</v>
      </c>
      <c r="F82" s="202" t="s">
        <v>10992</v>
      </c>
      <c r="G82" s="205" t="s">
        <v>10993</v>
      </c>
      <c r="H82" s="201" t="s">
        <v>10994</v>
      </c>
      <c r="I82" s="121"/>
      <c r="J82" s="48"/>
      <c r="K82" s="48"/>
      <c r="L82" s="48"/>
      <c r="M82" s="48"/>
      <c r="N82" s="48"/>
      <c r="O82" s="48"/>
      <c r="P82" s="48"/>
      <c r="Q82" s="48"/>
      <c r="R82" s="48"/>
      <c r="S82" s="48"/>
      <c r="T82" s="48"/>
      <c r="U82" s="48"/>
      <c r="V82" s="48"/>
      <c r="W82" s="48"/>
      <c r="X82" s="48"/>
      <c r="Y82" s="48"/>
      <c r="Z82" s="48"/>
      <c r="AA82" s="48"/>
      <c r="AB82" s="48"/>
      <c r="AC82" s="48"/>
    </row>
    <row r="83" spans="1:29" ht="93.6" x14ac:dyDescent="0.3">
      <c r="A83" s="202" t="s">
        <v>400</v>
      </c>
      <c r="B83" s="203">
        <v>44904</v>
      </c>
      <c r="C83" s="204" t="s">
        <v>10995</v>
      </c>
      <c r="D83" s="201" t="s">
        <v>10996</v>
      </c>
      <c r="E83" s="201" t="s">
        <v>10587</v>
      </c>
      <c r="F83" s="202"/>
      <c r="G83" s="205"/>
      <c r="H83" s="201" t="s">
        <v>10997</v>
      </c>
      <c r="I83" s="121"/>
      <c r="J83" s="48"/>
      <c r="K83" s="48"/>
      <c r="L83" s="48"/>
      <c r="M83" s="48"/>
      <c r="N83" s="48"/>
      <c r="O83" s="48"/>
      <c r="P83" s="48"/>
      <c r="Q83" s="48"/>
      <c r="R83" s="48"/>
      <c r="S83" s="48"/>
      <c r="T83" s="48"/>
      <c r="U83" s="48"/>
      <c r="V83" s="48"/>
      <c r="W83" s="48"/>
      <c r="X83" s="48"/>
      <c r="Y83" s="48"/>
      <c r="Z83" s="48"/>
      <c r="AA83" s="48"/>
      <c r="AB83" s="48"/>
      <c r="AC83" s="48"/>
    </row>
    <row r="84" spans="1:29" ht="62.4" x14ac:dyDescent="0.3">
      <c r="A84" s="202" t="s">
        <v>400</v>
      </c>
      <c r="B84" s="203">
        <v>44903</v>
      </c>
      <c r="C84" s="204" t="s">
        <v>10998</v>
      </c>
      <c r="D84" s="201" t="s">
        <v>10999</v>
      </c>
      <c r="E84" s="201" t="s">
        <v>10587</v>
      </c>
      <c r="F84" s="202"/>
      <c r="G84" s="205"/>
      <c r="H84" s="201" t="s">
        <v>11000</v>
      </c>
      <c r="I84" s="121"/>
      <c r="J84" s="48"/>
      <c r="K84" s="48"/>
      <c r="L84" s="48"/>
      <c r="M84" s="48"/>
      <c r="N84" s="48"/>
      <c r="O84" s="48"/>
      <c r="P84" s="48"/>
      <c r="Q84" s="48"/>
      <c r="R84" s="48"/>
      <c r="S84" s="48"/>
      <c r="T84" s="48"/>
      <c r="U84" s="48"/>
      <c r="V84" s="48"/>
      <c r="W84" s="48"/>
      <c r="X84" s="48"/>
      <c r="Y84" s="48"/>
      <c r="Z84" s="48"/>
      <c r="AA84" s="48"/>
      <c r="AB84" s="48"/>
      <c r="AC84" s="48"/>
    </row>
    <row r="85" spans="1:29" ht="62.4" x14ac:dyDescent="0.3">
      <c r="A85" s="202" t="s">
        <v>390</v>
      </c>
      <c r="B85" s="205" t="s">
        <v>11001</v>
      </c>
      <c r="C85" s="204" t="s">
        <v>11002</v>
      </c>
      <c r="D85" s="201" t="s">
        <v>246</v>
      </c>
      <c r="E85" s="201" t="s">
        <v>10581</v>
      </c>
      <c r="F85" s="202" t="s">
        <v>11003</v>
      </c>
      <c r="G85" s="205" t="s">
        <v>11004</v>
      </c>
      <c r="H85" s="201" t="s">
        <v>11005</v>
      </c>
      <c r="I85" s="121"/>
      <c r="J85" s="48"/>
      <c r="K85" s="48"/>
      <c r="L85" s="48"/>
      <c r="M85" s="48"/>
      <c r="N85" s="48"/>
      <c r="O85" s="48"/>
      <c r="P85" s="48"/>
      <c r="Q85" s="48"/>
      <c r="R85" s="48"/>
      <c r="S85" s="48"/>
      <c r="T85" s="48"/>
      <c r="U85" s="48"/>
      <c r="V85" s="48"/>
      <c r="W85" s="48"/>
      <c r="X85" s="48"/>
      <c r="Y85" s="48"/>
      <c r="Z85" s="48"/>
      <c r="AA85" s="48"/>
      <c r="AB85" s="48"/>
      <c r="AC85" s="48"/>
    </row>
    <row r="86" spans="1:29" ht="124.8" x14ac:dyDescent="0.3">
      <c r="A86" s="202" t="s">
        <v>412</v>
      </c>
      <c r="B86" s="203">
        <v>44889</v>
      </c>
      <c r="C86" s="204" t="s">
        <v>11006</v>
      </c>
      <c r="D86" s="201" t="s">
        <v>238</v>
      </c>
      <c r="E86" s="201" t="s">
        <v>10643</v>
      </c>
      <c r="F86" s="202" t="s">
        <v>11007</v>
      </c>
      <c r="G86" s="205" t="s">
        <v>11008</v>
      </c>
      <c r="H86" s="201" t="s">
        <v>11009</v>
      </c>
      <c r="I86" s="121"/>
      <c r="J86" s="48"/>
      <c r="K86" s="48"/>
      <c r="L86" s="48"/>
      <c r="M86" s="48"/>
      <c r="N86" s="48"/>
      <c r="O86" s="48"/>
      <c r="P86" s="48"/>
      <c r="Q86" s="48"/>
      <c r="R86" s="48"/>
      <c r="S86" s="48"/>
      <c r="T86" s="48"/>
      <c r="U86" s="48"/>
      <c r="V86" s="48"/>
      <c r="W86" s="48"/>
      <c r="X86" s="48"/>
      <c r="Y86" s="48"/>
      <c r="Z86" s="48"/>
      <c r="AA86" s="48"/>
      <c r="AB86" s="48"/>
      <c r="AC86" s="48"/>
    </row>
    <row r="87" spans="1:29" ht="93.6" x14ac:dyDescent="0.3">
      <c r="A87" s="202" t="s">
        <v>400</v>
      </c>
      <c r="B87" s="203">
        <v>44881</v>
      </c>
      <c r="C87" s="226" t="s">
        <v>11010</v>
      </c>
      <c r="D87" s="201" t="s">
        <v>256</v>
      </c>
      <c r="E87" s="201" t="s">
        <v>10587</v>
      </c>
      <c r="F87" s="202" t="s">
        <v>11011</v>
      </c>
      <c r="G87" s="205" t="s">
        <v>11012</v>
      </c>
      <c r="H87" s="201" t="s">
        <v>11013</v>
      </c>
      <c r="I87" s="121"/>
      <c r="J87" s="48"/>
      <c r="K87" s="48"/>
      <c r="L87" s="48"/>
      <c r="M87" s="48"/>
      <c r="N87" s="48"/>
      <c r="O87" s="48"/>
      <c r="P87" s="48"/>
      <c r="Q87" s="48"/>
      <c r="R87" s="48"/>
      <c r="S87" s="48"/>
      <c r="T87" s="48"/>
      <c r="U87" s="48"/>
      <c r="V87" s="48"/>
      <c r="W87" s="48"/>
      <c r="X87" s="48"/>
      <c r="Y87" s="48"/>
      <c r="Z87" s="48"/>
      <c r="AA87" s="48"/>
      <c r="AB87" s="48"/>
      <c r="AC87" s="48"/>
    </row>
    <row r="88" spans="1:29" ht="187.2" x14ac:dyDescent="0.3">
      <c r="A88" s="202" t="s">
        <v>3053</v>
      </c>
      <c r="B88" s="203">
        <v>44876</v>
      </c>
      <c r="C88" s="226" t="s">
        <v>11014</v>
      </c>
      <c r="D88" s="201" t="s">
        <v>244</v>
      </c>
      <c r="E88" s="201" t="s">
        <v>10860</v>
      </c>
      <c r="F88" s="202" t="s">
        <v>11015</v>
      </c>
      <c r="G88" s="205" t="s">
        <v>11016</v>
      </c>
      <c r="H88" s="201" t="s">
        <v>11017</v>
      </c>
      <c r="I88" s="121"/>
      <c r="J88" s="48"/>
      <c r="K88" s="48"/>
      <c r="L88" s="48"/>
      <c r="M88" s="48"/>
      <c r="N88" s="48"/>
      <c r="O88" s="48"/>
      <c r="P88" s="48"/>
      <c r="Q88" s="48"/>
      <c r="R88" s="48"/>
      <c r="S88" s="48"/>
      <c r="T88" s="48"/>
      <c r="U88" s="48"/>
      <c r="V88" s="48"/>
      <c r="W88" s="48"/>
      <c r="X88" s="48"/>
      <c r="Y88" s="48"/>
      <c r="Z88" s="48"/>
      <c r="AA88" s="48"/>
      <c r="AB88" s="48"/>
      <c r="AC88" s="48"/>
    </row>
    <row r="89" spans="1:29" ht="62.4" x14ac:dyDescent="0.3">
      <c r="A89" s="202" t="s">
        <v>1294</v>
      </c>
      <c r="B89" s="203">
        <v>44875</v>
      </c>
      <c r="C89" s="226" t="s">
        <v>11018</v>
      </c>
      <c r="D89" s="222" t="s">
        <v>287</v>
      </c>
      <c r="E89" s="201" t="s">
        <v>10860</v>
      </c>
      <c r="F89" s="202" t="s">
        <v>11019</v>
      </c>
      <c r="G89" s="205" t="s">
        <v>11020</v>
      </c>
      <c r="H89" s="201" t="s">
        <v>11021</v>
      </c>
      <c r="I89" s="121"/>
      <c r="J89" s="48"/>
      <c r="K89" s="48"/>
      <c r="L89" s="48"/>
      <c r="M89" s="48"/>
      <c r="N89" s="48"/>
      <c r="O89" s="48"/>
      <c r="P89" s="48"/>
      <c r="Q89" s="48"/>
      <c r="R89" s="48"/>
      <c r="S89" s="48"/>
      <c r="T89" s="48"/>
      <c r="U89" s="48"/>
      <c r="V89" s="48"/>
      <c r="W89" s="48"/>
      <c r="X89" s="48"/>
      <c r="Y89" s="48"/>
      <c r="Z89" s="48"/>
      <c r="AA89" s="48"/>
      <c r="AB89" s="48"/>
      <c r="AC89" s="48"/>
    </row>
    <row r="90" spans="1:29" ht="78" x14ac:dyDescent="0.3">
      <c r="A90" s="202" t="s">
        <v>684</v>
      </c>
      <c r="B90" s="203">
        <v>44866</v>
      </c>
      <c r="C90" s="226" t="s">
        <v>11022</v>
      </c>
      <c r="D90" s="201" t="s">
        <v>288</v>
      </c>
      <c r="E90" s="201" t="s">
        <v>10860</v>
      </c>
      <c r="F90" s="202" t="s">
        <v>11023</v>
      </c>
      <c r="G90" s="205" t="s">
        <v>11024</v>
      </c>
      <c r="H90" s="201" t="s">
        <v>11025</v>
      </c>
      <c r="I90" s="121"/>
      <c r="J90" s="48"/>
      <c r="K90" s="48"/>
      <c r="L90" s="48"/>
      <c r="M90" s="48"/>
      <c r="N90" s="48"/>
      <c r="O90" s="48"/>
      <c r="P90" s="48"/>
      <c r="Q90" s="48"/>
      <c r="R90" s="48"/>
      <c r="S90" s="48"/>
      <c r="T90" s="48"/>
      <c r="U90" s="48"/>
      <c r="V90" s="48"/>
      <c r="W90" s="48"/>
      <c r="X90" s="48"/>
      <c r="Y90" s="48"/>
      <c r="Z90" s="48"/>
      <c r="AA90" s="48"/>
      <c r="AB90" s="48"/>
      <c r="AC90" s="48"/>
    </row>
    <row r="91" spans="1:29" ht="62.4" x14ac:dyDescent="0.3">
      <c r="A91" s="218" t="s">
        <v>379</v>
      </c>
      <c r="B91" s="203">
        <v>44866</v>
      </c>
      <c r="C91" s="245" t="s">
        <v>11026</v>
      </c>
      <c r="D91" s="222" t="s">
        <v>263</v>
      </c>
      <c r="E91" s="222" t="s">
        <v>10581</v>
      </c>
      <c r="F91" s="218" t="s">
        <v>11027</v>
      </c>
      <c r="G91" s="223" t="s">
        <v>11028</v>
      </c>
      <c r="H91" s="222" t="s">
        <v>11029</v>
      </c>
      <c r="I91" s="121"/>
      <c r="J91" s="48"/>
      <c r="K91" s="48"/>
      <c r="L91" s="48"/>
      <c r="M91" s="48"/>
      <c r="N91" s="48"/>
      <c r="O91" s="48"/>
      <c r="P91" s="48"/>
      <c r="Q91" s="48"/>
      <c r="R91" s="48"/>
      <c r="S91" s="48"/>
      <c r="T91" s="48"/>
      <c r="U91" s="48"/>
      <c r="V91" s="48"/>
      <c r="W91" s="48"/>
      <c r="X91" s="48"/>
      <c r="Y91" s="48"/>
      <c r="Z91" s="48"/>
      <c r="AA91" s="48"/>
      <c r="AB91" s="48"/>
      <c r="AC91" s="48"/>
    </row>
    <row r="92" spans="1:29" ht="109.2" x14ac:dyDescent="0.3">
      <c r="A92" s="218" t="s">
        <v>390</v>
      </c>
      <c r="B92" s="203">
        <v>44865</v>
      </c>
      <c r="C92" s="245" t="s">
        <v>11030</v>
      </c>
      <c r="D92" s="222" t="s">
        <v>281</v>
      </c>
      <c r="E92" s="222" t="s">
        <v>10745</v>
      </c>
      <c r="F92" s="218" t="s">
        <v>11031</v>
      </c>
      <c r="G92" s="223" t="s">
        <v>11032</v>
      </c>
      <c r="H92" s="222" t="s">
        <v>11033</v>
      </c>
      <c r="I92" s="121"/>
      <c r="J92" s="48"/>
      <c r="K92" s="48"/>
      <c r="L92" s="48"/>
      <c r="M92" s="48"/>
      <c r="N92" s="48"/>
      <c r="O92" s="48"/>
      <c r="P92" s="48"/>
      <c r="Q92" s="48"/>
      <c r="R92" s="48"/>
      <c r="S92" s="48"/>
      <c r="T92" s="48"/>
      <c r="U92" s="48"/>
      <c r="V92" s="48"/>
      <c r="W92" s="48"/>
      <c r="X92" s="48"/>
      <c r="Y92" s="48"/>
      <c r="Z92" s="48"/>
      <c r="AA92" s="48"/>
      <c r="AB92" s="48"/>
      <c r="AC92" s="48"/>
    </row>
    <row r="93" spans="1:29" ht="93.6" x14ac:dyDescent="0.3">
      <c r="A93" s="202" t="s">
        <v>400</v>
      </c>
      <c r="B93" s="203">
        <v>44860</v>
      </c>
      <c r="C93" s="204" t="s">
        <v>11034</v>
      </c>
      <c r="D93" s="201" t="s">
        <v>260</v>
      </c>
      <c r="E93" s="201" t="s">
        <v>10587</v>
      </c>
      <c r="F93" s="202" t="s">
        <v>11035</v>
      </c>
      <c r="G93" s="205" t="s">
        <v>11036</v>
      </c>
      <c r="H93" s="201" t="s">
        <v>11037</v>
      </c>
      <c r="I93" s="121"/>
      <c r="J93" s="48"/>
      <c r="K93" s="48"/>
      <c r="L93" s="48"/>
      <c r="M93" s="48"/>
      <c r="N93" s="48"/>
      <c r="O93" s="48"/>
      <c r="P93" s="48"/>
      <c r="Q93" s="48"/>
      <c r="R93" s="48"/>
      <c r="S93" s="48"/>
      <c r="T93" s="48"/>
      <c r="U93" s="48"/>
      <c r="V93" s="48"/>
      <c r="W93" s="48"/>
      <c r="X93" s="48"/>
      <c r="Y93" s="48"/>
      <c r="Z93" s="48"/>
      <c r="AA93" s="48"/>
      <c r="AB93" s="48"/>
      <c r="AC93" s="48"/>
    </row>
    <row r="94" spans="1:29" ht="109.2" x14ac:dyDescent="0.3">
      <c r="A94" s="218" t="s">
        <v>379</v>
      </c>
      <c r="B94" s="219">
        <v>44859</v>
      </c>
      <c r="C94" s="220" t="s">
        <v>11038</v>
      </c>
      <c r="D94" s="222" t="s">
        <v>254</v>
      </c>
      <c r="E94" s="201" t="s">
        <v>10587</v>
      </c>
      <c r="F94" s="218" t="s">
        <v>11039</v>
      </c>
      <c r="G94" s="223" t="s">
        <v>11040</v>
      </c>
      <c r="H94" s="222" t="s">
        <v>11041</v>
      </c>
      <c r="I94" s="121"/>
      <c r="J94" s="48"/>
      <c r="K94" s="48"/>
      <c r="L94" s="48"/>
      <c r="M94" s="48"/>
      <c r="N94" s="48"/>
      <c r="O94" s="48"/>
      <c r="P94" s="48"/>
      <c r="Q94" s="48"/>
      <c r="R94" s="48"/>
      <c r="S94" s="48"/>
      <c r="T94" s="48"/>
      <c r="U94" s="48"/>
      <c r="V94" s="48"/>
      <c r="W94" s="48"/>
      <c r="X94" s="48"/>
      <c r="Y94" s="48"/>
      <c r="Z94" s="48"/>
      <c r="AA94" s="48"/>
      <c r="AB94" s="48"/>
      <c r="AC94" s="48"/>
    </row>
    <row r="95" spans="1:29" ht="218.4" x14ac:dyDescent="0.3">
      <c r="A95" s="202" t="s">
        <v>1033</v>
      </c>
      <c r="B95" s="203">
        <v>44852</v>
      </c>
      <c r="C95" s="204" t="s">
        <v>9451</v>
      </c>
      <c r="D95" s="201" t="s">
        <v>243</v>
      </c>
      <c r="E95" s="201" t="s">
        <v>10643</v>
      </c>
      <c r="F95" s="202" t="s">
        <v>11042</v>
      </c>
      <c r="G95" s="205" t="s">
        <v>11043</v>
      </c>
      <c r="H95" s="201" t="s">
        <v>11044</v>
      </c>
      <c r="I95" s="121"/>
      <c r="J95" s="48"/>
      <c r="K95" s="48"/>
      <c r="L95" s="48"/>
      <c r="M95" s="48"/>
      <c r="N95" s="48"/>
      <c r="O95" s="48"/>
      <c r="P95" s="48"/>
      <c r="Q95" s="48"/>
      <c r="R95" s="48"/>
      <c r="S95" s="48"/>
      <c r="T95" s="48"/>
      <c r="U95" s="48"/>
      <c r="V95" s="48"/>
      <c r="W95" s="48"/>
      <c r="X95" s="48"/>
      <c r="Y95" s="48"/>
      <c r="Z95" s="48"/>
      <c r="AA95" s="48"/>
      <c r="AB95" s="48"/>
      <c r="AC95" s="48"/>
    </row>
    <row r="96" spans="1:29" ht="171.6" x14ac:dyDescent="0.3">
      <c r="A96" s="218" t="s">
        <v>400</v>
      </c>
      <c r="B96" s="219">
        <v>44852</v>
      </c>
      <c r="C96" s="220" t="s">
        <v>11045</v>
      </c>
      <c r="D96" s="222" t="s">
        <v>272</v>
      </c>
      <c r="E96" s="222" t="s">
        <v>10587</v>
      </c>
      <c r="F96" s="218" t="s">
        <v>11046</v>
      </c>
      <c r="G96" s="223" t="s">
        <v>11047</v>
      </c>
      <c r="H96" s="222" t="s">
        <v>11048</v>
      </c>
      <c r="I96" s="121"/>
      <c r="J96" s="48"/>
      <c r="K96" s="48"/>
      <c r="L96" s="48"/>
      <c r="M96" s="48"/>
      <c r="N96" s="48"/>
      <c r="O96" s="48"/>
      <c r="P96" s="48"/>
      <c r="Q96" s="48"/>
      <c r="R96" s="48"/>
      <c r="S96" s="48"/>
      <c r="T96" s="48"/>
      <c r="U96" s="48"/>
      <c r="V96" s="48"/>
      <c r="W96" s="48"/>
      <c r="X96" s="48"/>
      <c r="Y96" s="48"/>
      <c r="Z96" s="48"/>
      <c r="AA96" s="48"/>
      <c r="AB96" s="48"/>
      <c r="AC96" s="48"/>
    </row>
    <row r="97" spans="1:29" ht="140.4" x14ac:dyDescent="0.3">
      <c r="A97" s="218" t="s">
        <v>412</v>
      </c>
      <c r="B97" s="219">
        <v>44852</v>
      </c>
      <c r="C97" s="220" t="s">
        <v>11049</v>
      </c>
      <c r="D97" s="222" t="s">
        <v>273</v>
      </c>
      <c r="E97" s="222" t="s">
        <v>10587</v>
      </c>
      <c r="F97" s="218" t="s">
        <v>11050</v>
      </c>
      <c r="G97" s="223" t="s">
        <v>11051</v>
      </c>
      <c r="H97" s="222" t="s">
        <v>11052</v>
      </c>
      <c r="I97" s="121"/>
      <c r="J97" s="48"/>
      <c r="K97" s="48"/>
      <c r="L97" s="48"/>
      <c r="M97" s="48"/>
      <c r="N97" s="48"/>
      <c r="O97" s="48"/>
      <c r="P97" s="48"/>
      <c r="Q97" s="48"/>
      <c r="R97" s="48"/>
      <c r="S97" s="48"/>
      <c r="T97" s="48"/>
      <c r="U97" s="48"/>
      <c r="V97" s="48"/>
      <c r="W97" s="48"/>
      <c r="X97" s="48"/>
      <c r="Y97" s="48"/>
      <c r="Z97" s="48"/>
      <c r="AA97" s="48"/>
      <c r="AB97" s="48"/>
      <c r="AC97" s="48"/>
    </row>
    <row r="98" spans="1:29" ht="78" x14ac:dyDescent="0.3">
      <c r="A98" s="252" t="s">
        <v>390</v>
      </c>
      <c r="B98" s="251">
        <v>44845</v>
      </c>
      <c r="C98" s="250" t="s">
        <v>11053</v>
      </c>
      <c r="D98" s="121" t="s">
        <v>265</v>
      </c>
      <c r="E98" s="249" t="s">
        <v>10854</v>
      </c>
      <c r="F98" s="237" t="s">
        <v>11054</v>
      </c>
      <c r="G98" s="237" t="s">
        <v>11055</v>
      </c>
      <c r="H98" s="248" t="s">
        <v>11056</v>
      </c>
      <c r="I98" s="121"/>
      <c r="J98" s="48"/>
      <c r="K98" s="48"/>
      <c r="L98" s="48"/>
      <c r="M98" s="48"/>
      <c r="N98" s="48"/>
      <c r="O98" s="48"/>
      <c r="P98" s="48"/>
      <c r="Q98" s="48"/>
      <c r="R98" s="48"/>
      <c r="S98" s="48"/>
      <c r="T98" s="48"/>
      <c r="U98" s="48"/>
      <c r="V98" s="48"/>
      <c r="W98" s="48"/>
      <c r="X98" s="48"/>
      <c r="Y98" s="48"/>
      <c r="Z98" s="48"/>
      <c r="AA98" s="48"/>
      <c r="AB98" s="48"/>
      <c r="AC98" s="48"/>
    </row>
    <row r="99" spans="1:29" ht="93.6" x14ac:dyDescent="0.3">
      <c r="A99" s="215" t="s">
        <v>379</v>
      </c>
      <c r="B99" s="214">
        <v>44844</v>
      </c>
      <c r="C99" s="216" t="s">
        <v>11057</v>
      </c>
      <c r="D99" s="121" t="s">
        <v>240</v>
      </c>
      <c r="E99" s="211" t="s">
        <v>10643</v>
      </c>
      <c r="F99" s="212" t="s">
        <v>11058</v>
      </c>
      <c r="G99" s="212" t="s">
        <v>11059</v>
      </c>
      <c r="H99" s="213" t="s">
        <v>11060</v>
      </c>
      <c r="I99" s="121"/>
      <c r="J99" s="48"/>
      <c r="K99" s="48"/>
      <c r="L99" s="48"/>
      <c r="M99" s="48"/>
      <c r="N99" s="48"/>
      <c r="O99" s="48"/>
      <c r="P99" s="48"/>
      <c r="Q99" s="48"/>
      <c r="R99" s="48"/>
      <c r="S99" s="48"/>
      <c r="T99" s="48"/>
      <c r="U99" s="48"/>
      <c r="V99" s="48"/>
      <c r="W99" s="48"/>
      <c r="X99" s="48"/>
      <c r="Y99" s="48"/>
      <c r="Z99" s="48"/>
      <c r="AA99" s="48"/>
      <c r="AB99" s="48"/>
      <c r="AC99" s="48"/>
    </row>
    <row r="100" spans="1:29" ht="171.6" x14ac:dyDescent="0.3">
      <c r="A100" s="215" t="s">
        <v>390</v>
      </c>
      <c r="B100" s="214">
        <v>44844</v>
      </c>
      <c r="C100" s="242" t="s">
        <v>11061</v>
      </c>
      <c r="D100" s="213" t="s">
        <v>264</v>
      </c>
      <c r="E100" s="211" t="s">
        <v>10587</v>
      </c>
      <c r="F100" s="212" t="s">
        <v>11062</v>
      </c>
      <c r="G100" s="212" t="s">
        <v>11063</v>
      </c>
      <c r="H100" s="213" t="s">
        <v>11064</v>
      </c>
      <c r="I100" s="121"/>
      <c r="J100" s="48"/>
      <c r="K100" s="48"/>
      <c r="L100" s="48"/>
      <c r="M100" s="48"/>
      <c r="N100" s="48"/>
      <c r="O100" s="48"/>
      <c r="P100" s="48"/>
      <c r="Q100" s="48"/>
      <c r="R100" s="48"/>
      <c r="S100" s="48"/>
      <c r="T100" s="48"/>
      <c r="U100" s="48"/>
      <c r="V100" s="48"/>
      <c r="W100" s="48"/>
      <c r="X100" s="48"/>
      <c r="Y100" s="48"/>
      <c r="Z100" s="48"/>
      <c r="AA100" s="48"/>
      <c r="AB100" s="48"/>
      <c r="AC100" s="48"/>
    </row>
    <row r="101" spans="1:29" ht="124.8" x14ac:dyDescent="0.3">
      <c r="A101" s="215" t="s">
        <v>390</v>
      </c>
      <c r="B101" s="214">
        <v>44840</v>
      </c>
      <c r="C101" s="242" t="s">
        <v>11065</v>
      </c>
      <c r="D101" s="213" t="s">
        <v>259</v>
      </c>
      <c r="E101" s="211" t="s">
        <v>11066</v>
      </c>
      <c r="F101" s="212" t="s">
        <v>11067</v>
      </c>
      <c r="G101" s="212" t="s">
        <v>11068</v>
      </c>
      <c r="H101" s="213" t="s">
        <v>11069</v>
      </c>
      <c r="I101" s="121"/>
      <c r="J101" s="48"/>
      <c r="K101" s="48"/>
      <c r="L101" s="48"/>
      <c r="M101" s="48"/>
      <c r="N101" s="48"/>
      <c r="O101" s="48"/>
      <c r="P101" s="48"/>
      <c r="Q101" s="48"/>
      <c r="R101" s="48"/>
      <c r="S101" s="48"/>
      <c r="T101" s="48"/>
      <c r="U101" s="48"/>
      <c r="V101" s="48"/>
      <c r="W101" s="48"/>
      <c r="X101" s="48"/>
      <c r="Y101" s="48"/>
      <c r="Z101" s="48"/>
      <c r="AA101" s="48"/>
      <c r="AB101" s="48"/>
      <c r="AC101" s="48"/>
    </row>
    <row r="102" spans="1:29" ht="140.4" x14ac:dyDescent="0.3">
      <c r="A102" s="215" t="s">
        <v>379</v>
      </c>
      <c r="B102" s="214">
        <v>44840</v>
      </c>
      <c r="C102" s="242" t="s">
        <v>11070</v>
      </c>
      <c r="D102" s="213" t="s">
        <v>257</v>
      </c>
      <c r="E102" s="211" t="s">
        <v>11066</v>
      </c>
      <c r="F102" s="212" t="s">
        <v>11071</v>
      </c>
      <c r="G102" s="212" t="s">
        <v>11072</v>
      </c>
      <c r="H102" s="213" t="s">
        <v>11073</v>
      </c>
      <c r="I102" s="121"/>
      <c r="J102" s="48"/>
      <c r="K102" s="48"/>
      <c r="L102" s="48"/>
      <c r="M102" s="48"/>
      <c r="N102" s="48"/>
      <c r="O102" s="48"/>
      <c r="P102" s="48"/>
      <c r="Q102" s="48"/>
      <c r="R102" s="48"/>
      <c r="S102" s="48"/>
      <c r="T102" s="48"/>
      <c r="U102" s="48"/>
      <c r="V102" s="48"/>
      <c r="W102" s="48"/>
      <c r="X102" s="48"/>
      <c r="Y102" s="48"/>
      <c r="Z102" s="48"/>
      <c r="AA102" s="48"/>
      <c r="AB102" s="48"/>
      <c r="AC102" s="48"/>
    </row>
    <row r="103" spans="1:29" ht="124.8" x14ac:dyDescent="0.3">
      <c r="A103" s="202" t="s">
        <v>1214</v>
      </c>
      <c r="B103" s="203">
        <v>44833</v>
      </c>
      <c r="C103" s="204" t="s">
        <v>11074</v>
      </c>
      <c r="D103" s="210" t="s">
        <v>258</v>
      </c>
      <c r="E103" s="210" t="s">
        <v>10643</v>
      </c>
      <c r="F103" s="205" t="s">
        <v>11075</v>
      </c>
      <c r="G103" s="205" t="s">
        <v>11076</v>
      </c>
      <c r="H103" s="201" t="s">
        <v>11077</v>
      </c>
      <c r="I103" s="121"/>
      <c r="J103" s="48"/>
      <c r="K103" s="48"/>
      <c r="L103" s="48"/>
      <c r="M103" s="48"/>
      <c r="N103" s="48"/>
      <c r="O103" s="48"/>
      <c r="P103" s="48"/>
      <c r="Q103" s="48"/>
      <c r="R103" s="48"/>
      <c r="S103" s="48"/>
      <c r="T103" s="48"/>
      <c r="U103" s="48"/>
      <c r="V103" s="48"/>
      <c r="W103" s="48"/>
      <c r="X103" s="48"/>
      <c r="Y103" s="48"/>
      <c r="Z103" s="48"/>
      <c r="AA103" s="48"/>
      <c r="AB103" s="48"/>
      <c r="AC103" s="48"/>
    </row>
    <row r="104" spans="1:29" ht="124.8" x14ac:dyDescent="0.3">
      <c r="A104" s="218" t="s">
        <v>684</v>
      </c>
      <c r="B104" s="219">
        <v>44833</v>
      </c>
      <c r="C104" s="220" t="s">
        <v>7255</v>
      </c>
      <c r="D104" s="221" t="s">
        <v>276</v>
      </c>
      <c r="E104" s="221" t="s">
        <v>10643</v>
      </c>
      <c r="F104" s="223" t="s">
        <v>11078</v>
      </c>
      <c r="G104" s="223" t="s">
        <v>11079</v>
      </c>
      <c r="H104" s="222" t="s">
        <v>7259</v>
      </c>
      <c r="I104" s="121"/>
      <c r="J104" s="48"/>
      <c r="K104" s="48"/>
      <c r="L104" s="48"/>
      <c r="M104" s="48"/>
      <c r="N104" s="48"/>
      <c r="O104" s="48"/>
      <c r="P104" s="48"/>
      <c r="Q104" s="48"/>
      <c r="R104" s="48"/>
      <c r="S104" s="48"/>
      <c r="T104" s="48"/>
      <c r="U104" s="48"/>
      <c r="V104" s="48"/>
      <c r="W104" s="48"/>
      <c r="X104" s="48"/>
      <c r="Y104" s="48"/>
      <c r="Z104" s="48"/>
      <c r="AA104" s="48"/>
      <c r="AB104" s="48"/>
      <c r="AC104" s="48"/>
    </row>
    <row r="105" spans="1:29" ht="78" x14ac:dyDescent="0.3">
      <c r="A105" s="218" t="s">
        <v>400</v>
      </c>
      <c r="B105" s="219">
        <v>44831</v>
      </c>
      <c r="C105" s="220" t="s">
        <v>11080</v>
      </c>
      <c r="D105" s="221" t="s">
        <v>250</v>
      </c>
      <c r="E105" s="221" t="s">
        <v>10587</v>
      </c>
      <c r="F105" s="223" t="s">
        <v>11081</v>
      </c>
      <c r="G105" s="223" t="s">
        <v>11082</v>
      </c>
      <c r="H105" s="222" t="s">
        <v>11083</v>
      </c>
      <c r="I105" s="121"/>
      <c r="J105" s="48"/>
      <c r="K105" s="48"/>
      <c r="L105" s="48"/>
      <c r="M105" s="48"/>
      <c r="N105" s="48"/>
      <c r="O105" s="48"/>
      <c r="P105" s="48"/>
      <c r="Q105" s="48"/>
      <c r="R105" s="48"/>
      <c r="S105" s="48"/>
      <c r="T105" s="48"/>
      <c r="U105" s="48"/>
      <c r="V105" s="48"/>
      <c r="W105" s="48"/>
      <c r="X105" s="48"/>
      <c r="Y105" s="48"/>
      <c r="Z105" s="48"/>
      <c r="AA105" s="48"/>
      <c r="AB105" s="48"/>
      <c r="AC105" s="48"/>
    </row>
    <row r="106" spans="1:29" ht="187.2" x14ac:dyDescent="0.3">
      <c r="A106" s="202" t="s">
        <v>400</v>
      </c>
      <c r="B106" s="203">
        <v>44826</v>
      </c>
      <c r="C106" s="204" t="s">
        <v>11084</v>
      </c>
      <c r="D106" s="210" t="s">
        <v>249</v>
      </c>
      <c r="E106" s="210" t="s">
        <v>10587</v>
      </c>
      <c r="F106" s="205" t="s">
        <v>11085</v>
      </c>
      <c r="G106" s="205"/>
      <c r="H106" s="201" t="s">
        <v>11086</v>
      </c>
      <c r="I106" s="121"/>
      <c r="J106" s="48"/>
      <c r="K106" s="48"/>
      <c r="L106" s="48"/>
      <c r="M106" s="48"/>
      <c r="N106" s="48"/>
      <c r="O106" s="48"/>
      <c r="P106" s="48"/>
      <c r="Q106" s="48"/>
      <c r="R106" s="48"/>
      <c r="S106" s="48"/>
      <c r="T106" s="48"/>
      <c r="U106" s="48"/>
      <c r="V106" s="48"/>
      <c r="W106" s="48"/>
      <c r="X106" s="48"/>
      <c r="Y106" s="48"/>
      <c r="Z106" s="48"/>
      <c r="AA106" s="48"/>
      <c r="AB106" s="48"/>
      <c r="AC106" s="48"/>
    </row>
    <row r="107" spans="1:29" ht="140.4" x14ac:dyDescent="0.3">
      <c r="A107" s="218" t="s">
        <v>390</v>
      </c>
      <c r="B107" s="219">
        <v>44825</v>
      </c>
      <c r="C107" s="220" t="s">
        <v>11087</v>
      </c>
      <c r="D107" s="221" t="s">
        <v>266</v>
      </c>
      <c r="E107" s="221" t="s">
        <v>10587</v>
      </c>
      <c r="F107" s="223" t="s">
        <v>11088</v>
      </c>
      <c r="G107" s="223" t="s">
        <v>11089</v>
      </c>
      <c r="H107" s="222" t="s">
        <v>11090</v>
      </c>
      <c r="I107" s="121"/>
      <c r="J107" s="48"/>
      <c r="K107" s="48"/>
      <c r="L107" s="48"/>
      <c r="M107" s="48"/>
      <c r="N107" s="48"/>
      <c r="O107" s="48"/>
      <c r="P107" s="48"/>
      <c r="Q107" s="48"/>
      <c r="R107" s="48"/>
      <c r="S107" s="48"/>
      <c r="T107" s="48"/>
      <c r="U107" s="48"/>
      <c r="V107" s="48"/>
      <c r="W107" s="48"/>
      <c r="X107" s="48"/>
      <c r="Y107" s="48"/>
      <c r="Z107" s="48"/>
      <c r="AA107" s="48"/>
      <c r="AB107" s="48"/>
      <c r="AC107" s="48"/>
    </row>
    <row r="108" spans="1:29" ht="93.6" x14ac:dyDescent="0.3">
      <c r="A108" s="218" t="s">
        <v>400</v>
      </c>
      <c r="B108" s="219">
        <v>44823</v>
      </c>
      <c r="C108" s="220" t="s">
        <v>11091</v>
      </c>
      <c r="D108" s="221" t="s">
        <v>282</v>
      </c>
      <c r="E108" s="221" t="s">
        <v>10587</v>
      </c>
      <c r="F108" s="223" t="s">
        <v>11092</v>
      </c>
      <c r="G108" s="223" t="s">
        <v>11093</v>
      </c>
      <c r="H108" s="222" t="s">
        <v>11094</v>
      </c>
      <c r="I108" s="121"/>
      <c r="J108" s="48"/>
      <c r="K108" s="48"/>
      <c r="L108" s="48"/>
      <c r="M108" s="48"/>
      <c r="N108" s="48"/>
      <c r="O108" s="48"/>
      <c r="P108" s="48"/>
      <c r="Q108" s="48"/>
      <c r="R108" s="48"/>
      <c r="S108" s="48"/>
      <c r="T108" s="48"/>
      <c r="U108" s="48"/>
      <c r="V108" s="48"/>
      <c r="W108" s="48"/>
      <c r="X108" s="48"/>
      <c r="Y108" s="48"/>
      <c r="Z108" s="48"/>
      <c r="AA108" s="48"/>
      <c r="AB108" s="48"/>
      <c r="AC108" s="48"/>
    </row>
    <row r="109" spans="1:29" ht="84.6" x14ac:dyDescent="0.3">
      <c r="A109" s="202" t="s">
        <v>390</v>
      </c>
      <c r="B109" s="203">
        <v>44818</v>
      </c>
      <c r="C109" s="204" t="s">
        <v>11095</v>
      </c>
      <c r="D109" s="210" t="s">
        <v>248</v>
      </c>
      <c r="E109" s="210" t="s">
        <v>10581</v>
      </c>
      <c r="F109" s="237" t="s">
        <v>11096</v>
      </c>
      <c r="G109" s="237" t="s">
        <v>11097</v>
      </c>
      <c r="H109" s="201" t="s">
        <v>11098</v>
      </c>
      <c r="I109" s="121"/>
    </row>
    <row r="110" spans="1:29" ht="84.6" x14ac:dyDescent="0.3">
      <c r="A110" s="218" t="s">
        <v>400</v>
      </c>
      <c r="B110" s="219">
        <v>44817</v>
      </c>
      <c r="C110" s="220" t="s">
        <v>11099</v>
      </c>
      <c r="D110" s="221" t="s">
        <v>241</v>
      </c>
      <c r="E110" s="221" t="s">
        <v>10581</v>
      </c>
      <c r="F110" s="212" t="s">
        <v>11100</v>
      </c>
      <c r="G110" s="212" t="s">
        <v>11101</v>
      </c>
      <c r="H110" s="222" t="s">
        <v>11102</v>
      </c>
      <c r="I110" s="121"/>
    </row>
    <row r="111" spans="1:29" ht="167.4" x14ac:dyDescent="0.3">
      <c r="A111" s="218" t="s">
        <v>379</v>
      </c>
      <c r="B111" s="219">
        <v>44813</v>
      </c>
      <c r="C111" s="220" t="s">
        <v>11103</v>
      </c>
      <c r="D111" s="221" t="s">
        <v>269</v>
      </c>
      <c r="E111" s="221" t="s">
        <v>10587</v>
      </c>
      <c r="F111" s="212" t="s">
        <v>11104</v>
      </c>
      <c r="G111" s="212" t="s">
        <v>11105</v>
      </c>
      <c r="H111" s="222" t="s">
        <v>11106</v>
      </c>
      <c r="I111" s="121"/>
    </row>
    <row r="112" spans="1:29" ht="187.2" x14ac:dyDescent="0.3">
      <c r="A112" s="202" t="s">
        <v>379</v>
      </c>
      <c r="B112" s="203">
        <v>44805</v>
      </c>
      <c r="C112" s="204" t="s">
        <v>11107</v>
      </c>
      <c r="D112" s="210" t="s">
        <v>252</v>
      </c>
      <c r="E112" s="210" t="s">
        <v>10643</v>
      </c>
      <c r="F112" s="238"/>
      <c r="G112" s="238"/>
      <c r="H112" s="201" t="s">
        <v>11108</v>
      </c>
      <c r="I112" s="121"/>
    </row>
    <row r="113" spans="1:29" ht="78" x14ac:dyDescent="0.3">
      <c r="A113" s="218" t="s">
        <v>1654</v>
      </c>
      <c r="B113" s="219">
        <v>44804</v>
      </c>
      <c r="C113" s="220" t="s">
        <v>11109</v>
      </c>
      <c r="D113" s="221" t="s">
        <v>274</v>
      </c>
      <c r="E113" s="221" t="s">
        <v>11110</v>
      </c>
      <c r="F113" s="238"/>
      <c r="G113" s="238"/>
      <c r="H113" s="222" t="s">
        <v>11111</v>
      </c>
      <c r="I113" s="121"/>
    </row>
    <row r="114" spans="1:29" ht="109.2" x14ac:dyDescent="0.3">
      <c r="A114" s="218" t="s">
        <v>400</v>
      </c>
      <c r="B114" s="219">
        <v>44802</v>
      </c>
      <c r="C114" s="220" t="s">
        <v>11112</v>
      </c>
      <c r="D114" s="221" t="s">
        <v>261</v>
      </c>
      <c r="E114" s="221" t="s">
        <v>10587</v>
      </c>
      <c r="F114" s="238"/>
      <c r="G114" s="238"/>
      <c r="H114" s="222" t="s">
        <v>11113</v>
      </c>
      <c r="I114" s="121"/>
      <c r="J114" s="244" t="s">
        <v>11114</v>
      </c>
      <c r="K114" s="244" t="s">
        <v>11115</v>
      </c>
      <c r="L114" s="243" t="s">
        <v>11116</v>
      </c>
      <c r="M114" s="243" t="s">
        <v>11117</v>
      </c>
      <c r="N114" s="243" t="s">
        <v>11118</v>
      </c>
      <c r="O114" s="243" t="s">
        <v>11119</v>
      </c>
      <c r="P114" s="243" t="s">
        <v>11120</v>
      </c>
      <c r="Q114" s="243" t="s">
        <v>11121</v>
      </c>
      <c r="R114" s="243" t="s">
        <v>11122</v>
      </c>
      <c r="S114" s="243" t="s">
        <v>11123</v>
      </c>
      <c r="T114" s="243" t="s">
        <v>11124</v>
      </c>
      <c r="U114" s="243" t="s">
        <v>11125</v>
      </c>
      <c r="V114" s="243" t="s">
        <v>11126</v>
      </c>
      <c r="W114" s="243" t="s">
        <v>11127</v>
      </c>
      <c r="X114" s="243" t="s">
        <v>11128</v>
      </c>
      <c r="Y114" s="243" t="s">
        <v>11129</v>
      </c>
      <c r="Z114" s="243" t="s">
        <v>11130</v>
      </c>
      <c r="AA114" s="243" t="s">
        <v>11131</v>
      </c>
      <c r="AB114" s="243" t="s">
        <v>11132</v>
      </c>
      <c r="AC114" s="243" t="s">
        <v>11133</v>
      </c>
    </row>
    <row r="115" spans="1:29" ht="93.6" x14ac:dyDescent="0.3">
      <c r="A115" s="116" t="s">
        <v>400</v>
      </c>
      <c r="B115" s="111">
        <v>44796</v>
      </c>
      <c r="C115" s="207" t="s">
        <v>11134</v>
      </c>
      <c r="D115" s="201" t="s">
        <v>286</v>
      </c>
      <c r="E115" s="201" t="s">
        <v>10587</v>
      </c>
      <c r="F115" s="238">
        <v>26.28</v>
      </c>
      <c r="G115" s="238">
        <v>116.69</v>
      </c>
      <c r="H115" s="201" t="s">
        <v>11135</v>
      </c>
      <c r="I115" s="121"/>
      <c r="J115" s="205" t="s">
        <v>11136</v>
      </c>
      <c r="K115" s="205" t="s">
        <v>11137</v>
      </c>
      <c r="L115" s="238">
        <v>26.28</v>
      </c>
      <c r="M115" s="238">
        <v>116.69</v>
      </c>
      <c r="N115" s="238">
        <v>41.68</v>
      </c>
      <c r="O115" s="238">
        <v>46.27</v>
      </c>
      <c r="P115" s="238">
        <v>51.89</v>
      </c>
      <c r="Q115" s="238">
        <v>20.2</v>
      </c>
      <c r="R115" s="238">
        <v>0.97</v>
      </c>
      <c r="S115" s="238">
        <v>1.37</v>
      </c>
      <c r="T115" s="238">
        <v>2.48</v>
      </c>
      <c r="U115" s="238">
        <v>5.08</v>
      </c>
      <c r="V115" s="275">
        <v>-0.08</v>
      </c>
      <c r="W115" s="238">
        <v>0.03</v>
      </c>
      <c r="X115" s="238">
        <v>0.4</v>
      </c>
      <c r="Y115" s="238">
        <v>1.65</v>
      </c>
      <c r="Z115" s="238">
        <v>41.28</v>
      </c>
      <c r="AA115" s="238">
        <v>39.81</v>
      </c>
      <c r="AB115" s="238">
        <v>37.340000000000003</v>
      </c>
      <c r="AC115" s="238">
        <v>53.64</v>
      </c>
    </row>
    <row r="116" spans="1:29" ht="156" x14ac:dyDescent="0.3">
      <c r="A116" s="116" t="s">
        <v>379</v>
      </c>
      <c r="B116" s="111">
        <v>44795</v>
      </c>
      <c r="C116" s="207" t="s">
        <v>11138</v>
      </c>
      <c r="D116" s="222" t="s">
        <v>262</v>
      </c>
      <c r="E116" s="222" t="s">
        <v>10587</v>
      </c>
      <c r="F116" s="228">
        <v>109.88</v>
      </c>
      <c r="G116" s="228">
        <v>1422.41</v>
      </c>
      <c r="H116" s="222" t="s">
        <v>11139</v>
      </c>
      <c r="I116" s="121"/>
      <c r="J116" s="223" t="s">
        <v>11140</v>
      </c>
      <c r="K116" s="223" t="s">
        <v>11141</v>
      </c>
      <c r="L116" s="228">
        <v>109.88</v>
      </c>
      <c r="M116" s="228">
        <v>1422.41</v>
      </c>
      <c r="N116" s="228">
        <v>109.88</v>
      </c>
      <c r="O116" s="228">
        <v>172.59</v>
      </c>
      <c r="P116" s="228">
        <v>92.15</v>
      </c>
      <c r="Q116" s="228">
        <v>17.05</v>
      </c>
      <c r="R116" s="228">
        <v>20.350000000000001</v>
      </c>
      <c r="S116" s="228">
        <v>29.79</v>
      </c>
      <c r="T116" s="228">
        <v>57.61</v>
      </c>
      <c r="U116" s="228">
        <v>72.540000000000006</v>
      </c>
      <c r="V116" s="229">
        <v>-1.32</v>
      </c>
      <c r="W116" s="229">
        <v>-0.48</v>
      </c>
      <c r="X116" s="228">
        <v>9.3699999999999992</v>
      </c>
      <c r="Y116" s="228">
        <v>14.04</v>
      </c>
      <c r="Z116" s="228">
        <v>39.06</v>
      </c>
      <c r="AA116" s="228">
        <v>41.79</v>
      </c>
      <c r="AB116" s="228">
        <v>48.61</v>
      </c>
      <c r="AC116" s="228">
        <v>49.42</v>
      </c>
    </row>
    <row r="117" spans="1:29" ht="109.2" x14ac:dyDescent="0.3">
      <c r="A117" s="116" t="s">
        <v>400</v>
      </c>
      <c r="B117" s="111">
        <v>44791</v>
      </c>
      <c r="C117" s="207" t="s">
        <v>11142</v>
      </c>
      <c r="D117" s="201" t="s">
        <v>268</v>
      </c>
      <c r="E117" s="201" t="s">
        <v>10587</v>
      </c>
      <c r="F117" s="205">
        <v>14.83</v>
      </c>
      <c r="G117" s="205">
        <v>146.02000000000001</v>
      </c>
      <c r="H117" s="201" t="s">
        <v>11143</v>
      </c>
      <c r="I117" s="121"/>
      <c r="J117" s="202" t="s">
        <v>11144</v>
      </c>
      <c r="K117" s="205" t="s">
        <v>11145</v>
      </c>
      <c r="L117" s="205">
        <v>14.83</v>
      </c>
      <c r="M117" s="205">
        <v>146.02000000000001</v>
      </c>
      <c r="N117" s="205">
        <v>8.8800000000000008</v>
      </c>
      <c r="O117" s="205">
        <v>17.489999999999998</v>
      </c>
      <c r="P117" s="205">
        <v>83.91</v>
      </c>
      <c r="Q117" s="205">
        <v>16.239999999999998</v>
      </c>
      <c r="R117" s="205">
        <v>2.86</v>
      </c>
      <c r="S117" s="205">
        <v>3.94</v>
      </c>
      <c r="T117" s="205">
        <v>6.19</v>
      </c>
      <c r="U117" s="205">
        <v>7.96</v>
      </c>
      <c r="V117" s="253">
        <v>-1.07</v>
      </c>
      <c r="W117" s="253">
        <v>-1.64</v>
      </c>
      <c r="X117" s="253">
        <v>-0.04</v>
      </c>
      <c r="Y117" s="205">
        <v>1.4</v>
      </c>
      <c r="Z117" s="205">
        <v>3.67</v>
      </c>
      <c r="AA117" s="205">
        <v>4.91</v>
      </c>
      <c r="AB117" s="205">
        <v>19.41</v>
      </c>
      <c r="AC117" s="205">
        <v>29.62</v>
      </c>
    </row>
    <row r="118" spans="1:29" ht="109.2" x14ac:dyDescent="0.3">
      <c r="A118" s="116" t="s">
        <v>927</v>
      </c>
      <c r="B118" s="111">
        <v>44791</v>
      </c>
      <c r="C118" s="207" t="s">
        <v>11146</v>
      </c>
      <c r="D118" s="222" t="s">
        <v>242</v>
      </c>
      <c r="E118" s="222" t="s">
        <v>10860</v>
      </c>
      <c r="F118" s="223"/>
      <c r="G118" s="223">
        <v>6.24</v>
      </c>
      <c r="H118" s="222" t="s">
        <v>11147</v>
      </c>
      <c r="I118" s="121"/>
      <c r="J118" s="218" t="s">
        <v>11148</v>
      </c>
      <c r="K118" s="223" t="s">
        <v>11146</v>
      </c>
      <c r="L118" s="223"/>
      <c r="M118" s="223">
        <v>6.24</v>
      </c>
      <c r="N118" s="223">
        <v>12.25</v>
      </c>
      <c r="O118" s="223">
        <v>15.69</v>
      </c>
      <c r="P118" s="223">
        <v>25.44</v>
      </c>
      <c r="Q118" s="223">
        <v>1.44</v>
      </c>
      <c r="R118" s="223"/>
      <c r="S118" s="223">
        <v>1.22</v>
      </c>
      <c r="T118" s="223">
        <v>2.75</v>
      </c>
      <c r="U118" s="223">
        <v>4.1399999999999997</v>
      </c>
      <c r="V118" s="223"/>
      <c r="W118" s="223">
        <v>0.03</v>
      </c>
      <c r="X118" s="223">
        <v>0.37</v>
      </c>
      <c r="Y118" s="223">
        <v>0.28999999999999998</v>
      </c>
      <c r="Z118" s="223"/>
      <c r="AA118" s="223">
        <v>18.149999999999999</v>
      </c>
      <c r="AB118" s="223">
        <v>27.27</v>
      </c>
      <c r="AC118" s="223">
        <v>21.63</v>
      </c>
    </row>
    <row r="119" spans="1:29" ht="93.6" x14ac:dyDescent="0.3">
      <c r="A119" s="116" t="s">
        <v>750</v>
      </c>
      <c r="B119" s="111">
        <v>44785</v>
      </c>
      <c r="C119" s="207" t="s">
        <v>11149</v>
      </c>
      <c r="D119" s="222" t="s">
        <v>255</v>
      </c>
      <c r="E119" s="222" t="s">
        <v>10581</v>
      </c>
      <c r="F119" s="223">
        <v>3.75</v>
      </c>
      <c r="G119" s="223">
        <v>27.91</v>
      </c>
      <c r="H119" s="222" t="s">
        <v>11150</v>
      </c>
      <c r="I119" s="121"/>
      <c r="J119" s="218" t="s">
        <v>11151</v>
      </c>
      <c r="K119" s="223" t="s">
        <v>11149</v>
      </c>
      <c r="L119" s="223">
        <v>3.75</v>
      </c>
      <c r="M119" s="223">
        <v>27.91</v>
      </c>
      <c r="N119" s="223">
        <v>37.53</v>
      </c>
      <c r="O119" s="223">
        <v>69.77</v>
      </c>
      <c r="P119" s="223">
        <v>41.9</v>
      </c>
      <c r="Q119" s="223">
        <v>6.14</v>
      </c>
      <c r="R119" s="223">
        <v>4.8</v>
      </c>
      <c r="S119" s="223">
        <v>5.52</v>
      </c>
      <c r="T119" s="223">
        <v>4.79</v>
      </c>
      <c r="U119" s="223">
        <v>4.7300000000000004</v>
      </c>
      <c r="V119" s="223">
        <v>0.44</v>
      </c>
      <c r="W119" s="223">
        <v>0.74</v>
      </c>
      <c r="X119" s="223">
        <v>0.68</v>
      </c>
      <c r="Y119" s="223">
        <v>0.68</v>
      </c>
      <c r="Z119" s="223">
        <v>29.77</v>
      </c>
      <c r="AA119" s="223">
        <v>33.590000000000003</v>
      </c>
      <c r="AB119" s="223">
        <v>27.89</v>
      </c>
      <c r="AC119" s="223">
        <v>27.86</v>
      </c>
    </row>
    <row r="120" spans="1:29" ht="78" x14ac:dyDescent="0.3">
      <c r="A120" s="116" t="s">
        <v>1294</v>
      </c>
      <c r="B120" s="111">
        <v>44783</v>
      </c>
      <c r="C120" s="207" t="s">
        <v>11152</v>
      </c>
      <c r="D120" s="201" t="s">
        <v>253</v>
      </c>
      <c r="E120" s="201" t="s">
        <v>10643</v>
      </c>
      <c r="F120" s="238">
        <v>4.2</v>
      </c>
      <c r="G120" s="238">
        <v>104.53</v>
      </c>
      <c r="H120" s="201" t="s">
        <v>11153</v>
      </c>
      <c r="I120" s="121"/>
      <c r="J120" s="116" t="s">
        <v>11154</v>
      </c>
      <c r="K120" s="116" t="s">
        <v>11155</v>
      </c>
      <c r="L120" s="239">
        <v>4.2</v>
      </c>
      <c r="M120" s="238">
        <v>104.53</v>
      </c>
      <c r="N120" s="238">
        <v>27.75</v>
      </c>
      <c r="O120" s="238">
        <v>29</v>
      </c>
      <c r="P120" s="238">
        <v>119.88</v>
      </c>
      <c r="Q120" s="238">
        <v>5.07</v>
      </c>
      <c r="R120" s="239">
        <v>16.059999999999999</v>
      </c>
      <c r="S120" s="238">
        <v>17.940000000000001</v>
      </c>
      <c r="T120" s="238">
        <v>14.26</v>
      </c>
      <c r="U120" s="238">
        <v>12.49</v>
      </c>
      <c r="V120" s="238">
        <v>2.5099999999999998</v>
      </c>
      <c r="W120" s="238">
        <v>0.8</v>
      </c>
      <c r="X120" s="238">
        <v>0.63</v>
      </c>
      <c r="Y120" s="238">
        <v>0.61</v>
      </c>
      <c r="Z120" s="238">
        <v>33.68</v>
      </c>
      <c r="AA120" s="238">
        <v>22.34</v>
      </c>
      <c r="AB120" s="238">
        <v>38.270000000000003</v>
      </c>
      <c r="AC120" s="238">
        <v>44.76</v>
      </c>
    </row>
    <row r="121" spans="1:29" ht="78" x14ac:dyDescent="0.3">
      <c r="A121" s="116" t="s">
        <v>400</v>
      </c>
      <c r="B121" s="111">
        <v>44778</v>
      </c>
      <c r="C121" s="207" t="s">
        <v>11156</v>
      </c>
      <c r="D121" s="222" t="s">
        <v>277</v>
      </c>
      <c r="E121" s="222" t="s">
        <v>10581</v>
      </c>
      <c r="F121" s="228">
        <v>23.38</v>
      </c>
      <c r="G121" s="228">
        <v>373.23</v>
      </c>
      <c r="H121" s="222" t="s">
        <v>11157</v>
      </c>
      <c r="I121" s="121"/>
      <c r="J121" s="116" t="s">
        <v>11158</v>
      </c>
      <c r="K121" s="116" t="s">
        <v>11159</v>
      </c>
      <c r="L121" s="227">
        <v>23.38</v>
      </c>
      <c r="M121" s="228">
        <v>373.23</v>
      </c>
      <c r="N121" s="228">
        <v>55.67</v>
      </c>
      <c r="O121" s="228">
        <v>90.4</v>
      </c>
      <c r="P121" s="228">
        <v>38.450000000000003</v>
      </c>
      <c r="Q121" s="228">
        <v>3.89</v>
      </c>
      <c r="R121" s="227">
        <v>42.28</v>
      </c>
      <c r="S121" s="228">
        <v>57.21</v>
      </c>
      <c r="T121" s="228">
        <v>72.760000000000005</v>
      </c>
      <c r="U121" s="228">
        <v>97.49</v>
      </c>
      <c r="V121" s="229">
        <v>-0.57999999999999996</v>
      </c>
      <c r="W121" s="228">
        <v>1.27</v>
      </c>
      <c r="X121" s="228">
        <v>2.76</v>
      </c>
      <c r="Y121" s="228">
        <v>10.130000000000001</v>
      </c>
      <c r="Z121" s="228">
        <v>7.62</v>
      </c>
      <c r="AA121" s="228">
        <v>10.71</v>
      </c>
      <c r="AB121" s="228">
        <v>11.96</v>
      </c>
      <c r="AC121" s="228">
        <v>19.97</v>
      </c>
    </row>
    <row r="122" spans="1:29" ht="93.6" x14ac:dyDescent="0.3">
      <c r="A122" s="116" t="s">
        <v>412</v>
      </c>
      <c r="B122" s="111">
        <v>44778</v>
      </c>
      <c r="C122" s="207" t="s">
        <v>11160</v>
      </c>
      <c r="D122" s="222" t="s">
        <v>251</v>
      </c>
      <c r="E122" s="222" t="s">
        <v>10581</v>
      </c>
      <c r="F122" s="228">
        <v>29</v>
      </c>
      <c r="G122" s="228">
        <v>230.02</v>
      </c>
      <c r="H122" s="222" t="s">
        <v>11161</v>
      </c>
      <c r="I122" s="121"/>
      <c r="J122" s="116" t="s">
        <v>11162</v>
      </c>
      <c r="K122" s="116" t="s">
        <v>11163</v>
      </c>
      <c r="L122" s="227">
        <v>29</v>
      </c>
      <c r="M122" s="228">
        <v>230.02</v>
      </c>
      <c r="N122" s="228">
        <v>58</v>
      </c>
      <c r="O122" s="228">
        <v>115.01</v>
      </c>
      <c r="P122" s="228">
        <v>373.01</v>
      </c>
      <c r="Q122" s="228">
        <v>112.43</v>
      </c>
      <c r="R122" s="227">
        <v>0.31</v>
      </c>
      <c r="S122" s="228">
        <v>0.66</v>
      </c>
      <c r="T122" s="228">
        <v>1.24</v>
      </c>
      <c r="U122" s="228">
        <v>1.98</v>
      </c>
      <c r="V122" s="229">
        <v>-0.1</v>
      </c>
      <c r="W122" s="228">
        <v>0.19</v>
      </c>
      <c r="X122" s="228">
        <v>0.5</v>
      </c>
      <c r="Y122" s="228">
        <v>0.64</v>
      </c>
      <c r="Z122" s="228">
        <v>91.62</v>
      </c>
      <c r="AA122" s="228">
        <v>92.02</v>
      </c>
      <c r="AB122" s="228">
        <v>85.25</v>
      </c>
      <c r="AC122" s="228">
        <v>76.47</v>
      </c>
    </row>
    <row r="123" spans="1:29" ht="93.6" x14ac:dyDescent="0.3">
      <c r="A123" s="116" t="s">
        <v>400</v>
      </c>
      <c r="B123" s="111">
        <v>44778</v>
      </c>
      <c r="C123" s="207" t="s">
        <v>11164</v>
      </c>
      <c r="D123" s="222" t="s">
        <v>275</v>
      </c>
      <c r="E123" s="222" t="s">
        <v>10587</v>
      </c>
      <c r="F123" s="228">
        <v>19.440000000000001</v>
      </c>
      <c r="G123" s="228">
        <v>170.64</v>
      </c>
      <c r="H123" s="222" t="s">
        <v>11165</v>
      </c>
      <c r="I123" s="121"/>
      <c r="J123" s="116" t="s">
        <v>11166</v>
      </c>
      <c r="K123" s="116" t="s">
        <v>11167</v>
      </c>
      <c r="L123" s="227">
        <v>19.440000000000001</v>
      </c>
      <c r="M123" s="228">
        <v>170.64</v>
      </c>
      <c r="N123" s="228">
        <v>30.86</v>
      </c>
      <c r="O123" s="228">
        <v>42.62</v>
      </c>
      <c r="P123" s="228">
        <v>22.61</v>
      </c>
      <c r="Q123" s="228">
        <v>14.76</v>
      </c>
      <c r="R123" s="227">
        <v>1.75</v>
      </c>
      <c r="S123" s="228">
        <v>2.4500000000000002</v>
      </c>
      <c r="T123" s="228">
        <v>3.78</v>
      </c>
      <c r="U123" s="228">
        <v>11.09</v>
      </c>
      <c r="V123" s="228">
        <v>0.33</v>
      </c>
      <c r="W123" s="228">
        <v>0.25</v>
      </c>
      <c r="X123" s="228">
        <v>0.94</v>
      </c>
      <c r="Y123" s="228">
        <v>7.85</v>
      </c>
      <c r="Z123" s="228">
        <v>45.03</v>
      </c>
      <c r="AA123" s="228">
        <v>43.91</v>
      </c>
      <c r="AB123" s="228">
        <v>40.69</v>
      </c>
      <c r="AC123" s="228">
        <v>68.94</v>
      </c>
    </row>
    <row r="124" spans="1:29" ht="109.2" x14ac:dyDescent="0.3">
      <c r="A124" s="116" t="s">
        <v>379</v>
      </c>
      <c r="B124" s="111">
        <v>44778</v>
      </c>
      <c r="C124" s="207" t="s">
        <v>11168</v>
      </c>
      <c r="D124" s="222" t="s">
        <v>245</v>
      </c>
      <c r="E124" s="222" t="s">
        <v>10587</v>
      </c>
      <c r="F124" s="228">
        <v>10.61</v>
      </c>
      <c r="G124" s="228">
        <v>63.1</v>
      </c>
      <c r="H124" s="222" t="s">
        <v>11169</v>
      </c>
      <c r="I124" s="121"/>
      <c r="J124" s="116" t="s">
        <v>11170</v>
      </c>
      <c r="K124" s="116" t="s">
        <v>11171</v>
      </c>
      <c r="L124" s="227">
        <v>10.61</v>
      </c>
      <c r="M124" s="228">
        <v>63.1</v>
      </c>
      <c r="N124" s="228">
        <v>8.16</v>
      </c>
      <c r="O124" s="228">
        <v>9.6300000000000008</v>
      </c>
      <c r="P124" s="229">
        <v>-25.52</v>
      </c>
      <c r="Q124" s="228">
        <v>823.72</v>
      </c>
      <c r="R124" s="227">
        <v>0.01</v>
      </c>
      <c r="S124" s="223"/>
      <c r="T124" s="223"/>
      <c r="U124" s="228">
        <v>0.08</v>
      </c>
      <c r="V124" s="229">
        <v>-1.5</v>
      </c>
      <c r="W124" s="229">
        <v>-1.1499999999999999</v>
      </c>
      <c r="X124" s="229">
        <v>-0.86</v>
      </c>
      <c r="Y124" s="229">
        <v>-2.2599999999999998</v>
      </c>
      <c r="Z124" s="228">
        <v>81.42</v>
      </c>
      <c r="AA124" s="223"/>
      <c r="AB124" s="223"/>
      <c r="AC124" s="228">
        <v>92.45</v>
      </c>
    </row>
    <row r="125" spans="1:29" ht="124.8" x14ac:dyDescent="0.3">
      <c r="A125" s="116" t="s">
        <v>379</v>
      </c>
      <c r="B125" s="111">
        <v>44775</v>
      </c>
      <c r="C125" s="207" t="s">
        <v>11172</v>
      </c>
      <c r="D125" s="112" t="s">
        <v>267</v>
      </c>
      <c r="E125" s="112" t="s">
        <v>10581</v>
      </c>
      <c r="F125" s="113">
        <v>11.83</v>
      </c>
      <c r="G125" s="116">
        <v>55.39</v>
      </c>
      <c r="H125" s="112" t="s">
        <v>11173</v>
      </c>
      <c r="I125" s="121"/>
      <c r="J125" s="116" t="s">
        <v>11174</v>
      </c>
      <c r="K125" s="116" t="s">
        <v>11175</v>
      </c>
      <c r="L125" s="206">
        <v>11.83</v>
      </c>
      <c r="M125" s="206">
        <v>55.39</v>
      </c>
      <c r="N125" s="206">
        <v>78.88</v>
      </c>
      <c r="O125" s="206">
        <v>92.32</v>
      </c>
      <c r="P125" s="206">
        <v>53.88</v>
      </c>
      <c r="Q125" s="206">
        <v>8.73</v>
      </c>
      <c r="R125" s="206">
        <v>3.26</v>
      </c>
      <c r="S125" s="206">
        <v>4.25</v>
      </c>
      <c r="T125" s="206">
        <v>4.84</v>
      </c>
      <c r="U125" s="206">
        <v>6.08</v>
      </c>
      <c r="V125" s="206">
        <v>0.52</v>
      </c>
      <c r="W125" s="206">
        <v>0.86</v>
      </c>
      <c r="X125" s="206">
        <v>0.85</v>
      </c>
      <c r="Y125" s="206">
        <v>1</v>
      </c>
      <c r="Z125" s="206">
        <v>37.72</v>
      </c>
      <c r="AA125" s="206">
        <v>43.5</v>
      </c>
      <c r="AB125" s="206">
        <v>39.25</v>
      </c>
      <c r="AC125" s="206">
        <v>38.32</v>
      </c>
    </row>
    <row r="126" spans="1:29" ht="171.6" x14ac:dyDescent="0.3">
      <c r="A126" s="116" t="s">
        <v>400</v>
      </c>
      <c r="B126" s="111">
        <v>44771</v>
      </c>
      <c r="C126" s="207" t="s">
        <v>11176</v>
      </c>
      <c r="D126" s="112" t="s">
        <v>283</v>
      </c>
      <c r="E126" s="112" t="s">
        <v>10587</v>
      </c>
      <c r="F126" s="113">
        <v>10.48</v>
      </c>
      <c r="G126" s="116">
        <v>42.37</v>
      </c>
      <c r="H126" s="112" t="s">
        <v>11177</v>
      </c>
      <c r="I126" s="121"/>
      <c r="J126" s="116" t="s">
        <v>11178</v>
      </c>
      <c r="K126" s="116" t="s">
        <v>11176</v>
      </c>
      <c r="L126" s="206">
        <v>10.48</v>
      </c>
      <c r="M126" s="206">
        <v>42.37</v>
      </c>
      <c r="N126" s="206">
        <v>62.98</v>
      </c>
      <c r="O126" s="206">
        <v>63.65</v>
      </c>
      <c r="P126" s="206">
        <v>53.12</v>
      </c>
      <c r="Q126" s="206">
        <v>23.47</v>
      </c>
      <c r="R126" s="206">
        <v>0.5</v>
      </c>
      <c r="S126" s="206">
        <v>0.6</v>
      </c>
      <c r="T126" s="206">
        <v>1.97</v>
      </c>
      <c r="U126" s="206">
        <v>1.73</v>
      </c>
      <c r="V126" s="206">
        <v>0.06</v>
      </c>
      <c r="W126" s="206">
        <v>0.11</v>
      </c>
      <c r="X126" s="206">
        <v>1</v>
      </c>
      <c r="Y126" s="206">
        <v>0.77</v>
      </c>
      <c r="Z126" s="206">
        <v>60.19</v>
      </c>
      <c r="AA126" s="206">
        <v>62.72</v>
      </c>
      <c r="AB126" s="206">
        <v>73.09</v>
      </c>
      <c r="AC126" s="206">
        <v>68.61</v>
      </c>
    </row>
    <row r="127" spans="1:29" ht="124.8" x14ac:dyDescent="0.3">
      <c r="A127" s="116" t="s">
        <v>412</v>
      </c>
      <c r="B127" s="111">
        <v>44771</v>
      </c>
      <c r="C127" s="207" t="s">
        <v>11179</v>
      </c>
      <c r="D127" s="112" t="s">
        <v>239</v>
      </c>
      <c r="E127" s="112" t="s">
        <v>10581</v>
      </c>
      <c r="F127" s="113">
        <v>35.5</v>
      </c>
      <c r="G127" s="116">
        <v>570.09</v>
      </c>
      <c r="H127" s="112" t="s">
        <v>11180</v>
      </c>
      <c r="I127" s="121"/>
      <c r="J127" s="116" t="s">
        <v>11181</v>
      </c>
      <c r="K127" s="116" t="s">
        <v>11182</v>
      </c>
      <c r="L127" s="206">
        <v>35.5</v>
      </c>
      <c r="M127" s="206">
        <v>570.09</v>
      </c>
      <c r="N127" s="206">
        <v>32.69</v>
      </c>
      <c r="O127" s="206">
        <v>105</v>
      </c>
      <c r="P127" s="206">
        <v>397.52</v>
      </c>
      <c r="Q127" s="206">
        <v>93.09</v>
      </c>
      <c r="R127" s="206">
        <v>1.51</v>
      </c>
      <c r="S127" s="206">
        <v>2.57</v>
      </c>
      <c r="T127" s="206">
        <v>4.1500000000000004</v>
      </c>
      <c r="U127" s="206">
        <v>5.79</v>
      </c>
      <c r="V127" s="206">
        <v>0.49</v>
      </c>
      <c r="W127" s="206">
        <v>0.56999999999999995</v>
      </c>
      <c r="X127" s="206">
        <v>1.04</v>
      </c>
      <c r="Y127" s="206">
        <v>1.39</v>
      </c>
      <c r="Z127" s="206">
        <v>91.41</v>
      </c>
      <c r="AA127" s="206">
        <v>87.68</v>
      </c>
      <c r="AB127" s="206">
        <v>87.33</v>
      </c>
      <c r="AC127" s="206">
        <v>89.36</v>
      </c>
    </row>
    <row r="128" spans="1:29" ht="140.4" x14ac:dyDescent="0.3">
      <c r="A128" s="116" t="s">
        <v>379</v>
      </c>
      <c r="B128" s="111">
        <v>44770</v>
      </c>
      <c r="C128" s="207" t="s">
        <v>11183</v>
      </c>
      <c r="D128" s="112" t="s">
        <v>279</v>
      </c>
      <c r="E128" s="112" t="s">
        <v>10587</v>
      </c>
      <c r="F128" s="113"/>
      <c r="G128" s="116"/>
      <c r="H128" s="112" t="s">
        <v>11184</v>
      </c>
      <c r="I128" s="121"/>
      <c r="J128" s="116" t="s">
        <v>11185</v>
      </c>
      <c r="K128" s="116" t="s">
        <v>11186</v>
      </c>
      <c r="L128" s="206">
        <v>8.8699999999999992</v>
      </c>
      <c r="M128" s="206">
        <v>44.9</v>
      </c>
      <c r="N128" s="206">
        <v>26.06</v>
      </c>
      <c r="O128" s="206">
        <v>33</v>
      </c>
      <c r="P128" s="206">
        <v>33.68</v>
      </c>
      <c r="Q128" s="206">
        <v>12.49</v>
      </c>
      <c r="R128" s="206">
        <v>0.79</v>
      </c>
      <c r="S128" s="206">
        <v>1.38</v>
      </c>
      <c r="T128" s="206">
        <v>10.37</v>
      </c>
      <c r="U128" s="206">
        <v>3.27</v>
      </c>
      <c r="V128" s="206">
        <v>0.17</v>
      </c>
      <c r="W128" s="206">
        <v>0.21</v>
      </c>
      <c r="X128" s="206">
        <v>5.72</v>
      </c>
      <c r="Y128" s="206">
        <v>1.2</v>
      </c>
      <c r="Z128" s="206">
        <v>80.040000000000006</v>
      </c>
      <c r="AA128" s="206">
        <v>82.03</v>
      </c>
      <c r="AB128" s="206">
        <v>89.35</v>
      </c>
      <c r="AC128" s="206">
        <v>76.67</v>
      </c>
    </row>
    <row r="129" spans="1:29" ht="156" x14ac:dyDescent="0.3">
      <c r="A129" s="116" t="s">
        <v>379</v>
      </c>
      <c r="B129" s="111">
        <v>44767</v>
      </c>
      <c r="C129" s="207" t="s">
        <v>11187</v>
      </c>
      <c r="D129" s="112" t="s">
        <v>270</v>
      </c>
      <c r="E129" s="112" t="s">
        <v>10587</v>
      </c>
      <c r="F129" s="113"/>
      <c r="G129" s="116"/>
      <c r="H129" s="112" t="s">
        <v>11188</v>
      </c>
      <c r="I129" s="121"/>
      <c r="J129" s="116" t="s">
        <v>11189</v>
      </c>
      <c r="K129" s="116" t="s">
        <v>11190</v>
      </c>
      <c r="L129" s="206">
        <v>20.84</v>
      </c>
      <c r="M129" s="206">
        <v>90.45</v>
      </c>
      <c r="N129" s="206">
        <v>18.12</v>
      </c>
      <c r="O129" s="206">
        <v>15.73</v>
      </c>
      <c r="P129" s="232">
        <v>-21.74</v>
      </c>
      <c r="Q129" s="206">
        <v>163.56</v>
      </c>
      <c r="R129" s="116"/>
      <c r="S129" s="206">
        <v>0.55000000000000004</v>
      </c>
      <c r="T129" s="116"/>
      <c r="U129" s="116"/>
      <c r="V129" s="232">
        <v>-1.03</v>
      </c>
      <c r="W129" s="232">
        <v>-0.95</v>
      </c>
      <c r="X129" s="232">
        <v>-10.53</v>
      </c>
      <c r="Y129" s="232">
        <v>-3.58</v>
      </c>
      <c r="Z129" s="116"/>
      <c r="AA129" s="206">
        <v>85.88</v>
      </c>
      <c r="AB129" s="116"/>
      <c r="AC129" s="116"/>
    </row>
    <row r="130" spans="1:29" ht="62.4" x14ac:dyDescent="0.3">
      <c r="A130" s="116" t="s">
        <v>379</v>
      </c>
      <c r="B130" s="111">
        <v>44750</v>
      </c>
      <c r="C130" s="207" t="s">
        <v>11191</v>
      </c>
      <c r="D130" s="121" t="s">
        <v>11192</v>
      </c>
      <c r="E130" s="112" t="s">
        <v>10643</v>
      </c>
      <c r="F130" s="116"/>
      <c r="G130" s="116"/>
      <c r="H130" s="112" t="s">
        <v>11193</v>
      </c>
      <c r="I130" s="121"/>
      <c r="J130" s="116"/>
      <c r="K130" s="116"/>
      <c r="L130" s="206">
        <v>1.2456</v>
      </c>
      <c r="M130" s="206">
        <v>52.818300000000001</v>
      </c>
      <c r="N130" s="206">
        <v>5.3349000000000002</v>
      </c>
      <c r="O130" s="206">
        <v>5.28</v>
      </c>
      <c r="P130" s="206">
        <v>-7.9530000000000003</v>
      </c>
      <c r="Q130" s="206">
        <v>62.061799999999998</v>
      </c>
      <c r="R130" s="206" t="s">
        <v>3242</v>
      </c>
      <c r="S130" s="206">
        <v>8.8999999999999999E-3</v>
      </c>
      <c r="T130" s="206">
        <v>6.0999999999999999E-2</v>
      </c>
      <c r="U130" s="206">
        <v>0.81200000000000006</v>
      </c>
      <c r="V130" s="240" t="s">
        <v>3242</v>
      </c>
      <c r="W130" s="206">
        <v>-0.45129999999999998</v>
      </c>
      <c r="X130" s="206">
        <v>-1.4523999999999999</v>
      </c>
      <c r="Y130" s="206">
        <v>-6.3365</v>
      </c>
      <c r="Z130" s="206" t="s">
        <v>3242</v>
      </c>
      <c r="AA130" s="206">
        <v>69.325800000000001</v>
      </c>
      <c r="AB130" s="206">
        <v>86.271900000000002</v>
      </c>
      <c r="AC130" s="206">
        <v>85.015799999999999</v>
      </c>
    </row>
    <row r="131" spans="1:29" ht="156" x14ac:dyDescent="0.3">
      <c r="A131" s="116" t="s">
        <v>379</v>
      </c>
      <c r="B131" s="111">
        <v>44748</v>
      </c>
      <c r="C131" s="207" t="s">
        <v>11194</v>
      </c>
      <c r="D131" s="112" t="s">
        <v>11195</v>
      </c>
      <c r="E131" s="112" t="s">
        <v>10643</v>
      </c>
      <c r="F131" s="116">
        <v>5.8</v>
      </c>
      <c r="G131" s="116">
        <v>158.79</v>
      </c>
      <c r="H131" s="112" t="s">
        <v>11196</v>
      </c>
      <c r="I131" s="121" t="s">
        <v>11197</v>
      </c>
      <c r="J131" s="116" t="s">
        <v>11198</v>
      </c>
      <c r="K131" s="116"/>
      <c r="L131" s="206">
        <v>5.8</v>
      </c>
      <c r="M131" s="206">
        <v>158.79</v>
      </c>
      <c r="N131" s="206">
        <v>30.5</v>
      </c>
      <c r="O131" s="206">
        <v>27.05</v>
      </c>
      <c r="P131" s="232">
        <v>-3.14</v>
      </c>
      <c r="Q131" s="206">
        <v>7.39</v>
      </c>
      <c r="R131" s="206">
        <v>2.5</v>
      </c>
      <c r="S131" s="206">
        <v>5.24</v>
      </c>
      <c r="T131" s="206">
        <v>8.39</v>
      </c>
      <c r="U131" s="206">
        <v>17.57</v>
      </c>
      <c r="V131" s="232">
        <v>-1.47</v>
      </c>
      <c r="W131" s="232">
        <v>-5.65</v>
      </c>
      <c r="X131" s="232">
        <v>-28.97</v>
      </c>
      <c r="Y131" s="232">
        <v>-41.53</v>
      </c>
      <c r="Z131" s="206">
        <v>11.09</v>
      </c>
      <c r="AA131" s="206">
        <v>11.74</v>
      </c>
      <c r="AB131" s="206">
        <v>27.74</v>
      </c>
      <c r="AC131" s="206">
        <v>32.450000000000003</v>
      </c>
    </row>
    <row r="132" spans="1:29" ht="78" x14ac:dyDescent="0.3">
      <c r="A132" s="116" t="s">
        <v>369</v>
      </c>
      <c r="B132" s="111">
        <v>44748</v>
      </c>
      <c r="C132" s="207" t="s">
        <v>11199</v>
      </c>
      <c r="D132" s="112" t="s">
        <v>11200</v>
      </c>
      <c r="E132" s="112" t="s">
        <v>10587</v>
      </c>
      <c r="F132" s="116">
        <v>22.7</v>
      </c>
      <c r="G132" s="116">
        <v>128.25</v>
      </c>
      <c r="H132" s="112" t="s">
        <v>11201</v>
      </c>
      <c r="I132" s="231"/>
      <c r="J132" s="116" t="s">
        <v>11202</v>
      </c>
      <c r="K132" s="116"/>
      <c r="L132" s="206">
        <v>22.7</v>
      </c>
      <c r="M132" s="206">
        <v>128.25</v>
      </c>
      <c r="N132" s="206">
        <v>21.93</v>
      </c>
      <c r="O132" s="206">
        <v>28.5</v>
      </c>
      <c r="P132" s="206">
        <v>69.709999999999994</v>
      </c>
      <c r="Q132" s="206">
        <v>5.04</v>
      </c>
      <c r="R132" s="206">
        <v>14.06</v>
      </c>
      <c r="S132" s="206">
        <v>14.31</v>
      </c>
      <c r="T132" s="206">
        <v>17.55</v>
      </c>
      <c r="U132" s="206">
        <v>24.36</v>
      </c>
      <c r="V132" s="206">
        <v>0.62</v>
      </c>
      <c r="W132" s="206">
        <v>0.39</v>
      </c>
      <c r="X132" s="206">
        <v>1.31</v>
      </c>
      <c r="Y132" s="206">
        <v>1.73</v>
      </c>
      <c r="Z132" s="206">
        <v>31.33</v>
      </c>
      <c r="AA132" s="206">
        <v>34.29</v>
      </c>
      <c r="AB132" s="206">
        <v>34.57</v>
      </c>
      <c r="AC132" s="206">
        <v>33.380000000000003</v>
      </c>
    </row>
    <row r="133" spans="1:29" ht="62.4" x14ac:dyDescent="0.3">
      <c r="A133" s="116" t="s">
        <v>379</v>
      </c>
      <c r="B133" s="111">
        <v>44747</v>
      </c>
      <c r="C133" s="207" t="s">
        <v>11203</v>
      </c>
      <c r="D133" s="112" t="s">
        <v>11204</v>
      </c>
      <c r="E133" s="112" t="s">
        <v>10581</v>
      </c>
      <c r="F133" s="116">
        <v>12.59</v>
      </c>
      <c r="G133" s="116">
        <v>84.24</v>
      </c>
      <c r="H133" s="112" t="s">
        <v>11205</v>
      </c>
      <c r="I133" s="231"/>
      <c r="J133" s="116" t="s">
        <v>11206</v>
      </c>
      <c r="K133" s="116"/>
      <c r="L133" s="206">
        <v>12.59</v>
      </c>
      <c r="M133" s="206">
        <v>84.24</v>
      </c>
      <c r="N133" s="206">
        <v>33.65</v>
      </c>
      <c r="O133" s="206">
        <v>56.3</v>
      </c>
      <c r="P133" s="206">
        <v>82.38</v>
      </c>
      <c r="Q133" s="206">
        <v>4.7</v>
      </c>
      <c r="R133" s="206">
        <v>10.16</v>
      </c>
      <c r="S133" s="206">
        <v>11.93</v>
      </c>
      <c r="T133" s="206">
        <v>13.62</v>
      </c>
      <c r="U133" s="206">
        <v>17.100000000000001</v>
      </c>
      <c r="V133" s="206">
        <v>0.31</v>
      </c>
      <c r="W133" s="206">
        <v>0.49</v>
      </c>
      <c r="X133" s="206">
        <v>1.0900000000000001</v>
      </c>
      <c r="Y133" s="206">
        <v>0.94</v>
      </c>
      <c r="Z133" s="206">
        <v>42.21</v>
      </c>
      <c r="AA133" s="206">
        <v>42.63</v>
      </c>
      <c r="AB133" s="206">
        <v>43.2</v>
      </c>
      <c r="AC133" s="206">
        <v>43.37</v>
      </c>
    </row>
    <row r="134" spans="1:29" ht="139.80000000000001" x14ac:dyDescent="0.3">
      <c r="A134" s="116" t="s">
        <v>390</v>
      </c>
      <c r="B134" s="111">
        <v>44720</v>
      </c>
      <c r="C134" s="207" t="s">
        <v>11207</v>
      </c>
      <c r="D134" s="112" t="s">
        <v>280</v>
      </c>
      <c r="E134" s="112" t="s">
        <v>10587</v>
      </c>
      <c r="F134" s="113" t="s">
        <v>11208</v>
      </c>
      <c r="G134" s="116" t="s">
        <v>11209</v>
      </c>
      <c r="H134" s="112" t="s">
        <v>11210</v>
      </c>
      <c r="I134" s="231"/>
      <c r="J134" s="116" t="s">
        <v>11211</v>
      </c>
      <c r="K134" s="116" t="s">
        <v>11212</v>
      </c>
      <c r="L134" s="116">
        <v>36.44</v>
      </c>
      <c r="M134" s="116">
        <v>241.7</v>
      </c>
      <c r="N134" s="116">
        <v>136.66</v>
      </c>
      <c r="O134" s="116">
        <v>226.59</v>
      </c>
      <c r="P134" s="116">
        <v>97.32</v>
      </c>
      <c r="Q134" s="116">
        <v>23.37</v>
      </c>
      <c r="R134" s="116">
        <v>0.36</v>
      </c>
      <c r="S134" s="116">
        <v>2.11</v>
      </c>
      <c r="T134" s="116">
        <v>3.86</v>
      </c>
      <c r="U134" s="116">
        <v>8.0500000000000007</v>
      </c>
      <c r="V134" s="230">
        <v>-0.36</v>
      </c>
      <c r="W134" s="230">
        <v>-1.54</v>
      </c>
      <c r="X134" s="116">
        <v>0.98</v>
      </c>
      <c r="Y134" s="116">
        <v>1.98</v>
      </c>
      <c r="Z134" s="116">
        <v>25.27</v>
      </c>
      <c r="AA134" s="116">
        <v>31.27</v>
      </c>
      <c r="AB134" s="116">
        <v>38.17</v>
      </c>
      <c r="AC134" s="116">
        <v>44.73</v>
      </c>
    </row>
    <row r="135" spans="1:29" ht="171.6" x14ac:dyDescent="0.3">
      <c r="A135" s="116" t="s">
        <v>369</v>
      </c>
      <c r="B135" s="111">
        <v>44708</v>
      </c>
      <c r="C135" s="207" t="s">
        <v>11213</v>
      </c>
      <c r="D135" s="112" t="s">
        <v>11214</v>
      </c>
      <c r="E135" s="112" t="s">
        <v>11215</v>
      </c>
      <c r="F135" s="112" t="s">
        <v>11216</v>
      </c>
      <c r="G135" s="116" t="s">
        <v>11217</v>
      </c>
      <c r="H135" s="112" t="s">
        <v>11218</v>
      </c>
      <c r="I135" s="231"/>
      <c r="J135" s="116" t="s">
        <v>11219</v>
      </c>
      <c r="K135" s="112" t="s">
        <v>11220</v>
      </c>
      <c r="L135" s="116">
        <v>17.28</v>
      </c>
      <c r="M135" s="116">
        <v>239.24</v>
      </c>
      <c r="N135" s="116">
        <v>15.37</v>
      </c>
      <c r="O135" s="116">
        <v>32.299999999999997</v>
      </c>
      <c r="P135" s="230">
        <v>-44.69</v>
      </c>
      <c r="Q135" s="116">
        <v>20.61</v>
      </c>
      <c r="R135" s="116">
        <v>4.84</v>
      </c>
      <c r="S135" s="116">
        <v>8.07</v>
      </c>
      <c r="T135" s="116">
        <v>7.55</v>
      </c>
      <c r="U135" s="116">
        <v>10.76</v>
      </c>
      <c r="V135" s="230">
        <v>-2</v>
      </c>
      <c r="W135" s="230">
        <v>-6.92</v>
      </c>
      <c r="X135" s="230">
        <v>-8.44</v>
      </c>
      <c r="Y135" s="230">
        <v>-6.64</v>
      </c>
      <c r="Z135" s="116">
        <v>21.7</v>
      </c>
      <c r="AA135" s="116">
        <v>40.89</v>
      </c>
      <c r="AB135" s="116">
        <v>43.46</v>
      </c>
      <c r="AC135" s="116">
        <v>37.01</v>
      </c>
    </row>
    <row r="136" spans="1:29" ht="93.6" x14ac:dyDescent="0.3">
      <c r="A136" s="116" t="s">
        <v>400</v>
      </c>
      <c r="B136" s="111">
        <v>44707</v>
      </c>
      <c r="C136" s="207" t="s">
        <v>11221</v>
      </c>
      <c r="D136" s="112" t="s">
        <v>11222</v>
      </c>
      <c r="E136" s="112" t="s">
        <v>10587</v>
      </c>
      <c r="F136" s="112"/>
      <c r="G136" s="116"/>
      <c r="H136" s="112" t="s">
        <v>11223</v>
      </c>
      <c r="I136" s="231"/>
      <c r="J136" s="116"/>
      <c r="K136" s="116"/>
      <c r="L136" s="206">
        <v>9.52</v>
      </c>
      <c r="M136" s="206">
        <v>43.22</v>
      </c>
      <c r="N136" s="206">
        <v>55.15</v>
      </c>
      <c r="O136" s="206">
        <v>62.6</v>
      </c>
      <c r="P136" s="206">
        <v>17.54</v>
      </c>
      <c r="Q136" s="206">
        <v>4.7699999999999996</v>
      </c>
      <c r="R136" s="206">
        <v>2.57</v>
      </c>
      <c r="S136" s="206">
        <v>3.48</v>
      </c>
      <c r="T136" s="206">
        <v>4.29</v>
      </c>
      <c r="U136" s="206">
        <v>8.8699999999999992</v>
      </c>
      <c r="V136" s="206">
        <v>0.21</v>
      </c>
      <c r="W136" s="206">
        <v>0.22</v>
      </c>
      <c r="X136" s="206">
        <v>0.38</v>
      </c>
      <c r="Y136" s="206">
        <v>2.37</v>
      </c>
      <c r="Z136" s="206">
        <v>22.51</v>
      </c>
      <c r="AA136" s="206">
        <v>21.9</v>
      </c>
      <c r="AB136" s="206">
        <v>26.77</v>
      </c>
      <c r="AC136" s="206">
        <v>43.21</v>
      </c>
    </row>
    <row r="137" spans="1:29" ht="109.2" x14ac:dyDescent="0.3">
      <c r="A137" s="116" t="s">
        <v>400</v>
      </c>
      <c r="B137" s="111">
        <v>44701</v>
      </c>
      <c r="C137" s="207" t="s">
        <v>11224</v>
      </c>
      <c r="D137" s="112" t="s">
        <v>11225</v>
      </c>
      <c r="E137" s="116" t="s">
        <v>10587</v>
      </c>
      <c r="F137" s="112"/>
      <c r="G137" s="116"/>
      <c r="H137" s="112" t="s">
        <v>11226</v>
      </c>
      <c r="I137" s="231"/>
      <c r="J137" s="116"/>
      <c r="K137" s="116"/>
      <c r="L137" s="206">
        <v>12.61</v>
      </c>
      <c r="M137" s="206">
        <v>172.64</v>
      </c>
      <c r="N137" s="206">
        <v>31.51</v>
      </c>
      <c r="O137" s="206">
        <v>43.16</v>
      </c>
      <c r="P137" s="206">
        <v>50.21</v>
      </c>
      <c r="Q137" s="206">
        <v>6.67</v>
      </c>
      <c r="R137" s="206">
        <v>3.25</v>
      </c>
      <c r="S137" s="206">
        <v>6.79</v>
      </c>
      <c r="T137" s="206">
        <v>15.27</v>
      </c>
      <c r="U137" s="206">
        <v>26.89</v>
      </c>
      <c r="V137" s="232">
        <v>-1.66</v>
      </c>
      <c r="W137" s="232">
        <v>-2.42</v>
      </c>
      <c r="X137" s="206">
        <v>1.21</v>
      </c>
      <c r="Y137" s="206">
        <v>3.98</v>
      </c>
      <c r="Z137" s="206">
        <v>12.73</v>
      </c>
      <c r="AA137" s="206">
        <v>18.14</v>
      </c>
      <c r="AB137" s="206">
        <v>20.88</v>
      </c>
      <c r="AC137" s="206">
        <v>29.12</v>
      </c>
    </row>
    <row r="138" spans="1:29" ht="124.8" x14ac:dyDescent="0.3">
      <c r="A138" s="116" t="s">
        <v>379</v>
      </c>
      <c r="B138" s="111">
        <v>44698</v>
      </c>
      <c r="C138" s="207" t="s">
        <v>11227</v>
      </c>
      <c r="D138" s="112" t="s">
        <v>11228</v>
      </c>
      <c r="E138" s="116" t="s">
        <v>10745</v>
      </c>
      <c r="F138" s="112" t="s">
        <v>11229</v>
      </c>
      <c r="G138" s="116" t="s">
        <v>11230</v>
      </c>
      <c r="H138" s="112" t="s">
        <v>11231</v>
      </c>
      <c r="I138" s="231"/>
      <c r="J138" s="116" t="s">
        <v>11232</v>
      </c>
      <c r="K138" s="116" t="s">
        <v>11233</v>
      </c>
      <c r="L138" s="206">
        <v>7.02</v>
      </c>
      <c r="M138" s="206">
        <v>44.37</v>
      </c>
      <c r="N138" s="206">
        <v>46.8</v>
      </c>
      <c r="O138" s="206">
        <v>73.95</v>
      </c>
      <c r="P138" s="206">
        <v>76.83</v>
      </c>
      <c r="Q138" s="206">
        <v>8.42</v>
      </c>
      <c r="R138" s="206">
        <v>1.93</v>
      </c>
      <c r="S138" s="206">
        <v>3.04</v>
      </c>
      <c r="T138" s="206">
        <v>3.35</v>
      </c>
      <c r="U138" s="206">
        <v>5.03</v>
      </c>
      <c r="V138" s="206">
        <v>0.3</v>
      </c>
      <c r="W138" s="206">
        <v>0.52</v>
      </c>
      <c r="X138" s="206">
        <v>0.35</v>
      </c>
      <c r="Y138" s="206">
        <v>0.57999999999999996</v>
      </c>
      <c r="Z138" s="206">
        <v>32.53</v>
      </c>
      <c r="AA138" s="206">
        <v>32.880000000000003</v>
      </c>
      <c r="AB138" s="206">
        <v>29.12</v>
      </c>
      <c r="AC138" s="206">
        <v>26.08</v>
      </c>
    </row>
    <row r="139" spans="1:29" ht="109.2" x14ac:dyDescent="0.3">
      <c r="A139" s="116" t="s">
        <v>400</v>
      </c>
      <c r="B139" s="111">
        <v>44680</v>
      </c>
      <c r="C139" s="207" t="s">
        <v>11234</v>
      </c>
      <c r="D139" s="112" t="s">
        <v>11235</v>
      </c>
      <c r="E139" s="112" t="s">
        <v>10587</v>
      </c>
      <c r="F139" s="116"/>
      <c r="G139" s="116"/>
      <c r="H139" s="112" t="s">
        <v>11236</v>
      </c>
      <c r="I139" s="116"/>
      <c r="J139" s="116" t="s">
        <v>11237</v>
      </c>
      <c r="K139" s="116" t="s">
        <v>11238</v>
      </c>
      <c r="L139" s="206">
        <v>11.27</v>
      </c>
      <c r="M139" s="206">
        <v>87.33</v>
      </c>
      <c r="N139" s="206">
        <v>22.53</v>
      </c>
      <c r="O139" s="206">
        <v>21.3</v>
      </c>
      <c r="P139" s="206">
        <v>63.7</v>
      </c>
      <c r="Q139" s="206">
        <v>20.16</v>
      </c>
      <c r="R139" s="206">
        <v>0.53</v>
      </c>
      <c r="S139" s="206">
        <v>1.93</v>
      </c>
      <c r="T139" s="206">
        <v>2.62</v>
      </c>
      <c r="U139" s="206">
        <v>3.94</v>
      </c>
      <c r="V139" s="232">
        <v>-0.06</v>
      </c>
      <c r="W139" s="206">
        <v>0.35</v>
      </c>
      <c r="X139" s="206">
        <v>0.76</v>
      </c>
      <c r="Y139" s="206">
        <v>1.25</v>
      </c>
      <c r="Z139" s="206">
        <v>68.239999999999995</v>
      </c>
      <c r="AA139" s="206">
        <v>66.84</v>
      </c>
      <c r="AB139" s="206">
        <v>72.040000000000006</v>
      </c>
      <c r="AC139" s="206">
        <v>74.33</v>
      </c>
    </row>
    <row r="140" spans="1:29" ht="124.8" x14ac:dyDescent="0.3">
      <c r="A140" s="116" t="s">
        <v>400</v>
      </c>
      <c r="B140" s="111">
        <v>44679</v>
      </c>
      <c r="C140" s="207" t="s">
        <v>11239</v>
      </c>
      <c r="D140" s="112" t="s">
        <v>11240</v>
      </c>
      <c r="E140" s="112" t="s">
        <v>10587</v>
      </c>
      <c r="F140" s="116"/>
      <c r="G140" s="116"/>
      <c r="H140" s="112" t="s">
        <v>11241</v>
      </c>
      <c r="I140" s="116"/>
      <c r="J140" s="116" t="s">
        <v>11242</v>
      </c>
      <c r="K140" s="116" t="s">
        <v>11239</v>
      </c>
      <c r="L140" s="206">
        <v>8.93</v>
      </c>
      <c r="M140" s="206">
        <v>28.42</v>
      </c>
      <c r="N140" s="206">
        <v>23.66</v>
      </c>
      <c r="O140" s="206">
        <v>18.82</v>
      </c>
      <c r="P140" s="206">
        <v>26.85</v>
      </c>
      <c r="Q140" s="206">
        <v>3.66</v>
      </c>
      <c r="R140" s="206">
        <v>2.83</v>
      </c>
      <c r="S140" s="206">
        <v>3.13</v>
      </c>
      <c r="T140" s="206">
        <v>5.44</v>
      </c>
      <c r="U140" s="206">
        <v>7.51</v>
      </c>
      <c r="V140" s="206">
        <v>0.5</v>
      </c>
      <c r="W140" s="206">
        <v>0.48</v>
      </c>
      <c r="X140" s="206">
        <v>1.06</v>
      </c>
      <c r="Y140" s="206">
        <v>1.08</v>
      </c>
      <c r="Z140" s="206">
        <v>40.270000000000003</v>
      </c>
      <c r="AA140" s="206">
        <v>41.85</v>
      </c>
      <c r="AB140" s="206">
        <v>42.88</v>
      </c>
      <c r="AC140" s="206">
        <v>36.47</v>
      </c>
    </row>
    <row r="141" spans="1:29" ht="109.2" x14ac:dyDescent="0.3">
      <c r="A141" s="116" t="s">
        <v>379</v>
      </c>
      <c r="B141" s="111">
        <v>44676</v>
      </c>
      <c r="C141" s="207" t="s">
        <v>11238</v>
      </c>
      <c r="D141" s="112" t="s">
        <v>11243</v>
      </c>
      <c r="E141" s="112" t="s">
        <v>10587</v>
      </c>
      <c r="F141" s="116"/>
      <c r="G141" s="116"/>
      <c r="H141" s="112" t="s">
        <v>11244</v>
      </c>
      <c r="I141" s="116"/>
      <c r="J141" s="116" t="s">
        <v>11245</v>
      </c>
      <c r="K141" s="116" t="s">
        <v>11234</v>
      </c>
      <c r="L141" s="206">
        <v>7.8</v>
      </c>
      <c r="M141" s="206">
        <v>28.16</v>
      </c>
      <c r="N141" s="206">
        <v>30.18</v>
      </c>
      <c r="O141" s="206">
        <v>27.24</v>
      </c>
      <c r="P141" s="206">
        <v>31.49</v>
      </c>
      <c r="Q141" s="206">
        <v>4.92</v>
      </c>
      <c r="R141" s="206">
        <v>3.23</v>
      </c>
      <c r="S141" s="206">
        <v>3.53</v>
      </c>
      <c r="T141" s="206">
        <v>4.1900000000000004</v>
      </c>
      <c r="U141" s="206">
        <v>5.49</v>
      </c>
      <c r="V141" s="232">
        <v>-7.0000000000000007E-2</v>
      </c>
      <c r="W141" s="206">
        <v>0.2</v>
      </c>
      <c r="X141" s="206">
        <v>0.67</v>
      </c>
      <c r="Y141" s="206">
        <v>0.88</v>
      </c>
      <c r="Z141" s="206">
        <v>43.19</v>
      </c>
      <c r="AA141" s="206">
        <v>43.93</v>
      </c>
      <c r="AB141" s="206">
        <v>51.51</v>
      </c>
      <c r="AC141" s="206">
        <v>50.74</v>
      </c>
    </row>
    <row r="142" spans="1:29" ht="15.6" x14ac:dyDescent="0.3">
      <c r="A142" s="260"/>
      <c r="B142" s="266"/>
      <c r="C142" s="264"/>
      <c r="D142" s="261"/>
      <c r="E142" s="261"/>
      <c r="F142" s="260"/>
      <c r="G142" s="260"/>
      <c r="H142" s="261"/>
      <c r="I142" s="260"/>
      <c r="J142" s="260"/>
      <c r="K142" s="265"/>
      <c r="L142" s="261"/>
      <c r="M142" s="261"/>
      <c r="N142" s="261"/>
      <c r="O142" s="262"/>
      <c r="P142" s="262"/>
      <c r="Q142" s="262"/>
      <c r="R142" s="262"/>
      <c r="S142" s="262"/>
      <c r="T142" s="262"/>
      <c r="U142" s="262"/>
      <c r="V142" s="262"/>
      <c r="W142" s="262"/>
      <c r="X142" s="262"/>
      <c r="Y142" s="262"/>
      <c r="Z142" s="262"/>
      <c r="AA142" s="263"/>
      <c r="AB142" s="263"/>
    </row>
    <row r="143" spans="1:29" ht="46.8" x14ac:dyDescent="0.3">
      <c r="A143" s="218"/>
      <c r="B143" s="219"/>
      <c r="C143" s="220"/>
      <c r="D143" s="221"/>
      <c r="E143" s="221"/>
      <c r="F143" s="223"/>
      <c r="G143" s="223"/>
      <c r="H143" s="221"/>
      <c r="I143" s="236"/>
      <c r="J143" s="218"/>
      <c r="K143" s="211" t="s">
        <v>11246</v>
      </c>
      <c r="L143" s="221" t="s">
        <v>11247</v>
      </c>
      <c r="M143" s="221" t="s">
        <v>11248</v>
      </c>
      <c r="N143" s="221" t="s">
        <v>11249</v>
      </c>
      <c r="O143" s="267" t="s">
        <v>11250</v>
      </c>
      <c r="P143" s="267" t="s">
        <v>11251</v>
      </c>
      <c r="Q143" s="267" t="s">
        <v>11252</v>
      </c>
      <c r="R143" s="267" t="s">
        <v>11253</v>
      </c>
      <c r="S143" s="267" t="s">
        <v>11254</v>
      </c>
      <c r="T143" s="267" t="s">
        <v>11255</v>
      </c>
      <c r="U143" s="267" t="s">
        <v>11256</v>
      </c>
      <c r="V143" s="267" t="s">
        <v>11257</v>
      </c>
      <c r="W143" s="267" t="s">
        <v>11258</v>
      </c>
      <c r="X143" s="267" t="s">
        <v>11259</v>
      </c>
      <c r="Y143" s="267" t="s">
        <v>11260</v>
      </c>
      <c r="Z143" s="267" t="s">
        <v>11261</v>
      </c>
      <c r="AA143" s="234"/>
      <c r="AB143" s="234"/>
    </row>
    <row r="144" spans="1:29" ht="109.2" x14ac:dyDescent="0.3">
      <c r="A144" s="202" t="s">
        <v>400</v>
      </c>
      <c r="B144" s="203">
        <v>44673</v>
      </c>
      <c r="C144" s="204" t="s">
        <v>11262</v>
      </c>
      <c r="D144" s="210" t="s">
        <v>271</v>
      </c>
      <c r="E144" s="210" t="s">
        <v>10587</v>
      </c>
      <c r="F144" s="205">
        <v>14.91</v>
      </c>
      <c r="G144" s="205">
        <v>44.095999999999997</v>
      </c>
      <c r="H144" s="210" t="s">
        <v>11263</v>
      </c>
      <c r="I144" s="259"/>
      <c r="J144" s="202" t="s">
        <v>11264</v>
      </c>
      <c r="K144" s="258">
        <v>74.599999999999994</v>
      </c>
      <c r="L144" s="258">
        <v>55.1</v>
      </c>
      <c r="M144" s="258">
        <v>52.1</v>
      </c>
      <c r="N144" s="258">
        <v>13.8</v>
      </c>
      <c r="O144" s="258">
        <v>0.7</v>
      </c>
      <c r="P144" s="258">
        <v>0.9</v>
      </c>
      <c r="Q144" s="258">
        <v>1.8</v>
      </c>
      <c r="R144" s="258">
        <v>3.4</v>
      </c>
      <c r="S144" s="258">
        <v>0</v>
      </c>
      <c r="T144" s="258">
        <v>0</v>
      </c>
      <c r="U144" s="258">
        <v>0.3</v>
      </c>
      <c r="V144" s="258">
        <v>0.9</v>
      </c>
      <c r="W144" s="258">
        <v>59.8</v>
      </c>
      <c r="X144" s="258">
        <v>61.8</v>
      </c>
      <c r="Y144" s="258">
        <v>60.4</v>
      </c>
      <c r="Z144" s="258">
        <v>62.3</v>
      </c>
      <c r="AA144" s="234"/>
      <c r="AB144" s="234"/>
    </row>
    <row r="145" spans="1:28" ht="93.6" x14ac:dyDescent="0.3">
      <c r="A145" s="218" t="s">
        <v>400</v>
      </c>
      <c r="B145" s="219">
        <v>44671</v>
      </c>
      <c r="C145" s="220" t="s">
        <v>11265</v>
      </c>
      <c r="D145" s="273" t="s">
        <v>285</v>
      </c>
      <c r="E145" s="221" t="s">
        <v>10587</v>
      </c>
      <c r="F145" s="223">
        <v>18.9345</v>
      </c>
      <c r="G145" s="223">
        <v>54.91002941</v>
      </c>
      <c r="H145" s="221" t="s">
        <v>11266</v>
      </c>
      <c r="I145" s="236"/>
      <c r="J145" s="218" t="s">
        <v>11264</v>
      </c>
      <c r="K145" s="233">
        <v>82</v>
      </c>
      <c r="L145" s="233">
        <v>59.5</v>
      </c>
      <c r="M145" s="233">
        <v>39.700000000000003</v>
      </c>
      <c r="N145" s="233">
        <v>16.399999999999999</v>
      </c>
      <c r="O145" s="233">
        <v>0.9</v>
      </c>
      <c r="P145" s="233">
        <v>1.4</v>
      </c>
      <c r="Q145" s="233">
        <v>2.2999999999999998</v>
      </c>
      <c r="R145" s="233">
        <v>3.3</v>
      </c>
      <c r="S145" s="233">
        <v>0.1</v>
      </c>
      <c r="T145" s="233">
        <v>0.4</v>
      </c>
      <c r="U145" s="233">
        <v>0.8</v>
      </c>
      <c r="V145" s="233">
        <v>1.4</v>
      </c>
      <c r="W145" s="233">
        <v>44.7</v>
      </c>
      <c r="X145" s="233">
        <v>47.6</v>
      </c>
      <c r="Y145" s="233">
        <v>50.3</v>
      </c>
      <c r="Z145" s="233">
        <v>57.4</v>
      </c>
      <c r="AA145" s="234"/>
      <c r="AB145" s="234"/>
    </row>
    <row r="146" spans="1:28" ht="156" x14ac:dyDescent="0.3">
      <c r="A146" s="218" t="s">
        <v>400</v>
      </c>
      <c r="B146" s="219">
        <v>44671</v>
      </c>
      <c r="C146" s="220" t="s">
        <v>11267</v>
      </c>
      <c r="D146" s="273" t="s">
        <v>278</v>
      </c>
      <c r="E146" s="221" t="s">
        <v>10587</v>
      </c>
      <c r="F146" s="223">
        <v>22.72831</v>
      </c>
      <c r="G146" s="223">
        <v>124.1389393</v>
      </c>
      <c r="H146" s="221" t="s">
        <v>11268</v>
      </c>
      <c r="I146" s="236"/>
      <c r="J146" s="218" t="s">
        <v>11264</v>
      </c>
      <c r="K146" s="233">
        <v>71.900000000000006</v>
      </c>
      <c r="L146" s="233">
        <v>98.2</v>
      </c>
      <c r="M146" s="233">
        <v>185.5</v>
      </c>
      <c r="N146" s="233">
        <v>15.4</v>
      </c>
      <c r="O146" s="233">
        <v>0.7</v>
      </c>
      <c r="P146" s="233">
        <v>2.5</v>
      </c>
      <c r="Q146" s="233">
        <v>4.4000000000000004</v>
      </c>
      <c r="R146" s="233">
        <v>7.6</v>
      </c>
      <c r="S146" s="235">
        <v>-1</v>
      </c>
      <c r="T146" s="235">
        <v>-0.2</v>
      </c>
      <c r="U146" s="235">
        <v>-0.1</v>
      </c>
      <c r="V146" s="233">
        <v>0.7</v>
      </c>
      <c r="W146" s="233">
        <v>31.7</v>
      </c>
      <c r="X146" s="233">
        <v>31.9</v>
      </c>
      <c r="Y146" s="233">
        <v>34.1</v>
      </c>
      <c r="Z146" s="233">
        <v>44</v>
      </c>
      <c r="AA146" s="234"/>
      <c r="AB146" s="234"/>
    </row>
    <row r="147" spans="1:28" ht="140.4" x14ac:dyDescent="0.3">
      <c r="A147" s="218" t="s">
        <v>1214</v>
      </c>
      <c r="B147" s="219">
        <v>44670</v>
      </c>
      <c r="C147" s="220" t="s">
        <v>11269</v>
      </c>
      <c r="D147" s="221" t="s">
        <v>247</v>
      </c>
      <c r="E147" s="221" t="s">
        <v>10587</v>
      </c>
      <c r="F147" s="223">
        <v>36.299999999999997</v>
      </c>
      <c r="G147" s="223">
        <v>111.16800000000001</v>
      </c>
      <c r="H147" s="221" t="s">
        <v>11270</v>
      </c>
      <c r="I147" s="236"/>
      <c r="J147" s="218" t="s">
        <v>11264</v>
      </c>
      <c r="K147" s="233">
        <v>121</v>
      </c>
      <c r="L147" s="233">
        <v>92.6</v>
      </c>
      <c r="M147" s="233">
        <v>76</v>
      </c>
      <c r="N147" s="233">
        <v>3.4</v>
      </c>
      <c r="O147" s="233">
        <v>15.4</v>
      </c>
      <c r="P147" s="233">
        <v>18.5</v>
      </c>
      <c r="Q147" s="233">
        <v>24.8</v>
      </c>
      <c r="R147" s="233">
        <v>32.6</v>
      </c>
      <c r="S147" s="233">
        <v>0.2</v>
      </c>
      <c r="T147" s="235">
        <v>-0.6</v>
      </c>
      <c r="U147" s="233">
        <v>0.7</v>
      </c>
      <c r="V147" s="233">
        <v>1.5</v>
      </c>
      <c r="W147" s="233">
        <v>39.299999999999997</v>
      </c>
      <c r="X147" s="233">
        <v>34.4</v>
      </c>
      <c r="Y147" s="233">
        <v>32.799999999999997</v>
      </c>
      <c r="Z147" s="233">
        <v>30.9</v>
      </c>
      <c r="AA147" s="234"/>
      <c r="AB147" s="234"/>
    </row>
    <row r="148" spans="1:28" ht="78" x14ac:dyDescent="0.3">
      <c r="A148" s="218" t="s">
        <v>400</v>
      </c>
      <c r="B148" s="219">
        <v>44670</v>
      </c>
      <c r="C148" s="220" t="s">
        <v>11271</v>
      </c>
      <c r="D148" s="273" t="s">
        <v>284</v>
      </c>
      <c r="E148" s="221" t="s">
        <v>10587</v>
      </c>
      <c r="F148" s="223">
        <v>10.176600000000001</v>
      </c>
      <c r="G148" s="223">
        <v>92.358000000000004</v>
      </c>
      <c r="H148" s="221" t="s">
        <v>11272</v>
      </c>
      <c r="I148" s="274"/>
      <c r="J148" s="218" t="s">
        <v>11264</v>
      </c>
      <c r="K148" s="233">
        <v>24.2</v>
      </c>
      <c r="L148" s="233">
        <v>22</v>
      </c>
      <c r="M148" s="233">
        <v>51.7</v>
      </c>
      <c r="N148" s="233">
        <v>11.3</v>
      </c>
      <c r="O148" s="233">
        <v>2.2000000000000002</v>
      </c>
      <c r="P148" s="233">
        <v>3.5</v>
      </c>
      <c r="Q148" s="233">
        <v>3.9</v>
      </c>
      <c r="R148" s="233">
        <v>7.8</v>
      </c>
      <c r="S148" s="233">
        <v>0.3</v>
      </c>
      <c r="T148" s="233">
        <v>0.2</v>
      </c>
      <c r="U148" s="233">
        <v>0.6</v>
      </c>
      <c r="V148" s="233">
        <v>1.6</v>
      </c>
      <c r="W148" s="233">
        <v>38.4</v>
      </c>
      <c r="X148" s="233">
        <v>38.1</v>
      </c>
      <c r="Y148" s="233">
        <v>35.5</v>
      </c>
      <c r="Z148" s="233">
        <v>44.9</v>
      </c>
      <c r="AA148" s="234"/>
      <c r="AB148" s="234"/>
    </row>
    <row r="149" spans="1:28" ht="343.2" x14ac:dyDescent="0.3">
      <c r="A149" s="218" t="s">
        <v>1214</v>
      </c>
      <c r="B149" s="219">
        <v>44662</v>
      </c>
      <c r="C149" s="220" t="s">
        <v>11273</v>
      </c>
      <c r="D149" s="221" t="s">
        <v>11274</v>
      </c>
      <c r="E149" s="221" t="s">
        <v>11275</v>
      </c>
      <c r="F149" s="223" t="s">
        <v>11276</v>
      </c>
      <c r="G149" s="223" t="s">
        <v>11277</v>
      </c>
      <c r="H149" s="246" t="s">
        <v>11278</v>
      </c>
      <c r="I149" s="116"/>
      <c r="L149" s="48"/>
      <c r="M149" s="48"/>
      <c r="N149" s="48"/>
      <c r="O149" s="48"/>
      <c r="P149" s="48"/>
      <c r="Q149" s="48"/>
      <c r="R149" s="48"/>
      <c r="S149" s="48"/>
      <c r="T149" s="48"/>
    </row>
    <row r="150" spans="1:28" x14ac:dyDescent="0.3">
      <c r="C150" s="4"/>
    </row>
    <row r="151" spans="1:28" x14ac:dyDescent="0.3">
      <c r="C151" s="4"/>
    </row>
    <row r="152" spans="1:28" x14ac:dyDescent="0.3">
      <c r="C152" s="4"/>
    </row>
    <row r="153" spans="1:28" x14ac:dyDescent="0.3">
      <c r="C153" s="4"/>
    </row>
    <row r="154" spans="1:28" x14ac:dyDescent="0.3">
      <c r="C154" s="4"/>
    </row>
    <row r="155" spans="1:28" x14ac:dyDescent="0.3">
      <c r="C155" s="4"/>
    </row>
    <row r="156" spans="1:28" x14ac:dyDescent="0.3">
      <c r="C156" s="4"/>
    </row>
    <row r="157" spans="1:28" x14ac:dyDescent="0.3">
      <c r="C157" s="4"/>
    </row>
    <row r="158" spans="1:28" x14ac:dyDescent="0.3">
      <c r="C158" s="4"/>
    </row>
    <row r="159" spans="1:28" x14ac:dyDescent="0.3">
      <c r="C159" s="4"/>
    </row>
    <row r="160" spans="1:28" x14ac:dyDescent="0.3">
      <c r="C160" s="4"/>
    </row>
    <row r="161" spans="3:3" x14ac:dyDescent="0.3">
      <c r="C161" s="4"/>
    </row>
    <row r="162" spans="3:3" x14ac:dyDescent="0.3">
      <c r="C162" s="4"/>
    </row>
    <row r="163" spans="3:3" x14ac:dyDescent="0.3">
      <c r="C163" s="4"/>
    </row>
    <row r="164" spans="3:3" x14ac:dyDescent="0.3">
      <c r="C164" s="4"/>
    </row>
    <row r="165" spans="3:3" x14ac:dyDescent="0.3">
      <c r="C165" s="4"/>
    </row>
    <row r="166" spans="3:3" x14ac:dyDescent="0.3">
      <c r="C166" s="4"/>
    </row>
    <row r="167" spans="3:3" x14ac:dyDescent="0.3">
      <c r="C167" s="4"/>
    </row>
    <row r="168" spans="3:3" x14ac:dyDescent="0.3">
      <c r="C168" s="4"/>
    </row>
    <row r="169" spans="3:3" x14ac:dyDescent="0.3">
      <c r="C169" s="4"/>
    </row>
    <row r="170" spans="3:3" x14ac:dyDescent="0.3">
      <c r="C170" s="4"/>
    </row>
    <row r="171" spans="3:3" x14ac:dyDescent="0.3">
      <c r="C171" s="4"/>
    </row>
    <row r="172" spans="3:3" x14ac:dyDescent="0.3">
      <c r="C172" s="4"/>
    </row>
    <row r="173" spans="3:3" x14ac:dyDescent="0.3">
      <c r="C173" s="4"/>
    </row>
    <row r="174" spans="3:3" x14ac:dyDescent="0.3">
      <c r="C174" s="4"/>
    </row>
    <row r="175" spans="3:3" x14ac:dyDescent="0.3">
      <c r="C175" s="4"/>
    </row>
    <row r="176" spans="3:3" x14ac:dyDescent="0.3">
      <c r="C176" s="4"/>
    </row>
    <row r="177" spans="3:3" x14ac:dyDescent="0.3">
      <c r="C177" s="4"/>
    </row>
    <row r="178" spans="3:3" x14ac:dyDescent="0.3">
      <c r="C178" s="4"/>
    </row>
    <row r="179" spans="3:3" x14ac:dyDescent="0.3">
      <c r="C179" s="4"/>
    </row>
    <row r="180" spans="3:3" x14ac:dyDescent="0.3">
      <c r="C180" s="4"/>
    </row>
    <row r="181" spans="3:3" x14ac:dyDescent="0.3">
      <c r="C181" s="4"/>
    </row>
    <row r="182" spans="3:3" x14ac:dyDescent="0.3">
      <c r="C182" s="4"/>
    </row>
    <row r="183" spans="3:3" x14ac:dyDescent="0.3">
      <c r="C183" s="4"/>
    </row>
    <row r="184" spans="3:3" x14ac:dyDescent="0.3">
      <c r="C184" s="4"/>
    </row>
    <row r="185" spans="3:3" x14ac:dyDescent="0.3">
      <c r="C185" s="4"/>
    </row>
    <row r="186" spans="3:3" x14ac:dyDescent="0.3">
      <c r="C186" s="4"/>
    </row>
    <row r="187" spans="3:3" x14ac:dyDescent="0.3">
      <c r="C187" s="4"/>
    </row>
    <row r="188" spans="3:3" x14ac:dyDescent="0.3">
      <c r="C188" s="4"/>
    </row>
    <row r="189" spans="3:3" x14ac:dyDescent="0.3">
      <c r="C189" s="4"/>
    </row>
    <row r="190" spans="3:3" x14ac:dyDescent="0.3">
      <c r="C190" s="4"/>
    </row>
    <row r="191" spans="3:3" x14ac:dyDescent="0.3">
      <c r="C191" s="4"/>
    </row>
    <row r="192" spans="3:3" x14ac:dyDescent="0.3">
      <c r="C192" s="4"/>
    </row>
    <row r="193" spans="3:3" x14ac:dyDescent="0.3">
      <c r="C193" s="4"/>
    </row>
    <row r="194" spans="3:3" x14ac:dyDescent="0.3">
      <c r="C194" s="4"/>
    </row>
    <row r="195" spans="3:3" x14ac:dyDescent="0.3">
      <c r="C195" s="4"/>
    </row>
    <row r="196" spans="3:3" x14ac:dyDescent="0.3">
      <c r="C196" s="4"/>
    </row>
    <row r="197" spans="3:3" x14ac:dyDescent="0.3">
      <c r="C197" s="4"/>
    </row>
    <row r="198" spans="3:3" x14ac:dyDescent="0.3">
      <c r="C198" s="4"/>
    </row>
    <row r="199" spans="3:3" x14ac:dyDescent="0.3">
      <c r="C199" s="4"/>
    </row>
    <row r="200" spans="3:3" x14ac:dyDescent="0.3">
      <c r="C200" s="4"/>
    </row>
    <row r="201" spans="3:3" x14ac:dyDescent="0.3">
      <c r="C201" s="4"/>
    </row>
    <row r="202" spans="3:3" x14ac:dyDescent="0.3">
      <c r="C202" s="4"/>
    </row>
    <row r="203" spans="3:3" x14ac:dyDescent="0.3">
      <c r="C203" s="4"/>
    </row>
    <row r="204" spans="3:3" x14ac:dyDescent="0.3">
      <c r="C204" s="4"/>
    </row>
    <row r="205" spans="3:3" x14ac:dyDescent="0.3">
      <c r="C205" s="4"/>
    </row>
    <row r="206" spans="3:3" x14ac:dyDescent="0.3">
      <c r="C206" s="4"/>
    </row>
    <row r="207" spans="3:3" x14ac:dyDescent="0.3">
      <c r="C207" s="4"/>
    </row>
    <row r="208" spans="3:3" x14ac:dyDescent="0.3">
      <c r="C208" s="4"/>
    </row>
    <row r="209" spans="3:3" x14ac:dyDescent="0.3">
      <c r="C209" s="4"/>
    </row>
    <row r="210" spans="3:3" x14ac:dyDescent="0.3">
      <c r="C210" s="4"/>
    </row>
    <row r="211" spans="3:3" x14ac:dyDescent="0.3">
      <c r="C211" s="4"/>
    </row>
    <row r="212" spans="3:3" x14ac:dyDescent="0.3">
      <c r="C212" s="4"/>
    </row>
    <row r="213" spans="3:3" x14ac:dyDescent="0.3">
      <c r="C213" s="4"/>
    </row>
    <row r="214" spans="3:3" x14ac:dyDescent="0.3">
      <c r="C214" s="4"/>
    </row>
    <row r="215" spans="3:3" x14ac:dyDescent="0.3">
      <c r="C215" s="4"/>
    </row>
    <row r="216" spans="3:3" x14ac:dyDescent="0.3">
      <c r="C216" s="4"/>
    </row>
    <row r="217" spans="3:3" x14ac:dyDescent="0.3">
      <c r="C217" s="4"/>
    </row>
    <row r="218" spans="3:3" x14ac:dyDescent="0.3">
      <c r="C218" s="4"/>
    </row>
    <row r="219" spans="3:3" x14ac:dyDescent="0.3">
      <c r="C219" s="4"/>
    </row>
    <row r="220" spans="3:3" x14ac:dyDescent="0.3">
      <c r="C220" s="4"/>
    </row>
    <row r="221" spans="3:3" x14ac:dyDescent="0.3">
      <c r="C221" s="4"/>
    </row>
    <row r="222" spans="3:3" x14ac:dyDescent="0.3">
      <c r="C222" s="4"/>
    </row>
    <row r="223" spans="3:3" x14ac:dyDescent="0.3">
      <c r="C223" s="4"/>
    </row>
    <row r="224" spans="3:3" x14ac:dyDescent="0.3">
      <c r="C224" s="4"/>
    </row>
    <row r="225" spans="3:3" x14ac:dyDescent="0.3">
      <c r="C225" s="4"/>
    </row>
    <row r="226" spans="3:3" x14ac:dyDescent="0.3">
      <c r="C226" s="4"/>
    </row>
    <row r="227" spans="3:3" x14ac:dyDescent="0.3">
      <c r="C227" s="4"/>
    </row>
    <row r="228" spans="3:3" x14ac:dyDescent="0.3">
      <c r="C228" s="4"/>
    </row>
    <row r="229" spans="3:3" x14ac:dyDescent="0.3">
      <c r="C229" s="4"/>
    </row>
    <row r="230" spans="3:3" x14ac:dyDescent="0.3">
      <c r="C230" s="4"/>
    </row>
    <row r="231" spans="3:3" x14ac:dyDescent="0.3">
      <c r="C231" s="4"/>
    </row>
    <row r="232" spans="3:3" x14ac:dyDescent="0.3">
      <c r="C232" s="4"/>
    </row>
    <row r="233" spans="3:3" x14ac:dyDescent="0.3">
      <c r="C233" s="4"/>
    </row>
    <row r="234" spans="3:3" x14ac:dyDescent="0.3">
      <c r="C234" s="4"/>
    </row>
    <row r="235" spans="3:3" x14ac:dyDescent="0.3">
      <c r="C235" s="4"/>
    </row>
    <row r="236" spans="3:3" x14ac:dyDescent="0.3">
      <c r="C236" s="4"/>
    </row>
    <row r="237" spans="3:3" x14ac:dyDescent="0.3">
      <c r="C237" s="4"/>
    </row>
    <row r="238" spans="3:3" x14ac:dyDescent="0.3">
      <c r="C238" s="4"/>
    </row>
    <row r="239" spans="3:3" x14ac:dyDescent="0.3">
      <c r="C239" s="4"/>
    </row>
    <row r="240" spans="3:3" x14ac:dyDescent="0.3">
      <c r="C240" s="4"/>
    </row>
    <row r="241" spans="3:3" x14ac:dyDescent="0.3">
      <c r="C241" s="4"/>
    </row>
    <row r="242" spans="3:3" x14ac:dyDescent="0.3">
      <c r="C242" s="4"/>
    </row>
    <row r="243" spans="3:3" x14ac:dyDescent="0.3">
      <c r="C243" s="4"/>
    </row>
    <row r="244" spans="3:3" x14ac:dyDescent="0.3">
      <c r="C244" s="4"/>
    </row>
    <row r="245" spans="3:3" x14ac:dyDescent="0.3">
      <c r="C245" s="4"/>
    </row>
    <row r="246" spans="3:3" x14ac:dyDescent="0.3">
      <c r="C246" s="4"/>
    </row>
    <row r="247" spans="3:3" x14ac:dyDescent="0.3">
      <c r="C247" s="4"/>
    </row>
    <row r="248" spans="3:3" x14ac:dyDescent="0.3">
      <c r="C248" s="4"/>
    </row>
    <row r="249" spans="3:3" x14ac:dyDescent="0.3">
      <c r="C249" s="4"/>
    </row>
    <row r="250" spans="3:3" x14ac:dyDescent="0.3">
      <c r="C250" s="4"/>
    </row>
    <row r="251" spans="3:3" x14ac:dyDescent="0.3">
      <c r="C251" s="4"/>
    </row>
    <row r="252" spans="3:3" x14ac:dyDescent="0.3">
      <c r="C252" s="4"/>
    </row>
    <row r="253" spans="3:3" x14ac:dyDescent="0.3">
      <c r="C253" s="4"/>
    </row>
    <row r="254" spans="3:3" x14ac:dyDescent="0.3">
      <c r="C254" s="4"/>
    </row>
    <row r="255" spans="3:3" x14ac:dyDescent="0.3">
      <c r="C255" s="4"/>
    </row>
    <row r="256" spans="3:3" x14ac:dyDescent="0.3">
      <c r="C256" s="4"/>
    </row>
    <row r="257" spans="3:3" x14ac:dyDescent="0.3">
      <c r="C257" s="4"/>
    </row>
    <row r="258" spans="3:3" x14ac:dyDescent="0.3">
      <c r="C258" s="4"/>
    </row>
    <row r="259" spans="3:3" x14ac:dyDescent="0.3">
      <c r="C259" s="4"/>
    </row>
    <row r="260" spans="3:3" x14ac:dyDescent="0.3">
      <c r="C260" s="4"/>
    </row>
    <row r="261" spans="3:3" x14ac:dyDescent="0.3">
      <c r="C261" s="4"/>
    </row>
    <row r="262" spans="3:3" x14ac:dyDescent="0.3">
      <c r="C262" s="4"/>
    </row>
    <row r="263" spans="3:3" x14ac:dyDescent="0.3">
      <c r="C263" s="4"/>
    </row>
    <row r="264" spans="3:3" x14ac:dyDescent="0.3">
      <c r="C264" s="4"/>
    </row>
    <row r="265" spans="3:3" x14ac:dyDescent="0.3">
      <c r="C265" s="4"/>
    </row>
    <row r="266" spans="3:3" x14ac:dyDescent="0.3">
      <c r="C266" s="4"/>
    </row>
    <row r="267" spans="3:3" x14ac:dyDescent="0.3">
      <c r="C267" s="4"/>
    </row>
    <row r="268" spans="3:3" x14ac:dyDescent="0.3">
      <c r="C268" s="4"/>
    </row>
    <row r="269" spans="3:3" x14ac:dyDescent="0.3">
      <c r="C269" s="4"/>
    </row>
    <row r="270" spans="3:3" x14ac:dyDescent="0.3">
      <c r="C270" s="4"/>
    </row>
    <row r="271" spans="3:3" x14ac:dyDescent="0.3">
      <c r="C271" s="4"/>
    </row>
    <row r="272" spans="3:3" x14ac:dyDescent="0.3">
      <c r="C272" s="4"/>
    </row>
    <row r="273" spans="3:3" x14ac:dyDescent="0.3">
      <c r="C273" s="4"/>
    </row>
    <row r="274" spans="3:3" x14ac:dyDescent="0.3">
      <c r="C274" s="4"/>
    </row>
    <row r="275" spans="3:3" x14ac:dyDescent="0.3">
      <c r="C275" s="4"/>
    </row>
    <row r="276" spans="3:3" x14ac:dyDescent="0.3">
      <c r="C276" s="4"/>
    </row>
    <row r="277" spans="3:3" x14ac:dyDescent="0.3">
      <c r="C277" s="4"/>
    </row>
    <row r="278" spans="3:3" x14ac:dyDescent="0.3">
      <c r="C278" s="4"/>
    </row>
    <row r="279" spans="3:3" x14ac:dyDescent="0.3">
      <c r="C279" s="4"/>
    </row>
    <row r="280" spans="3:3" x14ac:dyDescent="0.3">
      <c r="C280" s="4"/>
    </row>
    <row r="281" spans="3:3" x14ac:dyDescent="0.3">
      <c r="C281" s="4"/>
    </row>
    <row r="282" spans="3:3" x14ac:dyDescent="0.3">
      <c r="C282" s="4"/>
    </row>
    <row r="283" spans="3:3" x14ac:dyDescent="0.3">
      <c r="C283" s="4"/>
    </row>
    <row r="284" spans="3:3" x14ac:dyDescent="0.3">
      <c r="C284" s="4"/>
    </row>
    <row r="285" spans="3:3" x14ac:dyDescent="0.3">
      <c r="C285" s="4"/>
    </row>
    <row r="286" spans="3:3" x14ac:dyDescent="0.3">
      <c r="C286" s="4"/>
    </row>
    <row r="287" spans="3:3" x14ac:dyDescent="0.3">
      <c r="C287" s="4"/>
    </row>
    <row r="288" spans="3:3" x14ac:dyDescent="0.3">
      <c r="C288" s="4"/>
    </row>
    <row r="289" spans="3:3" x14ac:dyDescent="0.3">
      <c r="C289" s="4"/>
    </row>
    <row r="290" spans="3:3" x14ac:dyDescent="0.3">
      <c r="C290" s="4"/>
    </row>
    <row r="291" spans="3:3" x14ac:dyDescent="0.3">
      <c r="C291" s="4"/>
    </row>
    <row r="292" spans="3:3" x14ac:dyDescent="0.3">
      <c r="C292" s="4"/>
    </row>
    <row r="293" spans="3:3" x14ac:dyDescent="0.3">
      <c r="C293" s="4"/>
    </row>
    <row r="294" spans="3:3" x14ac:dyDescent="0.3">
      <c r="C294" s="4"/>
    </row>
    <row r="295" spans="3:3" x14ac:dyDescent="0.3">
      <c r="C295" s="4"/>
    </row>
    <row r="296" spans="3:3" x14ac:dyDescent="0.3">
      <c r="C296" s="4"/>
    </row>
    <row r="297" spans="3:3" x14ac:dyDescent="0.3">
      <c r="C297" s="4"/>
    </row>
    <row r="298" spans="3:3" x14ac:dyDescent="0.3">
      <c r="C298" s="4"/>
    </row>
    <row r="299" spans="3:3" x14ac:dyDescent="0.3">
      <c r="C299" s="4"/>
    </row>
    <row r="300" spans="3:3" x14ac:dyDescent="0.3">
      <c r="C300" s="4"/>
    </row>
    <row r="301" spans="3:3" x14ac:dyDescent="0.3">
      <c r="C301" s="4"/>
    </row>
    <row r="302" spans="3:3" x14ac:dyDescent="0.3">
      <c r="C302" s="4"/>
    </row>
    <row r="303" spans="3:3" x14ac:dyDescent="0.3">
      <c r="C303" s="4"/>
    </row>
    <row r="304" spans="3:3" x14ac:dyDescent="0.3">
      <c r="C304" s="4"/>
    </row>
    <row r="305" spans="3:3" x14ac:dyDescent="0.3">
      <c r="C305" s="4"/>
    </row>
    <row r="306" spans="3:3" x14ac:dyDescent="0.3">
      <c r="C306" s="4"/>
    </row>
    <row r="307" spans="3:3" x14ac:dyDescent="0.3">
      <c r="C307" s="4"/>
    </row>
    <row r="308" spans="3:3" x14ac:dyDescent="0.3">
      <c r="C308" s="4"/>
    </row>
    <row r="309" spans="3:3" x14ac:dyDescent="0.3">
      <c r="C309" s="4"/>
    </row>
    <row r="310" spans="3:3" x14ac:dyDescent="0.3">
      <c r="C310" s="4"/>
    </row>
    <row r="311" spans="3:3" x14ac:dyDescent="0.3">
      <c r="C311" s="4"/>
    </row>
    <row r="312" spans="3:3" x14ac:dyDescent="0.3">
      <c r="C312" s="4"/>
    </row>
    <row r="313" spans="3:3" x14ac:dyDescent="0.3">
      <c r="C313" s="4"/>
    </row>
    <row r="314" spans="3:3" x14ac:dyDescent="0.3">
      <c r="C314" s="4"/>
    </row>
    <row r="315" spans="3:3" x14ac:dyDescent="0.3">
      <c r="C315" s="4"/>
    </row>
    <row r="316" spans="3:3" x14ac:dyDescent="0.3">
      <c r="C316" s="4"/>
    </row>
    <row r="317" spans="3:3" x14ac:dyDescent="0.3">
      <c r="C317" s="4"/>
    </row>
    <row r="318" spans="3:3" x14ac:dyDescent="0.3">
      <c r="C318" s="4"/>
    </row>
    <row r="319" spans="3:3" x14ac:dyDescent="0.3">
      <c r="C319" s="4"/>
    </row>
    <row r="320" spans="3:3" x14ac:dyDescent="0.3">
      <c r="C320" s="4"/>
    </row>
    <row r="321" spans="3:3" x14ac:dyDescent="0.3">
      <c r="C321" s="4"/>
    </row>
    <row r="322" spans="3:3" x14ac:dyDescent="0.3">
      <c r="C322" s="4"/>
    </row>
    <row r="323" spans="3:3" x14ac:dyDescent="0.3">
      <c r="C323" s="4"/>
    </row>
    <row r="324" spans="3:3" x14ac:dyDescent="0.3">
      <c r="C324" s="4"/>
    </row>
    <row r="325" spans="3:3" x14ac:dyDescent="0.3">
      <c r="C325" s="4"/>
    </row>
    <row r="326" spans="3:3" x14ac:dyDescent="0.3">
      <c r="C326" s="4"/>
    </row>
    <row r="327" spans="3:3" x14ac:dyDescent="0.3">
      <c r="C327" s="4"/>
    </row>
    <row r="328" spans="3:3" x14ac:dyDescent="0.3">
      <c r="C328" s="4"/>
    </row>
    <row r="329" spans="3:3" x14ac:dyDescent="0.3">
      <c r="C329" s="4"/>
    </row>
    <row r="330" spans="3:3" x14ac:dyDescent="0.3">
      <c r="C330" s="4"/>
    </row>
    <row r="331" spans="3:3" x14ac:dyDescent="0.3">
      <c r="C331" s="4"/>
    </row>
    <row r="332" spans="3:3" x14ac:dyDescent="0.3">
      <c r="C332" s="4"/>
    </row>
    <row r="333" spans="3:3" x14ac:dyDescent="0.3">
      <c r="C333" s="4"/>
    </row>
    <row r="334" spans="3:3" x14ac:dyDescent="0.3">
      <c r="C334" s="4"/>
    </row>
    <row r="335" spans="3:3" x14ac:dyDescent="0.3">
      <c r="C335" s="4"/>
    </row>
    <row r="336" spans="3:3" x14ac:dyDescent="0.3">
      <c r="C336" s="4"/>
    </row>
    <row r="337" spans="3:3" x14ac:dyDescent="0.3">
      <c r="C337" s="4"/>
    </row>
    <row r="338" spans="3:3" x14ac:dyDescent="0.3">
      <c r="C338" s="4"/>
    </row>
    <row r="339" spans="3:3" x14ac:dyDescent="0.3">
      <c r="C339" s="4"/>
    </row>
    <row r="340" spans="3:3" x14ac:dyDescent="0.3">
      <c r="C340" s="4"/>
    </row>
    <row r="341" spans="3:3" x14ac:dyDescent="0.3">
      <c r="C341" s="4"/>
    </row>
    <row r="342" spans="3:3" x14ac:dyDescent="0.3">
      <c r="C342" s="4"/>
    </row>
    <row r="343" spans="3:3" x14ac:dyDescent="0.3">
      <c r="C343" s="4"/>
    </row>
    <row r="344" spans="3:3" x14ac:dyDescent="0.3">
      <c r="C344" s="4"/>
    </row>
    <row r="345" spans="3:3" x14ac:dyDescent="0.3">
      <c r="C345" s="4"/>
    </row>
    <row r="346" spans="3:3" x14ac:dyDescent="0.3">
      <c r="C346" s="4"/>
    </row>
    <row r="347" spans="3:3" x14ac:dyDescent="0.3">
      <c r="C347"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0EA09-F18F-4CD5-8BAE-17BC6FFB56B2}">
  <sheetPr>
    <outlinePr summaryBelow="0" summaryRight="0"/>
  </sheetPr>
  <dimension ref="A1:F23"/>
  <sheetViews>
    <sheetView workbookViewId="0"/>
  </sheetViews>
  <sheetFormatPr defaultColWidth="14" defaultRowHeight="13.8" x14ac:dyDescent="0.3"/>
  <cols>
    <col min="1" max="6" width="16" customWidth="1"/>
  </cols>
  <sheetData>
    <row r="1" spans="1:6" ht="15.6" x14ac:dyDescent="0.3">
      <c r="A1" s="325" t="s">
        <v>11279</v>
      </c>
      <c r="B1" s="325"/>
      <c r="C1" s="274"/>
      <c r="D1" s="281"/>
      <c r="E1" s="282"/>
      <c r="F1" s="274"/>
    </row>
    <row r="2" spans="1:6" ht="15.6" x14ac:dyDescent="0.3">
      <c r="A2" s="202" t="s">
        <v>1087</v>
      </c>
      <c r="B2" s="210" t="s">
        <v>1878</v>
      </c>
      <c r="C2" s="205" t="s">
        <v>5716</v>
      </c>
      <c r="D2" s="210" t="s">
        <v>1677</v>
      </c>
      <c r="E2" s="237" t="s">
        <v>1850</v>
      </c>
      <c r="F2" s="205" t="s">
        <v>1401</v>
      </c>
    </row>
    <row r="3" spans="1:6" ht="15.6" x14ac:dyDescent="0.3">
      <c r="A3" s="218" t="s">
        <v>3912</v>
      </c>
      <c r="B3" s="221" t="s">
        <v>988</v>
      </c>
      <c r="C3" s="223" t="s">
        <v>1360</v>
      </c>
      <c r="D3" s="221" t="s">
        <v>4253</v>
      </c>
      <c r="E3" s="212" t="s">
        <v>3241</v>
      </c>
      <c r="F3" s="223" t="s">
        <v>1058</v>
      </c>
    </row>
    <row r="4" spans="1:6" ht="15.6" x14ac:dyDescent="0.3">
      <c r="A4" s="218" t="s">
        <v>1913</v>
      </c>
      <c r="B4" s="221" t="s">
        <v>2094</v>
      </c>
      <c r="C4" s="223" t="s">
        <v>1860</v>
      </c>
      <c r="D4" s="221" t="s">
        <v>2185</v>
      </c>
      <c r="E4" s="212" t="s">
        <v>11280</v>
      </c>
      <c r="F4" s="223" t="s">
        <v>2000</v>
      </c>
    </row>
    <row r="5" spans="1:6" ht="15.6" x14ac:dyDescent="0.3">
      <c r="A5" s="218" t="s">
        <v>6757</v>
      </c>
      <c r="B5" s="221" t="s">
        <v>1555</v>
      </c>
      <c r="C5" s="223" t="s">
        <v>2456</v>
      </c>
      <c r="D5" s="221" t="s">
        <v>2808</v>
      </c>
      <c r="E5" s="212" t="s">
        <v>1340</v>
      </c>
      <c r="F5" s="223" t="s">
        <v>3955</v>
      </c>
    </row>
    <row r="6" spans="1:6" ht="15.6" x14ac:dyDescent="0.3">
      <c r="A6" s="218" t="s">
        <v>3247</v>
      </c>
      <c r="B6" s="221" t="s">
        <v>1572</v>
      </c>
      <c r="C6" s="223" t="s">
        <v>2143</v>
      </c>
      <c r="D6" s="221" t="s">
        <v>1634</v>
      </c>
      <c r="E6" s="212" t="s">
        <v>1328</v>
      </c>
      <c r="F6" s="223" t="s">
        <v>2466</v>
      </c>
    </row>
    <row r="7" spans="1:6" ht="15.6" x14ac:dyDescent="0.3">
      <c r="A7" s="218" t="s">
        <v>2240</v>
      </c>
      <c r="B7" s="221" t="s">
        <v>1449</v>
      </c>
      <c r="C7" s="223" t="s">
        <v>2105</v>
      </c>
      <c r="D7" s="221" t="s">
        <v>1584</v>
      </c>
      <c r="E7" s="212" t="s">
        <v>1702</v>
      </c>
      <c r="F7" s="223" t="s">
        <v>3874</v>
      </c>
    </row>
    <row r="8" spans="1:6" ht="15.6" x14ac:dyDescent="0.3">
      <c r="A8" s="218" t="s">
        <v>2548</v>
      </c>
      <c r="B8" s="221" t="s">
        <v>11281</v>
      </c>
      <c r="C8" s="221" t="s">
        <v>1303</v>
      </c>
      <c r="D8" s="221" t="s">
        <v>2803</v>
      </c>
      <c r="E8" s="212" t="s">
        <v>2270</v>
      </c>
      <c r="F8" s="223" t="s">
        <v>1297</v>
      </c>
    </row>
    <row r="9" spans="1:6" ht="15.6" x14ac:dyDescent="0.3">
      <c r="A9" s="218" t="s">
        <v>2869</v>
      </c>
      <c r="B9" s="221" t="s">
        <v>804</v>
      </c>
      <c r="C9" s="223" t="s">
        <v>1737</v>
      </c>
      <c r="D9" s="221" t="s">
        <v>11282</v>
      </c>
      <c r="E9" s="212" t="s">
        <v>4950</v>
      </c>
      <c r="F9" s="223" t="s">
        <v>1003</v>
      </c>
    </row>
    <row r="10" spans="1:6" ht="15.6" x14ac:dyDescent="0.3">
      <c r="A10" s="218" t="s">
        <v>5711</v>
      </c>
      <c r="B10" s="221" t="s">
        <v>3197</v>
      </c>
      <c r="C10" s="223" t="s">
        <v>3207</v>
      </c>
      <c r="D10" s="221" t="s">
        <v>445</v>
      </c>
      <c r="E10" s="212" t="s">
        <v>8723</v>
      </c>
      <c r="F10" s="223" t="s">
        <v>6682</v>
      </c>
    </row>
    <row r="11" spans="1:6" ht="15.6" x14ac:dyDescent="0.3">
      <c r="A11" s="218" t="s">
        <v>1412</v>
      </c>
      <c r="B11" s="221" t="s">
        <v>3918</v>
      </c>
      <c r="C11" s="223" t="s">
        <v>11283</v>
      </c>
      <c r="D11" s="221" t="s">
        <v>2487</v>
      </c>
      <c r="E11" s="212" t="s">
        <v>2251</v>
      </c>
      <c r="F11" s="223" t="s">
        <v>1562</v>
      </c>
    </row>
    <row r="12" spans="1:6" ht="15.6" x14ac:dyDescent="0.3">
      <c r="A12" s="218" t="s">
        <v>7758</v>
      </c>
      <c r="B12" s="221" t="s">
        <v>11284</v>
      </c>
      <c r="C12" s="223" t="s">
        <v>794</v>
      </c>
      <c r="D12" s="221" t="s">
        <v>1455</v>
      </c>
      <c r="E12" s="212" t="s">
        <v>704</v>
      </c>
      <c r="F12" s="223" t="s">
        <v>1550</v>
      </c>
    </row>
    <row r="13" spans="1:6" ht="15.6" x14ac:dyDescent="0.3">
      <c r="A13" s="218" t="s">
        <v>504</v>
      </c>
      <c r="B13" s="221" t="s">
        <v>1731</v>
      </c>
      <c r="C13" s="223" t="s">
        <v>1355</v>
      </c>
      <c r="D13" s="221" t="s">
        <v>3648</v>
      </c>
      <c r="E13" s="212" t="s">
        <v>2319</v>
      </c>
      <c r="F13" s="223" t="s">
        <v>728</v>
      </c>
    </row>
    <row r="14" spans="1:6" ht="15.6" x14ac:dyDescent="0.3">
      <c r="A14" s="218" t="s">
        <v>2740</v>
      </c>
      <c r="B14" s="221" t="s">
        <v>11285</v>
      </c>
      <c r="C14" s="223" t="s">
        <v>1385</v>
      </c>
      <c r="D14" s="221" t="s">
        <v>11286</v>
      </c>
      <c r="E14" s="212" t="s">
        <v>2166</v>
      </c>
      <c r="F14" s="223" t="s">
        <v>11287</v>
      </c>
    </row>
    <row r="15" spans="1:6" ht="15.6" x14ac:dyDescent="0.3">
      <c r="A15" s="218" t="s">
        <v>11288</v>
      </c>
      <c r="B15" s="221" t="s">
        <v>11289</v>
      </c>
      <c r="C15" s="223" t="s">
        <v>11290</v>
      </c>
      <c r="D15" s="221" t="s">
        <v>3737</v>
      </c>
      <c r="E15" s="212" t="s">
        <v>3842</v>
      </c>
      <c r="F15" s="223" t="s">
        <v>11291</v>
      </c>
    </row>
    <row r="16" spans="1:6" ht="15.6" x14ac:dyDescent="0.3">
      <c r="A16" s="218" t="s">
        <v>11292</v>
      </c>
      <c r="B16" s="221" t="s">
        <v>11293</v>
      </c>
      <c r="C16" s="223" t="s">
        <v>530</v>
      </c>
      <c r="D16" s="212" t="s">
        <v>11294</v>
      </c>
      <c r="E16" s="223" t="s">
        <v>7002</v>
      </c>
      <c r="F16" s="223" t="s">
        <v>510</v>
      </c>
    </row>
    <row r="17" spans="1:6" ht="15.6" x14ac:dyDescent="0.3">
      <c r="A17" s="222" t="s">
        <v>1865</v>
      </c>
      <c r="B17" s="221" t="s">
        <v>11295</v>
      </c>
      <c r="C17" s="221" t="s">
        <v>919</v>
      </c>
      <c r="D17" s="277" t="s">
        <v>11296</v>
      </c>
      <c r="E17" s="283" t="s">
        <v>1421</v>
      </c>
      <c r="F17" s="284" t="s">
        <v>671</v>
      </c>
    </row>
    <row r="18" spans="1:6" ht="15.6" x14ac:dyDescent="0.3">
      <c r="A18" s="276" t="s">
        <v>11297</v>
      </c>
      <c r="B18" s="277" t="s">
        <v>11298</v>
      </c>
      <c r="C18" s="274" t="s">
        <v>2537</v>
      </c>
      <c r="D18" s="112" t="s">
        <v>11299</v>
      </c>
      <c r="E18" s="113" t="s">
        <v>11300</v>
      </c>
      <c r="F18" s="116" t="s">
        <v>11301</v>
      </c>
    </row>
    <row r="19" spans="1:6" ht="15.6" x14ac:dyDescent="0.3">
      <c r="A19" s="116" t="s">
        <v>11302</v>
      </c>
      <c r="B19" s="112" t="s">
        <v>2930</v>
      </c>
      <c r="C19" s="278" t="s">
        <v>2260</v>
      </c>
      <c r="D19" s="112" t="s">
        <v>2005</v>
      </c>
      <c r="E19" s="113" t="s">
        <v>3122</v>
      </c>
      <c r="F19" s="116" t="s">
        <v>2216</v>
      </c>
    </row>
    <row r="20" spans="1:6" ht="15.6" x14ac:dyDescent="0.3">
      <c r="A20" s="116" t="s">
        <v>11303</v>
      </c>
      <c r="B20" s="112" t="s">
        <v>1629</v>
      </c>
      <c r="C20" s="278" t="s">
        <v>742</v>
      </c>
      <c r="D20" s="112" t="s">
        <v>11304</v>
      </c>
      <c r="E20" s="279" t="s">
        <v>11305</v>
      </c>
      <c r="F20" s="116" t="s">
        <v>994</v>
      </c>
    </row>
    <row r="21" spans="1:6" ht="15.6" x14ac:dyDescent="0.3">
      <c r="A21" s="112" t="s">
        <v>1964</v>
      </c>
      <c r="B21" s="112" t="s">
        <v>1672</v>
      </c>
      <c r="C21" s="285" t="s">
        <v>487</v>
      </c>
      <c r="D21" s="112" t="s">
        <v>1378</v>
      </c>
      <c r="E21" s="112" t="s">
        <v>11306</v>
      </c>
      <c r="F21" s="112" t="s">
        <v>11307</v>
      </c>
    </row>
    <row r="22" spans="1:6" ht="15.6" x14ac:dyDescent="0.3">
      <c r="A22" s="112" t="s">
        <v>11308</v>
      </c>
      <c r="B22" s="112" t="s">
        <v>11309</v>
      </c>
      <c r="C22" s="112" t="s">
        <v>11310</v>
      </c>
      <c r="D22" s="201" t="s">
        <v>11311</v>
      </c>
      <c r="E22" s="237" t="s">
        <v>11312</v>
      </c>
      <c r="F22" s="205" t="s">
        <v>11313</v>
      </c>
    </row>
    <row r="23" spans="1:6" ht="15.6" x14ac:dyDescent="0.3">
      <c r="A23" s="112" t="s">
        <v>11314</v>
      </c>
      <c r="B23" s="112" t="s">
        <v>2019</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EA89-935C-437E-8F24-45790D7EA046}">
  <sheetPr>
    <outlinePr summaryBelow="0" summaryRight="0"/>
  </sheetPr>
  <dimension ref="A1:L1178"/>
  <sheetViews>
    <sheetView workbookViewId="0"/>
  </sheetViews>
  <sheetFormatPr defaultColWidth="14" defaultRowHeight="13.8" x14ac:dyDescent="0.3"/>
  <cols>
    <col min="1" max="1" width="10" customWidth="1"/>
    <col min="2" max="2" width="19" customWidth="1"/>
    <col min="3" max="3" width="22" customWidth="1"/>
    <col min="4" max="4" width="39" customWidth="1"/>
    <col min="5" max="5" width="19" customWidth="1"/>
    <col min="6" max="6" width="14" customWidth="1"/>
    <col min="7" max="7" width="16" customWidth="1"/>
    <col min="8" max="9" width="20" customWidth="1"/>
    <col min="10" max="10" width="36" customWidth="1"/>
    <col min="11" max="11" width="117" customWidth="1"/>
    <col min="12" max="12" width="105" customWidth="1"/>
  </cols>
  <sheetData>
    <row r="1" spans="1:12" ht="15.6" x14ac:dyDescent="0.3">
      <c r="A1" s="190" t="s">
        <v>352</v>
      </c>
      <c r="B1" s="192" t="s">
        <v>353</v>
      </c>
      <c r="C1" s="190" t="s">
        <v>354</v>
      </c>
      <c r="D1" s="190" t="s">
        <v>355</v>
      </c>
      <c r="E1" s="147" t="s">
        <v>356</v>
      </c>
      <c r="F1" s="193" t="s">
        <v>357</v>
      </c>
      <c r="G1" s="190" t="s">
        <v>358</v>
      </c>
      <c r="H1" s="301" t="s">
        <v>361</v>
      </c>
      <c r="I1" s="301" t="s">
        <v>362</v>
      </c>
      <c r="J1" s="301" t="s">
        <v>363</v>
      </c>
      <c r="K1" s="190" t="s">
        <v>365</v>
      </c>
      <c r="L1" s="194" t="s">
        <v>366</v>
      </c>
    </row>
    <row r="2" spans="1:12" ht="78" x14ac:dyDescent="0.3">
      <c r="A2" s="291" t="s">
        <v>412</v>
      </c>
      <c r="B2" s="290">
        <v>45141</v>
      </c>
      <c r="C2" s="289" t="s">
        <v>11315</v>
      </c>
      <c r="D2" s="269" t="s">
        <v>11316</v>
      </c>
      <c r="E2" s="269"/>
      <c r="F2" s="271" t="s">
        <v>1249</v>
      </c>
      <c r="G2" s="271" t="s">
        <v>4574</v>
      </c>
      <c r="H2" s="286"/>
      <c r="I2" s="287"/>
      <c r="J2" s="286"/>
      <c r="K2" s="269" t="s">
        <v>11317</v>
      </c>
      <c r="L2" s="269" t="s">
        <v>11318</v>
      </c>
    </row>
    <row r="3" spans="1:12" ht="78" x14ac:dyDescent="0.3">
      <c r="A3" s="291" t="s">
        <v>1214</v>
      </c>
      <c r="B3" s="290">
        <v>45142</v>
      </c>
      <c r="C3" s="289" t="s">
        <v>11319</v>
      </c>
      <c r="D3" s="269" t="s">
        <v>11320</v>
      </c>
      <c r="E3" s="269"/>
      <c r="F3" s="271" t="s">
        <v>672</v>
      </c>
      <c r="G3" s="271" t="s">
        <v>11321</v>
      </c>
      <c r="H3" s="286"/>
      <c r="I3" s="287"/>
      <c r="J3" s="286"/>
      <c r="K3" s="269" t="s">
        <v>11322</v>
      </c>
      <c r="L3" s="269" t="s">
        <v>11323</v>
      </c>
    </row>
    <row r="4" spans="1:12" ht="156" x14ac:dyDescent="0.3">
      <c r="A4" s="291" t="s">
        <v>400</v>
      </c>
      <c r="B4" s="290">
        <v>45142</v>
      </c>
      <c r="C4" s="289" t="s">
        <v>11324</v>
      </c>
      <c r="D4" s="269" t="s">
        <v>798</v>
      </c>
      <c r="E4" s="269"/>
      <c r="F4" s="271" t="s">
        <v>1386</v>
      </c>
      <c r="G4" s="271" t="s">
        <v>374</v>
      </c>
      <c r="H4" s="286"/>
      <c r="I4" s="287"/>
      <c r="J4" s="286"/>
      <c r="K4" s="269" t="s">
        <v>11325</v>
      </c>
      <c r="L4" s="269" t="s">
        <v>11326</v>
      </c>
    </row>
    <row r="5" spans="1:12" ht="171.6" x14ac:dyDescent="0.3">
      <c r="A5" s="291" t="s">
        <v>400</v>
      </c>
      <c r="B5" s="290">
        <v>45142</v>
      </c>
      <c r="C5" s="289" t="s">
        <v>7871</v>
      </c>
      <c r="D5" s="269" t="s">
        <v>7872</v>
      </c>
      <c r="E5" s="269"/>
      <c r="F5" s="271" t="s">
        <v>373</v>
      </c>
      <c r="G5" s="271" t="s">
        <v>374</v>
      </c>
      <c r="H5" s="286"/>
      <c r="I5" s="287"/>
      <c r="J5" s="286"/>
      <c r="K5" s="269" t="s">
        <v>11327</v>
      </c>
      <c r="L5" s="269" t="s">
        <v>7875</v>
      </c>
    </row>
    <row r="6" spans="1:12" ht="109.2" x14ac:dyDescent="0.3">
      <c r="A6" s="291" t="s">
        <v>1214</v>
      </c>
      <c r="B6" s="290">
        <v>45142</v>
      </c>
      <c r="C6" s="289" t="s">
        <v>2905</v>
      </c>
      <c r="D6" s="269" t="s">
        <v>2906</v>
      </c>
      <c r="E6" s="269"/>
      <c r="F6" s="271" t="s">
        <v>394</v>
      </c>
      <c r="G6" s="271" t="s">
        <v>374</v>
      </c>
      <c r="H6" s="286"/>
      <c r="I6" s="287"/>
      <c r="J6" s="286"/>
      <c r="K6" s="269" t="s">
        <v>11328</v>
      </c>
      <c r="L6" s="269" t="s">
        <v>2908</v>
      </c>
    </row>
    <row r="7" spans="1:12" ht="109.2" x14ac:dyDescent="0.3">
      <c r="A7" s="291" t="s">
        <v>400</v>
      </c>
      <c r="B7" s="290">
        <v>45142</v>
      </c>
      <c r="C7" s="289" t="s">
        <v>8041</v>
      </c>
      <c r="D7" s="269" t="s">
        <v>8042</v>
      </c>
      <c r="E7" s="269"/>
      <c r="F7" s="271" t="s">
        <v>383</v>
      </c>
      <c r="G7" s="271" t="s">
        <v>11329</v>
      </c>
      <c r="H7" s="286"/>
      <c r="I7" s="287"/>
      <c r="J7" s="286"/>
      <c r="K7" s="269" t="s">
        <v>11330</v>
      </c>
      <c r="L7" s="269" t="s">
        <v>8045</v>
      </c>
    </row>
    <row r="8" spans="1:12" ht="78" x14ac:dyDescent="0.3">
      <c r="A8" s="291" t="s">
        <v>400</v>
      </c>
      <c r="B8" s="290">
        <v>45142</v>
      </c>
      <c r="C8" s="289" t="s">
        <v>6442</v>
      </c>
      <c r="D8" s="269" t="s">
        <v>11331</v>
      </c>
      <c r="E8" s="269"/>
      <c r="F8" s="271" t="s">
        <v>11332</v>
      </c>
      <c r="G8" s="271" t="s">
        <v>374</v>
      </c>
      <c r="H8" s="286"/>
      <c r="I8" s="287"/>
      <c r="J8" s="286"/>
      <c r="K8" s="269" t="s">
        <v>11333</v>
      </c>
      <c r="L8" s="269" t="s">
        <v>6446</v>
      </c>
    </row>
    <row r="9" spans="1:12" ht="140.4" x14ac:dyDescent="0.3">
      <c r="A9" s="291" t="s">
        <v>390</v>
      </c>
      <c r="B9" s="290">
        <v>45142</v>
      </c>
      <c r="C9" s="289" t="s">
        <v>11334</v>
      </c>
      <c r="D9" s="269" t="s">
        <v>11335</v>
      </c>
      <c r="E9" s="269"/>
      <c r="F9" s="271" t="s">
        <v>11336</v>
      </c>
      <c r="G9" s="271" t="s">
        <v>374</v>
      </c>
      <c r="H9" s="286"/>
      <c r="I9" s="287"/>
      <c r="J9" s="286"/>
      <c r="K9" s="269" t="s">
        <v>11337</v>
      </c>
      <c r="L9" s="269" t="s">
        <v>11338</v>
      </c>
    </row>
    <row r="10" spans="1:12" ht="124.8" x14ac:dyDescent="0.3">
      <c r="A10" s="291" t="s">
        <v>400</v>
      </c>
      <c r="B10" s="290">
        <v>45142</v>
      </c>
      <c r="C10" s="289" t="s">
        <v>8154</v>
      </c>
      <c r="D10" s="269" t="s">
        <v>8155</v>
      </c>
      <c r="E10" s="269"/>
      <c r="F10" s="271" t="s">
        <v>373</v>
      </c>
      <c r="G10" s="271" t="s">
        <v>374</v>
      </c>
      <c r="H10" s="286"/>
      <c r="I10" s="287"/>
      <c r="J10" s="286"/>
      <c r="K10" s="269" t="s">
        <v>11339</v>
      </c>
      <c r="L10" s="269" t="s">
        <v>11340</v>
      </c>
    </row>
    <row r="11" spans="1:12" ht="62.4" x14ac:dyDescent="0.3">
      <c r="A11" s="291" t="s">
        <v>1654</v>
      </c>
      <c r="B11" s="290">
        <v>45142</v>
      </c>
      <c r="C11" s="289" t="s">
        <v>8660</v>
      </c>
      <c r="D11" s="269" t="s">
        <v>11341</v>
      </c>
      <c r="E11" s="269"/>
      <c r="F11" s="271" t="s">
        <v>383</v>
      </c>
      <c r="G11" s="271" t="s">
        <v>423</v>
      </c>
      <c r="H11" s="286"/>
      <c r="I11" s="287"/>
      <c r="J11" s="286"/>
      <c r="K11" s="269" t="s">
        <v>11342</v>
      </c>
      <c r="L11" s="269" t="s">
        <v>11343</v>
      </c>
    </row>
    <row r="12" spans="1:12" ht="140.4" x14ac:dyDescent="0.3">
      <c r="A12" s="291" t="s">
        <v>750</v>
      </c>
      <c r="B12" s="290">
        <v>45142</v>
      </c>
      <c r="C12" s="289" t="s">
        <v>11344</v>
      </c>
      <c r="D12" s="269" t="s">
        <v>11345</v>
      </c>
      <c r="E12" s="269"/>
      <c r="F12" s="271" t="s">
        <v>11346</v>
      </c>
      <c r="G12" s="271" t="s">
        <v>11347</v>
      </c>
      <c r="H12" s="286"/>
      <c r="I12" s="287"/>
      <c r="J12" s="286"/>
      <c r="K12" s="269" t="s">
        <v>11348</v>
      </c>
      <c r="L12" s="269" t="s">
        <v>11349</v>
      </c>
    </row>
    <row r="13" spans="1:12" ht="78" x14ac:dyDescent="0.3">
      <c r="A13" s="291" t="s">
        <v>822</v>
      </c>
      <c r="B13" s="290">
        <v>45142</v>
      </c>
      <c r="C13" s="289" t="s">
        <v>10492</v>
      </c>
      <c r="D13" s="269" t="s">
        <v>10493</v>
      </c>
      <c r="E13" s="269"/>
      <c r="F13" s="271" t="s">
        <v>373</v>
      </c>
      <c r="G13" s="271" t="s">
        <v>374</v>
      </c>
      <c r="H13" s="286"/>
      <c r="I13" s="287"/>
      <c r="J13" s="286"/>
      <c r="K13" s="269" t="s">
        <v>11350</v>
      </c>
      <c r="L13" s="269" t="s">
        <v>11351</v>
      </c>
    </row>
    <row r="14" spans="1:12" ht="78" x14ac:dyDescent="0.3">
      <c r="A14" s="291" t="s">
        <v>400</v>
      </c>
      <c r="B14" s="290">
        <v>45142</v>
      </c>
      <c r="C14" s="289" t="s">
        <v>8555</v>
      </c>
      <c r="D14" s="269" t="s">
        <v>11352</v>
      </c>
      <c r="E14" s="269"/>
      <c r="F14" s="271" t="s">
        <v>498</v>
      </c>
      <c r="G14" s="271" t="s">
        <v>423</v>
      </c>
      <c r="H14" s="286"/>
      <c r="I14" s="287"/>
      <c r="J14" s="286"/>
      <c r="K14" s="269" t="s">
        <v>11353</v>
      </c>
      <c r="L14" s="269" t="s">
        <v>11354</v>
      </c>
    </row>
    <row r="15" spans="1:12" ht="78" x14ac:dyDescent="0.3">
      <c r="A15" s="291" t="s">
        <v>1214</v>
      </c>
      <c r="B15" s="290">
        <v>45142</v>
      </c>
      <c r="C15" s="289" t="s">
        <v>11355</v>
      </c>
      <c r="D15" s="269" t="s">
        <v>11356</v>
      </c>
      <c r="E15" s="269"/>
      <c r="F15" s="271" t="s">
        <v>672</v>
      </c>
      <c r="G15" s="271" t="s">
        <v>499</v>
      </c>
      <c r="H15" s="286"/>
      <c r="I15" s="287"/>
      <c r="J15" s="286"/>
      <c r="K15" s="269" t="s">
        <v>11357</v>
      </c>
      <c r="L15" s="269" t="s">
        <v>11358</v>
      </c>
    </row>
    <row r="16" spans="1:12" ht="109.2" x14ac:dyDescent="0.3">
      <c r="A16" s="291" t="s">
        <v>684</v>
      </c>
      <c r="B16" s="290">
        <v>45142</v>
      </c>
      <c r="C16" s="289" t="s">
        <v>11359</v>
      </c>
      <c r="D16" s="269" t="s">
        <v>11360</v>
      </c>
      <c r="E16" s="269"/>
      <c r="F16" s="271" t="s">
        <v>11361</v>
      </c>
      <c r="G16" s="271" t="s">
        <v>11329</v>
      </c>
      <c r="H16" s="286"/>
      <c r="I16" s="287"/>
      <c r="J16" s="286"/>
      <c r="K16" s="269" t="s">
        <v>11362</v>
      </c>
      <c r="L16" s="269" t="s">
        <v>11363</v>
      </c>
    </row>
    <row r="17" spans="1:12" ht="109.2" x14ac:dyDescent="0.3">
      <c r="A17" s="291" t="s">
        <v>390</v>
      </c>
      <c r="B17" s="290">
        <v>45142</v>
      </c>
      <c r="C17" s="289" t="s">
        <v>11364</v>
      </c>
      <c r="D17" s="269" t="s">
        <v>11365</v>
      </c>
      <c r="E17" s="269"/>
      <c r="F17" s="271" t="s">
        <v>1623</v>
      </c>
      <c r="G17" s="271" t="s">
        <v>423</v>
      </c>
      <c r="H17" s="286"/>
      <c r="I17" s="287"/>
      <c r="J17" s="286"/>
      <c r="K17" s="269" t="s">
        <v>11366</v>
      </c>
      <c r="L17" s="269" t="s">
        <v>11367</v>
      </c>
    </row>
    <row r="18" spans="1:12" ht="124.8" x14ac:dyDescent="0.3">
      <c r="A18" s="291" t="s">
        <v>1593</v>
      </c>
      <c r="B18" s="290">
        <v>45142</v>
      </c>
      <c r="C18" s="289" t="s">
        <v>11368</v>
      </c>
      <c r="D18" s="269" t="s">
        <v>11369</v>
      </c>
      <c r="E18" s="269"/>
      <c r="F18" s="271" t="s">
        <v>11370</v>
      </c>
      <c r="G18" s="271" t="s">
        <v>374</v>
      </c>
      <c r="H18" s="286"/>
      <c r="I18" s="287"/>
      <c r="J18" s="286"/>
      <c r="K18" s="269" t="s">
        <v>11371</v>
      </c>
      <c r="L18" s="269" t="s">
        <v>11372</v>
      </c>
    </row>
    <row r="19" spans="1:12" ht="78" x14ac:dyDescent="0.3">
      <c r="A19" s="291" t="s">
        <v>390</v>
      </c>
      <c r="B19" s="290">
        <v>45142</v>
      </c>
      <c r="C19" s="289" t="s">
        <v>11373</v>
      </c>
      <c r="D19" s="269" t="s">
        <v>11374</v>
      </c>
      <c r="E19" s="269"/>
      <c r="F19" s="271" t="s">
        <v>373</v>
      </c>
      <c r="G19" s="271" t="s">
        <v>374</v>
      </c>
      <c r="H19" s="286"/>
      <c r="I19" s="287"/>
      <c r="J19" s="286"/>
      <c r="K19" s="269" t="s">
        <v>11375</v>
      </c>
      <c r="L19" s="269" t="s">
        <v>11376</v>
      </c>
    </row>
    <row r="20" spans="1:12" ht="62.4" x14ac:dyDescent="0.3">
      <c r="A20" s="291" t="s">
        <v>400</v>
      </c>
      <c r="B20" s="290">
        <v>45142</v>
      </c>
      <c r="C20" s="289" t="s">
        <v>11377</v>
      </c>
      <c r="D20" s="269" t="s">
        <v>11378</v>
      </c>
      <c r="E20" s="269"/>
      <c r="F20" s="271" t="s">
        <v>612</v>
      </c>
      <c r="G20" s="271" t="s">
        <v>499</v>
      </c>
      <c r="H20" s="286"/>
      <c r="I20" s="287"/>
      <c r="J20" s="286"/>
      <c r="K20" s="269" t="s">
        <v>11379</v>
      </c>
      <c r="L20" s="269" t="s">
        <v>11380</v>
      </c>
    </row>
    <row r="21" spans="1:12" ht="78" x14ac:dyDescent="0.3">
      <c r="A21" s="291" t="s">
        <v>495</v>
      </c>
      <c r="B21" s="290">
        <v>45142</v>
      </c>
      <c r="C21" s="289" t="s">
        <v>11381</v>
      </c>
      <c r="D21" s="269" t="s">
        <v>11382</v>
      </c>
      <c r="E21" s="269"/>
      <c r="F21" s="271" t="s">
        <v>383</v>
      </c>
      <c r="G21" s="271" t="s">
        <v>11383</v>
      </c>
      <c r="H21" s="286"/>
      <c r="I21" s="287"/>
      <c r="J21" s="286"/>
      <c r="K21" s="269" t="s">
        <v>11384</v>
      </c>
      <c r="L21" s="269" t="s">
        <v>11385</v>
      </c>
    </row>
    <row r="22" spans="1:12" ht="62.4" x14ac:dyDescent="0.3">
      <c r="A22" s="291" t="s">
        <v>379</v>
      </c>
      <c r="B22" s="290">
        <v>45142</v>
      </c>
      <c r="C22" s="289" t="s">
        <v>3344</v>
      </c>
      <c r="D22" s="269" t="s">
        <v>11386</v>
      </c>
      <c r="E22" s="269"/>
      <c r="F22" s="271" t="s">
        <v>1329</v>
      </c>
      <c r="G22" s="271" t="s">
        <v>423</v>
      </c>
      <c r="H22" s="286"/>
      <c r="I22" s="287"/>
      <c r="J22" s="286"/>
      <c r="K22" s="269" t="s">
        <v>11387</v>
      </c>
      <c r="L22" s="269" t="s">
        <v>3348</v>
      </c>
    </row>
    <row r="23" spans="1:12" ht="46.8" x14ac:dyDescent="0.3">
      <c r="A23" s="291" t="s">
        <v>400</v>
      </c>
      <c r="B23" s="290">
        <v>45142</v>
      </c>
      <c r="C23" s="289" t="s">
        <v>2253</v>
      </c>
      <c r="D23" s="269" t="s">
        <v>2254</v>
      </c>
      <c r="E23" s="269"/>
      <c r="F23" s="271" t="s">
        <v>373</v>
      </c>
      <c r="G23" s="271" t="s">
        <v>374</v>
      </c>
      <c r="H23" s="286"/>
      <c r="I23" s="287"/>
      <c r="J23" s="286"/>
      <c r="K23" s="269" t="s">
        <v>11388</v>
      </c>
      <c r="L23" s="269" t="s">
        <v>11389</v>
      </c>
    </row>
    <row r="24" spans="1:12" ht="46.8" x14ac:dyDescent="0.3">
      <c r="A24" s="291" t="s">
        <v>1593</v>
      </c>
      <c r="B24" s="290">
        <v>45142</v>
      </c>
      <c r="C24" s="289" t="s">
        <v>9912</v>
      </c>
      <c r="D24" s="269" t="s">
        <v>9913</v>
      </c>
      <c r="E24" s="269"/>
      <c r="F24" s="271" t="s">
        <v>383</v>
      </c>
      <c r="G24" s="271" t="s">
        <v>11390</v>
      </c>
      <c r="H24" s="286"/>
      <c r="I24" s="287"/>
      <c r="J24" s="286"/>
      <c r="K24" s="269" t="s">
        <v>11391</v>
      </c>
      <c r="L24" s="269" t="s">
        <v>9915</v>
      </c>
    </row>
    <row r="25" spans="1:12" ht="93.6" x14ac:dyDescent="0.3">
      <c r="A25" s="291" t="s">
        <v>400</v>
      </c>
      <c r="B25" s="290">
        <v>45142</v>
      </c>
      <c r="C25" s="289" t="s">
        <v>11392</v>
      </c>
      <c r="D25" s="269" t="s">
        <v>11393</v>
      </c>
      <c r="E25" s="269"/>
      <c r="F25" s="271" t="s">
        <v>1329</v>
      </c>
      <c r="G25" s="271" t="s">
        <v>499</v>
      </c>
      <c r="H25" s="286"/>
      <c r="I25" s="287"/>
      <c r="J25" s="286"/>
      <c r="K25" s="269" t="s">
        <v>11394</v>
      </c>
      <c r="L25" s="269" t="s">
        <v>11395</v>
      </c>
    </row>
    <row r="26" spans="1:12" ht="31.2" x14ac:dyDescent="0.3">
      <c r="A26" s="291" t="s">
        <v>379</v>
      </c>
      <c r="B26" s="290">
        <v>45142</v>
      </c>
      <c r="C26" s="289" t="s">
        <v>11396</v>
      </c>
      <c r="D26" s="269" t="s">
        <v>11397</v>
      </c>
      <c r="E26" s="269"/>
      <c r="F26" s="271" t="s">
        <v>373</v>
      </c>
      <c r="G26" s="271" t="s">
        <v>374</v>
      </c>
      <c r="H26" s="286"/>
      <c r="I26" s="287"/>
      <c r="J26" s="286"/>
      <c r="K26" s="269" t="s">
        <v>11398</v>
      </c>
      <c r="L26" s="269" t="s">
        <v>11399</v>
      </c>
    </row>
    <row r="27" spans="1:12" ht="171.6" x14ac:dyDescent="0.3">
      <c r="A27" s="291" t="s">
        <v>412</v>
      </c>
      <c r="B27" s="290">
        <v>45142</v>
      </c>
      <c r="C27" s="289" t="s">
        <v>11400</v>
      </c>
      <c r="D27" s="269" t="s">
        <v>11401</v>
      </c>
      <c r="E27" s="269"/>
      <c r="F27" s="271" t="s">
        <v>373</v>
      </c>
      <c r="G27" s="271" t="s">
        <v>374</v>
      </c>
      <c r="H27" s="286"/>
      <c r="I27" s="287"/>
      <c r="J27" s="286"/>
      <c r="K27" s="269" t="s">
        <v>11402</v>
      </c>
      <c r="L27" s="269" t="s">
        <v>11403</v>
      </c>
    </row>
    <row r="28" spans="1:12" ht="93.6" x14ac:dyDescent="0.3">
      <c r="A28" s="291" t="s">
        <v>379</v>
      </c>
      <c r="B28" s="290">
        <v>45142</v>
      </c>
      <c r="C28" s="289" t="s">
        <v>11404</v>
      </c>
      <c r="D28" s="269" t="s">
        <v>11405</v>
      </c>
      <c r="E28" s="269"/>
      <c r="F28" s="271" t="s">
        <v>373</v>
      </c>
      <c r="G28" s="271" t="s">
        <v>499</v>
      </c>
      <c r="H28" s="286"/>
      <c r="I28" s="287"/>
      <c r="J28" s="286"/>
      <c r="K28" s="269" t="s">
        <v>11406</v>
      </c>
      <c r="L28" s="269" t="s">
        <v>11407</v>
      </c>
    </row>
    <row r="29" spans="1:12" ht="78" x14ac:dyDescent="0.3">
      <c r="A29" s="291" t="s">
        <v>390</v>
      </c>
      <c r="B29" s="290">
        <v>45142</v>
      </c>
      <c r="C29" s="289" t="s">
        <v>11408</v>
      </c>
      <c r="D29" s="269" t="s">
        <v>11409</v>
      </c>
      <c r="E29" s="269"/>
      <c r="F29" s="271" t="s">
        <v>394</v>
      </c>
      <c r="G29" s="271" t="s">
        <v>374</v>
      </c>
      <c r="H29" s="286"/>
      <c r="I29" s="287"/>
      <c r="J29" s="286"/>
      <c r="K29" s="269" t="s">
        <v>11410</v>
      </c>
      <c r="L29" s="269" t="s">
        <v>11411</v>
      </c>
    </row>
    <row r="30" spans="1:12" ht="249.6" x14ac:dyDescent="0.3">
      <c r="A30" s="291" t="s">
        <v>495</v>
      </c>
      <c r="B30" s="290">
        <v>45142</v>
      </c>
      <c r="C30" s="289" t="s">
        <v>11412</v>
      </c>
      <c r="D30" s="269" t="s">
        <v>11413</v>
      </c>
      <c r="E30" s="269"/>
      <c r="F30" s="271" t="s">
        <v>1059</v>
      </c>
      <c r="G30" s="271" t="s">
        <v>374</v>
      </c>
      <c r="H30" s="286"/>
      <c r="I30" s="287"/>
      <c r="J30" s="286"/>
      <c r="K30" s="269" t="s">
        <v>11414</v>
      </c>
      <c r="L30" s="269" t="s">
        <v>11415</v>
      </c>
    </row>
    <row r="31" spans="1:12" ht="124.8" x14ac:dyDescent="0.3">
      <c r="A31" s="291" t="s">
        <v>495</v>
      </c>
      <c r="B31" s="290">
        <v>45142</v>
      </c>
      <c r="C31" s="289" t="s">
        <v>11416</v>
      </c>
      <c r="D31" s="269" t="s">
        <v>11417</v>
      </c>
      <c r="E31" s="269"/>
      <c r="F31" s="271" t="s">
        <v>394</v>
      </c>
      <c r="G31" s="271" t="s">
        <v>374</v>
      </c>
      <c r="H31" s="286"/>
      <c r="I31" s="287"/>
      <c r="J31" s="286"/>
      <c r="K31" s="269" t="s">
        <v>11418</v>
      </c>
      <c r="L31" s="269" t="s">
        <v>11419</v>
      </c>
    </row>
    <row r="32" spans="1:12" ht="140.4" x14ac:dyDescent="0.3">
      <c r="A32" s="291" t="s">
        <v>390</v>
      </c>
      <c r="B32" s="290">
        <v>45142</v>
      </c>
      <c r="C32" s="289" t="s">
        <v>11420</v>
      </c>
      <c r="D32" s="269" t="s">
        <v>11421</v>
      </c>
      <c r="E32" s="269"/>
      <c r="F32" s="271" t="s">
        <v>373</v>
      </c>
      <c r="G32" s="271" t="s">
        <v>374</v>
      </c>
      <c r="H32" s="286"/>
      <c r="I32" s="287"/>
      <c r="J32" s="286"/>
      <c r="K32" s="269" t="s">
        <v>11422</v>
      </c>
      <c r="L32" s="269" t="s">
        <v>11423</v>
      </c>
    </row>
    <row r="33" spans="1:12" ht="93.6" x14ac:dyDescent="0.3">
      <c r="A33" s="291" t="s">
        <v>927</v>
      </c>
      <c r="B33" s="290">
        <v>45142</v>
      </c>
      <c r="C33" s="289" t="s">
        <v>11424</v>
      </c>
      <c r="D33" s="269" t="s">
        <v>11425</v>
      </c>
      <c r="E33" s="269"/>
      <c r="F33" s="271" t="s">
        <v>422</v>
      </c>
      <c r="G33" s="271" t="s">
        <v>374</v>
      </c>
      <c r="H33" s="286"/>
      <c r="I33" s="287"/>
      <c r="J33" s="286"/>
      <c r="K33" s="269" t="s">
        <v>11426</v>
      </c>
      <c r="L33" s="269" t="s">
        <v>11427</v>
      </c>
    </row>
    <row r="34" spans="1:12" ht="140.4" x14ac:dyDescent="0.3">
      <c r="A34" s="291" t="s">
        <v>412</v>
      </c>
      <c r="B34" s="290">
        <v>45142</v>
      </c>
      <c r="C34" s="289" t="s">
        <v>11428</v>
      </c>
      <c r="D34" s="269" t="s">
        <v>11429</v>
      </c>
      <c r="E34" s="269"/>
      <c r="F34" s="271" t="s">
        <v>394</v>
      </c>
      <c r="G34" s="271" t="s">
        <v>374</v>
      </c>
      <c r="H34" s="286"/>
      <c r="I34" s="287"/>
      <c r="J34" s="286"/>
      <c r="K34" s="269" t="s">
        <v>11430</v>
      </c>
      <c r="L34" s="269" t="s">
        <v>11431</v>
      </c>
    </row>
    <row r="35" spans="1:12" ht="93.6" x14ac:dyDescent="0.3">
      <c r="A35" s="291" t="s">
        <v>495</v>
      </c>
      <c r="B35" s="290">
        <v>45142</v>
      </c>
      <c r="C35" s="289" t="s">
        <v>11432</v>
      </c>
      <c r="D35" s="269" t="s">
        <v>11433</v>
      </c>
      <c r="E35" s="269"/>
      <c r="F35" s="271" t="s">
        <v>373</v>
      </c>
      <c r="G35" s="271" t="s">
        <v>374</v>
      </c>
      <c r="H35" s="286"/>
      <c r="I35" s="287"/>
      <c r="J35" s="286"/>
      <c r="K35" s="269" t="s">
        <v>11434</v>
      </c>
      <c r="L35" s="269" t="s">
        <v>11435</v>
      </c>
    </row>
    <row r="36" spans="1:12" ht="46.8" x14ac:dyDescent="0.3">
      <c r="A36" s="291" t="s">
        <v>400</v>
      </c>
      <c r="B36" s="290">
        <v>45142</v>
      </c>
      <c r="C36" s="289" t="s">
        <v>11436</v>
      </c>
      <c r="D36" s="269" t="s">
        <v>11437</v>
      </c>
      <c r="E36" s="269"/>
      <c r="F36" s="271" t="s">
        <v>373</v>
      </c>
      <c r="G36" s="271" t="s">
        <v>374</v>
      </c>
      <c r="H36" s="286"/>
      <c r="I36" s="287"/>
      <c r="J36" s="286"/>
      <c r="K36" s="269" t="s">
        <v>11438</v>
      </c>
      <c r="L36" s="269" t="s">
        <v>11439</v>
      </c>
    </row>
    <row r="37" spans="1:12" ht="156" x14ac:dyDescent="0.3">
      <c r="A37" s="291" t="s">
        <v>495</v>
      </c>
      <c r="B37" s="290">
        <v>45135</v>
      </c>
      <c r="C37" s="289" t="s">
        <v>8369</v>
      </c>
      <c r="D37" s="269" t="s">
        <v>8370</v>
      </c>
      <c r="E37" s="269"/>
      <c r="F37" s="271" t="s">
        <v>373</v>
      </c>
      <c r="G37" s="271" t="s">
        <v>374</v>
      </c>
      <c r="H37" s="286"/>
      <c r="I37" s="287"/>
      <c r="J37" s="286"/>
      <c r="K37" s="269" t="s">
        <v>11440</v>
      </c>
      <c r="L37" s="269"/>
    </row>
    <row r="38" spans="1:12" ht="202.8" x14ac:dyDescent="0.3">
      <c r="A38" s="291" t="s">
        <v>412</v>
      </c>
      <c r="B38" s="290">
        <v>45135</v>
      </c>
      <c r="C38" s="289" t="s">
        <v>10165</v>
      </c>
      <c r="D38" s="269" t="s">
        <v>10166</v>
      </c>
      <c r="E38" s="269"/>
      <c r="F38" s="271" t="s">
        <v>394</v>
      </c>
      <c r="G38" s="271" t="s">
        <v>3171</v>
      </c>
      <c r="H38" s="286"/>
      <c r="I38" s="287"/>
      <c r="J38" s="286"/>
      <c r="K38" s="269" t="s">
        <v>11441</v>
      </c>
      <c r="L38" s="269"/>
    </row>
    <row r="39" spans="1:12" ht="62.4" x14ac:dyDescent="0.3">
      <c r="A39" s="291" t="s">
        <v>379</v>
      </c>
      <c r="B39" s="290">
        <v>45135</v>
      </c>
      <c r="C39" s="289" t="s">
        <v>11442</v>
      </c>
      <c r="D39" s="269" t="s">
        <v>11443</v>
      </c>
      <c r="E39" s="269"/>
      <c r="F39" s="271" t="s">
        <v>1386</v>
      </c>
      <c r="G39" s="271" t="s">
        <v>2426</v>
      </c>
      <c r="H39" s="286"/>
      <c r="I39" s="287"/>
      <c r="J39" s="286"/>
      <c r="K39" s="269" t="s">
        <v>11444</v>
      </c>
      <c r="L39" s="269"/>
    </row>
    <row r="40" spans="1:12" ht="78" x14ac:dyDescent="0.3">
      <c r="A40" s="291" t="s">
        <v>400</v>
      </c>
      <c r="B40" s="290">
        <v>45135</v>
      </c>
      <c r="C40" s="289" t="s">
        <v>11445</v>
      </c>
      <c r="D40" s="269" t="s">
        <v>11446</v>
      </c>
      <c r="E40" s="269"/>
      <c r="F40" s="271" t="s">
        <v>373</v>
      </c>
      <c r="G40" s="271" t="s">
        <v>374</v>
      </c>
      <c r="H40" s="286"/>
      <c r="I40" s="287"/>
      <c r="J40" s="286"/>
      <c r="K40" s="269" t="s">
        <v>11447</v>
      </c>
      <c r="L40" s="269"/>
    </row>
    <row r="41" spans="1:12" ht="46.8" x14ac:dyDescent="0.3">
      <c r="A41" s="291" t="s">
        <v>400</v>
      </c>
      <c r="B41" s="290">
        <v>45135</v>
      </c>
      <c r="C41" s="289" t="s">
        <v>10197</v>
      </c>
      <c r="D41" s="269" t="s">
        <v>10198</v>
      </c>
      <c r="E41" s="269"/>
      <c r="F41" s="271" t="s">
        <v>373</v>
      </c>
      <c r="G41" s="271" t="s">
        <v>374</v>
      </c>
      <c r="H41" s="286"/>
      <c r="I41" s="287"/>
      <c r="J41" s="286"/>
      <c r="K41" s="269" t="s">
        <v>11448</v>
      </c>
      <c r="L41" s="269"/>
    </row>
    <row r="42" spans="1:12" ht="93.6" x14ac:dyDescent="0.3">
      <c r="A42" s="291" t="s">
        <v>495</v>
      </c>
      <c r="B42" s="290">
        <v>45135</v>
      </c>
      <c r="C42" s="289" t="s">
        <v>802</v>
      </c>
      <c r="D42" s="269" t="s">
        <v>803</v>
      </c>
      <c r="E42" s="269"/>
      <c r="F42" s="271" t="s">
        <v>383</v>
      </c>
      <c r="G42" s="271" t="s">
        <v>11449</v>
      </c>
      <c r="H42" s="286"/>
      <c r="I42" s="287"/>
      <c r="J42" s="286"/>
      <c r="K42" s="269" t="s">
        <v>11450</v>
      </c>
      <c r="L42" s="269"/>
    </row>
    <row r="43" spans="1:12" ht="62.4" x14ac:dyDescent="0.3">
      <c r="A43" s="291" t="s">
        <v>379</v>
      </c>
      <c r="B43" s="290">
        <v>45135</v>
      </c>
      <c r="C43" s="289" t="s">
        <v>691</v>
      </c>
      <c r="D43" s="269" t="s">
        <v>692</v>
      </c>
      <c r="E43" s="269"/>
      <c r="F43" s="271" t="s">
        <v>373</v>
      </c>
      <c r="G43" s="271" t="s">
        <v>374</v>
      </c>
      <c r="H43" s="286"/>
      <c r="I43" s="287"/>
      <c r="J43" s="286"/>
      <c r="K43" s="269" t="s">
        <v>11451</v>
      </c>
      <c r="L43" s="269"/>
    </row>
    <row r="44" spans="1:12" ht="31.2" x14ac:dyDescent="0.3">
      <c r="A44" s="291" t="s">
        <v>1654</v>
      </c>
      <c r="B44" s="290">
        <v>45135</v>
      </c>
      <c r="C44" s="289" t="s">
        <v>11452</v>
      </c>
      <c r="D44" s="269" t="s">
        <v>11453</v>
      </c>
      <c r="E44" s="269"/>
      <c r="F44" s="271" t="s">
        <v>373</v>
      </c>
      <c r="G44" s="271" t="s">
        <v>374</v>
      </c>
      <c r="H44" s="286"/>
      <c r="I44" s="287"/>
      <c r="J44" s="286"/>
      <c r="K44" s="269" t="s">
        <v>11454</v>
      </c>
      <c r="L44" s="269"/>
    </row>
    <row r="45" spans="1:12" ht="62.4" x14ac:dyDescent="0.3">
      <c r="A45" s="291" t="s">
        <v>400</v>
      </c>
      <c r="B45" s="290">
        <v>45135</v>
      </c>
      <c r="C45" s="289" t="s">
        <v>8903</v>
      </c>
      <c r="D45" s="269" t="s">
        <v>8904</v>
      </c>
      <c r="E45" s="269"/>
      <c r="F45" s="271" t="s">
        <v>373</v>
      </c>
      <c r="G45" s="271" t="s">
        <v>374</v>
      </c>
      <c r="H45" s="286"/>
      <c r="I45" s="287"/>
      <c r="J45" s="286"/>
      <c r="K45" s="269" t="s">
        <v>11455</v>
      </c>
      <c r="L45" s="269"/>
    </row>
    <row r="46" spans="1:12" ht="93.6" x14ac:dyDescent="0.3">
      <c r="A46" s="291" t="s">
        <v>400</v>
      </c>
      <c r="B46" s="290">
        <v>45135</v>
      </c>
      <c r="C46" s="289" t="s">
        <v>550</v>
      </c>
      <c r="D46" s="269" t="s">
        <v>551</v>
      </c>
      <c r="E46" s="269"/>
      <c r="F46" s="271" t="s">
        <v>373</v>
      </c>
      <c r="G46" s="271" t="s">
        <v>374</v>
      </c>
      <c r="H46" s="286"/>
      <c r="I46" s="287"/>
      <c r="J46" s="286"/>
      <c r="K46" s="269" t="s">
        <v>11456</v>
      </c>
      <c r="L46" s="269"/>
    </row>
    <row r="47" spans="1:12" ht="46.8" x14ac:dyDescent="0.3">
      <c r="A47" s="291" t="s">
        <v>400</v>
      </c>
      <c r="B47" s="290">
        <v>45135</v>
      </c>
      <c r="C47" s="289" t="s">
        <v>11457</v>
      </c>
      <c r="D47" s="269" t="s">
        <v>11458</v>
      </c>
      <c r="E47" s="269"/>
      <c r="F47" s="271" t="s">
        <v>373</v>
      </c>
      <c r="G47" s="271" t="s">
        <v>374</v>
      </c>
      <c r="H47" s="286"/>
      <c r="I47" s="287"/>
      <c r="J47" s="286"/>
      <c r="K47" s="269" t="s">
        <v>11459</v>
      </c>
      <c r="L47" s="269"/>
    </row>
    <row r="48" spans="1:12" ht="31.2" x14ac:dyDescent="0.3">
      <c r="A48" s="291" t="s">
        <v>400</v>
      </c>
      <c r="B48" s="290">
        <v>45135</v>
      </c>
      <c r="C48" s="289" t="s">
        <v>702</v>
      </c>
      <c r="D48" s="269" t="s">
        <v>703</v>
      </c>
      <c r="E48" s="269"/>
      <c r="F48" s="271" t="s">
        <v>373</v>
      </c>
      <c r="G48" s="271" t="s">
        <v>374</v>
      </c>
      <c r="H48" s="286"/>
      <c r="I48" s="287"/>
      <c r="J48" s="286"/>
      <c r="K48" s="269" t="s">
        <v>11460</v>
      </c>
      <c r="L48" s="269"/>
    </row>
    <row r="49" spans="1:12" ht="46.8" x14ac:dyDescent="0.3">
      <c r="A49" s="291" t="s">
        <v>11461</v>
      </c>
      <c r="B49" s="290">
        <v>45135</v>
      </c>
      <c r="C49" s="289" t="s">
        <v>5810</v>
      </c>
      <c r="D49" s="269" t="s">
        <v>5811</v>
      </c>
      <c r="E49" s="269"/>
      <c r="F49" s="271" t="s">
        <v>373</v>
      </c>
      <c r="G49" s="271" t="s">
        <v>374</v>
      </c>
      <c r="H49" s="286"/>
      <c r="I49" s="287"/>
      <c r="J49" s="286"/>
      <c r="K49" s="269" t="s">
        <v>11462</v>
      </c>
      <c r="L49" s="269"/>
    </row>
    <row r="50" spans="1:12" ht="171.6" x14ac:dyDescent="0.3">
      <c r="A50" s="291" t="s">
        <v>1214</v>
      </c>
      <c r="B50" s="290">
        <v>45135</v>
      </c>
      <c r="C50" s="289" t="s">
        <v>11463</v>
      </c>
      <c r="D50" s="269" t="s">
        <v>11464</v>
      </c>
      <c r="E50" s="269"/>
      <c r="F50" s="271" t="s">
        <v>373</v>
      </c>
      <c r="G50" s="271" t="s">
        <v>374</v>
      </c>
      <c r="H50" s="286"/>
      <c r="I50" s="287"/>
      <c r="J50" s="286"/>
      <c r="K50" s="269" t="s">
        <v>11465</v>
      </c>
      <c r="L50" s="269"/>
    </row>
    <row r="51" spans="1:12" ht="202.8" x14ac:dyDescent="0.3">
      <c r="A51" s="291" t="s">
        <v>400</v>
      </c>
      <c r="B51" s="290">
        <v>45135</v>
      </c>
      <c r="C51" s="289" t="s">
        <v>11466</v>
      </c>
      <c r="D51" s="269" t="s">
        <v>11467</v>
      </c>
      <c r="E51" s="269"/>
      <c r="F51" s="271" t="s">
        <v>373</v>
      </c>
      <c r="G51" s="271" t="s">
        <v>374</v>
      </c>
      <c r="H51" s="286"/>
      <c r="I51" s="287"/>
      <c r="J51" s="286"/>
      <c r="K51" s="269" t="s">
        <v>11468</v>
      </c>
      <c r="L51" s="269"/>
    </row>
    <row r="52" spans="1:12" ht="93.6" x14ac:dyDescent="0.3">
      <c r="A52" s="291" t="s">
        <v>822</v>
      </c>
      <c r="B52" s="290">
        <v>45135</v>
      </c>
      <c r="C52" s="289" t="s">
        <v>11469</v>
      </c>
      <c r="D52" s="269" t="s">
        <v>11470</v>
      </c>
      <c r="E52" s="269"/>
      <c r="F52" s="271" t="s">
        <v>373</v>
      </c>
      <c r="G52" s="271" t="s">
        <v>374</v>
      </c>
      <c r="H52" s="286"/>
      <c r="I52" s="287"/>
      <c r="J52" s="286"/>
      <c r="K52" s="269" t="s">
        <v>11471</v>
      </c>
      <c r="L52" s="269"/>
    </row>
    <row r="53" spans="1:12" ht="140.4" x14ac:dyDescent="0.3">
      <c r="A53" s="291" t="s">
        <v>11461</v>
      </c>
      <c r="B53" s="290">
        <v>45135</v>
      </c>
      <c r="C53" s="289" t="s">
        <v>11472</v>
      </c>
      <c r="D53" s="269" t="s">
        <v>11473</v>
      </c>
      <c r="E53" s="269"/>
      <c r="F53" s="271" t="s">
        <v>373</v>
      </c>
      <c r="G53" s="271" t="s">
        <v>374</v>
      </c>
      <c r="H53" s="286"/>
      <c r="I53" s="287"/>
      <c r="J53" s="286"/>
      <c r="K53" s="269" t="s">
        <v>11474</v>
      </c>
      <c r="L53" s="269"/>
    </row>
    <row r="54" spans="1:12" ht="78" x14ac:dyDescent="0.3">
      <c r="A54" s="291" t="s">
        <v>400</v>
      </c>
      <c r="B54" s="290">
        <v>45135</v>
      </c>
      <c r="C54" s="289" t="s">
        <v>11475</v>
      </c>
      <c r="D54" s="269" t="s">
        <v>11476</v>
      </c>
      <c r="E54" s="269"/>
      <c r="F54" s="271" t="s">
        <v>373</v>
      </c>
      <c r="G54" s="271" t="s">
        <v>423</v>
      </c>
      <c r="H54" s="286"/>
      <c r="I54" s="287"/>
      <c r="J54" s="286"/>
      <c r="K54" s="269" t="s">
        <v>11477</v>
      </c>
      <c r="L54" s="269"/>
    </row>
    <row r="55" spans="1:12" ht="46.8" x14ac:dyDescent="0.3">
      <c r="A55" s="291" t="s">
        <v>400</v>
      </c>
      <c r="B55" s="290">
        <v>45135</v>
      </c>
      <c r="C55" s="289" t="s">
        <v>11478</v>
      </c>
      <c r="D55" s="269" t="s">
        <v>11479</v>
      </c>
      <c r="E55" s="269"/>
      <c r="F55" s="271" t="s">
        <v>373</v>
      </c>
      <c r="G55" s="271" t="s">
        <v>374</v>
      </c>
      <c r="H55" s="286"/>
      <c r="I55" s="287"/>
      <c r="J55" s="286"/>
      <c r="K55" s="269" t="s">
        <v>11480</v>
      </c>
      <c r="L55" s="269"/>
    </row>
    <row r="56" spans="1:12" ht="93.6" x14ac:dyDescent="0.3">
      <c r="A56" s="291" t="s">
        <v>1294</v>
      </c>
      <c r="B56" s="290">
        <v>45135</v>
      </c>
      <c r="C56" s="289" t="s">
        <v>11481</v>
      </c>
      <c r="D56" s="269" t="s">
        <v>11482</v>
      </c>
      <c r="E56" s="269"/>
      <c r="F56" s="271" t="s">
        <v>394</v>
      </c>
      <c r="G56" s="271" t="s">
        <v>374</v>
      </c>
      <c r="H56" s="286"/>
      <c r="I56" s="287"/>
      <c r="J56" s="286"/>
      <c r="K56" s="269" t="s">
        <v>11483</v>
      </c>
      <c r="L56" s="269"/>
    </row>
    <row r="57" spans="1:12" ht="46.8" x14ac:dyDescent="0.3">
      <c r="A57" s="291" t="s">
        <v>400</v>
      </c>
      <c r="B57" s="290">
        <v>45135</v>
      </c>
      <c r="C57" s="289" t="s">
        <v>11484</v>
      </c>
      <c r="D57" s="269" t="s">
        <v>11485</v>
      </c>
      <c r="E57" s="269"/>
      <c r="F57" s="271" t="s">
        <v>612</v>
      </c>
      <c r="G57" s="271" t="s">
        <v>499</v>
      </c>
      <c r="H57" s="286"/>
      <c r="I57" s="287"/>
      <c r="J57" s="286"/>
      <c r="K57" s="269" t="s">
        <v>11486</v>
      </c>
      <c r="L57" s="269"/>
    </row>
    <row r="58" spans="1:12" ht="46.8" x14ac:dyDescent="0.3">
      <c r="A58" s="291" t="s">
        <v>400</v>
      </c>
      <c r="B58" s="290">
        <v>45135</v>
      </c>
      <c r="C58" s="289" t="s">
        <v>11487</v>
      </c>
      <c r="D58" s="269" t="s">
        <v>11488</v>
      </c>
      <c r="E58" s="269"/>
      <c r="F58" s="271" t="s">
        <v>373</v>
      </c>
      <c r="G58" s="271" t="s">
        <v>374</v>
      </c>
      <c r="H58" s="286"/>
      <c r="I58" s="287"/>
      <c r="J58" s="286"/>
      <c r="K58" s="269" t="s">
        <v>11489</v>
      </c>
      <c r="L58" s="269"/>
    </row>
    <row r="59" spans="1:12" ht="31.2" x14ac:dyDescent="0.3">
      <c r="A59" s="291" t="s">
        <v>400</v>
      </c>
      <c r="B59" s="290">
        <v>45135</v>
      </c>
      <c r="C59" s="289" t="s">
        <v>11490</v>
      </c>
      <c r="D59" s="269" t="s">
        <v>5646</v>
      </c>
      <c r="E59" s="269"/>
      <c r="F59" s="271" t="s">
        <v>373</v>
      </c>
      <c r="G59" s="271" t="s">
        <v>374</v>
      </c>
      <c r="H59" s="286"/>
      <c r="I59" s="287"/>
      <c r="J59" s="286"/>
      <c r="K59" s="269" t="s">
        <v>11491</v>
      </c>
      <c r="L59" s="269"/>
    </row>
    <row r="60" spans="1:12" ht="46.8" x14ac:dyDescent="0.3">
      <c r="A60" s="291" t="s">
        <v>400</v>
      </c>
      <c r="B60" s="290">
        <v>45135</v>
      </c>
      <c r="C60" s="289" t="s">
        <v>11492</v>
      </c>
      <c r="D60" s="269" t="s">
        <v>11493</v>
      </c>
      <c r="E60" s="269"/>
      <c r="F60" s="271" t="s">
        <v>394</v>
      </c>
      <c r="G60" s="271" t="s">
        <v>499</v>
      </c>
      <c r="H60" s="286"/>
      <c r="I60" s="287"/>
      <c r="J60" s="286"/>
      <c r="K60" s="269" t="s">
        <v>11494</v>
      </c>
      <c r="L60" s="269"/>
    </row>
    <row r="61" spans="1:12" ht="31.2" x14ac:dyDescent="0.3">
      <c r="A61" s="291" t="s">
        <v>400</v>
      </c>
      <c r="B61" s="290">
        <v>45135</v>
      </c>
      <c r="C61" s="289" t="s">
        <v>697</v>
      </c>
      <c r="D61" s="269" t="s">
        <v>698</v>
      </c>
      <c r="E61" s="269"/>
      <c r="F61" s="271" t="s">
        <v>373</v>
      </c>
      <c r="G61" s="271" t="s">
        <v>374</v>
      </c>
      <c r="H61" s="286"/>
      <c r="I61" s="287"/>
      <c r="J61" s="286"/>
      <c r="K61" s="269" t="s">
        <v>11495</v>
      </c>
      <c r="L61" s="269"/>
    </row>
    <row r="62" spans="1:12" ht="78" x14ac:dyDescent="0.3">
      <c r="A62" s="291" t="s">
        <v>369</v>
      </c>
      <c r="B62" s="290">
        <v>45128</v>
      </c>
      <c r="C62" s="289" t="s">
        <v>11496</v>
      </c>
      <c r="D62" s="269" t="s">
        <v>11497</v>
      </c>
      <c r="E62" s="269" t="s">
        <v>2105</v>
      </c>
      <c r="F62" s="271" t="s">
        <v>672</v>
      </c>
      <c r="G62" s="271" t="s">
        <v>374</v>
      </c>
      <c r="H62" s="286"/>
      <c r="I62" s="287"/>
      <c r="J62" s="286"/>
      <c r="K62" s="269" t="s">
        <v>11498</v>
      </c>
      <c r="L62" s="269"/>
    </row>
    <row r="63" spans="1:12" ht="46.8" x14ac:dyDescent="0.3">
      <c r="A63" s="291" t="s">
        <v>379</v>
      </c>
      <c r="B63" s="290">
        <v>45128</v>
      </c>
      <c r="C63" s="289" t="s">
        <v>11499</v>
      </c>
      <c r="D63" s="269" t="s">
        <v>11500</v>
      </c>
      <c r="E63" s="269" t="s">
        <v>1550</v>
      </c>
      <c r="F63" s="271" t="s">
        <v>672</v>
      </c>
      <c r="G63" s="271" t="s">
        <v>499</v>
      </c>
      <c r="H63" s="286"/>
      <c r="I63" s="287"/>
      <c r="J63" s="286"/>
      <c r="K63" s="269" t="s">
        <v>11501</v>
      </c>
      <c r="L63" s="269"/>
    </row>
    <row r="64" spans="1:12" ht="46.8" x14ac:dyDescent="0.3">
      <c r="A64" s="291" t="s">
        <v>369</v>
      </c>
      <c r="B64" s="290">
        <v>45128</v>
      </c>
      <c r="C64" s="289" t="s">
        <v>11502</v>
      </c>
      <c r="D64" s="269" t="s">
        <v>11503</v>
      </c>
      <c r="E64" s="269" t="s">
        <v>11504</v>
      </c>
      <c r="F64" s="271" t="s">
        <v>672</v>
      </c>
      <c r="G64" s="271" t="s">
        <v>2971</v>
      </c>
      <c r="H64" s="286"/>
      <c r="I64" s="287"/>
      <c r="J64" s="286"/>
      <c r="K64" s="269" t="s">
        <v>11505</v>
      </c>
      <c r="L64" s="269"/>
    </row>
    <row r="65" spans="1:12" ht="78" x14ac:dyDescent="0.3">
      <c r="A65" s="291" t="s">
        <v>400</v>
      </c>
      <c r="B65" s="290">
        <v>45128</v>
      </c>
      <c r="C65" s="289" t="s">
        <v>11506</v>
      </c>
      <c r="D65" s="269" t="s">
        <v>11507</v>
      </c>
      <c r="E65" s="269" t="s">
        <v>4253</v>
      </c>
      <c r="F65" s="271" t="s">
        <v>11508</v>
      </c>
      <c r="G65" s="271" t="s">
        <v>423</v>
      </c>
      <c r="H65" s="286"/>
      <c r="I65" s="287"/>
      <c r="J65" s="286"/>
      <c r="K65" s="269" t="s">
        <v>11509</v>
      </c>
      <c r="L65" s="269"/>
    </row>
    <row r="66" spans="1:12" ht="140.4" x14ac:dyDescent="0.3">
      <c r="A66" s="291" t="s">
        <v>1214</v>
      </c>
      <c r="B66" s="290">
        <v>45128</v>
      </c>
      <c r="C66" s="289" t="s">
        <v>11510</v>
      </c>
      <c r="D66" s="269" t="s">
        <v>11511</v>
      </c>
      <c r="E66" s="269" t="s">
        <v>11512</v>
      </c>
      <c r="F66" s="271" t="s">
        <v>11361</v>
      </c>
      <c r="G66" s="271" t="s">
        <v>11329</v>
      </c>
      <c r="H66" s="286"/>
      <c r="I66" s="287"/>
      <c r="J66" s="286"/>
      <c r="K66" s="269" t="s">
        <v>11513</v>
      </c>
      <c r="L66" s="269"/>
    </row>
    <row r="67" spans="1:12" ht="109.2" x14ac:dyDescent="0.3">
      <c r="A67" s="291" t="s">
        <v>400</v>
      </c>
      <c r="B67" s="290">
        <v>45128</v>
      </c>
      <c r="C67" s="289" t="s">
        <v>11514</v>
      </c>
      <c r="D67" s="269" t="s">
        <v>11515</v>
      </c>
      <c r="E67" s="269" t="s">
        <v>11516</v>
      </c>
      <c r="F67" s="271" t="s">
        <v>11517</v>
      </c>
      <c r="G67" s="271" t="s">
        <v>3362</v>
      </c>
      <c r="H67" s="286"/>
      <c r="I67" s="287"/>
      <c r="J67" s="286"/>
      <c r="K67" s="269" t="s">
        <v>11518</v>
      </c>
      <c r="L67" s="269"/>
    </row>
    <row r="68" spans="1:12" ht="93.6" x14ac:dyDescent="0.3">
      <c r="A68" s="291" t="s">
        <v>379</v>
      </c>
      <c r="B68" s="290">
        <v>45128</v>
      </c>
      <c r="C68" s="289" t="s">
        <v>11519</v>
      </c>
      <c r="D68" s="269" t="s">
        <v>11520</v>
      </c>
      <c r="E68" s="269" t="s">
        <v>2740</v>
      </c>
      <c r="F68" s="271" t="s">
        <v>1059</v>
      </c>
      <c r="G68" s="271" t="s">
        <v>11347</v>
      </c>
      <c r="H68" s="286"/>
      <c r="I68" s="287"/>
      <c r="J68" s="286"/>
      <c r="K68" s="269" t="s">
        <v>11521</v>
      </c>
      <c r="L68" s="269"/>
    </row>
    <row r="69" spans="1:12" ht="140.4" x14ac:dyDescent="0.3">
      <c r="A69" s="291" t="s">
        <v>400</v>
      </c>
      <c r="B69" s="290">
        <v>45128</v>
      </c>
      <c r="C69" s="289" t="s">
        <v>11522</v>
      </c>
      <c r="D69" s="269" t="s">
        <v>11523</v>
      </c>
      <c r="E69" s="269" t="s">
        <v>11524</v>
      </c>
      <c r="F69" s="271" t="s">
        <v>373</v>
      </c>
      <c r="G69" s="271"/>
      <c r="H69" s="286"/>
      <c r="I69" s="287"/>
      <c r="J69" s="286"/>
      <c r="K69" s="269" t="s">
        <v>11525</v>
      </c>
      <c r="L69" s="269"/>
    </row>
    <row r="70" spans="1:12" ht="62.4" x14ac:dyDescent="0.3">
      <c r="A70" s="291" t="s">
        <v>369</v>
      </c>
      <c r="B70" s="290">
        <v>45128</v>
      </c>
      <c r="C70" s="289" t="s">
        <v>7062</v>
      </c>
      <c r="D70" s="269" t="s">
        <v>7063</v>
      </c>
      <c r="E70" s="269" t="s">
        <v>11526</v>
      </c>
      <c r="F70" s="271" t="s">
        <v>373</v>
      </c>
      <c r="G70" s="271"/>
      <c r="H70" s="286"/>
      <c r="I70" s="287"/>
      <c r="J70" s="286"/>
      <c r="K70" s="269" t="s">
        <v>11527</v>
      </c>
      <c r="L70" s="269"/>
    </row>
    <row r="71" spans="1:12" ht="78" x14ac:dyDescent="0.3">
      <c r="A71" s="291" t="s">
        <v>1214</v>
      </c>
      <c r="B71" s="290">
        <v>45128</v>
      </c>
      <c r="C71" s="289" t="s">
        <v>11528</v>
      </c>
      <c r="D71" s="269" t="s">
        <v>11529</v>
      </c>
      <c r="E71" s="269" t="s">
        <v>11530</v>
      </c>
      <c r="F71" s="271" t="s">
        <v>373</v>
      </c>
      <c r="G71" s="271"/>
      <c r="H71" s="286"/>
      <c r="I71" s="287"/>
      <c r="J71" s="286"/>
      <c r="K71" s="269" t="s">
        <v>11531</v>
      </c>
      <c r="L71" s="269"/>
    </row>
    <row r="72" spans="1:12" ht="218.4" x14ac:dyDescent="0.3">
      <c r="A72" s="291" t="s">
        <v>400</v>
      </c>
      <c r="B72" s="290">
        <v>45128</v>
      </c>
      <c r="C72" s="289" t="s">
        <v>11532</v>
      </c>
      <c r="D72" s="269" t="s">
        <v>11533</v>
      </c>
      <c r="E72" s="269" t="s">
        <v>11534</v>
      </c>
      <c r="F72" s="271" t="s">
        <v>373</v>
      </c>
      <c r="G72" s="271"/>
      <c r="H72" s="286"/>
      <c r="I72" s="287"/>
      <c r="J72" s="286"/>
      <c r="K72" s="269" t="s">
        <v>11535</v>
      </c>
      <c r="L72" s="269"/>
    </row>
    <row r="73" spans="1:12" ht="46.8" x14ac:dyDescent="0.3">
      <c r="A73" s="291" t="s">
        <v>400</v>
      </c>
      <c r="B73" s="290">
        <v>45128</v>
      </c>
      <c r="C73" s="289" t="s">
        <v>8851</v>
      </c>
      <c r="D73" s="269" t="s">
        <v>8852</v>
      </c>
      <c r="E73" s="269" t="s">
        <v>11536</v>
      </c>
      <c r="F73" s="271" t="s">
        <v>373</v>
      </c>
      <c r="G73" s="271"/>
      <c r="H73" s="286"/>
      <c r="I73" s="287"/>
      <c r="J73" s="286"/>
      <c r="K73" s="269" t="s">
        <v>11537</v>
      </c>
      <c r="L73" s="269"/>
    </row>
    <row r="74" spans="1:12" ht="31.2" x14ac:dyDescent="0.3">
      <c r="A74" s="291" t="s">
        <v>400</v>
      </c>
      <c r="B74" s="290">
        <v>45128</v>
      </c>
      <c r="C74" s="289" t="s">
        <v>11538</v>
      </c>
      <c r="D74" s="269" t="s">
        <v>11539</v>
      </c>
      <c r="E74" s="269" t="s">
        <v>1691</v>
      </c>
      <c r="F74" s="271" t="s">
        <v>373</v>
      </c>
      <c r="G74" s="271"/>
      <c r="H74" s="286"/>
      <c r="I74" s="287"/>
      <c r="J74" s="286"/>
      <c r="K74" s="269" t="s">
        <v>11540</v>
      </c>
      <c r="L74" s="269"/>
    </row>
    <row r="75" spans="1:12" ht="46.8" x14ac:dyDescent="0.3">
      <c r="A75" s="291" t="s">
        <v>1593</v>
      </c>
      <c r="B75" s="290">
        <v>45128</v>
      </c>
      <c r="C75" s="289" t="s">
        <v>11541</v>
      </c>
      <c r="D75" s="269" t="s">
        <v>11542</v>
      </c>
      <c r="E75" s="269" t="s">
        <v>445</v>
      </c>
      <c r="F75" s="271" t="s">
        <v>373</v>
      </c>
      <c r="G75" s="271"/>
      <c r="H75" s="286"/>
      <c r="I75" s="287"/>
      <c r="J75" s="286"/>
      <c r="K75" s="269" t="s">
        <v>11543</v>
      </c>
      <c r="L75" s="269"/>
    </row>
    <row r="76" spans="1:12" ht="31.2" x14ac:dyDescent="0.3">
      <c r="A76" s="291" t="s">
        <v>379</v>
      </c>
      <c r="B76" s="290">
        <v>45128</v>
      </c>
      <c r="C76" s="289" t="s">
        <v>10001</v>
      </c>
      <c r="D76" s="269" t="s">
        <v>10002</v>
      </c>
      <c r="E76" s="269" t="s">
        <v>1860</v>
      </c>
      <c r="F76" s="271" t="s">
        <v>373</v>
      </c>
      <c r="G76" s="271"/>
      <c r="H76" s="286"/>
      <c r="I76" s="287"/>
      <c r="J76" s="286"/>
      <c r="K76" s="269" t="s">
        <v>11544</v>
      </c>
      <c r="L76" s="269"/>
    </row>
    <row r="77" spans="1:12" ht="31.2" x14ac:dyDescent="0.3">
      <c r="A77" s="291" t="s">
        <v>379</v>
      </c>
      <c r="B77" s="290">
        <v>45128</v>
      </c>
      <c r="C77" s="289" t="s">
        <v>11545</v>
      </c>
      <c r="D77" s="269" t="s">
        <v>3716</v>
      </c>
      <c r="E77" s="269" t="s">
        <v>1850</v>
      </c>
      <c r="F77" s="271" t="s">
        <v>373</v>
      </c>
      <c r="G77" s="271"/>
      <c r="H77" s="286"/>
      <c r="I77" s="287"/>
      <c r="J77" s="286"/>
      <c r="K77" s="269" t="s">
        <v>11546</v>
      </c>
      <c r="L77" s="269"/>
    </row>
    <row r="78" spans="1:12" ht="46.8" x14ac:dyDescent="0.3">
      <c r="A78" s="291" t="s">
        <v>400</v>
      </c>
      <c r="B78" s="290">
        <v>45128</v>
      </c>
      <c r="C78" s="289" t="s">
        <v>9135</v>
      </c>
      <c r="D78" s="269" t="s">
        <v>11547</v>
      </c>
      <c r="E78" s="269" t="s">
        <v>5769</v>
      </c>
      <c r="F78" s="271" t="s">
        <v>373</v>
      </c>
      <c r="G78" s="271"/>
      <c r="H78" s="286"/>
      <c r="I78" s="287"/>
      <c r="J78" s="286"/>
      <c r="K78" s="269" t="s">
        <v>11548</v>
      </c>
      <c r="L78" s="269"/>
    </row>
    <row r="79" spans="1:12" ht="140.4" x14ac:dyDescent="0.3">
      <c r="A79" s="291" t="s">
        <v>400</v>
      </c>
      <c r="B79" s="290">
        <v>45128</v>
      </c>
      <c r="C79" s="289" t="s">
        <v>11549</v>
      </c>
      <c r="D79" s="269" t="s">
        <v>11550</v>
      </c>
      <c r="E79" s="269" t="s">
        <v>11551</v>
      </c>
      <c r="F79" s="271" t="s">
        <v>373</v>
      </c>
      <c r="G79" s="271"/>
      <c r="H79" s="286"/>
      <c r="I79" s="287"/>
      <c r="J79" s="286"/>
      <c r="K79" s="269" t="s">
        <v>11552</v>
      </c>
      <c r="L79" s="269"/>
    </row>
    <row r="80" spans="1:12" ht="62.4" x14ac:dyDescent="0.3">
      <c r="A80" s="291" t="s">
        <v>379</v>
      </c>
      <c r="B80" s="290">
        <v>45128</v>
      </c>
      <c r="C80" s="289" t="s">
        <v>11553</v>
      </c>
      <c r="D80" s="269" t="s">
        <v>11554</v>
      </c>
      <c r="E80" s="269" t="s">
        <v>742</v>
      </c>
      <c r="F80" s="271" t="s">
        <v>373</v>
      </c>
      <c r="G80" s="271"/>
      <c r="H80" s="286"/>
      <c r="I80" s="287"/>
      <c r="J80" s="286"/>
      <c r="K80" s="269" t="s">
        <v>11555</v>
      </c>
      <c r="L80" s="269"/>
    </row>
    <row r="81" spans="1:12" ht="46.8" x14ac:dyDescent="0.3">
      <c r="A81" s="291" t="s">
        <v>1214</v>
      </c>
      <c r="B81" s="290">
        <v>45128</v>
      </c>
      <c r="C81" s="289" t="s">
        <v>4350</v>
      </c>
      <c r="D81" s="269" t="s">
        <v>4351</v>
      </c>
      <c r="E81" s="269" t="s">
        <v>4352</v>
      </c>
      <c r="F81" s="271" t="s">
        <v>373</v>
      </c>
      <c r="G81" s="271"/>
      <c r="H81" s="286"/>
      <c r="I81" s="287"/>
      <c r="J81" s="286"/>
      <c r="K81" s="269" t="s">
        <v>11556</v>
      </c>
      <c r="L81" s="269"/>
    </row>
    <row r="82" spans="1:12" ht="31.2" x14ac:dyDescent="0.3">
      <c r="A82" s="291" t="s">
        <v>495</v>
      </c>
      <c r="B82" s="290">
        <v>45128</v>
      </c>
      <c r="C82" s="289" t="s">
        <v>11557</v>
      </c>
      <c r="D82" s="269" t="s">
        <v>11558</v>
      </c>
      <c r="E82" s="269" t="s">
        <v>1672</v>
      </c>
      <c r="F82" s="271" t="s">
        <v>373</v>
      </c>
      <c r="G82" s="271"/>
      <c r="H82" s="286"/>
      <c r="I82" s="287"/>
      <c r="J82" s="286"/>
      <c r="K82" s="269" t="s">
        <v>11559</v>
      </c>
      <c r="L82" s="269"/>
    </row>
    <row r="83" spans="1:12" ht="78" x14ac:dyDescent="0.3">
      <c r="A83" s="291" t="s">
        <v>400</v>
      </c>
      <c r="B83" s="290">
        <v>45128</v>
      </c>
      <c r="C83" s="289" t="s">
        <v>1170</v>
      </c>
      <c r="D83" s="269" t="s">
        <v>1171</v>
      </c>
      <c r="E83" s="269" t="s">
        <v>11560</v>
      </c>
      <c r="F83" s="271" t="s">
        <v>394</v>
      </c>
      <c r="G83" s="271" t="s">
        <v>11329</v>
      </c>
      <c r="H83" s="286"/>
      <c r="I83" s="287"/>
      <c r="J83" s="286"/>
      <c r="K83" s="269" t="s">
        <v>11561</v>
      </c>
      <c r="L83" s="269"/>
    </row>
    <row r="84" spans="1:12" ht="62.4" x14ac:dyDescent="0.3">
      <c r="A84" s="291" t="s">
        <v>400</v>
      </c>
      <c r="B84" s="290">
        <v>45114</v>
      </c>
      <c r="C84" s="289" t="s">
        <v>5877</v>
      </c>
      <c r="D84" s="269" t="s">
        <v>5878</v>
      </c>
      <c r="E84" s="269" t="s">
        <v>704</v>
      </c>
      <c r="F84" s="271" t="s">
        <v>1556</v>
      </c>
      <c r="G84" s="271" t="s">
        <v>409</v>
      </c>
      <c r="H84" s="286"/>
      <c r="I84" s="287"/>
      <c r="J84" s="286"/>
      <c r="K84" s="269" t="s">
        <v>11562</v>
      </c>
      <c r="L84" s="269" t="s">
        <v>5880</v>
      </c>
    </row>
    <row r="85" spans="1:12" ht="78" x14ac:dyDescent="0.3">
      <c r="A85" s="291" t="s">
        <v>379</v>
      </c>
      <c r="B85" s="290">
        <v>45114</v>
      </c>
      <c r="C85" s="289" t="s">
        <v>9153</v>
      </c>
      <c r="D85" s="269" t="s">
        <v>9154</v>
      </c>
      <c r="E85" s="269" t="s">
        <v>9155</v>
      </c>
      <c r="F85" s="271" t="s">
        <v>1556</v>
      </c>
      <c r="G85" s="271" t="s">
        <v>409</v>
      </c>
      <c r="H85" s="286"/>
      <c r="I85" s="287"/>
      <c r="J85" s="286"/>
      <c r="K85" s="269" t="s">
        <v>11563</v>
      </c>
      <c r="L85" s="269" t="s">
        <v>9158</v>
      </c>
    </row>
    <row r="86" spans="1:12" ht="62.4" x14ac:dyDescent="0.3">
      <c r="A86" s="291" t="s">
        <v>379</v>
      </c>
      <c r="B86" s="290">
        <v>45114</v>
      </c>
      <c r="C86" s="289" t="s">
        <v>11564</v>
      </c>
      <c r="D86" s="269" t="s">
        <v>11565</v>
      </c>
      <c r="E86" s="269" t="s">
        <v>2880</v>
      </c>
      <c r="F86" s="271" t="s">
        <v>1463</v>
      </c>
      <c r="G86" s="271" t="s">
        <v>374</v>
      </c>
      <c r="H86" s="286"/>
      <c r="I86" s="287"/>
      <c r="J86" s="286"/>
      <c r="K86" s="269" t="s">
        <v>11566</v>
      </c>
      <c r="L86" s="269" t="s">
        <v>11567</v>
      </c>
    </row>
    <row r="87" spans="1:12" ht="109.2" x14ac:dyDescent="0.3">
      <c r="A87" s="291" t="s">
        <v>379</v>
      </c>
      <c r="B87" s="290">
        <v>45114</v>
      </c>
      <c r="C87" s="289" t="s">
        <v>11568</v>
      </c>
      <c r="D87" s="269" t="s">
        <v>11569</v>
      </c>
      <c r="E87" s="269" t="s">
        <v>919</v>
      </c>
      <c r="F87" s="271" t="s">
        <v>4227</v>
      </c>
      <c r="G87" s="271" t="s">
        <v>942</v>
      </c>
      <c r="H87" s="286"/>
      <c r="I87" s="287"/>
      <c r="J87" s="286"/>
      <c r="K87" s="269" t="s">
        <v>11570</v>
      </c>
      <c r="L87" s="269" t="s">
        <v>11571</v>
      </c>
    </row>
    <row r="88" spans="1:12" ht="234" x14ac:dyDescent="0.3">
      <c r="A88" s="291" t="s">
        <v>400</v>
      </c>
      <c r="B88" s="290">
        <v>45114</v>
      </c>
      <c r="C88" s="289" t="s">
        <v>1509</v>
      </c>
      <c r="D88" s="269" t="s">
        <v>1510</v>
      </c>
      <c r="E88" s="269" t="s">
        <v>11572</v>
      </c>
      <c r="F88" s="271" t="s">
        <v>1470</v>
      </c>
      <c r="G88" s="271" t="s">
        <v>1114</v>
      </c>
      <c r="H88" s="286"/>
      <c r="I88" s="287"/>
      <c r="J88" s="286"/>
      <c r="K88" s="269" t="s">
        <v>11573</v>
      </c>
      <c r="L88" s="269" t="s">
        <v>11574</v>
      </c>
    </row>
    <row r="89" spans="1:12" ht="187.2" x14ac:dyDescent="0.3">
      <c r="A89" s="291" t="s">
        <v>400</v>
      </c>
      <c r="B89" s="290">
        <v>45114</v>
      </c>
      <c r="C89" s="289" t="s">
        <v>11575</v>
      </c>
      <c r="D89" s="269" t="s">
        <v>11576</v>
      </c>
      <c r="E89" s="269" t="s">
        <v>2251</v>
      </c>
      <c r="F89" s="271" t="s">
        <v>1470</v>
      </c>
      <c r="G89" s="271" t="s">
        <v>942</v>
      </c>
      <c r="H89" s="286"/>
      <c r="I89" s="287"/>
      <c r="J89" s="286"/>
      <c r="K89" s="269" t="s">
        <v>11577</v>
      </c>
      <c r="L89" s="269" t="s">
        <v>11578</v>
      </c>
    </row>
    <row r="90" spans="1:12" ht="124.8" x14ac:dyDescent="0.3">
      <c r="A90" s="291" t="s">
        <v>400</v>
      </c>
      <c r="B90" s="290">
        <v>45114</v>
      </c>
      <c r="C90" s="289" t="s">
        <v>11579</v>
      </c>
      <c r="D90" s="269" t="s">
        <v>11580</v>
      </c>
      <c r="E90" s="269" t="s">
        <v>11581</v>
      </c>
      <c r="F90" s="271" t="s">
        <v>373</v>
      </c>
      <c r="G90" s="271" t="s">
        <v>409</v>
      </c>
      <c r="H90" s="286"/>
      <c r="I90" s="287"/>
      <c r="J90" s="286"/>
      <c r="K90" s="269" t="s">
        <v>11582</v>
      </c>
      <c r="L90" s="269" t="s">
        <v>11583</v>
      </c>
    </row>
    <row r="91" spans="1:12" ht="31.2" x14ac:dyDescent="0.3">
      <c r="A91" s="291" t="s">
        <v>400</v>
      </c>
      <c r="B91" s="290">
        <v>45114</v>
      </c>
      <c r="C91" s="289" t="s">
        <v>11584</v>
      </c>
      <c r="D91" s="269" t="s">
        <v>11585</v>
      </c>
      <c r="E91" s="269" t="s">
        <v>2251</v>
      </c>
      <c r="F91" s="271" t="s">
        <v>373</v>
      </c>
      <c r="G91" s="271" t="s">
        <v>374</v>
      </c>
      <c r="H91" s="286"/>
      <c r="I91" s="287"/>
      <c r="J91" s="286"/>
      <c r="K91" s="269" t="s">
        <v>11586</v>
      </c>
      <c r="L91" s="269" t="s">
        <v>11587</v>
      </c>
    </row>
    <row r="92" spans="1:12" ht="78" x14ac:dyDescent="0.3">
      <c r="A92" s="291" t="s">
        <v>822</v>
      </c>
      <c r="B92" s="290">
        <v>45114</v>
      </c>
      <c r="C92" s="289" t="s">
        <v>4607</v>
      </c>
      <c r="D92" s="269" t="s">
        <v>4608</v>
      </c>
      <c r="E92" s="269" t="s">
        <v>1355</v>
      </c>
      <c r="F92" s="271" t="s">
        <v>373</v>
      </c>
      <c r="G92" s="271" t="s">
        <v>374</v>
      </c>
      <c r="H92" s="286"/>
      <c r="I92" s="287"/>
      <c r="J92" s="286"/>
      <c r="K92" s="269" t="s">
        <v>11588</v>
      </c>
      <c r="L92" s="269" t="s">
        <v>4610</v>
      </c>
    </row>
    <row r="93" spans="1:12" ht="109.2" x14ac:dyDescent="0.3">
      <c r="A93" s="291" t="s">
        <v>495</v>
      </c>
      <c r="B93" s="290">
        <v>45114</v>
      </c>
      <c r="C93" s="289" t="s">
        <v>1497</v>
      </c>
      <c r="D93" s="269" t="s">
        <v>1498</v>
      </c>
      <c r="E93" s="269" t="s">
        <v>11589</v>
      </c>
      <c r="F93" s="271" t="s">
        <v>373</v>
      </c>
      <c r="G93" s="271" t="s">
        <v>374</v>
      </c>
      <c r="H93" s="286"/>
      <c r="I93" s="287"/>
      <c r="J93" s="286"/>
      <c r="K93" s="269" t="s">
        <v>11590</v>
      </c>
      <c r="L93" s="269" t="s">
        <v>11591</v>
      </c>
    </row>
    <row r="94" spans="1:12" ht="46.8" x14ac:dyDescent="0.3">
      <c r="A94" s="291" t="s">
        <v>495</v>
      </c>
      <c r="B94" s="290">
        <v>45114</v>
      </c>
      <c r="C94" s="289" t="s">
        <v>11592</v>
      </c>
      <c r="D94" s="269" t="s">
        <v>11593</v>
      </c>
      <c r="E94" s="269" t="s">
        <v>487</v>
      </c>
      <c r="F94" s="271" t="s">
        <v>373</v>
      </c>
      <c r="G94" s="271" t="s">
        <v>374</v>
      </c>
      <c r="H94" s="286"/>
      <c r="I94" s="287"/>
      <c r="J94" s="286"/>
      <c r="K94" s="269" t="s">
        <v>11594</v>
      </c>
      <c r="L94" s="269" t="s">
        <v>11595</v>
      </c>
    </row>
    <row r="95" spans="1:12" ht="109.2" x14ac:dyDescent="0.3">
      <c r="A95" s="291" t="s">
        <v>400</v>
      </c>
      <c r="B95" s="290">
        <v>45114</v>
      </c>
      <c r="C95" s="289" t="s">
        <v>11596</v>
      </c>
      <c r="D95" s="269" t="s">
        <v>11597</v>
      </c>
      <c r="E95" s="269" t="s">
        <v>6073</v>
      </c>
      <c r="F95" s="271" t="s">
        <v>373</v>
      </c>
      <c r="G95" s="271" t="s">
        <v>374</v>
      </c>
      <c r="H95" s="286"/>
      <c r="I95" s="287"/>
      <c r="J95" s="286"/>
      <c r="K95" s="269" t="s">
        <v>11598</v>
      </c>
      <c r="L95" s="269" t="s">
        <v>11599</v>
      </c>
    </row>
    <row r="96" spans="1:12" ht="78" x14ac:dyDescent="0.3">
      <c r="A96" s="291" t="s">
        <v>379</v>
      </c>
      <c r="B96" s="290">
        <v>45114</v>
      </c>
      <c r="C96" s="289" t="s">
        <v>5631</v>
      </c>
      <c r="D96" s="269" t="s">
        <v>5632</v>
      </c>
      <c r="E96" s="269" t="s">
        <v>1328</v>
      </c>
      <c r="F96" s="271" t="s">
        <v>373</v>
      </c>
      <c r="G96" s="271" t="s">
        <v>374</v>
      </c>
      <c r="H96" s="286"/>
      <c r="I96" s="287"/>
      <c r="J96" s="286"/>
      <c r="K96" s="269" t="s">
        <v>11600</v>
      </c>
      <c r="L96" s="269" t="s">
        <v>11601</v>
      </c>
    </row>
    <row r="97" spans="1:12" ht="78" x14ac:dyDescent="0.3">
      <c r="A97" s="291" t="s">
        <v>379</v>
      </c>
      <c r="B97" s="290">
        <v>45114</v>
      </c>
      <c r="C97" s="289" t="s">
        <v>10547</v>
      </c>
      <c r="D97" s="269" t="s">
        <v>10548</v>
      </c>
      <c r="E97" s="269" t="s">
        <v>10549</v>
      </c>
      <c r="F97" s="271" t="s">
        <v>373</v>
      </c>
      <c r="G97" s="271" t="s">
        <v>1317</v>
      </c>
      <c r="H97" s="286"/>
      <c r="I97" s="287"/>
      <c r="J97" s="286"/>
      <c r="K97" s="269" t="s">
        <v>11602</v>
      </c>
      <c r="L97" s="269" t="s">
        <v>10551</v>
      </c>
    </row>
    <row r="98" spans="1:12" ht="78" x14ac:dyDescent="0.3">
      <c r="A98" s="291" t="s">
        <v>412</v>
      </c>
      <c r="B98" s="290">
        <v>45114</v>
      </c>
      <c r="C98" s="289" t="s">
        <v>3283</v>
      </c>
      <c r="D98" s="269" t="s">
        <v>3545</v>
      </c>
      <c r="E98" s="269" t="s">
        <v>11603</v>
      </c>
      <c r="F98" s="271" t="s">
        <v>373</v>
      </c>
      <c r="G98" s="271" t="s">
        <v>374</v>
      </c>
      <c r="H98" s="286"/>
      <c r="I98" s="287"/>
      <c r="J98" s="286"/>
      <c r="K98" s="269" t="s">
        <v>11604</v>
      </c>
      <c r="L98" s="269" t="s">
        <v>3286</v>
      </c>
    </row>
    <row r="99" spans="1:12" ht="46.8" x14ac:dyDescent="0.3">
      <c r="A99" s="291" t="s">
        <v>400</v>
      </c>
      <c r="B99" s="290">
        <v>45114</v>
      </c>
      <c r="C99" s="289" t="s">
        <v>11605</v>
      </c>
      <c r="D99" s="269" t="s">
        <v>11606</v>
      </c>
      <c r="E99" s="269" t="s">
        <v>1355</v>
      </c>
      <c r="F99" s="271" t="s">
        <v>373</v>
      </c>
      <c r="G99" s="271" t="s">
        <v>374</v>
      </c>
      <c r="H99" s="286"/>
      <c r="I99" s="287"/>
      <c r="J99" s="286"/>
      <c r="K99" s="269" t="s">
        <v>11607</v>
      </c>
      <c r="L99" s="269" t="s">
        <v>11608</v>
      </c>
    </row>
    <row r="100" spans="1:12" ht="156" x14ac:dyDescent="0.3">
      <c r="A100" s="291" t="s">
        <v>400</v>
      </c>
      <c r="B100" s="290">
        <v>45114</v>
      </c>
      <c r="C100" s="289" t="s">
        <v>1467</v>
      </c>
      <c r="D100" s="269" t="s">
        <v>1468</v>
      </c>
      <c r="E100" s="269" t="s">
        <v>11609</v>
      </c>
      <c r="F100" s="271" t="s">
        <v>373</v>
      </c>
      <c r="G100" s="271" t="s">
        <v>374</v>
      </c>
      <c r="H100" s="286"/>
      <c r="I100" s="287"/>
      <c r="J100" s="286"/>
      <c r="K100" s="269" t="s">
        <v>11610</v>
      </c>
      <c r="L100" s="269" t="s">
        <v>11611</v>
      </c>
    </row>
    <row r="101" spans="1:12" ht="93.6" x14ac:dyDescent="0.3">
      <c r="A101" s="291" t="s">
        <v>400</v>
      </c>
      <c r="B101" s="290">
        <v>45114</v>
      </c>
      <c r="C101" s="289" t="s">
        <v>11612</v>
      </c>
      <c r="D101" s="269" t="s">
        <v>11613</v>
      </c>
      <c r="E101" s="269" t="s">
        <v>2740</v>
      </c>
      <c r="F101" s="271" t="s">
        <v>373</v>
      </c>
      <c r="G101" s="271" t="s">
        <v>374</v>
      </c>
      <c r="H101" s="286"/>
      <c r="I101" s="287"/>
      <c r="J101" s="286"/>
      <c r="K101" s="269" t="s">
        <v>11614</v>
      </c>
      <c r="L101" s="269" t="s">
        <v>11615</v>
      </c>
    </row>
    <row r="102" spans="1:12" ht="62.4" x14ac:dyDescent="0.3">
      <c r="A102" s="291" t="s">
        <v>379</v>
      </c>
      <c r="B102" s="290">
        <v>45114</v>
      </c>
      <c r="C102" s="289" t="s">
        <v>5599</v>
      </c>
      <c r="D102" s="269" t="s">
        <v>5600</v>
      </c>
      <c r="E102" s="269" t="s">
        <v>1303</v>
      </c>
      <c r="F102" s="271" t="s">
        <v>373</v>
      </c>
      <c r="G102" s="271" t="s">
        <v>374</v>
      </c>
      <c r="H102" s="286"/>
      <c r="I102" s="287"/>
      <c r="J102" s="286"/>
      <c r="K102" s="269" t="s">
        <v>11616</v>
      </c>
      <c r="L102" s="269" t="s">
        <v>5603</v>
      </c>
    </row>
    <row r="103" spans="1:12" ht="124.8" x14ac:dyDescent="0.3">
      <c r="A103" s="291" t="s">
        <v>822</v>
      </c>
      <c r="B103" s="290">
        <v>45114</v>
      </c>
      <c r="C103" s="289" t="s">
        <v>11617</v>
      </c>
      <c r="D103" s="269" t="s">
        <v>11618</v>
      </c>
      <c r="E103" s="269" t="s">
        <v>1316</v>
      </c>
      <c r="F103" s="271" t="s">
        <v>394</v>
      </c>
      <c r="G103" s="271" t="s">
        <v>374</v>
      </c>
      <c r="H103" s="286"/>
      <c r="I103" s="287"/>
      <c r="J103" s="286"/>
      <c r="K103" s="269" t="s">
        <v>11619</v>
      </c>
      <c r="L103" s="269" t="s">
        <v>11620</v>
      </c>
    </row>
    <row r="104" spans="1:12" ht="78" x14ac:dyDescent="0.3">
      <c r="A104" s="291" t="s">
        <v>400</v>
      </c>
      <c r="B104" s="290">
        <v>45114</v>
      </c>
      <c r="C104" s="289" t="s">
        <v>1480</v>
      </c>
      <c r="D104" s="269" t="s">
        <v>1481</v>
      </c>
      <c r="E104" s="269" t="s">
        <v>1421</v>
      </c>
      <c r="F104" s="271" t="s">
        <v>394</v>
      </c>
      <c r="G104" s="271" t="s">
        <v>665</v>
      </c>
      <c r="H104" s="286"/>
      <c r="I104" s="287"/>
      <c r="J104" s="286"/>
      <c r="K104" s="269" t="s">
        <v>11621</v>
      </c>
      <c r="L104" s="269" t="s">
        <v>11622</v>
      </c>
    </row>
    <row r="105" spans="1:12" ht="87" customHeight="1" x14ac:dyDescent="0.3">
      <c r="A105" s="291" t="s">
        <v>495</v>
      </c>
      <c r="B105" s="290">
        <v>45107</v>
      </c>
      <c r="C105" s="289" t="s">
        <v>11623</v>
      </c>
      <c r="D105" s="269" t="s">
        <v>11624</v>
      </c>
      <c r="E105" s="269" t="s">
        <v>2251</v>
      </c>
      <c r="F105" s="271" t="s">
        <v>1463</v>
      </c>
      <c r="G105" s="271" t="s">
        <v>849</v>
      </c>
      <c r="H105" s="286"/>
      <c r="I105" s="287"/>
      <c r="J105" s="286"/>
      <c r="K105" s="269" t="s">
        <v>11625</v>
      </c>
      <c r="L105" s="269" t="s">
        <v>11626</v>
      </c>
    </row>
    <row r="106" spans="1:12" ht="87" customHeight="1" x14ac:dyDescent="0.3">
      <c r="A106" s="291" t="s">
        <v>369</v>
      </c>
      <c r="B106" s="290">
        <v>45107</v>
      </c>
      <c r="C106" s="289" t="s">
        <v>1779</v>
      </c>
      <c r="D106" s="269" t="s">
        <v>1780</v>
      </c>
      <c r="E106" s="269" t="s">
        <v>11627</v>
      </c>
      <c r="F106" s="271" t="s">
        <v>1782</v>
      </c>
      <c r="G106" s="271" t="s">
        <v>409</v>
      </c>
      <c r="H106" s="286"/>
      <c r="I106" s="287"/>
      <c r="J106" s="286"/>
      <c r="K106" s="269" t="s">
        <v>11628</v>
      </c>
      <c r="L106" s="269" t="s">
        <v>11629</v>
      </c>
    </row>
    <row r="107" spans="1:12" ht="87" customHeight="1" x14ac:dyDescent="0.3">
      <c r="A107" s="291" t="s">
        <v>379</v>
      </c>
      <c r="B107" s="290">
        <v>45107</v>
      </c>
      <c r="C107" s="289" t="s">
        <v>11630</v>
      </c>
      <c r="D107" s="269" t="s">
        <v>11631</v>
      </c>
      <c r="E107" s="269" t="s">
        <v>2005</v>
      </c>
      <c r="F107" s="271" t="s">
        <v>1470</v>
      </c>
      <c r="G107" s="271" t="s">
        <v>1667</v>
      </c>
      <c r="H107" s="286"/>
      <c r="I107" s="287"/>
      <c r="J107" s="286"/>
      <c r="K107" s="269" t="s">
        <v>11632</v>
      </c>
      <c r="L107" s="269" t="s">
        <v>11633</v>
      </c>
    </row>
    <row r="108" spans="1:12" ht="87" customHeight="1" x14ac:dyDescent="0.3">
      <c r="A108" s="291" t="s">
        <v>750</v>
      </c>
      <c r="B108" s="290">
        <v>45107</v>
      </c>
      <c r="C108" s="289" t="s">
        <v>10360</v>
      </c>
      <c r="D108" s="269" t="s">
        <v>11634</v>
      </c>
      <c r="E108" s="269" t="s">
        <v>3247</v>
      </c>
      <c r="F108" s="271" t="s">
        <v>1470</v>
      </c>
      <c r="G108" s="271" t="s">
        <v>11635</v>
      </c>
      <c r="H108" s="286"/>
      <c r="I108" s="287"/>
      <c r="J108" s="286"/>
      <c r="K108" s="269" t="s">
        <v>11636</v>
      </c>
      <c r="L108" s="269" t="s">
        <v>11637</v>
      </c>
    </row>
    <row r="109" spans="1:12" ht="87" customHeight="1" x14ac:dyDescent="0.3">
      <c r="A109" s="291" t="s">
        <v>379</v>
      </c>
      <c r="B109" s="290">
        <v>45107</v>
      </c>
      <c r="C109" s="289" t="s">
        <v>11638</v>
      </c>
      <c r="D109" s="269" t="s">
        <v>11639</v>
      </c>
      <c r="E109" s="269" t="s">
        <v>11640</v>
      </c>
      <c r="F109" s="271" t="s">
        <v>1470</v>
      </c>
      <c r="G109" s="271" t="s">
        <v>409</v>
      </c>
      <c r="H109" s="286"/>
      <c r="I109" s="287" t="s">
        <v>2526</v>
      </c>
      <c r="J109" s="286"/>
      <c r="K109" s="269" t="s">
        <v>11641</v>
      </c>
      <c r="L109" s="269" t="s">
        <v>11642</v>
      </c>
    </row>
    <row r="110" spans="1:12" ht="87" customHeight="1" x14ac:dyDescent="0.3">
      <c r="A110" s="291" t="s">
        <v>442</v>
      </c>
      <c r="B110" s="290">
        <v>45107</v>
      </c>
      <c r="C110" s="289" t="s">
        <v>11643</v>
      </c>
      <c r="D110" s="269" t="s">
        <v>11644</v>
      </c>
      <c r="E110" s="269" t="s">
        <v>1316</v>
      </c>
      <c r="F110" s="271" t="s">
        <v>374</v>
      </c>
      <c r="G110" s="271" t="s">
        <v>374</v>
      </c>
      <c r="H110" s="286"/>
      <c r="I110" s="287"/>
      <c r="J110" s="286"/>
      <c r="K110" s="269" t="s">
        <v>11645</v>
      </c>
      <c r="L110" s="269" t="s">
        <v>11646</v>
      </c>
    </row>
    <row r="111" spans="1:12" ht="78" x14ac:dyDescent="0.3">
      <c r="A111" s="202" t="s">
        <v>495</v>
      </c>
      <c r="B111" s="219">
        <v>45100</v>
      </c>
      <c r="C111" s="204" t="s">
        <v>7824</v>
      </c>
      <c r="D111" s="210" t="s">
        <v>11647</v>
      </c>
      <c r="E111" s="210" t="s">
        <v>1677</v>
      </c>
      <c r="F111" s="205" t="s">
        <v>1525</v>
      </c>
      <c r="G111" s="205" t="s">
        <v>11648</v>
      </c>
      <c r="H111" s="286"/>
      <c r="I111" s="287"/>
      <c r="J111" s="286"/>
      <c r="K111" s="210" t="s">
        <v>11649</v>
      </c>
      <c r="L111" s="210" t="s">
        <v>11650</v>
      </c>
    </row>
    <row r="112" spans="1:12" ht="78" x14ac:dyDescent="0.3">
      <c r="A112" s="202" t="s">
        <v>1214</v>
      </c>
      <c r="B112" s="219">
        <v>45100</v>
      </c>
      <c r="C112" s="204" t="s">
        <v>11651</v>
      </c>
      <c r="D112" s="210" t="s">
        <v>11652</v>
      </c>
      <c r="E112" s="210" t="s">
        <v>1297</v>
      </c>
      <c r="F112" s="205" t="s">
        <v>1525</v>
      </c>
      <c r="G112" s="205" t="s">
        <v>11653</v>
      </c>
      <c r="H112" s="286"/>
      <c r="I112" s="287"/>
      <c r="J112" s="286"/>
      <c r="K112" s="210" t="s">
        <v>11654</v>
      </c>
      <c r="L112" s="210" t="s">
        <v>11655</v>
      </c>
    </row>
    <row r="113" spans="1:12" ht="171.6" x14ac:dyDescent="0.3">
      <c r="A113" s="202" t="s">
        <v>400</v>
      </c>
      <c r="B113" s="219">
        <v>45100</v>
      </c>
      <c r="C113" s="204" t="s">
        <v>11656</v>
      </c>
      <c r="D113" s="210" t="s">
        <v>11657</v>
      </c>
      <c r="E113" s="210" t="s">
        <v>11658</v>
      </c>
      <c r="F113" s="205" t="s">
        <v>3298</v>
      </c>
      <c r="G113" s="205" t="s">
        <v>10947</v>
      </c>
      <c r="H113" s="286"/>
      <c r="I113" s="287"/>
      <c r="J113" s="286"/>
      <c r="K113" s="210" t="s">
        <v>11659</v>
      </c>
      <c r="L113" s="210" t="s">
        <v>11660</v>
      </c>
    </row>
    <row r="114" spans="1:12" ht="93.6" x14ac:dyDescent="0.3">
      <c r="A114" s="202" t="s">
        <v>927</v>
      </c>
      <c r="B114" s="219">
        <v>45100</v>
      </c>
      <c r="C114" s="204" t="s">
        <v>11661</v>
      </c>
      <c r="D114" s="210" t="s">
        <v>11662</v>
      </c>
      <c r="E114" s="210" t="s">
        <v>11663</v>
      </c>
      <c r="F114" s="205" t="s">
        <v>3298</v>
      </c>
      <c r="G114" s="205" t="s">
        <v>5307</v>
      </c>
      <c r="H114" s="286"/>
      <c r="I114" s="287"/>
      <c r="J114" s="286"/>
      <c r="K114" s="210" t="s">
        <v>11664</v>
      </c>
      <c r="L114" s="210" t="s">
        <v>11665</v>
      </c>
    </row>
    <row r="115" spans="1:12" ht="78" x14ac:dyDescent="0.3">
      <c r="A115" s="202" t="s">
        <v>400</v>
      </c>
      <c r="B115" s="219">
        <v>45100</v>
      </c>
      <c r="C115" s="204" t="s">
        <v>3021</v>
      </c>
      <c r="D115" s="210" t="s">
        <v>3022</v>
      </c>
      <c r="E115" s="210" t="s">
        <v>919</v>
      </c>
      <c r="F115" s="205" t="s">
        <v>374</v>
      </c>
      <c r="G115" s="205" t="s">
        <v>374</v>
      </c>
      <c r="H115" s="286"/>
      <c r="I115" s="287"/>
      <c r="J115" s="286"/>
      <c r="K115" s="210" t="s">
        <v>11666</v>
      </c>
      <c r="L115" s="210" t="s">
        <v>11667</v>
      </c>
    </row>
    <row r="116" spans="1:12" ht="171.6" x14ac:dyDescent="0.3">
      <c r="A116" s="202" t="s">
        <v>400</v>
      </c>
      <c r="B116" s="219">
        <v>45100</v>
      </c>
      <c r="C116" s="204" t="s">
        <v>2048</v>
      </c>
      <c r="D116" s="210" t="s">
        <v>2049</v>
      </c>
      <c r="E116" s="210" t="s">
        <v>11668</v>
      </c>
      <c r="F116" s="205" t="s">
        <v>374</v>
      </c>
      <c r="G116" s="205" t="s">
        <v>374</v>
      </c>
      <c r="H116" s="286"/>
      <c r="I116" s="287" t="s">
        <v>18</v>
      </c>
      <c r="J116" s="286"/>
      <c r="K116" s="210" t="s">
        <v>11669</v>
      </c>
      <c r="L116" s="210" t="s">
        <v>11670</v>
      </c>
    </row>
    <row r="117" spans="1:12" ht="46.8" x14ac:dyDescent="0.3">
      <c r="A117" s="202" t="s">
        <v>400</v>
      </c>
      <c r="B117" s="219">
        <v>45100</v>
      </c>
      <c r="C117" s="204" t="s">
        <v>11671</v>
      </c>
      <c r="D117" s="210" t="s">
        <v>11672</v>
      </c>
      <c r="E117" s="210" t="s">
        <v>11673</v>
      </c>
      <c r="F117" s="205" t="s">
        <v>374</v>
      </c>
      <c r="G117" s="205" t="s">
        <v>374</v>
      </c>
      <c r="H117" s="286"/>
      <c r="I117" s="287"/>
      <c r="J117" s="286"/>
      <c r="K117" s="210" t="s">
        <v>11674</v>
      </c>
      <c r="L117" s="210" t="s">
        <v>11675</v>
      </c>
    </row>
    <row r="118" spans="1:12" ht="62.4" x14ac:dyDescent="0.3">
      <c r="A118" s="202" t="s">
        <v>390</v>
      </c>
      <c r="B118" s="219">
        <v>45100</v>
      </c>
      <c r="C118" s="204" t="s">
        <v>4667</v>
      </c>
      <c r="D118" s="210" t="s">
        <v>4668</v>
      </c>
      <c r="E118" s="210" t="s">
        <v>1401</v>
      </c>
      <c r="F118" s="205" t="s">
        <v>374</v>
      </c>
      <c r="G118" s="205" t="s">
        <v>374</v>
      </c>
      <c r="H118" s="286"/>
      <c r="I118" s="287"/>
      <c r="J118" s="286"/>
      <c r="K118" s="210" t="s">
        <v>11676</v>
      </c>
      <c r="L118" s="210" t="s">
        <v>4671</v>
      </c>
    </row>
    <row r="119" spans="1:12" ht="46.8" x14ac:dyDescent="0.3">
      <c r="A119" s="202" t="s">
        <v>412</v>
      </c>
      <c r="B119" s="219">
        <v>45100</v>
      </c>
      <c r="C119" s="204" t="s">
        <v>10292</v>
      </c>
      <c r="D119" s="210" t="s">
        <v>10293</v>
      </c>
      <c r="E119" s="210" t="s">
        <v>10294</v>
      </c>
      <c r="F119" s="205" t="s">
        <v>374</v>
      </c>
      <c r="G119" s="205" t="s">
        <v>374</v>
      </c>
      <c r="H119" s="286"/>
      <c r="I119" s="287"/>
      <c r="J119" s="286"/>
      <c r="K119" s="210" t="s">
        <v>11677</v>
      </c>
      <c r="L119" s="210" t="s">
        <v>11678</v>
      </c>
    </row>
    <row r="120" spans="1:12" ht="46.8" x14ac:dyDescent="0.3">
      <c r="A120" s="202" t="s">
        <v>400</v>
      </c>
      <c r="B120" s="219">
        <v>45093</v>
      </c>
      <c r="C120" s="204" t="s">
        <v>5830</v>
      </c>
      <c r="D120" s="210" t="s">
        <v>11679</v>
      </c>
      <c r="E120" s="210" t="s">
        <v>11680</v>
      </c>
      <c r="F120" s="205" t="s">
        <v>1833</v>
      </c>
      <c r="G120" s="205" t="s">
        <v>374</v>
      </c>
      <c r="H120" s="286" t="s">
        <v>452</v>
      </c>
      <c r="I120" s="287" t="s">
        <v>18</v>
      </c>
      <c r="J120" s="286"/>
      <c r="K120" s="210" t="s">
        <v>11681</v>
      </c>
      <c r="L120" s="210" t="s">
        <v>11682</v>
      </c>
    </row>
    <row r="121" spans="1:12" ht="62.4" x14ac:dyDescent="0.3">
      <c r="A121" s="202" t="s">
        <v>390</v>
      </c>
      <c r="B121" s="219">
        <v>45093</v>
      </c>
      <c r="C121" s="204" t="s">
        <v>8238</v>
      </c>
      <c r="D121" s="210" t="s">
        <v>8239</v>
      </c>
      <c r="E121" s="210" t="s">
        <v>6757</v>
      </c>
      <c r="F121" s="205" t="s">
        <v>1463</v>
      </c>
      <c r="G121" s="205" t="s">
        <v>564</v>
      </c>
      <c r="H121" s="286"/>
      <c r="I121" s="287"/>
      <c r="J121" s="286"/>
      <c r="K121" s="210" t="s">
        <v>11683</v>
      </c>
      <c r="L121" s="210" t="s">
        <v>8242</v>
      </c>
    </row>
    <row r="122" spans="1:12" ht="62.4" x14ac:dyDescent="0.3">
      <c r="A122" s="202" t="s">
        <v>750</v>
      </c>
      <c r="B122" s="219">
        <v>45093</v>
      </c>
      <c r="C122" s="204" t="s">
        <v>11684</v>
      </c>
      <c r="D122" s="210" t="s">
        <v>11685</v>
      </c>
      <c r="E122" s="210" t="s">
        <v>11686</v>
      </c>
      <c r="F122" s="205" t="s">
        <v>1606</v>
      </c>
      <c r="G122" s="205" t="s">
        <v>564</v>
      </c>
      <c r="H122" s="286"/>
      <c r="I122" s="287" t="s">
        <v>2526</v>
      </c>
      <c r="J122" s="286"/>
      <c r="K122" s="210" t="s">
        <v>11687</v>
      </c>
      <c r="L122" s="210" t="s">
        <v>11688</v>
      </c>
    </row>
    <row r="123" spans="1:12" ht="109.2" x14ac:dyDescent="0.3">
      <c r="A123" s="202" t="s">
        <v>400</v>
      </c>
      <c r="B123" s="219">
        <v>45093</v>
      </c>
      <c r="C123" s="204" t="s">
        <v>11689</v>
      </c>
      <c r="D123" s="210" t="s">
        <v>11690</v>
      </c>
      <c r="E123" s="210" t="s">
        <v>1634</v>
      </c>
      <c r="F123" s="205" t="s">
        <v>1525</v>
      </c>
      <c r="G123" s="205" t="s">
        <v>409</v>
      </c>
      <c r="H123" s="286"/>
      <c r="I123" s="287"/>
      <c r="J123" s="286"/>
      <c r="K123" s="210" t="s">
        <v>11691</v>
      </c>
      <c r="L123" s="210" t="s">
        <v>11692</v>
      </c>
    </row>
    <row r="124" spans="1:12" ht="124.8" x14ac:dyDescent="0.3">
      <c r="A124" s="202" t="s">
        <v>400</v>
      </c>
      <c r="B124" s="219">
        <v>45093</v>
      </c>
      <c r="C124" s="204" t="s">
        <v>11693</v>
      </c>
      <c r="D124" s="210" t="s">
        <v>11694</v>
      </c>
      <c r="E124" s="210" t="s">
        <v>2000</v>
      </c>
      <c r="F124" s="205" t="s">
        <v>3298</v>
      </c>
      <c r="G124" s="205" t="s">
        <v>1387</v>
      </c>
      <c r="H124" s="286"/>
      <c r="I124" s="287"/>
      <c r="J124" s="286"/>
      <c r="K124" s="210" t="s">
        <v>11695</v>
      </c>
      <c r="L124" s="210" t="s">
        <v>11696</v>
      </c>
    </row>
    <row r="125" spans="1:12" ht="109.2" x14ac:dyDescent="0.3">
      <c r="A125" s="202" t="s">
        <v>400</v>
      </c>
      <c r="B125" s="219">
        <v>45093</v>
      </c>
      <c r="C125" s="204" t="s">
        <v>11697</v>
      </c>
      <c r="D125" s="210" t="s">
        <v>11698</v>
      </c>
      <c r="E125" s="210" t="s">
        <v>11699</v>
      </c>
      <c r="F125" s="205" t="s">
        <v>3298</v>
      </c>
      <c r="G125" s="205" t="s">
        <v>1348</v>
      </c>
      <c r="H125" s="286"/>
      <c r="I125" s="287"/>
      <c r="J125" s="286"/>
      <c r="K125" s="210" t="s">
        <v>11700</v>
      </c>
      <c r="L125" s="210" t="s">
        <v>11701</v>
      </c>
    </row>
    <row r="126" spans="1:12" ht="46.8" x14ac:dyDescent="0.3">
      <c r="A126" s="202" t="s">
        <v>495</v>
      </c>
      <c r="B126" s="219">
        <v>45093</v>
      </c>
      <c r="C126" s="204" t="s">
        <v>10132</v>
      </c>
      <c r="D126" s="210" t="s">
        <v>11702</v>
      </c>
      <c r="E126" s="210" t="s">
        <v>445</v>
      </c>
      <c r="F126" s="205" t="s">
        <v>374</v>
      </c>
      <c r="G126" s="205" t="s">
        <v>374</v>
      </c>
      <c r="H126" s="286"/>
      <c r="I126" s="287"/>
      <c r="J126" s="286"/>
      <c r="K126" s="210" t="s">
        <v>11703</v>
      </c>
      <c r="L126" s="210" t="s">
        <v>10136</v>
      </c>
    </row>
    <row r="127" spans="1:12" ht="46.8" x14ac:dyDescent="0.3">
      <c r="A127" s="202" t="s">
        <v>400</v>
      </c>
      <c r="B127" s="219">
        <v>45093</v>
      </c>
      <c r="C127" s="204" t="s">
        <v>5202</v>
      </c>
      <c r="D127" s="210" t="s">
        <v>5203</v>
      </c>
      <c r="E127" s="210" t="s">
        <v>1401</v>
      </c>
      <c r="F127" s="205" t="s">
        <v>374</v>
      </c>
      <c r="G127" s="205" t="s">
        <v>374</v>
      </c>
      <c r="H127" s="286"/>
      <c r="I127" s="287"/>
      <c r="J127" s="286"/>
      <c r="K127" s="210" t="s">
        <v>11704</v>
      </c>
      <c r="L127" s="210" t="s">
        <v>11705</v>
      </c>
    </row>
    <row r="128" spans="1:12" ht="93.6" x14ac:dyDescent="0.3">
      <c r="A128" s="202" t="s">
        <v>400</v>
      </c>
      <c r="B128" s="219">
        <v>45093</v>
      </c>
      <c r="C128" s="204" t="s">
        <v>2058</v>
      </c>
      <c r="D128" s="210" t="s">
        <v>2059</v>
      </c>
      <c r="E128" s="210" t="s">
        <v>3648</v>
      </c>
      <c r="F128" s="205" t="s">
        <v>374</v>
      </c>
      <c r="G128" s="205" t="s">
        <v>374</v>
      </c>
      <c r="H128" s="286"/>
      <c r="I128" s="287"/>
      <c r="J128" s="286"/>
      <c r="K128" s="210" t="s">
        <v>11706</v>
      </c>
      <c r="L128" s="210" t="s">
        <v>11707</v>
      </c>
    </row>
    <row r="129" spans="1:12" ht="46.8" x14ac:dyDescent="0.3">
      <c r="A129" s="202" t="s">
        <v>400</v>
      </c>
      <c r="B129" s="219">
        <v>45093</v>
      </c>
      <c r="C129" s="204" t="s">
        <v>5825</v>
      </c>
      <c r="D129" s="210" t="s">
        <v>1080</v>
      </c>
      <c r="E129" s="210" t="s">
        <v>1412</v>
      </c>
      <c r="F129" s="205" t="s">
        <v>374</v>
      </c>
      <c r="G129" s="205" t="s">
        <v>374</v>
      </c>
      <c r="H129" s="286"/>
      <c r="I129" s="287" t="s">
        <v>11708</v>
      </c>
      <c r="J129" s="286"/>
      <c r="K129" s="210" t="s">
        <v>11709</v>
      </c>
      <c r="L129" s="210" t="s">
        <v>5829</v>
      </c>
    </row>
    <row r="130" spans="1:12" ht="46.8" x14ac:dyDescent="0.3">
      <c r="A130" s="202" t="s">
        <v>1214</v>
      </c>
      <c r="B130" s="219">
        <v>45093</v>
      </c>
      <c r="C130" s="204" t="s">
        <v>11710</v>
      </c>
      <c r="D130" s="210" t="s">
        <v>11711</v>
      </c>
      <c r="E130" s="210" t="s">
        <v>704</v>
      </c>
      <c r="F130" s="205" t="s">
        <v>374</v>
      </c>
      <c r="G130" s="205" t="s">
        <v>374</v>
      </c>
      <c r="H130" s="286"/>
      <c r="I130" s="287"/>
      <c r="J130" s="286"/>
      <c r="K130" s="210" t="s">
        <v>11712</v>
      </c>
      <c r="L130" s="210" t="s">
        <v>11713</v>
      </c>
    </row>
    <row r="131" spans="1:12" ht="62.4" x14ac:dyDescent="0.3">
      <c r="A131" s="202" t="s">
        <v>400</v>
      </c>
      <c r="B131" s="219">
        <v>45093</v>
      </c>
      <c r="C131" s="204" t="s">
        <v>6717</v>
      </c>
      <c r="D131" s="210" t="s">
        <v>6718</v>
      </c>
      <c r="E131" s="210" t="s">
        <v>11714</v>
      </c>
      <c r="F131" s="205" t="s">
        <v>374</v>
      </c>
      <c r="G131" s="205" t="s">
        <v>374</v>
      </c>
      <c r="H131" s="286"/>
      <c r="I131" s="287"/>
      <c r="J131" s="286"/>
      <c r="K131" s="210" t="s">
        <v>11715</v>
      </c>
      <c r="L131" s="210" t="s">
        <v>6721</v>
      </c>
    </row>
    <row r="132" spans="1:12" ht="93.6" x14ac:dyDescent="0.3">
      <c r="A132" s="202" t="s">
        <v>379</v>
      </c>
      <c r="B132" s="219">
        <v>45093</v>
      </c>
      <c r="C132" s="204" t="s">
        <v>11716</v>
      </c>
      <c r="D132" s="210" t="s">
        <v>11717</v>
      </c>
      <c r="E132" s="210" t="s">
        <v>11718</v>
      </c>
      <c r="F132" s="205" t="s">
        <v>374</v>
      </c>
      <c r="G132" s="205" t="s">
        <v>374</v>
      </c>
      <c r="H132" s="286"/>
      <c r="I132" s="287"/>
      <c r="J132" s="286"/>
      <c r="K132" s="210" t="s">
        <v>11719</v>
      </c>
      <c r="L132" s="210" t="s">
        <v>11720</v>
      </c>
    </row>
    <row r="133" spans="1:12" ht="93.6" x14ac:dyDescent="0.3">
      <c r="A133" s="202" t="s">
        <v>400</v>
      </c>
      <c r="B133" s="219">
        <v>45093</v>
      </c>
      <c r="C133" s="204" t="s">
        <v>10350</v>
      </c>
      <c r="D133" s="210" t="s">
        <v>10351</v>
      </c>
      <c r="E133" s="210" t="s">
        <v>11721</v>
      </c>
      <c r="F133" s="205" t="s">
        <v>374</v>
      </c>
      <c r="G133" s="205" t="s">
        <v>374</v>
      </c>
      <c r="H133" s="286"/>
      <c r="I133" s="287"/>
      <c r="J133" s="286"/>
      <c r="K133" s="210" t="s">
        <v>11722</v>
      </c>
      <c r="L133" s="210" t="s">
        <v>11723</v>
      </c>
    </row>
    <row r="134" spans="1:12" ht="124.8" x14ac:dyDescent="0.3">
      <c r="A134" s="202" t="s">
        <v>400</v>
      </c>
      <c r="B134" s="219">
        <v>45093</v>
      </c>
      <c r="C134" s="204" t="s">
        <v>6480</v>
      </c>
      <c r="D134" s="210" t="s">
        <v>6481</v>
      </c>
      <c r="E134" s="210" t="s">
        <v>1737</v>
      </c>
      <c r="F134" s="205" t="s">
        <v>374</v>
      </c>
      <c r="G134" s="205" t="s">
        <v>374</v>
      </c>
      <c r="H134" s="286"/>
      <c r="I134" s="287" t="s">
        <v>11724</v>
      </c>
      <c r="J134" s="286"/>
      <c r="K134" s="210" t="s">
        <v>11725</v>
      </c>
      <c r="L134" s="210" t="s">
        <v>6484</v>
      </c>
    </row>
    <row r="135" spans="1:12" ht="78" x14ac:dyDescent="0.3">
      <c r="A135" s="202" t="s">
        <v>400</v>
      </c>
      <c r="B135" s="219">
        <v>45079</v>
      </c>
      <c r="C135" s="204" t="s">
        <v>11726</v>
      </c>
      <c r="D135" s="210" t="s">
        <v>11727</v>
      </c>
      <c r="E135" s="210" t="s">
        <v>4950</v>
      </c>
      <c r="F135" s="205" t="s">
        <v>1556</v>
      </c>
      <c r="G135" s="205" t="s">
        <v>564</v>
      </c>
      <c r="H135" s="286"/>
      <c r="I135" s="287"/>
      <c r="J135" s="286"/>
      <c r="K135" s="210" t="s">
        <v>11728</v>
      </c>
      <c r="L135" s="210" t="s">
        <v>11729</v>
      </c>
    </row>
    <row r="136" spans="1:12" ht="93.6" x14ac:dyDescent="0.3">
      <c r="A136" s="202" t="s">
        <v>1214</v>
      </c>
      <c r="B136" s="219">
        <v>45079</v>
      </c>
      <c r="C136" s="204" t="s">
        <v>11730</v>
      </c>
      <c r="D136" s="210" t="s">
        <v>11731</v>
      </c>
      <c r="E136" s="210" t="s">
        <v>1316</v>
      </c>
      <c r="F136" s="205" t="s">
        <v>1463</v>
      </c>
      <c r="G136" s="205" t="s">
        <v>409</v>
      </c>
      <c r="H136" s="286"/>
      <c r="I136" s="287"/>
      <c r="J136" s="286"/>
      <c r="K136" s="210" t="s">
        <v>11732</v>
      </c>
      <c r="L136" s="210" t="s">
        <v>11733</v>
      </c>
    </row>
    <row r="137" spans="1:12" ht="78" x14ac:dyDescent="0.3">
      <c r="A137" s="202" t="s">
        <v>412</v>
      </c>
      <c r="B137" s="219">
        <v>45079</v>
      </c>
      <c r="C137" s="204" t="s">
        <v>3268</v>
      </c>
      <c r="D137" s="210" t="s">
        <v>11734</v>
      </c>
      <c r="E137" s="210" t="s">
        <v>1412</v>
      </c>
      <c r="F137" s="205" t="s">
        <v>4211</v>
      </c>
      <c r="G137" s="205" t="s">
        <v>873</v>
      </c>
      <c r="H137" s="286"/>
      <c r="I137" s="287"/>
      <c r="J137" s="286"/>
      <c r="K137" s="210" t="s">
        <v>11735</v>
      </c>
      <c r="L137" s="210" t="s">
        <v>3271</v>
      </c>
    </row>
    <row r="138" spans="1:12" ht="93.6" x14ac:dyDescent="0.3">
      <c r="A138" s="202" t="s">
        <v>495</v>
      </c>
      <c r="B138" s="219">
        <v>45079</v>
      </c>
      <c r="C138" s="204" t="s">
        <v>8971</v>
      </c>
      <c r="D138" s="210" t="s">
        <v>11736</v>
      </c>
      <c r="E138" s="210" t="s">
        <v>1850</v>
      </c>
      <c r="F138" s="205" t="s">
        <v>1525</v>
      </c>
      <c r="G138" s="205" t="s">
        <v>564</v>
      </c>
      <c r="H138" s="286"/>
      <c r="I138" s="287"/>
      <c r="J138" s="286"/>
      <c r="K138" s="210" t="s">
        <v>11737</v>
      </c>
      <c r="L138" s="210" t="s">
        <v>11738</v>
      </c>
    </row>
    <row r="139" spans="1:12" ht="109.2" x14ac:dyDescent="0.3">
      <c r="A139" s="202" t="s">
        <v>750</v>
      </c>
      <c r="B139" s="219">
        <v>45079</v>
      </c>
      <c r="C139" s="204" t="s">
        <v>11739</v>
      </c>
      <c r="D139" s="210" t="s">
        <v>11740</v>
      </c>
      <c r="E139" s="210" t="s">
        <v>3247</v>
      </c>
      <c r="F139" s="205" t="s">
        <v>1518</v>
      </c>
      <c r="G139" s="205" t="s">
        <v>942</v>
      </c>
      <c r="H139" s="286"/>
      <c r="I139" s="287"/>
      <c r="J139" s="286"/>
      <c r="K139" s="210" t="s">
        <v>11741</v>
      </c>
      <c r="L139" s="210" t="s">
        <v>11742</v>
      </c>
    </row>
    <row r="140" spans="1:12" ht="93.6" x14ac:dyDescent="0.3">
      <c r="A140" s="202" t="s">
        <v>379</v>
      </c>
      <c r="B140" s="219">
        <v>45079</v>
      </c>
      <c r="C140" s="204" t="s">
        <v>11743</v>
      </c>
      <c r="D140" s="210" t="s">
        <v>11744</v>
      </c>
      <c r="E140" s="210" t="s">
        <v>1572</v>
      </c>
      <c r="F140" s="205" t="s">
        <v>5729</v>
      </c>
      <c r="G140" s="205" t="s">
        <v>849</v>
      </c>
      <c r="H140" s="286"/>
      <c r="I140" s="287"/>
      <c r="J140" s="286"/>
      <c r="K140" s="210" t="s">
        <v>11745</v>
      </c>
      <c r="L140" s="210" t="s">
        <v>11746</v>
      </c>
    </row>
    <row r="141" spans="1:12" ht="46.8" x14ac:dyDescent="0.3">
      <c r="A141" s="202" t="s">
        <v>400</v>
      </c>
      <c r="B141" s="219">
        <v>45079</v>
      </c>
      <c r="C141" s="204" t="s">
        <v>11747</v>
      </c>
      <c r="D141" s="210" t="s">
        <v>11748</v>
      </c>
      <c r="E141" s="210" t="s">
        <v>11749</v>
      </c>
      <c r="F141" s="205" t="s">
        <v>374</v>
      </c>
      <c r="G141" s="205" t="s">
        <v>416</v>
      </c>
      <c r="H141" s="286"/>
      <c r="I141" s="287"/>
      <c r="J141" s="286"/>
      <c r="K141" s="210" t="s">
        <v>11750</v>
      </c>
      <c r="L141" s="210" t="s">
        <v>11751</v>
      </c>
    </row>
    <row r="142" spans="1:12" ht="156" x14ac:dyDescent="0.3">
      <c r="A142" s="202" t="s">
        <v>400</v>
      </c>
      <c r="B142" s="219">
        <v>45079</v>
      </c>
      <c r="C142" s="204" t="s">
        <v>2411</v>
      </c>
      <c r="D142" s="210" t="s">
        <v>2412</v>
      </c>
      <c r="E142" s="210" t="s">
        <v>2413</v>
      </c>
      <c r="F142" s="205" t="s">
        <v>374</v>
      </c>
      <c r="G142" s="205" t="s">
        <v>2414</v>
      </c>
      <c r="H142" s="286"/>
      <c r="I142" s="287"/>
      <c r="J142" s="286"/>
      <c r="K142" s="210" t="s">
        <v>2415</v>
      </c>
      <c r="L142" s="210" t="s">
        <v>2416</v>
      </c>
    </row>
    <row r="143" spans="1:12" ht="46.8" x14ac:dyDescent="0.3">
      <c r="A143" s="202" t="s">
        <v>390</v>
      </c>
      <c r="B143" s="219">
        <v>45079</v>
      </c>
      <c r="C143" s="204" t="s">
        <v>3072</v>
      </c>
      <c r="D143" s="210" t="s">
        <v>3073</v>
      </c>
      <c r="E143" s="210" t="s">
        <v>2166</v>
      </c>
      <c r="F143" s="205" t="s">
        <v>374</v>
      </c>
      <c r="G143" s="205" t="s">
        <v>374</v>
      </c>
      <c r="H143" s="286"/>
      <c r="I143" s="287"/>
      <c r="J143" s="286"/>
      <c r="K143" s="210" t="s">
        <v>11752</v>
      </c>
      <c r="L143" s="210" t="s">
        <v>3075</v>
      </c>
    </row>
    <row r="144" spans="1:12" ht="46.8" x14ac:dyDescent="0.3">
      <c r="A144" s="202" t="s">
        <v>400</v>
      </c>
      <c r="B144" s="219">
        <v>45079</v>
      </c>
      <c r="C144" s="204" t="s">
        <v>11753</v>
      </c>
      <c r="D144" s="210" t="s">
        <v>11754</v>
      </c>
      <c r="E144" s="210" t="s">
        <v>1737</v>
      </c>
      <c r="F144" s="205" t="s">
        <v>374</v>
      </c>
      <c r="G144" s="205" t="s">
        <v>374</v>
      </c>
      <c r="H144" s="286"/>
      <c r="I144" s="287"/>
      <c r="J144" s="286"/>
      <c r="K144" s="210" t="s">
        <v>11755</v>
      </c>
      <c r="L144" s="210" t="s">
        <v>11756</v>
      </c>
    </row>
    <row r="145" spans="1:12" ht="78" x14ac:dyDescent="0.3">
      <c r="A145" s="202" t="s">
        <v>400</v>
      </c>
      <c r="B145" s="219">
        <v>45079</v>
      </c>
      <c r="C145" s="204" t="s">
        <v>11757</v>
      </c>
      <c r="D145" s="210" t="s">
        <v>11758</v>
      </c>
      <c r="E145" s="210" t="s">
        <v>3737</v>
      </c>
      <c r="F145" s="205" t="s">
        <v>374</v>
      </c>
      <c r="G145" s="205" t="s">
        <v>374</v>
      </c>
      <c r="H145" s="286"/>
      <c r="I145" s="287"/>
      <c r="J145" s="286"/>
      <c r="K145" s="210" t="s">
        <v>11759</v>
      </c>
      <c r="L145" s="210" t="s">
        <v>11760</v>
      </c>
    </row>
    <row r="146" spans="1:12" ht="78" x14ac:dyDescent="0.3">
      <c r="A146" s="202" t="s">
        <v>400</v>
      </c>
      <c r="B146" s="219">
        <v>45079</v>
      </c>
      <c r="C146" s="204" t="s">
        <v>5377</v>
      </c>
      <c r="D146" s="210" t="s">
        <v>5378</v>
      </c>
      <c r="E146" s="210" t="s">
        <v>2648</v>
      </c>
      <c r="F146" s="205" t="s">
        <v>374</v>
      </c>
      <c r="G146" s="205" t="s">
        <v>374</v>
      </c>
      <c r="H146" s="286"/>
      <c r="I146" s="287"/>
      <c r="J146" s="286"/>
      <c r="K146" s="210" t="s">
        <v>11761</v>
      </c>
      <c r="L146" s="210" t="s">
        <v>11762</v>
      </c>
    </row>
    <row r="147" spans="1:12" ht="62.4" x14ac:dyDescent="0.3">
      <c r="A147" s="202" t="s">
        <v>400</v>
      </c>
      <c r="B147" s="219">
        <v>45079</v>
      </c>
      <c r="C147" s="204" t="s">
        <v>11763</v>
      </c>
      <c r="D147" s="210" t="s">
        <v>11764</v>
      </c>
      <c r="E147" s="210" t="s">
        <v>1550</v>
      </c>
      <c r="F147" s="205" t="s">
        <v>374</v>
      </c>
      <c r="G147" s="205" t="s">
        <v>374</v>
      </c>
      <c r="H147" s="286"/>
      <c r="I147" s="287"/>
      <c r="J147" s="286"/>
      <c r="K147" s="210" t="s">
        <v>11765</v>
      </c>
      <c r="L147" s="210" t="s">
        <v>11766</v>
      </c>
    </row>
    <row r="148" spans="1:12" ht="187.2" x14ac:dyDescent="0.3">
      <c r="A148" s="202" t="s">
        <v>379</v>
      </c>
      <c r="B148" s="219">
        <v>45079</v>
      </c>
      <c r="C148" s="204" t="s">
        <v>6977</v>
      </c>
      <c r="D148" s="210" t="s">
        <v>6978</v>
      </c>
      <c r="E148" s="210" t="s">
        <v>1572</v>
      </c>
      <c r="F148" s="205" t="s">
        <v>374</v>
      </c>
      <c r="G148" s="205" t="s">
        <v>374</v>
      </c>
      <c r="H148" s="286"/>
      <c r="I148" s="287"/>
      <c r="J148" s="286"/>
      <c r="K148" s="210" t="s">
        <v>11767</v>
      </c>
      <c r="L148" s="210" t="s">
        <v>6982</v>
      </c>
    </row>
    <row r="149" spans="1:12" ht="78" x14ac:dyDescent="0.3">
      <c r="A149" s="202" t="s">
        <v>400</v>
      </c>
      <c r="B149" s="219">
        <v>45079</v>
      </c>
      <c r="C149" s="204" t="s">
        <v>11768</v>
      </c>
      <c r="D149" s="210" t="s">
        <v>11769</v>
      </c>
      <c r="E149" s="210" t="s">
        <v>4950</v>
      </c>
      <c r="F149" s="205" t="s">
        <v>374</v>
      </c>
      <c r="G149" s="205" t="s">
        <v>374</v>
      </c>
      <c r="H149" s="286"/>
      <c r="I149" s="287"/>
      <c r="J149" s="286"/>
      <c r="K149" s="210" t="s">
        <v>11770</v>
      </c>
      <c r="L149" s="210" t="s">
        <v>11771</v>
      </c>
    </row>
    <row r="150" spans="1:12" ht="78" x14ac:dyDescent="0.3">
      <c r="A150" s="202" t="s">
        <v>442</v>
      </c>
      <c r="B150" s="219">
        <v>45079</v>
      </c>
      <c r="C150" s="204" t="s">
        <v>11772</v>
      </c>
      <c r="D150" s="210" t="s">
        <v>11773</v>
      </c>
      <c r="E150" s="210" t="s">
        <v>11774</v>
      </c>
      <c r="F150" s="205" t="s">
        <v>374</v>
      </c>
      <c r="G150" s="205" t="s">
        <v>374</v>
      </c>
      <c r="H150" s="286"/>
      <c r="I150" s="287"/>
      <c r="J150" s="286"/>
      <c r="K150" s="210" t="s">
        <v>11775</v>
      </c>
      <c r="L150" s="210" t="s">
        <v>11776</v>
      </c>
    </row>
    <row r="151" spans="1:12" ht="78" x14ac:dyDescent="0.3">
      <c r="A151" s="202" t="s">
        <v>400</v>
      </c>
      <c r="B151" s="219">
        <v>45079</v>
      </c>
      <c r="C151" s="204" t="s">
        <v>11777</v>
      </c>
      <c r="D151" s="210" t="s">
        <v>11778</v>
      </c>
      <c r="E151" s="210" t="s">
        <v>2740</v>
      </c>
      <c r="F151" s="205" t="s">
        <v>374</v>
      </c>
      <c r="G151" s="205" t="s">
        <v>374</v>
      </c>
      <c r="H151" s="286"/>
      <c r="I151" s="287"/>
      <c r="J151" s="286"/>
      <c r="K151" s="210" t="s">
        <v>11779</v>
      </c>
      <c r="L151" s="210" t="s">
        <v>11780</v>
      </c>
    </row>
    <row r="152" spans="1:12" ht="93.6" x14ac:dyDescent="0.3">
      <c r="A152" s="202" t="s">
        <v>412</v>
      </c>
      <c r="B152" s="219">
        <v>45079</v>
      </c>
      <c r="C152" s="204" t="s">
        <v>11781</v>
      </c>
      <c r="D152" s="210" t="s">
        <v>11782</v>
      </c>
      <c r="E152" s="210" t="s">
        <v>1297</v>
      </c>
      <c r="F152" s="205" t="s">
        <v>374</v>
      </c>
      <c r="G152" s="205" t="s">
        <v>374</v>
      </c>
      <c r="H152" s="286"/>
      <c r="I152" s="287"/>
      <c r="J152" s="286"/>
      <c r="K152" s="210" t="s">
        <v>11783</v>
      </c>
      <c r="L152" s="210" t="s">
        <v>11784</v>
      </c>
    </row>
    <row r="153" spans="1:12" ht="78" x14ac:dyDescent="0.3">
      <c r="A153" s="202" t="s">
        <v>1654</v>
      </c>
      <c r="B153" s="219">
        <v>45079</v>
      </c>
      <c r="C153" s="204" t="s">
        <v>11785</v>
      </c>
      <c r="D153" s="210" t="s">
        <v>11786</v>
      </c>
      <c r="E153" s="210" t="s">
        <v>11787</v>
      </c>
      <c r="F153" s="205" t="s">
        <v>374</v>
      </c>
      <c r="G153" s="205" t="s">
        <v>374</v>
      </c>
      <c r="H153" s="286"/>
      <c r="I153" s="287"/>
      <c r="J153" s="286"/>
      <c r="K153" s="210" t="s">
        <v>11788</v>
      </c>
      <c r="L153" s="210" t="s">
        <v>11789</v>
      </c>
    </row>
    <row r="154" spans="1:12" ht="124.8" x14ac:dyDescent="0.3">
      <c r="A154" s="202" t="s">
        <v>390</v>
      </c>
      <c r="B154" s="219">
        <v>45079</v>
      </c>
      <c r="C154" s="204" t="s">
        <v>11790</v>
      </c>
      <c r="D154" s="210" t="s">
        <v>11791</v>
      </c>
      <c r="E154" s="210" t="s">
        <v>11792</v>
      </c>
      <c r="F154" s="205" t="s">
        <v>374</v>
      </c>
      <c r="G154" s="205" t="s">
        <v>374</v>
      </c>
      <c r="H154" s="286"/>
      <c r="I154" s="287"/>
      <c r="J154" s="286"/>
      <c r="K154" s="210" t="s">
        <v>11793</v>
      </c>
      <c r="L154" s="210" t="s">
        <v>11794</v>
      </c>
    </row>
    <row r="155" spans="1:12" ht="109.2" x14ac:dyDescent="0.3">
      <c r="A155" s="202" t="s">
        <v>400</v>
      </c>
      <c r="B155" s="219">
        <v>45079</v>
      </c>
      <c r="C155" s="204" t="s">
        <v>11795</v>
      </c>
      <c r="D155" s="210" t="s">
        <v>11796</v>
      </c>
      <c r="E155" s="210" t="s">
        <v>11797</v>
      </c>
      <c r="F155" s="205" t="s">
        <v>374</v>
      </c>
      <c r="G155" s="205" t="s">
        <v>374</v>
      </c>
      <c r="H155" s="286"/>
      <c r="I155" s="287"/>
      <c r="J155" s="286"/>
      <c r="K155" s="210" t="s">
        <v>11798</v>
      </c>
      <c r="L155" s="210" t="s">
        <v>11799</v>
      </c>
    </row>
    <row r="156" spans="1:12" ht="62.4" x14ac:dyDescent="0.3">
      <c r="A156" s="202" t="s">
        <v>495</v>
      </c>
      <c r="B156" s="219">
        <v>45072</v>
      </c>
      <c r="C156" s="204" t="s">
        <v>11800</v>
      </c>
      <c r="D156" s="210" t="s">
        <v>11801</v>
      </c>
      <c r="E156" s="210" t="s">
        <v>2005</v>
      </c>
      <c r="F156" s="205" t="s">
        <v>2261</v>
      </c>
      <c r="G156" s="205" t="s">
        <v>873</v>
      </c>
      <c r="H156" s="286"/>
      <c r="I156" s="287"/>
      <c r="J156" s="286"/>
      <c r="K156" s="210" t="s">
        <v>11802</v>
      </c>
      <c r="L156" s="210" t="s">
        <v>11803</v>
      </c>
    </row>
    <row r="157" spans="1:12" ht="46.8" x14ac:dyDescent="0.3">
      <c r="A157" s="202" t="s">
        <v>412</v>
      </c>
      <c r="B157" s="219">
        <v>45072</v>
      </c>
      <c r="C157" s="204" t="s">
        <v>7534</v>
      </c>
      <c r="D157" s="210" t="s">
        <v>7535</v>
      </c>
      <c r="E157" s="210" t="s">
        <v>11804</v>
      </c>
      <c r="F157" s="205" t="s">
        <v>1463</v>
      </c>
      <c r="G157" s="205" t="s">
        <v>942</v>
      </c>
      <c r="H157" s="286"/>
      <c r="I157" s="287" t="s">
        <v>11805</v>
      </c>
      <c r="J157" s="286"/>
      <c r="K157" s="210" t="s">
        <v>11806</v>
      </c>
      <c r="L157" s="210" t="s">
        <v>7537</v>
      </c>
    </row>
    <row r="158" spans="1:12" ht="46.8" x14ac:dyDescent="0.3">
      <c r="A158" s="202" t="s">
        <v>390</v>
      </c>
      <c r="B158" s="219">
        <v>45072</v>
      </c>
      <c r="C158" s="204" t="s">
        <v>4710</v>
      </c>
      <c r="D158" s="210" t="s">
        <v>4711</v>
      </c>
      <c r="E158" s="210" t="s">
        <v>1737</v>
      </c>
      <c r="F158" s="205" t="s">
        <v>1606</v>
      </c>
      <c r="G158" s="205" t="s">
        <v>873</v>
      </c>
      <c r="H158" s="286"/>
      <c r="I158" s="287"/>
      <c r="J158" s="286"/>
      <c r="K158" s="210" t="s">
        <v>11807</v>
      </c>
      <c r="L158" s="210" t="s">
        <v>4714</v>
      </c>
    </row>
    <row r="159" spans="1:12" ht="62.4" x14ac:dyDescent="0.3">
      <c r="A159" s="202" t="s">
        <v>400</v>
      </c>
      <c r="B159" s="219">
        <v>45072</v>
      </c>
      <c r="C159" s="204" t="s">
        <v>11808</v>
      </c>
      <c r="D159" s="210" t="s">
        <v>11809</v>
      </c>
      <c r="E159" s="210" t="s">
        <v>11810</v>
      </c>
      <c r="F159" s="205" t="s">
        <v>1525</v>
      </c>
      <c r="G159" s="205" t="s">
        <v>1387</v>
      </c>
      <c r="H159" s="286"/>
      <c r="I159" s="287"/>
      <c r="J159" s="286"/>
      <c r="K159" s="210" t="s">
        <v>11811</v>
      </c>
      <c r="L159" s="210" t="s">
        <v>11812</v>
      </c>
    </row>
    <row r="160" spans="1:12" ht="124.8" x14ac:dyDescent="0.3">
      <c r="A160" s="202" t="s">
        <v>1214</v>
      </c>
      <c r="B160" s="219">
        <v>45072</v>
      </c>
      <c r="C160" s="204" t="s">
        <v>11813</v>
      </c>
      <c r="D160" s="210" t="s">
        <v>11814</v>
      </c>
      <c r="E160" s="210" t="s">
        <v>11815</v>
      </c>
      <c r="F160" s="205" t="s">
        <v>1518</v>
      </c>
      <c r="G160" s="205" t="s">
        <v>564</v>
      </c>
      <c r="H160" s="286"/>
      <c r="I160" s="287" t="s">
        <v>505</v>
      </c>
      <c r="J160" s="286"/>
      <c r="K160" s="210" t="s">
        <v>11816</v>
      </c>
      <c r="L160" s="210" t="s">
        <v>11817</v>
      </c>
    </row>
    <row r="161" spans="1:12" ht="78" x14ac:dyDescent="0.3">
      <c r="A161" s="202" t="s">
        <v>412</v>
      </c>
      <c r="B161" s="219">
        <v>45072</v>
      </c>
      <c r="C161" s="204" t="s">
        <v>11818</v>
      </c>
      <c r="D161" s="210" t="s">
        <v>11819</v>
      </c>
      <c r="E161" s="210" t="s">
        <v>3170</v>
      </c>
      <c r="F161" s="205" t="s">
        <v>2702</v>
      </c>
      <c r="G161" s="205" t="s">
        <v>830</v>
      </c>
      <c r="H161" s="286"/>
      <c r="I161" s="287"/>
      <c r="J161" s="286"/>
      <c r="K161" s="210" t="s">
        <v>11820</v>
      </c>
      <c r="L161" s="210" t="s">
        <v>11821</v>
      </c>
    </row>
    <row r="162" spans="1:12" ht="156" x14ac:dyDescent="0.3">
      <c r="A162" s="202" t="s">
        <v>379</v>
      </c>
      <c r="B162" s="219">
        <v>45072</v>
      </c>
      <c r="C162" s="204" t="s">
        <v>11822</v>
      </c>
      <c r="D162" s="210" t="s">
        <v>11823</v>
      </c>
      <c r="E162" s="210" t="s">
        <v>2143</v>
      </c>
      <c r="F162" s="205" t="s">
        <v>11824</v>
      </c>
      <c r="G162" s="205" t="s">
        <v>942</v>
      </c>
      <c r="H162" s="286"/>
      <c r="I162" s="287" t="s">
        <v>2526</v>
      </c>
      <c r="J162" s="286"/>
      <c r="K162" s="210" t="s">
        <v>11825</v>
      </c>
      <c r="L162" s="210" t="s">
        <v>11826</v>
      </c>
    </row>
    <row r="163" spans="1:12" ht="78" x14ac:dyDescent="0.3">
      <c r="A163" s="202" t="s">
        <v>369</v>
      </c>
      <c r="B163" s="219">
        <v>45072</v>
      </c>
      <c r="C163" s="204" t="s">
        <v>11827</v>
      </c>
      <c r="D163" s="210" t="s">
        <v>11828</v>
      </c>
      <c r="E163" s="210" t="s">
        <v>3197</v>
      </c>
      <c r="F163" s="205" t="s">
        <v>374</v>
      </c>
      <c r="G163" s="205" t="s">
        <v>564</v>
      </c>
      <c r="H163" s="286"/>
      <c r="I163" s="287"/>
      <c r="J163" s="286"/>
      <c r="K163" s="210" t="s">
        <v>11829</v>
      </c>
      <c r="L163" s="210" t="s">
        <v>11830</v>
      </c>
    </row>
    <row r="164" spans="1:12" ht="31.2" x14ac:dyDescent="0.3">
      <c r="A164" s="202" t="s">
        <v>750</v>
      </c>
      <c r="B164" s="219">
        <v>45072</v>
      </c>
      <c r="C164" s="204" t="s">
        <v>11831</v>
      </c>
      <c r="D164" s="210" t="s">
        <v>11832</v>
      </c>
      <c r="E164" s="210" t="s">
        <v>2869</v>
      </c>
      <c r="F164" s="205" t="s">
        <v>374</v>
      </c>
      <c r="G164" s="205" t="s">
        <v>374</v>
      </c>
      <c r="H164" s="286"/>
      <c r="I164" s="287"/>
      <c r="J164" s="286"/>
      <c r="K164" s="210" t="s">
        <v>11833</v>
      </c>
      <c r="L164" s="210" t="s">
        <v>11834</v>
      </c>
    </row>
    <row r="165" spans="1:12" ht="62.4" x14ac:dyDescent="0.3">
      <c r="A165" s="202" t="s">
        <v>400</v>
      </c>
      <c r="B165" s="219">
        <v>45072</v>
      </c>
      <c r="C165" s="204" t="s">
        <v>11835</v>
      </c>
      <c r="D165" s="210" t="s">
        <v>11836</v>
      </c>
      <c r="E165" s="210" t="s">
        <v>2251</v>
      </c>
      <c r="F165" s="205" t="s">
        <v>374</v>
      </c>
      <c r="G165" s="205" t="s">
        <v>374</v>
      </c>
      <c r="H165" s="286"/>
      <c r="I165" s="287"/>
      <c r="J165" s="286"/>
      <c r="K165" s="210" t="s">
        <v>11837</v>
      </c>
      <c r="L165" s="210" t="s">
        <v>11838</v>
      </c>
    </row>
    <row r="166" spans="1:12" ht="62.4" x14ac:dyDescent="0.3">
      <c r="A166" s="202" t="s">
        <v>1654</v>
      </c>
      <c r="B166" s="219">
        <v>45072</v>
      </c>
      <c r="C166" s="204" t="s">
        <v>11839</v>
      </c>
      <c r="D166" s="210" t="s">
        <v>11840</v>
      </c>
      <c r="E166" s="210" t="s">
        <v>11841</v>
      </c>
      <c r="F166" s="205" t="s">
        <v>374</v>
      </c>
      <c r="G166" s="205" t="s">
        <v>374</v>
      </c>
      <c r="H166" s="286"/>
      <c r="I166" s="287" t="s">
        <v>1037</v>
      </c>
      <c r="J166" s="286"/>
      <c r="K166" s="210" t="s">
        <v>11842</v>
      </c>
      <c r="L166" s="210" t="s">
        <v>11843</v>
      </c>
    </row>
    <row r="167" spans="1:12" ht="62.4" x14ac:dyDescent="0.3">
      <c r="A167" s="202" t="s">
        <v>400</v>
      </c>
      <c r="B167" s="219">
        <v>45072</v>
      </c>
      <c r="C167" s="204" t="s">
        <v>11844</v>
      </c>
      <c r="D167" s="210" t="s">
        <v>11845</v>
      </c>
      <c r="E167" s="210" t="s">
        <v>1360</v>
      </c>
      <c r="F167" s="205" t="s">
        <v>374</v>
      </c>
      <c r="G167" s="205" t="s">
        <v>374</v>
      </c>
      <c r="H167" s="286"/>
      <c r="I167" s="287"/>
      <c r="J167" s="286"/>
      <c r="K167" s="210" t="s">
        <v>11846</v>
      </c>
      <c r="L167" s="210" t="s">
        <v>11847</v>
      </c>
    </row>
    <row r="168" spans="1:12" ht="93.6" x14ac:dyDescent="0.3">
      <c r="A168" s="202" t="s">
        <v>400</v>
      </c>
      <c r="B168" s="219">
        <v>45072</v>
      </c>
      <c r="C168" s="204" t="s">
        <v>5398</v>
      </c>
      <c r="D168" s="210" t="s">
        <v>5399</v>
      </c>
      <c r="E168" s="210" t="s">
        <v>5052</v>
      </c>
      <c r="F168" s="205" t="s">
        <v>374</v>
      </c>
      <c r="G168" s="205" t="s">
        <v>374</v>
      </c>
      <c r="H168" s="286"/>
      <c r="I168" s="287"/>
      <c r="J168" s="286"/>
      <c r="K168" s="210" t="s">
        <v>11848</v>
      </c>
      <c r="L168" s="210" t="s">
        <v>5402</v>
      </c>
    </row>
    <row r="169" spans="1:12" ht="62.4" x14ac:dyDescent="0.3">
      <c r="A169" s="202" t="s">
        <v>750</v>
      </c>
      <c r="B169" s="219">
        <v>45065</v>
      </c>
      <c r="C169" s="204" t="s">
        <v>11849</v>
      </c>
      <c r="D169" s="210" t="s">
        <v>11850</v>
      </c>
      <c r="E169" s="210" t="s">
        <v>1555</v>
      </c>
      <c r="F169" s="205" t="s">
        <v>1556</v>
      </c>
      <c r="G169" s="205" t="s">
        <v>564</v>
      </c>
      <c r="H169" s="286"/>
      <c r="I169" s="287"/>
      <c r="J169" s="286"/>
      <c r="K169" s="210" t="s">
        <v>11851</v>
      </c>
      <c r="L169" s="210" t="s">
        <v>11852</v>
      </c>
    </row>
    <row r="170" spans="1:12" ht="31.2" x14ac:dyDescent="0.3">
      <c r="A170" s="202" t="s">
        <v>412</v>
      </c>
      <c r="B170" s="219">
        <v>45065</v>
      </c>
      <c r="C170" s="204" t="s">
        <v>11853</v>
      </c>
      <c r="D170" s="210" t="s">
        <v>11854</v>
      </c>
      <c r="E170" s="210" t="s">
        <v>2143</v>
      </c>
      <c r="F170" s="205" t="s">
        <v>1556</v>
      </c>
      <c r="G170" s="205" t="s">
        <v>564</v>
      </c>
      <c r="H170" s="286"/>
      <c r="I170" s="287"/>
      <c r="J170" s="286"/>
      <c r="K170" s="210" t="s">
        <v>11855</v>
      </c>
      <c r="L170" s="210" t="s">
        <v>11856</v>
      </c>
    </row>
    <row r="171" spans="1:12" ht="78" x14ac:dyDescent="0.3">
      <c r="A171" s="202" t="s">
        <v>390</v>
      </c>
      <c r="B171" s="219">
        <v>45065</v>
      </c>
      <c r="C171" s="204" t="s">
        <v>11857</v>
      </c>
      <c r="D171" s="210" t="s">
        <v>11858</v>
      </c>
      <c r="E171" s="210" t="s">
        <v>1421</v>
      </c>
      <c r="F171" s="205" t="s">
        <v>1518</v>
      </c>
      <c r="G171" s="205" t="s">
        <v>849</v>
      </c>
      <c r="H171" s="286"/>
      <c r="I171" s="287"/>
      <c r="J171" s="286"/>
      <c r="K171" s="210" t="s">
        <v>11859</v>
      </c>
      <c r="L171" s="210" t="s">
        <v>11860</v>
      </c>
    </row>
    <row r="172" spans="1:12" ht="109.2" x14ac:dyDescent="0.3">
      <c r="A172" s="202" t="s">
        <v>379</v>
      </c>
      <c r="B172" s="219">
        <v>45065</v>
      </c>
      <c r="C172" s="204" t="s">
        <v>6722</v>
      </c>
      <c r="D172" s="210" t="s">
        <v>11861</v>
      </c>
      <c r="E172" s="210" t="s">
        <v>2143</v>
      </c>
      <c r="F172" s="205" t="s">
        <v>1470</v>
      </c>
      <c r="G172" s="205" t="s">
        <v>849</v>
      </c>
      <c r="H172" s="286"/>
      <c r="I172" s="287"/>
      <c r="J172" s="286"/>
      <c r="K172" s="210" t="s">
        <v>11862</v>
      </c>
      <c r="L172" s="210" t="s">
        <v>11863</v>
      </c>
    </row>
    <row r="173" spans="1:12" ht="156" x14ac:dyDescent="0.3">
      <c r="A173" s="202" t="s">
        <v>412</v>
      </c>
      <c r="B173" s="219">
        <v>45065</v>
      </c>
      <c r="C173" s="204" t="s">
        <v>10754</v>
      </c>
      <c r="D173" s="210" t="s">
        <v>11864</v>
      </c>
      <c r="E173" s="210" t="s">
        <v>11865</v>
      </c>
      <c r="F173" s="205" t="s">
        <v>374</v>
      </c>
      <c r="G173" s="205" t="s">
        <v>409</v>
      </c>
      <c r="H173" s="286"/>
      <c r="I173" s="287"/>
      <c r="J173" s="286"/>
      <c r="K173" s="210" t="s">
        <v>10758</v>
      </c>
      <c r="L173" s="210" t="s">
        <v>10755</v>
      </c>
    </row>
    <row r="174" spans="1:12" ht="31.2" x14ac:dyDescent="0.3">
      <c r="A174" s="202" t="s">
        <v>390</v>
      </c>
      <c r="B174" s="219">
        <v>45065</v>
      </c>
      <c r="C174" s="204" t="s">
        <v>11866</v>
      </c>
      <c r="D174" s="210" t="s">
        <v>11867</v>
      </c>
      <c r="E174" s="210" t="s">
        <v>11868</v>
      </c>
      <c r="F174" s="205" t="s">
        <v>374</v>
      </c>
      <c r="G174" s="205" t="s">
        <v>873</v>
      </c>
      <c r="H174" s="286"/>
      <c r="I174" s="287"/>
      <c r="J174" s="286"/>
      <c r="K174" s="210" t="s">
        <v>11869</v>
      </c>
      <c r="L174" s="210" t="s">
        <v>11870</v>
      </c>
    </row>
    <row r="175" spans="1:12" ht="31.2" x14ac:dyDescent="0.3">
      <c r="A175" s="202" t="s">
        <v>400</v>
      </c>
      <c r="B175" s="219">
        <v>45065</v>
      </c>
      <c r="C175" s="204" t="s">
        <v>11871</v>
      </c>
      <c r="D175" s="210" t="s">
        <v>1080</v>
      </c>
      <c r="E175" s="210" t="s">
        <v>1385</v>
      </c>
      <c r="F175" s="205" t="s">
        <v>374</v>
      </c>
      <c r="G175" s="205" t="s">
        <v>374</v>
      </c>
      <c r="H175" s="286"/>
      <c r="I175" s="287"/>
      <c r="J175" s="286"/>
      <c r="K175" s="210" t="s">
        <v>11872</v>
      </c>
      <c r="L175" s="210" t="s">
        <v>11873</v>
      </c>
    </row>
    <row r="176" spans="1:12" ht="62.4" x14ac:dyDescent="0.3">
      <c r="A176" s="202" t="s">
        <v>822</v>
      </c>
      <c r="B176" s="219">
        <v>45065</v>
      </c>
      <c r="C176" s="204" t="s">
        <v>11874</v>
      </c>
      <c r="D176" s="210" t="s">
        <v>11875</v>
      </c>
      <c r="E176" s="210" t="s">
        <v>1913</v>
      </c>
      <c r="F176" s="205" t="s">
        <v>374</v>
      </c>
      <c r="G176" s="205" t="s">
        <v>374</v>
      </c>
      <c r="H176" s="286"/>
      <c r="I176" s="287"/>
      <c r="J176" s="286"/>
      <c r="K176" s="210" t="s">
        <v>11876</v>
      </c>
      <c r="L176" s="210" t="s">
        <v>11877</v>
      </c>
    </row>
    <row r="177" spans="1:12" ht="62.4" x14ac:dyDescent="0.3">
      <c r="A177" s="202" t="s">
        <v>369</v>
      </c>
      <c r="B177" s="219">
        <v>45065</v>
      </c>
      <c r="C177" s="204" t="s">
        <v>8888</v>
      </c>
      <c r="D177" s="210" t="s">
        <v>8889</v>
      </c>
      <c r="E177" s="210" t="s">
        <v>1913</v>
      </c>
      <c r="F177" s="205" t="s">
        <v>374</v>
      </c>
      <c r="G177" s="205" t="s">
        <v>374</v>
      </c>
      <c r="H177" s="286"/>
      <c r="I177" s="287"/>
      <c r="J177" s="286"/>
      <c r="K177" s="210" t="s">
        <v>11878</v>
      </c>
      <c r="L177" s="210" t="s">
        <v>8892</v>
      </c>
    </row>
    <row r="178" spans="1:12" ht="62.4" x14ac:dyDescent="0.3">
      <c r="A178" s="202" t="s">
        <v>400</v>
      </c>
      <c r="B178" s="219">
        <v>45065</v>
      </c>
      <c r="C178" s="204" t="s">
        <v>11879</v>
      </c>
      <c r="D178" s="210" t="s">
        <v>11880</v>
      </c>
      <c r="E178" s="210" t="s">
        <v>1449</v>
      </c>
      <c r="F178" s="205" t="s">
        <v>374</v>
      </c>
      <c r="G178" s="205" t="s">
        <v>374</v>
      </c>
      <c r="H178" s="286"/>
      <c r="I178" s="287"/>
      <c r="J178" s="286"/>
      <c r="K178" s="210" t="s">
        <v>11881</v>
      </c>
      <c r="L178" s="210" t="s">
        <v>11882</v>
      </c>
    </row>
    <row r="179" spans="1:12" ht="62.4" x14ac:dyDescent="0.3">
      <c r="A179" s="202" t="s">
        <v>400</v>
      </c>
      <c r="B179" s="219">
        <v>45065</v>
      </c>
      <c r="C179" s="204" t="s">
        <v>11883</v>
      </c>
      <c r="D179" s="210" t="s">
        <v>11884</v>
      </c>
      <c r="E179" s="210" t="s">
        <v>1865</v>
      </c>
      <c r="F179" s="205" t="s">
        <v>374</v>
      </c>
      <c r="G179" s="205" t="s">
        <v>374</v>
      </c>
      <c r="H179" s="286"/>
      <c r="I179" s="287"/>
      <c r="J179" s="286"/>
      <c r="K179" s="210" t="s">
        <v>11885</v>
      </c>
      <c r="L179" s="210" t="s">
        <v>11886</v>
      </c>
    </row>
    <row r="180" spans="1:12" ht="78" x14ac:dyDescent="0.3">
      <c r="A180" s="202" t="s">
        <v>400</v>
      </c>
      <c r="B180" s="219">
        <v>45065</v>
      </c>
      <c r="C180" s="204" t="s">
        <v>11887</v>
      </c>
      <c r="D180" s="210" t="s">
        <v>11888</v>
      </c>
      <c r="E180" s="210" t="s">
        <v>1702</v>
      </c>
      <c r="F180" s="205" t="s">
        <v>374</v>
      </c>
      <c r="G180" s="205" t="s">
        <v>374</v>
      </c>
      <c r="H180" s="286"/>
      <c r="I180" s="287"/>
      <c r="J180" s="286"/>
      <c r="K180" s="210" t="s">
        <v>11889</v>
      </c>
      <c r="L180" s="210" t="s">
        <v>11890</v>
      </c>
    </row>
    <row r="181" spans="1:12" ht="70.95" customHeight="1" x14ac:dyDescent="0.3">
      <c r="A181" s="202" t="s">
        <v>400</v>
      </c>
      <c r="B181" s="219">
        <v>45065</v>
      </c>
      <c r="C181" s="204" t="s">
        <v>11891</v>
      </c>
      <c r="D181" s="210" t="s">
        <v>11892</v>
      </c>
      <c r="E181" s="210" t="s">
        <v>11893</v>
      </c>
      <c r="F181" s="205" t="s">
        <v>374</v>
      </c>
      <c r="G181" s="205" t="s">
        <v>374</v>
      </c>
      <c r="H181" s="286"/>
      <c r="I181" s="287"/>
      <c r="J181" s="286"/>
      <c r="K181" s="210" t="s">
        <v>11894</v>
      </c>
      <c r="L181" s="210" t="s">
        <v>11895</v>
      </c>
    </row>
    <row r="182" spans="1:12" ht="78" x14ac:dyDescent="0.3">
      <c r="A182" s="202" t="s">
        <v>495</v>
      </c>
      <c r="B182" s="219">
        <v>45058</v>
      </c>
      <c r="C182" s="204" t="s">
        <v>11896</v>
      </c>
      <c r="D182" s="210" t="s">
        <v>11897</v>
      </c>
      <c r="E182" s="210" t="s">
        <v>11898</v>
      </c>
      <c r="F182" s="205" t="s">
        <v>1556</v>
      </c>
      <c r="G182" s="205" t="s">
        <v>2951</v>
      </c>
      <c r="H182" s="286"/>
      <c r="I182" s="287"/>
      <c r="J182" s="286"/>
      <c r="K182" s="210" t="s">
        <v>11899</v>
      </c>
      <c r="L182" s="210" t="s">
        <v>11900</v>
      </c>
    </row>
    <row r="183" spans="1:12" ht="62.4" x14ac:dyDescent="0.3">
      <c r="A183" s="202" t="s">
        <v>1593</v>
      </c>
      <c r="B183" s="219">
        <v>45058</v>
      </c>
      <c r="C183" s="204" t="s">
        <v>11901</v>
      </c>
      <c r="D183" s="210" t="s">
        <v>11902</v>
      </c>
      <c r="E183" s="210" t="s">
        <v>1731</v>
      </c>
      <c r="F183" s="205" t="s">
        <v>1556</v>
      </c>
      <c r="G183" s="205" t="s">
        <v>4228</v>
      </c>
      <c r="H183" s="286"/>
      <c r="I183" s="287"/>
      <c r="J183" s="286"/>
      <c r="K183" s="210" t="s">
        <v>11903</v>
      </c>
      <c r="L183" s="210" t="s">
        <v>11904</v>
      </c>
    </row>
    <row r="184" spans="1:12" ht="109.2" x14ac:dyDescent="0.3">
      <c r="A184" s="202" t="s">
        <v>379</v>
      </c>
      <c r="B184" s="219">
        <v>45058</v>
      </c>
      <c r="C184" s="204" t="s">
        <v>11905</v>
      </c>
      <c r="D184" s="210" t="s">
        <v>11906</v>
      </c>
      <c r="E184" s="210" t="s">
        <v>1691</v>
      </c>
      <c r="F184" s="205" t="s">
        <v>1833</v>
      </c>
      <c r="G184" s="205" t="s">
        <v>409</v>
      </c>
      <c r="H184" s="286"/>
      <c r="I184" s="287"/>
      <c r="J184" s="286"/>
      <c r="K184" s="210" t="s">
        <v>11907</v>
      </c>
      <c r="L184" s="210" t="s">
        <v>11908</v>
      </c>
    </row>
    <row r="185" spans="1:12" ht="46.8" x14ac:dyDescent="0.3">
      <c r="A185" s="202" t="s">
        <v>412</v>
      </c>
      <c r="B185" s="219">
        <v>45058</v>
      </c>
      <c r="C185" s="204" t="s">
        <v>11909</v>
      </c>
      <c r="D185" s="210" t="s">
        <v>11910</v>
      </c>
      <c r="E185" s="210" t="s">
        <v>2094</v>
      </c>
      <c r="F185" s="205" t="s">
        <v>1463</v>
      </c>
      <c r="G185" s="205" t="s">
        <v>564</v>
      </c>
      <c r="H185" s="286"/>
      <c r="I185" s="287"/>
      <c r="J185" s="286"/>
      <c r="K185" s="210" t="s">
        <v>11911</v>
      </c>
      <c r="L185" s="210" t="s">
        <v>11912</v>
      </c>
    </row>
    <row r="186" spans="1:12" ht="93.6" x14ac:dyDescent="0.3">
      <c r="A186" s="202" t="s">
        <v>412</v>
      </c>
      <c r="B186" s="219">
        <v>45058</v>
      </c>
      <c r="C186" s="204" t="s">
        <v>11913</v>
      </c>
      <c r="D186" s="210" t="s">
        <v>10293</v>
      </c>
      <c r="E186" s="210" t="s">
        <v>1562</v>
      </c>
      <c r="F186" s="205" t="s">
        <v>3142</v>
      </c>
      <c r="G186" s="205" t="s">
        <v>374</v>
      </c>
      <c r="H186" s="286"/>
      <c r="I186" s="287"/>
      <c r="J186" s="286"/>
      <c r="K186" s="210" t="s">
        <v>11914</v>
      </c>
      <c r="L186" s="210" t="s">
        <v>11915</v>
      </c>
    </row>
    <row r="187" spans="1:12" ht="93.6" x14ac:dyDescent="0.3">
      <c r="A187" s="202" t="s">
        <v>400</v>
      </c>
      <c r="B187" s="219">
        <v>45058</v>
      </c>
      <c r="C187" s="204" t="s">
        <v>2796</v>
      </c>
      <c r="D187" s="210" t="s">
        <v>2797</v>
      </c>
      <c r="E187" s="210" t="s">
        <v>1058</v>
      </c>
      <c r="F187" s="205" t="s">
        <v>1606</v>
      </c>
      <c r="G187" s="205" t="s">
        <v>564</v>
      </c>
      <c r="H187" s="286"/>
      <c r="I187" s="287"/>
      <c r="J187" s="286"/>
      <c r="K187" s="210" t="s">
        <v>2799</v>
      </c>
      <c r="L187" s="210" t="s">
        <v>2800</v>
      </c>
    </row>
    <row r="188" spans="1:12" ht="78" x14ac:dyDescent="0.3">
      <c r="A188" s="202" t="s">
        <v>400</v>
      </c>
      <c r="B188" s="219">
        <v>45058</v>
      </c>
      <c r="C188" s="204" t="s">
        <v>11916</v>
      </c>
      <c r="D188" s="210" t="s">
        <v>11917</v>
      </c>
      <c r="E188" s="210" t="s">
        <v>2487</v>
      </c>
      <c r="F188" s="205" t="s">
        <v>1606</v>
      </c>
      <c r="G188" s="205" t="s">
        <v>564</v>
      </c>
      <c r="H188" s="286"/>
      <c r="I188" s="287"/>
      <c r="J188" s="286"/>
      <c r="K188" s="210" t="s">
        <v>11918</v>
      </c>
      <c r="L188" s="210" t="s">
        <v>11919</v>
      </c>
    </row>
    <row r="189" spans="1:12" ht="93.6" x14ac:dyDescent="0.3">
      <c r="A189" s="202" t="s">
        <v>400</v>
      </c>
      <c r="B189" s="219">
        <v>45058</v>
      </c>
      <c r="C189" s="204" t="s">
        <v>11920</v>
      </c>
      <c r="D189" s="210" t="s">
        <v>11921</v>
      </c>
      <c r="E189" s="210" t="s">
        <v>1355</v>
      </c>
      <c r="F189" s="205" t="s">
        <v>1606</v>
      </c>
      <c r="G189" s="205" t="s">
        <v>564</v>
      </c>
      <c r="H189" s="286"/>
      <c r="I189" s="287"/>
      <c r="J189" s="286"/>
      <c r="K189" s="210" t="s">
        <v>11922</v>
      </c>
      <c r="L189" s="210" t="s">
        <v>11923</v>
      </c>
    </row>
    <row r="190" spans="1:12" ht="109.2" x14ac:dyDescent="0.3">
      <c r="A190" s="202" t="s">
        <v>400</v>
      </c>
      <c r="B190" s="219">
        <v>45058</v>
      </c>
      <c r="C190" s="204" t="s">
        <v>11924</v>
      </c>
      <c r="D190" s="210" t="s">
        <v>11925</v>
      </c>
      <c r="E190" s="210" t="s">
        <v>2869</v>
      </c>
      <c r="F190" s="205" t="s">
        <v>1606</v>
      </c>
      <c r="G190" s="205" t="s">
        <v>564</v>
      </c>
      <c r="H190" s="286"/>
      <c r="I190" s="287"/>
      <c r="J190" s="286"/>
      <c r="K190" s="210" t="s">
        <v>11926</v>
      </c>
      <c r="L190" s="210" t="s">
        <v>11927</v>
      </c>
    </row>
    <row r="191" spans="1:12" ht="62.4" x14ac:dyDescent="0.3">
      <c r="A191" s="202" t="s">
        <v>400</v>
      </c>
      <c r="B191" s="219">
        <v>45058</v>
      </c>
      <c r="C191" s="204" t="s">
        <v>5432</v>
      </c>
      <c r="D191" s="210" t="s">
        <v>5433</v>
      </c>
      <c r="E191" s="210" t="s">
        <v>2869</v>
      </c>
      <c r="F191" s="205" t="s">
        <v>4211</v>
      </c>
      <c r="G191" s="205" t="s">
        <v>374</v>
      </c>
      <c r="H191" s="286"/>
      <c r="I191" s="287"/>
      <c r="J191" s="286"/>
      <c r="K191" s="210" t="s">
        <v>11928</v>
      </c>
      <c r="L191" s="210" t="s">
        <v>5435</v>
      </c>
    </row>
    <row r="192" spans="1:12" ht="93.6" x14ac:dyDescent="0.3">
      <c r="A192" s="202" t="s">
        <v>379</v>
      </c>
      <c r="B192" s="219">
        <v>45058</v>
      </c>
      <c r="C192" s="204" t="s">
        <v>11929</v>
      </c>
      <c r="D192" s="210" t="s">
        <v>11930</v>
      </c>
      <c r="E192" s="210" t="s">
        <v>11931</v>
      </c>
      <c r="F192" s="205" t="s">
        <v>1506</v>
      </c>
      <c r="G192" s="205" t="s">
        <v>942</v>
      </c>
      <c r="H192" s="286"/>
      <c r="I192" s="287"/>
      <c r="J192" s="286"/>
      <c r="K192" s="210" t="s">
        <v>11932</v>
      </c>
      <c r="L192" s="210" t="s">
        <v>11933</v>
      </c>
    </row>
    <row r="193" spans="1:12" ht="93.6" x14ac:dyDescent="0.3">
      <c r="A193" s="202" t="s">
        <v>400</v>
      </c>
      <c r="B193" s="219">
        <v>45058</v>
      </c>
      <c r="C193" s="204" t="s">
        <v>11934</v>
      </c>
      <c r="D193" s="210" t="s">
        <v>11935</v>
      </c>
      <c r="E193" s="210" t="s">
        <v>2143</v>
      </c>
      <c r="F193" s="205" t="s">
        <v>1525</v>
      </c>
      <c r="G193" s="205" t="s">
        <v>409</v>
      </c>
      <c r="H193" s="286"/>
      <c r="I193" s="287"/>
      <c r="J193" s="286"/>
      <c r="K193" s="210" t="s">
        <v>11936</v>
      </c>
      <c r="L193" s="210" t="s">
        <v>11937</v>
      </c>
    </row>
    <row r="194" spans="1:12" ht="62.4" x14ac:dyDescent="0.3">
      <c r="A194" s="202" t="s">
        <v>390</v>
      </c>
      <c r="B194" s="219">
        <v>45058</v>
      </c>
      <c r="C194" s="204" t="s">
        <v>11938</v>
      </c>
      <c r="D194" s="210" t="s">
        <v>11939</v>
      </c>
      <c r="E194" s="210" t="s">
        <v>11940</v>
      </c>
      <c r="F194" s="205" t="s">
        <v>1525</v>
      </c>
      <c r="G194" s="205" t="s">
        <v>564</v>
      </c>
      <c r="H194" s="286"/>
      <c r="I194" s="287"/>
      <c r="J194" s="286"/>
      <c r="K194" s="210" t="s">
        <v>11941</v>
      </c>
      <c r="L194" s="210" t="s">
        <v>11942</v>
      </c>
    </row>
    <row r="195" spans="1:12" ht="78" x14ac:dyDescent="0.3">
      <c r="A195" s="202" t="s">
        <v>400</v>
      </c>
      <c r="B195" s="219">
        <v>45058</v>
      </c>
      <c r="C195" s="204" t="s">
        <v>11943</v>
      </c>
      <c r="D195" s="210" t="s">
        <v>11944</v>
      </c>
      <c r="E195" s="210" t="s">
        <v>11945</v>
      </c>
      <c r="F195" s="205" t="s">
        <v>1518</v>
      </c>
      <c r="G195" s="205" t="s">
        <v>564</v>
      </c>
      <c r="H195" s="286"/>
      <c r="I195" s="287"/>
      <c r="J195" s="286"/>
      <c r="K195" s="210" t="s">
        <v>11946</v>
      </c>
      <c r="L195" s="210" t="s">
        <v>11947</v>
      </c>
    </row>
    <row r="196" spans="1:12" ht="140.4" x14ac:dyDescent="0.3">
      <c r="A196" s="202" t="s">
        <v>400</v>
      </c>
      <c r="B196" s="219">
        <v>45058</v>
      </c>
      <c r="C196" s="204" t="s">
        <v>11948</v>
      </c>
      <c r="D196" s="210" t="s">
        <v>11949</v>
      </c>
      <c r="E196" s="210" t="s">
        <v>1878</v>
      </c>
      <c r="F196" s="205" t="s">
        <v>1518</v>
      </c>
      <c r="G196" s="205" t="s">
        <v>564</v>
      </c>
      <c r="H196" s="286"/>
      <c r="I196" s="287"/>
      <c r="J196" s="286"/>
      <c r="K196" s="210" t="s">
        <v>11950</v>
      </c>
      <c r="L196" s="210" t="s">
        <v>11951</v>
      </c>
    </row>
    <row r="197" spans="1:12" ht="93.6" x14ac:dyDescent="0.3">
      <c r="A197" s="202" t="s">
        <v>400</v>
      </c>
      <c r="B197" s="219">
        <v>45058</v>
      </c>
      <c r="C197" s="204" t="s">
        <v>5010</v>
      </c>
      <c r="D197" s="210" t="s">
        <v>11952</v>
      </c>
      <c r="E197" s="210" t="s">
        <v>11953</v>
      </c>
      <c r="F197" s="205" t="s">
        <v>11954</v>
      </c>
      <c r="G197" s="205" t="s">
        <v>374</v>
      </c>
      <c r="H197" s="286"/>
      <c r="I197" s="287"/>
      <c r="J197" s="286"/>
      <c r="K197" s="210" t="s">
        <v>11955</v>
      </c>
      <c r="L197" s="210" t="s">
        <v>5013</v>
      </c>
    </row>
    <row r="198" spans="1:12" ht="109.2" x14ac:dyDescent="0.3">
      <c r="A198" s="202" t="s">
        <v>369</v>
      </c>
      <c r="B198" s="219">
        <v>45058</v>
      </c>
      <c r="C198" s="204" t="s">
        <v>11956</v>
      </c>
      <c r="D198" s="210" t="s">
        <v>11957</v>
      </c>
      <c r="E198" s="210" t="s">
        <v>1058</v>
      </c>
      <c r="F198" s="205" t="s">
        <v>3000</v>
      </c>
      <c r="G198" s="205" t="s">
        <v>564</v>
      </c>
      <c r="H198" s="286"/>
      <c r="I198" s="287"/>
      <c r="J198" s="286"/>
      <c r="K198" s="210" t="s">
        <v>11958</v>
      </c>
      <c r="L198" s="210" t="s">
        <v>11959</v>
      </c>
    </row>
    <row r="199" spans="1:12" ht="62.4" x14ac:dyDescent="0.3">
      <c r="A199" s="202" t="s">
        <v>379</v>
      </c>
      <c r="B199" s="219">
        <v>45058</v>
      </c>
      <c r="C199" s="204" t="s">
        <v>11960</v>
      </c>
      <c r="D199" s="210" t="s">
        <v>11961</v>
      </c>
      <c r="E199" s="210" t="s">
        <v>2143</v>
      </c>
      <c r="F199" s="205" t="s">
        <v>1470</v>
      </c>
      <c r="G199" s="205" t="s">
        <v>4574</v>
      </c>
      <c r="H199" s="286"/>
      <c r="I199" s="287"/>
      <c r="J199" s="286"/>
      <c r="K199" s="210" t="s">
        <v>11962</v>
      </c>
      <c r="L199" s="210" t="s">
        <v>11963</v>
      </c>
    </row>
    <row r="200" spans="1:12" ht="140.4" x14ac:dyDescent="0.3">
      <c r="A200" s="202" t="s">
        <v>822</v>
      </c>
      <c r="B200" s="219">
        <v>45058</v>
      </c>
      <c r="C200" s="204" t="s">
        <v>11964</v>
      </c>
      <c r="D200" s="210" t="s">
        <v>11965</v>
      </c>
      <c r="E200" s="210" t="s">
        <v>11966</v>
      </c>
      <c r="F200" s="205" t="s">
        <v>5729</v>
      </c>
      <c r="G200" s="205" t="s">
        <v>374</v>
      </c>
      <c r="H200" s="286"/>
      <c r="I200" s="287"/>
      <c r="J200" s="286"/>
      <c r="K200" s="210" t="s">
        <v>11967</v>
      </c>
      <c r="L200" s="210" t="s">
        <v>11968</v>
      </c>
    </row>
    <row r="201" spans="1:12" ht="109.2" x14ac:dyDescent="0.3">
      <c r="A201" s="202" t="s">
        <v>400</v>
      </c>
      <c r="B201" s="219">
        <v>45058</v>
      </c>
      <c r="C201" s="204" t="s">
        <v>11969</v>
      </c>
      <c r="D201" s="210" t="s">
        <v>11970</v>
      </c>
      <c r="E201" s="210" t="s">
        <v>2441</v>
      </c>
      <c r="F201" s="205" t="s">
        <v>11971</v>
      </c>
      <c r="G201" s="205" t="s">
        <v>942</v>
      </c>
      <c r="H201" s="286"/>
      <c r="I201" s="287"/>
      <c r="J201" s="286"/>
      <c r="K201" s="210" t="s">
        <v>11972</v>
      </c>
      <c r="L201" s="210" t="s">
        <v>11973</v>
      </c>
    </row>
    <row r="202" spans="1:12" ht="140.4" x14ac:dyDescent="0.3">
      <c r="A202" s="202" t="s">
        <v>400</v>
      </c>
      <c r="B202" s="219">
        <v>45058</v>
      </c>
      <c r="C202" s="204" t="s">
        <v>5452</v>
      </c>
      <c r="D202" s="210" t="s">
        <v>5453</v>
      </c>
      <c r="E202" s="210" t="s">
        <v>11974</v>
      </c>
      <c r="F202" s="205" t="s">
        <v>3830</v>
      </c>
      <c r="G202" s="205" t="s">
        <v>374</v>
      </c>
      <c r="H202" s="286"/>
      <c r="I202" s="287"/>
      <c r="J202" s="286"/>
      <c r="K202" s="210" t="s">
        <v>11975</v>
      </c>
      <c r="L202" s="210" t="s">
        <v>5456</v>
      </c>
    </row>
    <row r="203" spans="1:12" ht="109.2" x14ac:dyDescent="0.3">
      <c r="A203" s="202" t="s">
        <v>1214</v>
      </c>
      <c r="B203" s="219">
        <v>45058</v>
      </c>
      <c r="C203" s="204" t="s">
        <v>11976</v>
      </c>
      <c r="D203" s="210" t="s">
        <v>11977</v>
      </c>
      <c r="E203" s="210" t="s">
        <v>11978</v>
      </c>
      <c r="F203" s="205" t="s">
        <v>3298</v>
      </c>
      <c r="G203" s="205" t="s">
        <v>849</v>
      </c>
      <c r="H203" s="286"/>
      <c r="I203" s="287"/>
      <c r="J203" s="286"/>
      <c r="K203" s="210" t="s">
        <v>11979</v>
      </c>
      <c r="L203" s="210" t="s">
        <v>11980</v>
      </c>
    </row>
    <row r="204" spans="1:12" ht="156" x14ac:dyDescent="0.3">
      <c r="A204" s="202" t="s">
        <v>379</v>
      </c>
      <c r="B204" s="219">
        <v>45058</v>
      </c>
      <c r="C204" s="204" t="s">
        <v>11981</v>
      </c>
      <c r="D204" s="210" t="s">
        <v>11982</v>
      </c>
      <c r="E204" s="210" t="s">
        <v>11983</v>
      </c>
      <c r="F204" s="205" t="s">
        <v>11984</v>
      </c>
      <c r="G204" s="205" t="s">
        <v>374</v>
      </c>
      <c r="H204" s="286"/>
      <c r="I204" s="287"/>
      <c r="J204" s="286"/>
      <c r="K204" s="210" t="s">
        <v>11985</v>
      </c>
      <c r="L204" s="210" t="s">
        <v>11986</v>
      </c>
    </row>
    <row r="205" spans="1:12" ht="124.8" x14ac:dyDescent="0.3">
      <c r="A205" s="202" t="s">
        <v>400</v>
      </c>
      <c r="B205" s="219">
        <v>45058</v>
      </c>
      <c r="C205" s="204" t="s">
        <v>6460</v>
      </c>
      <c r="D205" s="210" t="s">
        <v>11987</v>
      </c>
      <c r="E205" s="210" t="s">
        <v>1913</v>
      </c>
      <c r="F205" s="205" t="s">
        <v>374</v>
      </c>
      <c r="G205" s="205" t="s">
        <v>374</v>
      </c>
      <c r="H205" s="286"/>
      <c r="I205" s="287"/>
      <c r="J205" s="286"/>
      <c r="K205" s="210" t="s">
        <v>11988</v>
      </c>
      <c r="L205" s="210" t="s">
        <v>6464</v>
      </c>
    </row>
    <row r="206" spans="1:12" ht="109.2" x14ac:dyDescent="0.3">
      <c r="A206" s="202" t="s">
        <v>412</v>
      </c>
      <c r="B206" s="219">
        <v>45058</v>
      </c>
      <c r="C206" s="204" t="s">
        <v>11989</v>
      </c>
      <c r="D206" s="210" t="s">
        <v>11990</v>
      </c>
      <c r="E206" s="210" t="s">
        <v>2143</v>
      </c>
      <c r="F206" s="205" t="s">
        <v>374</v>
      </c>
      <c r="G206" s="205" t="s">
        <v>1387</v>
      </c>
      <c r="H206" s="286"/>
      <c r="I206" s="287"/>
      <c r="J206" s="286"/>
      <c r="K206" s="210" t="s">
        <v>11991</v>
      </c>
      <c r="L206" s="210" t="s">
        <v>11992</v>
      </c>
    </row>
    <row r="207" spans="1:12" ht="78" x14ac:dyDescent="0.3">
      <c r="A207" s="202" t="s">
        <v>400</v>
      </c>
      <c r="B207" s="219">
        <v>45058</v>
      </c>
      <c r="C207" s="204" t="s">
        <v>6382</v>
      </c>
      <c r="D207" s="210" t="s">
        <v>6383</v>
      </c>
      <c r="E207" s="210" t="s">
        <v>6384</v>
      </c>
      <c r="F207" s="205" t="s">
        <v>374</v>
      </c>
      <c r="G207" s="205" t="s">
        <v>374</v>
      </c>
      <c r="H207" s="286"/>
      <c r="I207" s="287"/>
      <c r="J207" s="286"/>
      <c r="K207" s="210" t="s">
        <v>11993</v>
      </c>
      <c r="L207" s="210" t="s">
        <v>6386</v>
      </c>
    </row>
    <row r="208" spans="1:12" ht="93.6" x14ac:dyDescent="0.3">
      <c r="A208" s="202" t="s">
        <v>442</v>
      </c>
      <c r="B208" s="219">
        <v>45058</v>
      </c>
      <c r="C208" s="204" t="s">
        <v>11994</v>
      </c>
      <c r="D208" s="210" t="s">
        <v>11995</v>
      </c>
      <c r="E208" s="210" t="s">
        <v>11996</v>
      </c>
      <c r="F208" s="205" t="s">
        <v>374</v>
      </c>
      <c r="G208" s="205" t="s">
        <v>7805</v>
      </c>
      <c r="H208" s="286"/>
      <c r="I208" s="287"/>
      <c r="J208" s="286"/>
      <c r="K208" s="210" t="s">
        <v>11997</v>
      </c>
      <c r="L208" s="210" t="s">
        <v>11998</v>
      </c>
    </row>
    <row r="209" spans="1:12" ht="78" x14ac:dyDescent="0.3">
      <c r="A209" s="202" t="s">
        <v>369</v>
      </c>
      <c r="B209" s="219">
        <v>45058</v>
      </c>
      <c r="C209" s="204" t="s">
        <v>5881</v>
      </c>
      <c r="D209" s="210" t="s">
        <v>5882</v>
      </c>
      <c r="E209" s="210" t="s">
        <v>2143</v>
      </c>
      <c r="F209" s="205" t="s">
        <v>374</v>
      </c>
      <c r="G209" s="205" t="s">
        <v>374</v>
      </c>
      <c r="H209" s="286"/>
      <c r="I209" s="287" t="s">
        <v>2526</v>
      </c>
      <c r="J209" s="286"/>
      <c r="K209" s="210" t="s">
        <v>11999</v>
      </c>
      <c r="L209" s="210" t="s">
        <v>5884</v>
      </c>
    </row>
    <row r="210" spans="1:12" ht="78" x14ac:dyDescent="0.3">
      <c r="A210" s="202" t="s">
        <v>379</v>
      </c>
      <c r="B210" s="219">
        <v>45058</v>
      </c>
      <c r="C210" s="204" t="s">
        <v>9259</v>
      </c>
      <c r="D210" s="210" t="s">
        <v>9260</v>
      </c>
      <c r="E210" s="210" t="s">
        <v>1850</v>
      </c>
      <c r="F210" s="205" t="s">
        <v>374</v>
      </c>
      <c r="G210" s="205" t="s">
        <v>374</v>
      </c>
      <c r="H210" s="286"/>
      <c r="I210" s="287" t="s">
        <v>2526</v>
      </c>
      <c r="J210" s="286"/>
      <c r="K210" s="210" t="s">
        <v>12000</v>
      </c>
      <c r="L210" s="210" t="s">
        <v>9263</v>
      </c>
    </row>
    <row r="211" spans="1:12" ht="46.8" x14ac:dyDescent="0.3">
      <c r="A211" s="202" t="s">
        <v>400</v>
      </c>
      <c r="B211" s="219">
        <v>45058</v>
      </c>
      <c r="C211" s="204" t="s">
        <v>4365</v>
      </c>
      <c r="D211" s="210" t="s">
        <v>4366</v>
      </c>
      <c r="E211" s="210" t="s">
        <v>3851</v>
      </c>
      <c r="F211" s="205" t="s">
        <v>374</v>
      </c>
      <c r="G211" s="205" t="s">
        <v>374</v>
      </c>
      <c r="H211" s="286"/>
      <c r="I211" s="287"/>
      <c r="J211" s="286"/>
      <c r="K211" s="210" t="s">
        <v>12001</v>
      </c>
      <c r="L211" s="210" t="s">
        <v>4369</v>
      </c>
    </row>
    <row r="212" spans="1:12" ht="62.4" x14ac:dyDescent="0.3">
      <c r="A212" s="202" t="s">
        <v>1294</v>
      </c>
      <c r="B212" s="219">
        <v>45058</v>
      </c>
      <c r="C212" s="204" t="s">
        <v>12002</v>
      </c>
      <c r="D212" s="210" t="s">
        <v>12003</v>
      </c>
      <c r="E212" s="210" t="s">
        <v>1316</v>
      </c>
      <c r="F212" s="205" t="s">
        <v>374</v>
      </c>
      <c r="G212" s="205" t="s">
        <v>374</v>
      </c>
      <c r="H212" s="286"/>
      <c r="I212" s="287"/>
      <c r="J212" s="286"/>
      <c r="K212" s="210" t="s">
        <v>12004</v>
      </c>
      <c r="L212" s="210" t="s">
        <v>12005</v>
      </c>
    </row>
    <row r="213" spans="1:12" ht="62.4" x14ac:dyDescent="0.3">
      <c r="A213" s="202" t="s">
        <v>379</v>
      </c>
      <c r="B213" s="219">
        <v>45058</v>
      </c>
      <c r="C213" s="204" t="s">
        <v>12006</v>
      </c>
      <c r="D213" s="210" t="s">
        <v>12007</v>
      </c>
      <c r="E213" s="210" t="s">
        <v>12008</v>
      </c>
      <c r="F213" s="205" t="s">
        <v>374</v>
      </c>
      <c r="G213" s="205" t="s">
        <v>374</v>
      </c>
      <c r="H213" s="286"/>
      <c r="I213" s="287"/>
      <c r="J213" s="286"/>
      <c r="K213" s="210" t="s">
        <v>12009</v>
      </c>
      <c r="L213" s="210" t="s">
        <v>12010</v>
      </c>
    </row>
    <row r="214" spans="1:12" ht="93.6" x14ac:dyDescent="0.3">
      <c r="A214" s="202" t="s">
        <v>400</v>
      </c>
      <c r="B214" s="219">
        <v>45058</v>
      </c>
      <c r="C214" s="204" t="s">
        <v>9411</v>
      </c>
      <c r="D214" s="210" t="s">
        <v>12011</v>
      </c>
      <c r="E214" s="210" t="s">
        <v>12012</v>
      </c>
      <c r="F214" s="205" t="s">
        <v>374</v>
      </c>
      <c r="G214" s="205" t="s">
        <v>374</v>
      </c>
      <c r="H214" s="286"/>
      <c r="I214" s="287"/>
      <c r="J214" s="286"/>
      <c r="K214" s="210" t="s">
        <v>12013</v>
      </c>
      <c r="L214" s="210" t="s">
        <v>9415</v>
      </c>
    </row>
    <row r="215" spans="1:12" ht="78" x14ac:dyDescent="0.3">
      <c r="A215" s="202" t="s">
        <v>400</v>
      </c>
      <c r="B215" s="219">
        <v>45058</v>
      </c>
      <c r="C215" s="204" t="s">
        <v>12014</v>
      </c>
      <c r="D215" s="210" t="s">
        <v>12015</v>
      </c>
      <c r="E215" s="210" t="s">
        <v>1562</v>
      </c>
      <c r="F215" s="205" t="s">
        <v>374</v>
      </c>
      <c r="G215" s="205" t="s">
        <v>374</v>
      </c>
      <c r="H215" s="286"/>
      <c r="I215" s="287"/>
      <c r="J215" s="286"/>
      <c r="K215" s="210" t="s">
        <v>12016</v>
      </c>
      <c r="L215" s="210" t="s">
        <v>12017</v>
      </c>
    </row>
    <row r="216" spans="1:12" ht="78" x14ac:dyDescent="0.3">
      <c r="A216" s="202" t="s">
        <v>412</v>
      </c>
      <c r="B216" s="219">
        <v>45058</v>
      </c>
      <c r="C216" s="204" t="s">
        <v>12018</v>
      </c>
      <c r="D216" s="210" t="s">
        <v>12019</v>
      </c>
      <c r="E216" s="210" t="s">
        <v>12020</v>
      </c>
      <c r="F216" s="205" t="s">
        <v>374</v>
      </c>
      <c r="G216" s="205" t="s">
        <v>374</v>
      </c>
      <c r="H216" s="286"/>
      <c r="I216" s="287"/>
      <c r="J216" s="286"/>
      <c r="K216" s="210" t="s">
        <v>12021</v>
      </c>
      <c r="L216" s="210" t="s">
        <v>12022</v>
      </c>
    </row>
    <row r="217" spans="1:12" ht="358.8" x14ac:dyDescent="0.3">
      <c r="A217" s="202" t="s">
        <v>369</v>
      </c>
      <c r="B217" s="219">
        <v>45058</v>
      </c>
      <c r="C217" s="204" t="s">
        <v>12023</v>
      </c>
      <c r="D217" s="210" t="s">
        <v>12024</v>
      </c>
      <c r="E217" s="210" t="s">
        <v>2466</v>
      </c>
      <c r="F217" s="205" t="s">
        <v>374</v>
      </c>
      <c r="G217" s="205" t="s">
        <v>374</v>
      </c>
      <c r="H217" s="286"/>
      <c r="I217" s="287" t="s">
        <v>12025</v>
      </c>
      <c r="J217" s="286"/>
      <c r="K217" s="210" t="s">
        <v>12026</v>
      </c>
      <c r="L217" s="210" t="s">
        <v>12027</v>
      </c>
    </row>
    <row r="218" spans="1:12" ht="93.6" x14ac:dyDescent="0.3">
      <c r="A218" s="202" t="s">
        <v>1294</v>
      </c>
      <c r="B218" s="219">
        <v>45043</v>
      </c>
      <c r="C218" s="204" t="s">
        <v>12028</v>
      </c>
      <c r="D218" s="210" t="s">
        <v>12029</v>
      </c>
      <c r="E218" s="210" t="s">
        <v>12030</v>
      </c>
      <c r="F218" s="205" t="s">
        <v>3383</v>
      </c>
      <c r="G218" s="205" t="s">
        <v>564</v>
      </c>
      <c r="H218" s="286"/>
      <c r="I218" s="287"/>
      <c r="J218" s="286"/>
      <c r="K218" s="210" t="s">
        <v>12031</v>
      </c>
      <c r="L218" s="210" t="s">
        <v>12032</v>
      </c>
    </row>
    <row r="219" spans="1:12" ht="140.4" x14ac:dyDescent="0.3">
      <c r="A219" s="202" t="s">
        <v>400</v>
      </c>
      <c r="B219" s="219">
        <v>45043</v>
      </c>
      <c r="C219" s="204" t="s">
        <v>12033</v>
      </c>
      <c r="D219" s="210" t="s">
        <v>1831</v>
      </c>
      <c r="E219" s="210" t="s">
        <v>2251</v>
      </c>
      <c r="F219" s="205" t="s">
        <v>1525</v>
      </c>
      <c r="G219" s="205" t="s">
        <v>564</v>
      </c>
      <c r="H219" s="286"/>
      <c r="I219" s="287"/>
      <c r="J219" s="286"/>
      <c r="K219" s="210" t="s">
        <v>12034</v>
      </c>
      <c r="L219" s="210" t="s">
        <v>12035</v>
      </c>
    </row>
    <row r="220" spans="1:12" ht="93.6" x14ac:dyDescent="0.3">
      <c r="A220" s="202" t="s">
        <v>379</v>
      </c>
      <c r="B220" s="219">
        <v>45043</v>
      </c>
      <c r="C220" s="204" t="s">
        <v>5322</v>
      </c>
      <c r="D220" s="210" t="s">
        <v>5323</v>
      </c>
      <c r="E220" s="210" t="s">
        <v>1355</v>
      </c>
      <c r="F220" s="205" t="s">
        <v>1518</v>
      </c>
      <c r="G220" s="205" t="s">
        <v>564</v>
      </c>
      <c r="H220" s="286"/>
      <c r="I220" s="287"/>
      <c r="J220" s="286"/>
      <c r="K220" s="210" t="s">
        <v>12036</v>
      </c>
      <c r="L220" s="210" t="s">
        <v>5326</v>
      </c>
    </row>
    <row r="221" spans="1:12" ht="46.8" x14ac:dyDescent="0.3">
      <c r="A221" s="202" t="s">
        <v>412</v>
      </c>
      <c r="B221" s="219">
        <v>45043</v>
      </c>
      <c r="C221" s="204" t="s">
        <v>12037</v>
      </c>
      <c r="D221" s="210" t="s">
        <v>12038</v>
      </c>
      <c r="E221" s="210" t="s">
        <v>11295</v>
      </c>
      <c r="F221" s="205" t="s">
        <v>1518</v>
      </c>
      <c r="G221" s="205" t="s">
        <v>564</v>
      </c>
      <c r="H221" s="286"/>
      <c r="I221" s="287"/>
      <c r="J221" s="286"/>
      <c r="K221" s="210" t="s">
        <v>12039</v>
      </c>
      <c r="L221" s="210" t="s">
        <v>12040</v>
      </c>
    </row>
    <row r="222" spans="1:12" ht="140.4" x14ac:dyDescent="0.3">
      <c r="A222" s="202" t="s">
        <v>400</v>
      </c>
      <c r="B222" s="219">
        <v>45043</v>
      </c>
      <c r="C222" s="204" t="s">
        <v>12041</v>
      </c>
      <c r="D222" s="210" t="s">
        <v>12042</v>
      </c>
      <c r="E222" s="210" t="s">
        <v>510</v>
      </c>
      <c r="F222" s="205" t="s">
        <v>1470</v>
      </c>
      <c r="G222" s="205" t="s">
        <v>12043</v>
      </c>
      <c r="H222" s="286"/>
      <c r="I222" s="287"/>
      <c r="J222" s="286"/>
      <c r="K222" s="210" t="s">
        <v>12044</v>
      </c>
      <c r="L222" s="210" t="s">
        <v>12045</v>
      </c>
    </row>
    <row r="223" spans="1:12" ht="109.2" x14ac:dyDescent="0.3">
      <c r="A223" s="202" t="s">
        <v>1214</v>
      </c>
      <c r="B223" s="219">
        <v>45043</v>
      </c>
      <c r="C223" s="204" t="s">
        <v>12046</v>
      </c>
      <c r="D223" s="210" t="s">
        <v>12047</v>
      </c>
      <c r="E223" s="210" t="s">
        <v>12048</v>
      </c>
      <c r="F223" s="205" t="s">
        <v>1470</v>
      </c>
      <c r="G223" s="205" t="s">
        <v>2951</v>
      </c>
      <c r="H223" s="286"/>
      <c r="I223" s="287"/>
      <c r="J223" s="286"/>
      <c r="K223" s="210" t="s">
        <v>12049</v>
      </c>
      <c r="L223" s="210" t="s">
        <v>12050</v>
      </c>
    </row>
    <row r="224" spans="1:12" ht="78" x14ac:dyDescent="0.3">
      <c r="A224" s="202" t="s">
        <v>412</v>
      </c>
      <c r="B224" s="219">
        <v>45043</v>
      </c>
      <c r="C224" s="204" t="s">
        <v>12051</v>
      </c>
      <c r="D224" s="210" t="s">
        <v>12052</v>
      </c>
      <c r="E224" s="210" t="s">
        <v>12053</v>
      </c>
      <c r="F224" s="205" t="s">
        <v>1470</v>
      </c>
      <c r="G224" s="205" t="s">
        <v>942</v>
      </c>
      <c r="H224" s="286"/>
      <c r="I224" s="287"/>
      <c r="J224" s="286"/>
      <c r="K224" s="210" t="s">
        <v>12054</v>
      </c>
      <c r="L224" s="210" t="s">
        <v>12055</v>
      </c>
    </row>
    <row r="225" spans="1:12" ht="93.6" x14ac:dyDescent="0.3">
      <c r="A225" s="202" t="s">
        <v>412</v>
      </c>
      <c r="B225" s="219">
        <v>45043</v>
      </c>
      <c r="C225" s="204" t="s">
        <v>6654</v>
      </c>
      <c r="D225" s="210" t="s">
        <v>12056</v>
      </c>
      <c r="E225" s="210" t="s">
        <v>12057</v>
      </c>
      <c r="F225" s="205" t="s">
        <v>3298</v>
      </c>
      <c r="G225" s="205" t="s">
        <v>409</v>
      </c>
      <c r="H225" s="286"/>
      <c r="I225" s="287" t="s">
        <v>2526</v>
      </c>
      <c r="J225" s="286"/>
      <c r="K225" s="210" t="s">
        <v>12058</v>
      </c>
      <c r="L225" s="210" t="s">
        <v>6659</v>
      </c>
    </row>
    <row r="226" spans="1:12" ht="93.6" x14ac:dyDescent="0.3">
      <c r="A226" s="202" t="s">
        <v>1214</v>
      </c>
      <c r="B226" s="219">
        <v>45043</v>
      </c>
      <c r="C226" s="204" t="s">
        <v>12059</v>
      </c>
      <c r="D226" s="210" t="s">
        <v>12060</v>
      </c>
      <c r="E226" s="210" t="s">
        <v>2185</v>
      </c>
      <c r="F226" s="205" t="s">
        <v>374</v>
      </c>
      <c r="G226" s="205" t="s">
        <v>1387</v>
      </c>
      <c r="H226" s="286"/>
      <c r="I226" s="287"/>
      <c r="J226" s="286"/>
      <c r="K226" s="210" t="s">
        <v>12061</v>
      </c>
      <c r="L226" s="210" t="s">
        <v>12062</v>
      </c>
    </row>
    <row r="227" spans="1:12" ht="93.6" x14ac:dyDescent="0.3">
      <c r="A227" s="202" t="s">
        <v>379</v>
      </c>
      <c r="B227" s="219">
        <v>45043</v>
      </c>
      <c r="C227" s="204" t="s">
        <v>12063</v>
      </c>
      <c r="D227" s="210" t="s">
        <v>12064</v>
      </c>
      <c r="E227" s="210" t="s">
        <v>12065</v>
      </c>
      <c r="F227" s="205" t="s">
        <v>374</v>
      </c>
      <c r="G227" s="205" t="s">
        <v>849</v>
      </c>
      <c r="H227" s="286"/>
      <c r="I227" s="287"/>
      <c r="J227" s="286"/>
      <c r="K227" s="210" t="s">
        <v>12066</v>
      </c>
      <c r="L227" s="210" t="s">
        <v>12067</v>
      </c>
    </row>
    <row r="228" spans="1:12" ht="31.2" x14ac:dyDescent="0.3">
      <c r="A228" s="202" t="s">
        <v>400</v>
      </c>
      <c r="B228" s="219">
        <v>45043</v>
      </c>
      <c r="C228" s="204" t="s">
        <v>12068</v>
      </c>
      <c r="D228" s="210" t="s">
        <v>12069</v>
      </c>
      <c r="E228" s="210" t="s">
        <v>445</v>
      </c>
      <c r="F228" s="205" t="s">
        <v>374</v>
      </c>
      <c r="G228" s="205" t="s">
        <v>374</v>
      </c>
      <c r="H228" s="286"/>
      <c r="I228" s="287"/>
      <c r="J228" s="286"/>
      <c r="K228" s="210" t="s">
        <v>12070</v>
      </c>
      <c r="L228" s="210" t="s">
        <v>12071</v>
      </c>
    </row>
    <row r="229" spans="1:12" ht="78" x14ac:dyDescent="0.3">
      <c r="A229" s="202" t="s">
        <v>400</v>
      </c>
      <c r="B229" s="219">
        <v>45043</v>
      </c>
      <c r="C229" s="204" t="s">
        <v>12072</v>
      </c>
      <c r="D229" s="210" t="s">
        <v>12073</v>
      </c>
      <c r="E229" s="210" t="s">
        <v>1385</v>
      </c>
      <c r="F229" s="205" t="s">
        <v>374</v>
      </c>
      <c r="G229" s="205" t="s">
        <v>374</v>
      </c>
      <c r="H229" s="286"/>
      <c r="I229" s="287"/>
      <c r="J229" s="286"/>
      <c r="K229" s="210" t="s">
        <v>12074</v>
      </c>
      <c r="L229" s="210" t="s">
        <v>12075</v>
      </c>
    </row>
    <row r="230" spans="1:12" ht="46.8" x14ac:dyDescent="0.3">
      <c r="A230" s="202" t="s">
        <v>400</v>
      </c>
      <c r="B230" s="219">
        <v>45043</v>
      </c>
      <c r="C230" s="204" t="s">
        <v>12076</v>
      </c>
      <c r="D230" s="210" t="s">
        <v>12077</v>
      </c>
      <c r="E230" s="210" t="s">
        <v>510</v>
      </c>
      <c r="F230" s="205" t="s">
        <v>374</v>
      </c>
      <c r="G230" s="205" t="s">
        <v>374</v>
      </c>
      <c r="H230" s="286"/>
      <c r="I230" s="287"/>
      <c r="J230" s="286"/>
      <c r="K230" s="210" t="s">
        <v>12078</v>
      </c>
      <c r="L230" s="210" t="s">
        <v>12079</v>
      </c>
    </row>
    <row r="231" spans="1:12" ht="62.4" x14ac:dyDescent="0.3">
      <c r="A231" s="202" t="s">
        <v>400</v>
      </c>
      <c r="B231" s="219">
        <v>45043</v>
      </c>
      <c r="C231" s="204" t="s">
        <v>12080</v>
      </c>
      <c r="D231" s="210" t="s">
        <v>12081</v>
      </c>
      <c r="E231" s="210" t="s">
        <v>1355</v>
      </c>
      <c r="F231" s="205" t="s">
        <v>374</v>
      </c>
      <c r="G231" s="205" t="s">
        <v>374</v>
      </c>
      <c r="H231" s="286"/>
      <c r="I231" s="287"/>
      <c r="J231" s="286"/>
      <c r="K231" s="210" t="s">
        <v>12082</v>
      </c>
      <c r="L231" s="210" t="s">
        <v>12083</v>
      </c>
    </row>
    <row r="232" spans="1:12" ht="62.4" x14ac:dyDescent="0.3">
      <c r="A232" s="202" t="s">
        <v>390</v>
      </c>
      <c r="B232" s="219">
        <v>45043</v>
      </c>
      <c r="C232" s="204" t="s">
        <v>6807</v>
      </c>
      <c r="D232" s="210" t="s">
        <v>6808</v>
      </c>
      <c r="E232" s="210" t="s">
        <v>12084</v>
      </c>
      <c r="F232" s="205" t="s">
        <v>374</v>
      </c>
      <c r="G232" s="205" t="s">
        <v>374</v>
      </c>
      <c r="H232" s="286"/>
      <c r="I232" s="287"/>
      <c r="J232" s="286"/>
      <c r="K232" s="210" t="s">
        <v>12085</v>
      </c>
      <c r="L232" s="210" t="s">
        <v>6812</v>
      </c>
    </row>
    <row r="233" spans="1:12" ht="78" x14ac:dyDescent="0.3">
      <c r="A233" s="202" t="s">
        <v>379</v>
      </c>
      <c r="B233" s="219">
        <v>45043</v>
      </c>
      <c r="C233" s="204" t="s">
        <v>12086</v>
      </c>
      <c r="D233" s="210" t="s">
        <v>12087</v>
      </c>
      <c r="E233" s="210" t="s">
        <v>12088</v>
      </c>
      <c r="F233" s="205" t="s">
        <v>374</v>
      </c>
      <c r="G233" s="205" t="s">
        <v>374</v>
      </c>
      <c r="H233" s="286"/>
      <c r="I233" s="287"/>
      <c r="J233" s="286"/>
      <c r="K233" s="210" t="s">
        <v>12089</v>
      </c>
      <c r="L233" s="210" t="s">
        <v>12090</v>
      </c>
    </row>
    <row r="234" spans="1:12" ht="109.2" x14ac:dyDescent="0.3">
      <c r="A234" s="202" t="s">
        <v>400</v>
      </c>
      <c r="B234" s="219">
        <v>45043</v>
      </c>
      <c r="C234" s="204" t="s">
        <v>8421</v>
      </c>
      <c r="D234" s="210" t="s">
        <v>8422</v>
      </c>
      <c r="E234" s="210" t="s">
        <v>12091</v>
      </c>
      <c r="F234" s="205" t="s">
        <v>374</v>
      </c>
      <c r="G234" s="205" t="s">
        <v>374</v>
      </c>
      <c r="H234" s="286"/>
      <c r="I234" s="287" t="s">
        <v>2678</v>
      </c>
      <c r="J234" s="286"/>
      <c r="K234" s="210" t="s">
        <v>12092</v>
      </c>
      <c r="L234" s="210" t="s">
        <v>8425</v>
      </c>
    </row>
    <row r="235" spans="1:12" ht="118.95" customHeight="1" x14ac:dyDescent="0.3">
      <c r="A235" s="202" t="s">
        <v>1294</v>
      </c>
      <c r="B235" s="219">
        <v>45043</v>
      </c>
      <c r="C235" s="204" t="s">
        <v>12093</v>
      </c>
      <c r="D235" s="210" t="s">
        <v>12094</v>
      </c>
      <c r="E235" s="210" t="s">
        <v>12095</v>
      </c>
      <c r="F235" s="205" t="s">
        <v>374</v>
      </c>
      <c r="G235" s="205" t="s">
        <v>374</v>
      </c>
      <c r="H235" s="286"/>
      <c r="I235" s="287"/>
      <c r="J235" s="286"/>
      <c r="K235" s="210" t="s">
        <v>12096</v>
      </c>
      <c r="L235" s="210" t="s">
        <v>12097</v>
      </c>
    </row>
    <row r="236" spans="1:12" ht="124.8" x14ac:dyDescent="0.3">
      <c r="A236" s="202" t="s">
        <v>400</v>
      </c>
      <c r="B236" s="219">
        <v>45037</v>
      </c>
      <c r="C236" s="204" t="s">
        <v>12098</v>
      </c>
      <c r="D236" s="210" t="s">
        <v>12099</v>
      </c>
      <c r="E236" s="210" t="s">
        <v>2808</v>
      </c>
      <c r="F236" s="205" t="s">
        <v>1463</v>
      </c>
      <c r="G236" s="205" t="s">
        <v>374</v>
      </c>
      <c r="H236" s="286"/>
      <c r="I236" s="287"/>
      <c r="J236" s="286"/>
      <c r="K236" s="210" t="s">
        <v>12100</v>
      </c>
      <c r="L236" s="210" t="s">
        <v>12101</v>
      </c>
    </row>
    <row r="237" spans="1:12" ht="109.2" x14ac:dyDescent="0.3">
      <c r="A237" s="202" t="s">
        <v>400</v>
      </c>
      <c r="B237" s="219">
        <v>45037</v>
      </c>
      <c r="C237" s="204" t="s">
        <v>12102</v>
      </c>
      <c r="D237" s="210" t="s">
        <v>12103</v>
      </c>
      <c r="E237" s="210" t="s">
        <v>3648</v>
      </c>
      <c r="F237" s="205" t="s">
        <v>1606</v>
      </c>
      <c r="G237" s="205" t="s">
        <v>564</v>
      </c>
      <c r="H237" s="286"/>
      <c r="I237" s="287"/>
      <c r="J237" s="286"/>
      <c r="K237" s="210" t="s">
        <v>12104</v>
      </c>
      <c r="L237" s="210" t="s">
        <v>12105</v>
      </c>
    </row>
    <row r="238" spans="1:12" ht="78" x14ac:dyDescent="0.3">
      <c r="A238" s="202" t="s">
        <v>379</v>
      </c>
      <c r="B238" s="219">
        <v>45037</v>
      </c>
      <c r="C238" s="204" t="s">
        <v>6286</v>
      </c>
      <c r="D238" s="210" t="s">
        <v>12106</v>
      </c>
      <c r="E238" s="210" t="s">
        <v>12107</v>
      </c>
      <c r="F238" s="205" t="s">
        <v>1606</v>
      </c>
      <c r="G238" s="205" t="s">
        <v>873</v>
      </c>
      <c r="H238" s="286"/>
      <c r="I238" s="287"/>
      <c r="J238" s="286"/>
      <c r="K238" s="210" t="s">
        <v>12108</v>
      </c>
      <c r="L238" s="210" t="s">
        <v>12109</v>
      </c>
    </row>
    <row r="239" spans="1:12" ht="62.4" x14ac:dyDescent="0.3">
      <c r="A239" s="202" t="s">
        <v>379</v>
      </c>
      <c r="B239" s="219">
        <v>45037</v>
      </c>
      <c r="C239" s="204" t="s">
        <v>12110</v>
      </c>
      <c r="D239" s="210" t="s">
        <v>12111</v>
      </c>
      <c r="E239" s="210" t="s">
        <v>510</v>
      </c>
      <c r="F239" s="205" t="s">
        <v>1525</v>
      </c>
      <c r="G239" s="205" t="s">
        <v>849</v>
      </c>
      <c r="H239" s="286"/>
      <c r="I239" s="287"/>
      <c r="J239" s="286"/>
      <c r="K239" s="210" t="s">
        <v>12112</v>
      </c>
      <c r="L239" s="210" t="s">
        <v>12113</v>
      </c>
    </row>
    <row r="240" spans="1:12" ht="109.2" x14ac:dyDescent="0.3">
      <c r="A240" s="202" t="s">
        <v>495</v>
      </c>
      <c r="B240" s="219">
        <v>45037</v>
      </c>
      <c r="C240" s="204" t="s">
        <v>9864</v>
      </c>
      <c r="D240" s="210" t="s">
        <v>1504</v>
      </c>
      <c r="E240" s="210" t="s">
        <v>12114</v>
      </c>
      <c r="F240" s="205" t="s">
        <v>1525</v>
      </c>
      <c r="G240" s="205" t="s">
        <v>374</v>
      </c>
      <c r="H240" s="286"/>
      <c r="I240" s="287"/>
      <c r="J240" s="286"/>
      <c r="K240" s="210" t="s">
        <v>12115</v>
      </c>
      <c r="L240" s="210" t="s">
        <v>12116</v>
      </c>
    </row>
    <row r="241" spans="1:12" ht="46.8" x14ac:dyDescent="0.3">
      <c r="A241" s="202" t="s">
        <v>442</v>
      </c>
      <c r="B241" s="219">
        <v>45037</v>
      </c>
      <c r="C241" s="204" t="s">
        <v>12117</v>
      </c>
      <c r="D241" s="210" t="s">
        <v>12118</v>
      </c>
      <c r="E241" s="210" t="s">
        <v>1702</v>
      </c>
      <c r="F241" s="205" t="s">
        <v>3000</v>
      </c>
      <c r="G241" s="205" t="s">
        <v>942</v>
      </c>
      <c r="H241" s="286"/>
      <c r="I241" s="287"/>
      <c r="J241" s="286"/>
      <c r="K241" s="210" t="s">
        <v>12119</v>
      </c>
      <c r="L241" s="210" t="s">
        <v>12120</v>
      </c>
    </row>
    <row r="242" spans="1:12" ht="109.2" x14ac:dyDescent="0.3">
      <c r="A242" s="202" t="s">
        <v>379</v>
      </c>
      <c r="B242" s="219">
        <v>45037</v>
      </c>
      <c r="C242" s="204" t="s">
        <v>12121</v>
      </c>
      <c r="D242" s="210" t="s">
        <v>12122</v>
      </c>
      <c r="E242" s="210" t="s">
        <v>2143</v>
      </c>
      <c r="F242" s="205" t="s">
        <v>2702</v>
      </c>
      <c r="G242" s="205" t="s">
        <v>942</v>
      </c>
      <c r="H242" s="286"/>
      <c r="I242" s="287"/>
      <c r="J242" s="286"/>
      <c r="K242" s="210" t="s">
        <v>12123</v>
      </c>
      <c r="L242" s="210" t="s">
        <v>12124</v>
      </c>
    </row>
    <row r="243" spans="1:12" ht="78" x14ac:dyDescent="0.3">
      <c r="A243" s="202" t="s">
        <v>379</v>
      </c>
      <c r="B243" s="219">
        <v>45037</v>
      </c>
      <c r="C243" s="204" t="s">
        <v>5332</v>
      </c>
      <c r="D243" s="210" t="s">
        <v>12125</v>
      </c>
      <c r="E243" s="210" t="s">
        <v>1850</v>
      </c>
      <c r="F243" s="205" t="s">
        <v>2702</v>
      </c>
      <c r="G243" s="205" t="s">
        <v>849</v>
      </c>
      <c r="H243" s="286"/>
      <c r="I243" s="287"/>
      <c r="J243" s="286"/>
      <c r="K243" s="210" t="s">
        <v>12126</v>
      </c>
      <c r="L243" s="210" t="s">
        <v>5336</v>
      </c>
    </row>
    <row r="244" spans="1:12" ht="124.8" x14ac:dyDescent="0.3">
      <c r="A244" s="202" t="s">
        <v>379</v>
      </c>
      <c r="B244" s="219">
        <v>45037</v>
      </c>
      <c r="C244" s="204" t="s">
        <v>7091</v>
      </c>
      <c r="D244" s="210" t="s">
        <v>7092</v>
      </c>
      <c r="E244" s="210" t="s">
        <v>12127</v>
      </c>
      <c r="F244" s="205" t="s">
        <v>2702</v>
      </c>
      <c r="G244" s="205" t="s">
        <v>2020</v>
      </c>
      <c r="H244" s="286"/>
      <c r="I244" s="287"/>
      <c r="J244" s="286"/>
      <c r="K244" s="210" t="s">
        <v>12128</v>
      </c>
      <c r="L244" s="210" t="s">
        <v>7095</v>
      </c>
    </row>
    <row r="245" spans="1:12" ht="93.6" x14ac:dyDescent="0.3">
      <c r="A245" s="202" t="s">
        <v>379</v>
      </c>
      <c r="B245" s="219">
        <v>45037</v>
      </c>
      <c r="C245" s="204" t="s">
        <v>12129</v>
      </c>
      <c r="D245" s="210" t="s">
        <v>12130</v>
      </c>
      <c r="E245" s="210" t="s">
        <v>1860</v>
      </c>
      <c r="F245" s="205" t="s">
        <v>374</v>
      </c>
      <c r="G245" s="205" t="s">
        <v>805</v>
      </c>
      <c r="H245" s="286"/>
      <c r="I245" s="287"/>
      <c r="J245" s="286"/>
      <c r="K245" s="210" t="s">
        <v>12131</v>
      </c>
      <c r="L245" s="210" t="s">
        <v>12132</v>
      </c>
    </row>
    <row r="246" spans="1:12" ht="78" x14ac:dyDescent="0.3">
      <c r="A246" s="202" t="s">
        <v>1294</v>
      </c>
      <c r="B246" s="219">
        <v>45037</v>
      </c>
      <c r="C246" s="204" t="s">
        <v>12133</v>
      </c>
      <c r="D246" s="210" t="s">
        <v>12134</v>
      </c>
      <c r="E246" s="210" t="s">
        <v>12135</v>
      </c>
      <c r="F246" s="205" t="s">
        <v>374</v>
      </c>
      <c r="G246" s="205" t="s">
        <v>374</v>
      </c>
      <c r="H246" s="286"/>
      <c r="I246" s="287"/>
      <c r="J246" s="286"/>
      <c r="K246" s="210" t="s">
        <v>12136</v>
      </c>
      <c r="L246" s="210" t="s">
        <v>12137</v>
      </c>
    </row>
    <row r="247" spans="1:12" ht="156" x14ac:dyDescent="0.3">
      <c r="A247" s="202" t="s">
        <v>400</v>
      </c>
      <c r="B247" s="219">
        <v>45037</v>
      </c>
      <c r="C247" s="204" t="s">
        <v>12138</v>
      </c>
      <c r="D247" s="210" t="s">
        <v>12139</v>
      </c>
      <c r="E247" s="210" t="s">
        <v>12140</v>
      </c>
      <c r="F247" s="205" t="s">
        <v>374</v>
      </c>
      <c r="G247" s="205" t="s">
        <v>12043</v>
      </c>
      <c r="H247" s="286"/>
      <c r="I247" s="287"/>
      <c r="J247" s="286"/>
      <c r="K247" s="210" t="s">
        <v>12141</v>
      </c>
      <c r="L247" s="210" t="s">
        <v>12142</v>
      </c>
    </row>
    <row r="248" spans="1:12" ht="62.4" x14ac:dyDescent="0.3">
      <c r="A248" s="202" t="s">
        <v>1294</v>
      </c>
      <c r="B248" s="219">
        <v>45037</v>
      </c>
      <c r="C248" s="204" t="s">
        <v>12143</v>
      </c>
      <c r="D248" s="210" t="s">
        <v>12144</v>
      </c>
      <c r="E248" s="210" t="s">
        <v>1677</v>
      </c>
      <c r="F248" s="205" t="s">
        <v>374</v>
      </c>
      <c r="G248" s="205" t="s">
        <v>374</v>
      </c>
      <c r="H248" s="286"/>
      <c r="I248" s="287" t="s">
        <v>1037</v>
      </c>
      <c r="J248" s="286"/>
      <c r="K248" s="210" t="s">
        <v>12145</v>
      </c>
      <c r="L248" s="210" t="s">
        <v>12146</v>
      </c>
    </row>
    <row r="249" spans="1:12" ht="46.8" x14ac:dyDescent="0.3">
      <c r="A249" s="202" t="s">
        <v>412</v>
      </c>
      <c r="B249" s="219">
        <v>45037</v>
      </c>
      <c r="C249" s="204" t="s">
        <v>12147</v>
      </c>
      <c r="D249" s="210" t="s">
        <v>12148</v>
      </c>
      <c r="E249" s="210" t="s">
        <v>1913</v>
      </c>
      <c r="F249" s="205" t="s">
        <v>374</v>
      </c>
      <c r="G249" s="205" t="s">
        <v>374</v>
      </c>
      <c r="H249" s="286"/>
      <c r="I249" s="287"/>
      <c r="J249" s="286"/>
      <c r="K249" s="210" t="s">
        <v>12149</v>
      </c>
      <c r="L249" s="210" t="s">
        <v>12150</v>
      </c>
    </row>
    <row r="250" spans="1:12" ht="62.4" x14ac:dyDescent="0.3">
      <c r="A250" s="202" t="s">
        <v>400</v>
      </c>
      <c r="B250" s="219">
        <v>45037</v>
      </c>
      <c r="C250" s="204" t="s">
        <v>7191</v>
      </c>
      <c r="D250" s="210" t="s">
        <v>7192</v>
      </c>
      <c r="E250" s="210" t="s">
        <v>12151</v>
      </c>
      <c r="F250" s="205" t="s">
        <v>374</v>
      </c>
      <c r="G250" s="205" t="s">
        <v>374</v>
      </c>
      <c r="H250" s="286"/>
      <c r="I250" s="287"/>
      <c r="J250" s="286"/>
      <c r="K250" s="210" t="s">
        <v>12152</v>
      </c>
      <c r="L250" s="210" t="s">
        <v>12153</v>
      </c>
    </row>
    <row r="251" spans="1:12" ht="62.4" x14ac:dyDescent="0.3">
      <c r="A251" s="202" t="s">
        <v>400</v>
      </c>
      <c r="B251" s="219">
        <v>45037</v>
      </c>
      <c r="C251" s="204" t="s">
        <v>12154</v>
      </c>
      <c r="D251" s="210" t="s">
        <v>12155</v>
      </c>
      <c r="E251" s="210" t="s">
        <v>2143</v>
      </c>
      <c r="F251" s="205" t="s">
        <v>374</v>
      </c>
      <c r="G251" s="205" t="s">
        <v>374</v>
      </c>
      <c r="H251" s="286"/>
      <c r="I251" s="287"/>
      <c r="J251" s="286"/>
      <c r="K251" s="210" t="s">
        <v>12156</v>
      </c>
      <c r="L251" s="210" t="s">
        <v>12157</v>
      </c>
    </row>
    <row r="252" spans="1:12" ht="109.2" x14ac:dyDescent="0.3">
      <c r="A252" s="202" t="s">
        <v>379</v>
      </c>
      <c r="B252" s="219">
        <v>45037</v>
      </c>
      <c r="C252" s="204" t="s">
        <v>12158</v>
      </c>
      <c r="D252" s="210" t="s">
        <v>12159</v>
      </c>
      <c r="E252" s="210" t="s">
        <v>12160</v>
      </c>
      <c r="F252" s="205" t="s">
        <v>374</v>
      </c>
      <c r="G252" s="205" t="s">
        <v>374</v>
      </c>
      <c r="H252" s="286"/>
      <c r="I252" s="287"/>
      <c r="J252" s="286"/>
      <c r="K252" s="210" t="s">
        <v>12161</v>
      </c>
      <c r="L252" s="210" t="s">
        <v>12162</v>
      </c>
    </row>
    <row r="253" spans="1:12" ht="124.8" x14ac:dyDescent="0.3">
      <c r="A253" s="202" t="s">
        <v>400</v>
      </c>
      <c r="B253" s="219">
        <v>45037</v>
      </c>
      <c r="C253" s="204" t="s">
        <v>10515</v>
      </c>
      <c r="D253" s="210" t="s">
        <v>10516</v>
      </c>
      <c r="E253" s="210" t="s">
        <v>12163</v>
      </c>
      <c r="F253" s="205" t="s">
        <v>374</v>
      </c>
      <c r="G253" s="205" t="s">
        <v>374</v>
      </c>
      <c r="H253" s="286"/>
      <c r="I253" s="287"/>
      <c r="J253" s="286"/>
      <c r="K253" s="210" t="s">
        <v>12164</v>
      </c>
      <c r="L253" s="210" t="s">
        <v>12165</v>
      </c>
    </row>
    <row r="254" spans="1:12" ht="78" x14ac:dyDescent="0.3">
      <c r="A254" s="202" t="s">
        <v>400</v>
      </c>
      <c r="B254" s="219">
        <v>45037</v>
      </c>
      <c r="C254" s="204" t="s">
        <v>8789</v>
      </c>
      <c r="D254" s="210" t="s">
        <v>12166</v>
      </c>
      <c r="E254" s="210" t="s">
        <v>12167</v>
      </c>
      <c r="F254" s="205" t="s">
        <v>374</v>
      </c>
      <c r="G254" s="205" t="s">
        <v>374</v>
      </c>
      <c r="H254" s="286"/>
      <c r="I254" s="287"/>
      <c r="J254" s="286"/>
      <c r="K254" s="210" t="s">
        <v>12168</v>
      </c>
      <c r="L254" s="210" t="s">
        <v>8792</v>
      </c>
    </row>
    <row r="255" spans="1:12" ht="78" x14ac:dyDescent="0.3">
      <c r="A255" s="202" t="s">
        <v>400</v>
      </c>
      <c r="B255" s="219">
        <v>45037</v>
      </c>
      <c r="C255" s="204" t="s">
        <v>9609</v>
      </c>
      <c r="D255" s="210" t="s">
        <v>9610</v>
      </c>
      <c r="E255" s="210" t="s">
        <v>12169</v>
      </c>
      <c r="F255" s="205" t="s">
        <v>374</v>
      </c>
      <c r="G255" s="205" t="s">
        <v>374</v>
      </c>
      <c r="H255" s="286"/>
      <c r="I255" s="287"/>
      <c r="J255" s="286"/>
      <c r="K255" s="210" t="s">
        <v>12170</v>
      </c>
      <c r="L255" s="210" t="s">
        <v>9612</v>
      </c>
    </row>
    <row r="256" spans="1:12" ht="93.6" x14ac:dyDescent="0.3">
      <c r="A256" s="202" t="s">
        <v>400</v>
      </c>
      <c r="B256" s="219">
        <v>45037</v>
      </c>
      <c r="C256" s="204" t="s">
        <v>6454</v>
      </c>
      <c r="D256" s="210" t="s">
        <v>6455</v>
      </c>
      <c r="E256" s="210" t="s">
        <v>6456</v>
      </c>
      <c r="F256" s="205" t="s">
        <v>374</v>
      </c>
      <c r="G256" s="205" t="s">
        <v>374</v>
      </c>
      <c r="H256" s="286"/>
      <c r="I256" s="287"/>
      <c r="J256" s="286"/>
      <c r="K256" s="210" t="s">
        <v>12171</v>
      </c>
      <c r="L256" s="210" t="s">
        <v>6459</v>
      </c>
    </row>
    <row r="257" spans="1:12" ht="187.2" x14ac:dyDescent="0.3">
      <c r="A257" s="202" t="s">
        <v>369</v>
      </c>
      <c r="B257" s="219">
        <v>45037</v>
      </c>
      <c r="C257" s="204" t="s">
        <v>5120</v>
      </c>
      <c r="D257" s="210" t="s">
        <v>5121</v>
      </c>
      <c r="E257" s="210" t="s">
        <v>12172</v>
      </c>
      <c r="F257" s="205" t="s">
        <v>374</v>
      </c>
      <c r="G257" s="205" t="s">
        <v>374</v>
      </c>
      <c r="H257" s="286"/>
      <c r="I257" s="287"/>
      <c r="J257" s="286"/>
      <c r="K257" s="210" t="s">
        <v>12173</v>
      </c>
      <c r="L257" s="210" t="s">
        <v>5124</v>
      </c>
    </row>
    <row r="258" spans="1:12" ht="109.2" x14ac:dyDescent="0.3">
      <c r="A258" s="202" t="s">
        <v>390</v>
      </c>
      <c r="B258" s="219">
        <v>45037</v>
      </c>
      <c r="C258" s="204" t="s">
        <v>5125</v>
      </c>
      <c r="D258" s="210" t="s">
        <v>5126</v>
      </c>
      <c r="E258" s="210" t="s">
        <v>12174</v>
      </c>
      <c r="F258" s="205" t="s">
        <v>374</v>
      </c>
      <c r="G258" s="205" t="s">
        <v>374</v>
      </c>
      <c r="H258" s="286"/>
      <c r="I258" s="287"/>
      <c r="J258" s="286"/>
      <c r="K258" s="210" t="s">
        <v>12175</v>
      </c>
      <c r="L258" s="210" t="s">
        <v>5129</v>
      </c>
    </row>
    <row r="259" spans="1:12" ht="171.6" x14ac:dyDescent="0.3">
      <c r="A259" s="202" t="s">
        <v>400</v>
      </c>
      <c r="B259" s="219">
        <v>45037</v>
      </c>
      <c r="C259" s="204" t="s">
        <v>2317</v>
      </c>
      <c r="D259" s="210" t="s">
        <v>2318</v>
      </c>
      <c r="E259" s="210" t="s">
        <v>3207</v>
      </c>
      <c r="F259" s="205" t="s">
        <v>374</v>
      </c>
      <c r="G259" s="205" t="s">
        <v>374</v>
      </c>
      <c r="H259" s="286"/>
      <c r="I259" s="287"/>
      <c r="J259" s="286"/>
      <c r="K259" s="210" t="s">
        <v>12176</v>
      </c>
      <c r="L259" s="210" t="s">
        <v>2322</v>
      </c>
    </row>
    <row r="260" spans="1:12" ht="124.8" x14ac:dyDescent="0.3">
      <c r="A260" s="202" t="s">
        <v>400</v>
      </c>
      <c r="B260" s="219">
        <v>45037</v>
      </c>
      <c r="C260" s="204" t="s">
        <v>12177</v>
      </c>
      <c r="D260" s="210" t="s">
        <v>12178</v>
      </c>
      <c r="E260" s="210" t="s">
        <v>12179</v>
      </c>
      <c r="F260" s="205" t="s">
        <v>1059</v>
      </c>
      <c r="G260" s="205" t="s">
        <v>942</v>
      </c>
      <c r="H260" s="286"/>
      <c r="I260" s="287"/>
      <c r="J260" s="286"/>
      <c r="K260" s="210" t="s">
        <v>12180</v>
      </c>
      <c r="L260" s="210" t="s">
        <v>12181</v>
      </c>
    </row>
    <row r="261" spans="1:12" ht="93.6" x14ac:dyDescent="0.3">
      <c r="A261" s="202" t="s">
        <v>6648</v>
      </c>
      <c r="B261" s="219">
        <v>45030</v>
      </c>
      <c r="C261" s="204" t="s">
        <v>12182</v>
      </c>
      <c r="D261" s="210" t="s">
        <v>12183</v>
      </c>
      <c r="E261" s="210" t="s">
        <v>2869</v>
      </c>
      <c r="F261" s="205" t="s">
        <v>1544</v>
      </c>
      <c r="G261" s="205" t="s">
        <v>564</v>
      </c>
      <c r="H261" s="286"/>
      <c r="I261" s="287"/>
      <c r="J261" s="286"/>
      <c r="K261" s="210" t="s">
        <v>12184</v>
      </c>
      <c r="L261" s="210" t="s">
        <v>12185</v>
      </c>
    </row>
    <row r="262" spans="1:12" ht="62.4" x14ac:dyDescent="0.3">
      <c r="A262" s="202" t="s">
        <v>390</v>
      </c>
      <c r="B262" s="219">
        <v>45030</v>
      </c>
      <c r="C262" s="204" t="s">
        <v>12186</v>
      </c>
      <c r="D262" s="210" t="s">
        <v>12187</v>
      </c>
      <c r="E262" s="210" t="s">
        <v>2143</v>
      </c>
      <c r="F262" s="205" t="s">
        <v>1556</v>
      </c>
      <c r="G262" s="205" t="s">
        <v>564</v>
      </c>
      <c r="H262" s="286"/>
      <c r="I262" s="287"/>
      <c r="J262" s="286"/>
      <c r="K262" s="210" t="s">
        <v>12188</v>
      </c>
      <c r="L262" s="210" t="s">
        <v>12189</v>
      </c>
    </row>
    <row r="263" spans="1:12" ht="46.8" x14ac:dyDescent="0.3">
      <c r="A263" s="202" t="s">
        <v>554</v>
      </c>
      <c r="B263" s="219">
        <v>45030</v>
      </c>
      <c r="C263" s="204" t="s">
        <v>10318</v>
      </c>
      <c r="D263" s="210" t="s">
        <v>10319</v>
      </c>
      <c r="E263" s="210" t="s">
        <v>1303</v>
      </c>
      <c r="F263" s="205" t="s">
        <v>1556</v>
      </c>
      <c r="G263" s="205" t="s">
        <v>374</v>
      </c>
      <c r="H263" s="286"/>
      <c r="I263" s="287"/>
      <c r="J263" s="286"/>
      <c r="K263" s="210" t="s">
        <v>12190</v>
      </c>
      <c r="L263" s="210" t="s">
        <v>12191</v>
      </c>
    </row>
    <row r="264" spans="1:12" ht="78" x14ac:dyDescent="0.3">
      <c r="A264" s="202" t="s">
        <v>554</v>
      </c>
      <c r="B264" s="219">
        <v>45030</v>
      </c>
      <c r="C264" s="204" t="s">
        <v>7737</v>
      </c>
      <c r="D264" s="210" t="s">
        <v>7738</v>
      </c>
      <c r="E264" s="210" t="s">
        <v>2808</v>
      </c>
      <c r="F264" s="205" t="s">
        <v>1833</v>
      </c>
      <c r="G264" s="205" t="s">
        <v>374</v>
      </c>
      <c r="H264" s="286"/>
      <c r="I264" s="287"/>
      <c r="J264" s="286"/>
      <c r="K264" s="210" t="s">
        <v>12192</v>
      </c>
      <c r="L264" s="210" t="s">
        <v>12193</v>
      </c>
    </row>
    <row r="265" spans="1:12" ht="109.2" x14ac:dyDescent="0.3">
      <c r="A265" s="202" t="s">
        <v>379</v>
      </c>
      <c r="B265" s="219">
        <v>45030</v>
      </c>
      <c r="C265" s="204" t="s">
        <v>12194</v>
      </c>
      <c r="D265" s="210" t="s">
        <v>12195</v>
      </c>
      <c r="E265" s="210" t="s">
        <v>3060</v>
      </c>
      <c r="F265" s="205" t="s">
        <v>1463</v>
      </c>
      <c r="G265" s="205" t="s">
        <v>564</v>
      </c>
      <c r="H265" s="286"/>
      <c r="I265" s="287"/>
      <c r="J265" s="286"/>
      <c r="K265" s="210" t="s">
        <v>12196</v>
      </c>
      <c r="L265" s="210" t="s">
        <v>12197</v>
      </c>
    </row>
    <row r="266" spans="1:12" ht="46.8" x14ac:dyDescent="0.3">
      <c r="A266" s="202" t="s">
        <v>400</v>
      </c>
      <c r="B266" s="219">
        <v>45030</v>
      </c>
      <c r="C266" s="204" t="s">
        <v>12198</v>
      </c>
      <c r="D266" s="210" t="s">
        <v>12199</v>
      </c>
      <c r="E266" s="210" t="s">
        <v>12200</v>
      </c>
      <c r="F266" s="205" t="s">
        <v>1463</v>
      </c>
      <c r="G266" s="205" t="s">
        <v>374</v>
      </c>
      <c r="H266" s="286"/>
      <c r="I266" s="287"/>
      <c r="J266" s="286"/>
      <c r="K266" s="210" t="s">
        <v>12201</v>
      </c>
      <c r="L266" s="210" t="s">
        <v>12202</v>
      </c>
    </row>
    <row r="267" spans="1:12" ht="93.6" x14ac:dyDescent="0.3">
      <c r="A267" s="202" t="s">
        <v>442</v>
      </c>
      <c r="B267" s="219">
        <v>45030</v>
      </c>
      <c r="C267" s="204" t="s">
        <v>12203</v>
      </c>
      <c r="D267" s="210" t="s">
        <v>12204</v>
      </c>
      <c r="E267" s="210" t="s">
        <v>2143</v>
      </c>
      <c r="F267" s="205" t="s">
        <v>1606</v>
      </c>
      <c r="G267" s="205" t="s">
        <v>409</v>
      </c>
      <c r="H267" s="286"/>
      <c r="I267" s="287"/>
      <c r="J267" s="286"/>
      <c r="K267" s="210" t="s">
        <v>12205</v>
      </c>
      <c r="L267" s="210" t="s">
        <v>12206</v>
      </c>
    </row>
    <row r="268" spans="1:12" ht="93.6" x14ac:dyDescent="0.3">
      <c r="A268" s="202" t="s">
        <v>379</v>
      </c>
      <c r="B268" s="219">
        <v>45030</v>
      </c>
      <c r="C268" s="204" t="s">
        <v>12207</v>
      </c>
      <c r="D268" s="210" t="s">
        <v>12208</v>
      </c>
      <c r="E268" s="210" t="s">
        <v>510</v>
      </c>
      <c r="F268" s="205" t="s">
        <v>1606</v>
      </c>
      <c r="G268" s="205" t="s">
        <v>564</v>
      </c>
      <c r="H268" s="286"/>
      <c r="I268" s="287"/>
      <c r="J268" s="286"/>
      <c r="K268" s="210" t="s">
        <v>12209</v>
      </c>
      <c r="L268" s="210" t="s">
        <v>12210</v>
      </c>
    </row>
    <row r="269" spans="1:12" ht="93.6" x14ac:dyDescent="0.3">
      <c r="A269" s="202" t="s">
        <v>369</v>
      </c>
      <c r="B269" s="219">
        <v>45030</v>
      </c>
      <c r="C269" s="204" t="s">
        <v>12211</v>
      </c>
      <c r="D269" s="210" t="s">
        <v>12212</v>
      </c>
      <c r="E269" s="210" t="s">
        <v>3912</v>
      </c>
      <c r="F269" s="205" t="s">
        <v>1525</v>
      </c>
      <c r="G269" s="205" t="s">
        <v>374</v>
      </c>
      <c r="H269" s="286"/>
      <c r="I269" s="287"/>
      <c r="J269" s="286"/>
      <c r="K269" s="210" t="s">
        <v>12213</v>
      </c>
      <c r="L269" s="210" t="s">
        <v>12214</v>
      </c>
    </row>
    <row r="270" spans="1:12" ht="78" x14ac:dyDescent="0.3">
      <c r="A270" s="202" t="s">
        <v>400</v>
      </c>
      <c r="B270" s="219">
        <v>45030</v>
      </c>
      <c r="C270" s="204" t="s">
        <v>12215</v>
      </c>
      <c r="D270" s="210" t="s">
        <v>12216</v>
      </c>
      <c r="E270" s="210" t="s">
        <v>3648</v>
      </c>
      <c r="F270" s="205" t="s">
        <v>4227</v>
      </c>
      <c r="G270" s="205" t="s">
        <v>409</v>
      </c>
      <c r="H270" s="286"/>
      <c r="I270" s="287" t="s">
        <v>505</v>
      </c>
      <c r="J270" s="286"/>
      <c r="K270" s="210" t="s">
        <v>12217</v>
      </c>
      <c r="L270" s="210" t="s">
        <v>12218</v>
      </c>
    </row>
    <row r="271" spans="1:12" ht="78" x14ac:dyDescent="0.3">
      <c r="A271" s="202" t="s">
        <v>369</v>
      </c>
      <c r="B271" s="219">
        <v>45030</v>
      </c>
      <c r="C271" s="204" t="s">
        <v>12219</v>
      </c>
      <c r="D271" s="210" t="s">
        <v>12220</v>
      </c>
      <c r="E271" s="210" t="s">
        <v>1297</v>
      </c>
      <c r="F271" s="205" t="s">
        <v>1782</v>
      </c>
      <c r="G271" s="205" t="s">
        <v>409</v>
      </c>
      <c r="H271" s="286"/>
      <c r="I271" s="287"/>
      <c r="J271" s="286"/>
      <c r="K271" s="210" t="s">
        <v>12221</v>
      </c>
      <c r="L271" s="210" t="s">
        <v>12222</v>
      </c>
    </row>
    <row r="272" spans="1:12" ht="62.4" x14ac:dyDescent="0.3">
      <c r="A272" s="202" t="s">
        <v>379</v>
      </c>
      <c r="B272" s="219">
        <v>45030</v>
      </c>
      <c r="C272" s="204" t="s">
        <v>12223</v>
      </c>
      <c r="D272" s="210" t="s">
        <v>12224</v>
      </c>
      <c r="E272" s="210" t="s">
        <v>2537</v>
      </c>
      <c r="F272" s="205" t="s">
        <v>12225</v>
      </c>
      <c r="G272" s="205" t="s">
        <v>849</v>
      </c>
      <c r="H272" s="286"/>
      <c r="I272" s="287"/>
      <c r="J272" s="286"/>
      <c r="K272" s="210" t="s">
        <v>12226</v>
      </c>
      <c r="L272" s="210" t="s">
        <v>12227</v>
      </c>
    </row>
    <row r="273" spans="1:12" ht="93.6" x14ac:dyDescent="0.3">
      <c r="A273" s="202" t="s">
        <v>379</v>
      </c>
      <c r="B273" s="219">
        <v>45030</v>
      </c>
      <c r="C273" s="204" t="s">
        <v>12228</v>
      </c>
      <c r="D273" s="210" t="s">
        <v>12229</v>
      </c>
      <c r="E273" s="210" t="s">
        <v>3060</v>
      </c>
      <c r="F273" s="205" t="s">
        <v>1470</v>
      </c>
      <c r="G273" s="205" t="s">
        <v>409</v>
      </c>
      <c r="H273" s="286"/>
      <c r="I273" s="287"/>
      <c r="J273" s="286"/>
      <c r="K273" s="210" t="s">
        <v>12230</v>
      </c>
      <c r="L273" s="210" t="s">
        <v>12231</v>
      </c>
    </row>
    <row r="274" spans="1:12" ht="93.6" x14ac:dyDescent="0.3">
      <c r="A274" s="202" t="s">
        <v>627</v>
      </c>
      <c r="B274" s="219">
        <v>45030</v>
      </c>
      <c r="C274" s="204" t="s">
        <v>12232</v>
      </c>
      <c r="D274" s="210" t="s">
        <v>12233</v>
      </c>
      <c r="E274" s="210" t="s">
        <v>2740</v>
      </c>
      <c r="F274" s="205" t="s">
        <v>374</v>
      </c>
      <c r="G274" s="205" t="s">
        <v>409</v>
      </c>
      <c r="H274" s="286"/>
      <c r="I274" s="287"/>
      <c r="J274" s="286"/>
      <c r="K274" s="210" t="s">
        <v>12234</v>
      </c>
      <c r="L274" s="210" t="s">
        <v>12235</v>
      </c>
    </row>
    <row r="275" spans="1:12" ht="93.6" x14ac:dyDescent="0.3">
      <c r="A275" s="202" t="s">
        <v>400</v>
      </c>
      <c r="B275" s="219">
        <v>45030</v>
      </c>
      <c r="C275" s="204" t="s">
        <v>12236</v>
      </c>
      <c r="D275" s="210" t="s">
        <v>12237</v>
      </c>
      <c r="E275" s="210" t="s">
        <v>12238</v>
      </c>
      <c r="F275" s="205" t="s">
        <v>374</v>
      </c>
      <c r="G275" s="205" t="s">
        <v>374</v>
      </c>
      <c r="H275" s="286"/>
      <c r="I275" s="287"/>
      <c r="J275" s="286"/>
      <c r="K275" s="210" t="s">
        <v>12239</v>
      </c>
      <c r="L275" s="210" t="s">
        <v>12240</v>
      </c>
    </row>
    <row r="276" spans="1:12" ht="31.2" x14ac:dyDescent="0.3">
      <c r="A276" s="202" t="s">
        <v>400</v>
      </c>
      <c r="B276" s="219">
        <v>45030</v>
      </c>
      <c r="C276" s="204" t="s">
        <v>7493</v>
      </c>
      <c r="D276" s="210" t="s">
        <v>7494</v>
      </c>
      <c r="E276" s="210" t="s">
        <v>2000</v>
      </c>
      <c r="F276" s="205" t="s">
        <v>374</v>
      </c>
      <c r="G276" s="205" t="s">
        <v>374</v>
      </c>
      <c r="H276" s="286"/>
      <c r="I276" s="287"/>
      <c r="J276" s="286"/>
      <c r="K276" s="210" t="s">
        <v>12241</v>
      </c>
      <c r="L276" s="210" t="s">
        <v>7497</v>
      </c>
    </row>
    <row r="277" spans="1:12" ht="93.6" x14ac:dyDescent="0.3">
      <c r="A277" s="202" t="s">
        <v>369</v>
      </c>
      <c r="B277" s="219">
        <v>45030</v>
      </c>
      <c r="C277" s="204" t="s">
        <v>2439</v>
      </c>
      <c r="D277" s="210" t="s">
        <v>2440</v>
      </c>
      <c r="E277" s="210" t="s">
        <v>12020</v>
      </c>
      <c r="F277" s="205" t="s">
        <v>374</v>
      </c>
      <c r="G277" s="205" t="s">
        <v>374</v>
      </c>
      <c r="H277" s="286"/>
      <c r="I277" s="287" t="s">
        <v>989</v>
      </c>
      <c r="J277" s="286"/>
      <c r="K277" s="210" t="s">
        <v>12242</v>
      </c>
      <c r="L277" s="210" t="s">
        <v>2443</v>
      </c>
    </row>
    <row r="278" spans="1:12" ht="46.8" x14ac:dyDescent="0.3">
      <c r="A278" s="202" t="s">
        <v>379</v>
      </c>
      <c r="B278" s="219">
        <v>45030</v>
      </c>
      <c r="C278" s="204" t="s">
        <v>12243</v>
      </c>
      <c r="D278" s="210" t="s">
        <v>10251</v>
      </c>
      <c r="E278" s="210" t="s">
        <v>2143</v>
      </c>
      <c r="F278" s="205" t="s">
        <v>374</v>
      </c>
      <c r="G278" s="205" t="s">
        <v>374</v>
      </c>
      <c r="H278" s="286"/>
      <c r="I278" s="287"/>
      <c r="J278" s="286"/>
      <c r="K278" s="210" t="s">
        <v>12244</v>
      </c>
      <c r="L278" s="210" t="s">
        <v>12245</v>
      </c>
    </row>
    <row r="279" spans="1:12" ht="62.4" x14ac:dyDescent="0.3">
      <c r="A279" s="202" t="s">
        <v>400</v>
      </c>
      <c r="B279" s="219">
        <v>45030</v>
      </c>
      <c r="C279" s="204" t="s">
        <v>6032</v>
      </c>
      <c r="D279" s="210" t="s">
        <v>6033</v>
      </c>
      <c r="E279" s="210" t="s">
        <v>12246</v>
      </c>
      <c r="F279" s="205" t="s">
        <v>374</v>
      </c>
      <c r="G279" s="205" t="s">
        <v>374</v>
      </c>
      <c r="H279" s="286"/>
      <c r="I279" s="287"/>
      <c r="J279" s="286"/>
      <c r="K279" s="210" t="s">
        <v>12247</v>
      </c>
      <c r="L279" s="210" t="s">
        <v>6036</v>
      </c>
    </row>
    <row r="280" spans="1:12" ht="78" x14ac:dyDescent="0.3">
      <c r="A280" s="202" t="s">
        <v>1214</v>
      </c>
      <c r="B280" s="219">
        <v>45030</v>
      </c>
      <c r="C280" s="204" t="s">
        <v>12248</v>
      </c>
      <c r="D280" s="210" t="s">
        <v>12249</v>
      </c>
      <c r="E280" s="210" t="s">
        <v>12250</v>
      </c>
      <c r="F280" s="205" t="s">
        <v>374</v>
      </c>
      <c r="G280" s="205" t="s">
        <v>374</v>
      </c>
      <c r="H280" s="286"/>
      <c r="I280" s="287"/>
      <c r="J280" s="286"/>
      <c r="K280" s="210" t="s">
        <v>12251</v>
      </c>
      <c r="L280" s="210" t="s">
        <v>12252</v>
      </c>
    </row>
    <row r="281" spans="1:12" ht="156" x14ac:dyDescent="0.3">
      <c r="A281" s="202" t="s">
        <v>369</v>
      </c>
      <c r="B281" s="219">
        <v>45030</v>
      </c>
      <c r="C281" s="204" t="s">
        <v>12253</v>
      </c>
      <c r="D281" s="210" t="s">
        <v>12254</v>
      </c>
      <c r="E281" s="210" t="s">
        <v>12255</v>
      </c>
      <c r="F281" s="205" t="s">
        <v>374</v>
      </c>
      <c r="G281" s="205" t="s">
        <v>409</v>
      </c>
      <c r="H281" s="286"/>
      <c r="I281" s="287"/>
      <c r="J281" s="286"/>
      <c r="K281" s="210" t="s">
        <v>12256</v>
      </c>
      <c r="L281" s="210" t="s">
        <v>12257</v>
      </c>
    </row>
    <row r="282" spans="1:12" ht="93.6" x14ac:dyDescent="0.3">
      <c r="A282" s="202" t="s">
        <v>442</v>
      </c>
      <c r="B282" s="219">
        <v>45023</v>
      </c>
      <c r="C282" s="204" t="s">
        <v>12258</v>
      </c>
      <c r="D282" s="210" t="s">
        <v>12259</v>
      </c>
      <c r="E282" s="210" t="s">
        <v>2176</v>
      </c>
      <c r="F282" s="205" t="s">
        <v>1463</v>
      </c>
      <c r="G282" s="205" t="s">
        <v>374</v>
      </c>
      <c r="H282" s="286"/>
      <c r="I282" s="287"/>
      <c r="J282" s="286"/>
      <c r="K282" s="210" t="s">
        <v>12260</v>
      </c>
      <c r="L282" s="210" t="s">
        <v>12261</v>
      </c>
    </row>
    <row r="283" spans="1:12" ht="62.4" x14ac:dyDescent="0.3">
      <c r="A283" s="202" t="s">
        <v>412</v>
      </c>
      <c r="B283" s="219">
        <v>45023</v>
      </c>
      <c r="C283" s="204" t="s">
        <v>12262</v>
      </c>
      <c r="D283" s="210" t="s">
        <v>12263</v>
      </c>
      <c r="E283" s="210" t="s">
        <v>4253</v>
      </c>
      <c r="F283" s="205" t="s">
        <v>1606</v>
      </c>
      <c r="G283" s="205" t="s">
        <v>564</v>
      </c>
      <c r="H283" s="286"/>
      <c r="I283" s="287"/>
      <c r="J283" s="286"/>
      <c r="K283" s="210" t="s">
        <v>12264</v>
      </c>
      <c r="L283" s="210" t="s">
        <v>12265</v>
      </c>
    </row>
    <row r="284" spans="1:12" ht="78" x14ac:dyDescent="0.3">
      <c r="A284" s="202" t="s">
        <v>400</v>
      </c>
      <c r="B284" s="219">
        <v>45023</v>
      </c>
      <c r="C284" s="204" t="s">
        <v>12266</v>
      </c>
      <c r="D284" s="210" t="s">
        <v>12267</v>
      </c>
      <c r="E284" s="210" t="s">
        <v>445</v>
      </c>
      <c r="F284" s="205" t="s">
        <v>1525</v>
      </c>
      <c r="G284" s="205" t="s">
        <v>942</v>
      </c>
      <c r="H284" s="286"/>
      <c r="I284" s="287"/>
      <c r="J284" s="286"/>
      <c r="K284" s="210" t="s">
        <v>12268</v>
      </c>
      <c r="L284" s="210" t="s">
        <v>12269</v>
      </c>
    </row>
    <row r="285" spans="1:12" ht="93.6" x14ac:dyDescent="0.3">
      <c r="A285" s="202" t="s">
        <v>379</v>
      </c>
      <c r="B285" s="219">
        <v>45023</v>
      </c>
      <c r="C285" s="204" t="s">
        <v>9168</v>
      </c>
      <c r="D285" s="210" t="s">
        <v>9169</v>
      </c>
      <c r="E285" s="210" t="s">
        <v>2105</v>
      </c>
      <c r="F285" s="205" t="s">
        <v>12270</v>
      </c>
      <c r="G285" s="205" t="s">
        <v>942</v>
      </c>
      <c r="H285" s="286"/>
      <c r="I285" s="287" t="s">
        <v>12271</v>
      </c>
      <c r="J285" s="286"/>
      <c r="K285" s="210" t="s">
        <v>12272</v>
      </c>
      <c r="L285" s="210" t="s">
        <v>9172</v>
      </c>
    </row>
    <row r="286" spans="1:12" ht="109.2" x14ac:dyDescent="0.3">
      <c r="A286" s="202" t="s">
        <v>390</v>
      </c>
      <c r="B286" s="219">
        <v>45023</v>
      </c>
      <c r="C286" s="204" t="s">
        <v>12273</v>
      </c>
      <c r="D286" s="210" t="s">
        <v>12274</v>
      </c>
      <c r="E286" s="210" t="s">
        <v>3170</v>
      </c>
      <c r="F286" s="205" t="s">
        <v>2025</v>
      </c>
      <c r="G286" s="205" t="s">
        <v>409</v>
      </c>
      <c r="H286" s="286"/>
      <c r="I286" s="287"/>
      <c r="J286" s="286"/>
      <c r="K286" s="210" t="s">
        <v>12275</v>
      </c>
      <c r="L286" s="210" t="s">
        <v>12276</v>
      </c>
    </row>
    <row r="287" spans="1:12" ht="124.8" x14ac:dyDescent="0.3">
      <c r="A287" s="202" t="s">
        <v>400</v>
      </c>
      <c r="B287" s="219">
        <v>45023</v>
      </c>
      <c r="C287" s="204" t="s">
        <v>12277</v>
      </c>
      <c r="D287" s="210" t="s">
        <v>12278</v>
      </c>
      <c r="E287" s="210" t="s">
        <v>12279</v>
      </c>
      <c r="F287" s="205" t="s">
        <v>374</v>
      </c>
      <c r="G287" s="205" t="s">
        <v>564</v>
      </c>
      <c r="H287" s="286"/>
      <c r="I287" s="287" t="s">
        <v>505</v>
      </c>
      <c r="J287" s="286"/>
      <c r="K287" s="210" t="s">
        <v>12280</v>
      </c>
      <c r="L287" s="210" t="s">
        <v>12281</v>
      </c>
    </row>
    <row r="288" spans="1:12" ht="46.8" x14ac:dyDescent="0.3">
      <c r="A288" s="202" t="s">
        <v>390</v>
      </c>
      <c r="B288" s="219">
        <v>45023</v>
      </c>
      <c r="C288" s="204" t="s">
        <v>12282</v>
      </c>
      <c r="D288" s="210" t="s">
        <v>12283</v>
      </c>
      <c r="E288" s="210" t="s">
        <v>1449</v>
      </c>
      <c r="F288" s="205" t="s">
        <v>374</v>
      </c>
      <c r="G288" s="205" t="s">
        <v>374</v>
      </c>
      <c r="H288" s="286"/>
      <c r="I288" s="287"/>
      <c r="J288" s="286"/>
      <c r="K288" s="210" t="s">
        <v>12284</v>
      </c>
      <c r="L288" s="210" t="s">
        <v>12285</v>
      </c>
    </row>
    <row r="289" spans="1:12" ht="62.4" x14ac:dyDescent="0.3">
      <c r="A289" s="202" t="s">
        <v>750</v>
      </c>
      <c r="B289" s="219">
        <v>45023</v>
      </c>
      <c r="C289" s="204" t="s">
        <v>12286</v>
      </c>
      <c r="D289" s="210" t="s">
        <v>12287</v>
      </c>
      <c r="E289" s="210" t="s">
        <v>12288</v>
      </c>
      <c r="F289" s="205" t="s">
        <v>374</v>
      </c>
      <c r="G289" s="205" t="s">
        <v>374</v>
      </c>
      <c r="H289" s="286"/>
      <c r="I289" s="287"/>
      <c r="J289" s="286"/>
      <c r="K289" s="210" t="s">
        <v>12289</v>
      </c>
      <c r="L289" s="210" t="s">
        <v>12290</v>
      </c>
    </row>
    <row r="290" spans="1:12" ht="78" x14ac:dyDescent="0.3">
      <c r="A290" s="202" t="s">
        <v>412</v>
      </c>
      <c r="B290" s="219">
        <v>45023</v>
      </c>
      <c r="C290" s="204" t="s">
        <v>3292</v>
      </c>
      <c r="D290" s="210" t="s">
        <v>3293</v>
      </c>
      <c r="E290" s="210" t="s">
        <v>12291</v>
      </c>
      <c r="F290" s="205" t="s">
        <v>374</v>
      </c>
      <c r="G290" s="205" t="s">
        <v>374</v>
      </c>
      <c r="H290" s="286"/>
      <c r="I290" s="287"/>
      <c r="J290" s="286"/>
      <c r="K290" s="210" t="s">
        <v>12292</v>
      </c>
      <c r="L290" s="210" t="s">
        <v>12293</v>
      </c>
    </row>
    <row r="291" spans="1:12" ht="78" x14ac:dyDescent="0.3">
      <c r="A291" s="202" t="s">
        <v>369</v>
      </c>
      <c r="B291" s="219">
        <v>45023</v>
      </c>
      <c r="C291" s="204" t="s">
        <v>12294</v>
      </c>
      <c r="D291" s="210" t="s">
        <v>12295</v>
      </c>
      <c r="E291" s="210" t="s">
        <v>1691</v>
      </c>
      <c r="F291" s="205" t="s">
        <v>374</v>
      </c>
      <c r="G291" s="205" t="s">
        <v>374</v>
      </c>
      <c r="H291" s="286"/>
      <c r="I291" s="287"/>
      <c r="J291" s="286"/>
      <c r="K291" s="210" t="s">
        <v>12296</v>
      </c>
      <c r="L291" s="210" t="s">
        <v>12297</v>
      </c>
    </row>
    <row r="292" spans="1:12" ht="78" x14ac:dyDescent="0.3">
      <c r="A292" s="202" t="s">
        <v>400</v>
      </c>
      <c r="B292" s="219">
        <v>45023</v>
      </c>
      <c r="C292" s="204" t="s">
        <v>12298</v>
      </c>
      <c r="D292" s="210" t="s">
        <v>12299</v>
      </c>
      <c r="E292" s="210" t="s">
        <v>1634</v>
      </c>
      <c r="F292" s="205" t="s">
        <v>374</v>
      </c>
      <c r="G292" s="205" t="s">
        <v>374</v>
      </c>
      <c r="H292" s="286"/>
      <c r="I292" s="287"/>
      <c r="J292" s="286"/>
      <c r="K292" s="210" t="s">
        <v>12300</v>
      </c>
      <c r="L292" s="210" t="s">
        <v>12301</v>
      </c>
    </row>
    <row r="293" spans="1:12" ht="140.4" x14ac:dyDescent="0.3">
      <c r="A293" s="202" t="s">
        <v>412</v>
      </c>
      <c r="B293" s="219">
        <v>45023</v>
      </c>
      <c r="C293" s="204" t="s">
        <v>12302</v>
      </c>
      <c r="D293" s="210" t="s">
        <v>12303</v>
      </c>
      <c r="E293" s="210" t="s">
        <v>445</v>
      </c>
      <c r="F293" s="205" t="s">
        <v>1059</v>
      </c>
      <c r="G293" s="205" t="s">
        <v>374</v>
      </c>
      <c r="H293" s="286"/>
      <c r="I293" s="287"/>
      <c r="J293" s="286"/>
      <c r="K293" s="210" t="s">
        <v>12304</v>
      </c>
      <c r="L293" s="210" t="s">
        <v>12305</v>
      </c>
    </row>
    <row r="294" spans="1:12" ht="78" x14ac:dyDescent="0.3">
      <c r="A294" s="202" t="s">
        <v>369</v>
      </c>
      <c r="B294" s="219">
        <v>45016</v>
      </c>
      <c r="C294" s="204" t="s">
        <v>7961</v>
      </c>
      <c r="D294" s="210" t="s">
        <v>7962</v>
      </c>
      <c r="E294" s="210" t="s">
        <v>2240</v>
      </c>
      <c r="F294" s="205" t="s">
        <v>1298</v>
      </c>
      <c r="G294" s="205" t="s">
        <v>5269</v>
      </c>
      <c r="H294" s="286"/>
      <c r="I294" s="287"/>
      <c r="J294" s="286"/>
      <c r="K294" s="210" t="s">
        <v>12306</v>
      </c>
      <c r="L294" s="210" t="s">
        <v>12307</v>
      </c>
    </row>
    <row r="295" spans="1:12" ht="93.6" x14ac:dyDescent="0.3">
      <c r="A295" s="202" t="s">
        <v>400</v>
      </c>
      <c r="B295" s="219">
        <v>45016</v>
      </c>
      <c r="C295" s="204" t="s">
        <v>10521</v>
      </c>
      <c r="D295" s="210" t="s">
        <v>12308</v>
      </c>
      <c r="E295" s="210" t="s">
        <v>445</v>
      </c>
      <c r="F295" s="205" t="s">
        <v>1518</v>
      </c>
      <c r="G295" s="205" t="s">
        <v>409</v>
      </c>
      <c r="H295" s="286"/>
      <c r="I295" s="287"/>
      <c r="J295" s="286"/>
      <c r="K295" s="210" t="s">
        <v>12309</v>
      </c>
      <c r="L295" s="210" t="s">
        <v>12310</v>
      </c>
    </row>
    <row r="296" spans="1:12" ht="93.6" x14ac:dyDescent="0.3">
      <c r="A296" s="202" t="s">
        <v>400</v>
      </c>
      <c r="B296" s="219">
        <v>45016</v>
      </c>
      <c r="C296" s="204" t="s">
        <v>6847</v>
      </c>
      <c r="D296" s="210" t="s">
        <v>6848</v>
      </c>
      <c r="E296" s="210" t="s">
        <v>12311</v>
      </c>
      <c r="F296" s="205" t="s">
        <v>374</v>
      </c>
      <c r="G296" s="205" t="s">
        <v>564</v>
      </c>
      <c r="H296" s="286"/>
      <c r="I296" s="287"/>
      <c r="J296" s="286"/>
      <c r="K296" s="210" t="s">
        <v>12312</v>
      </c>
      <c r="L296" s="210" t="s">
        <v>12313</v>
      </c>
    </row>
    <row r="297" spans="1:12" ht="46.8" x14ac:dyDescent="0.3">
      <c r="A297" s="202" t="s">
        <v>412</v>
      </c>
      <c r="B297" s="219">
        <v>45016</v>
      </c>
      <c r="C297" s="204" t="s">
        <v>7144</v>
      </c>
      <c r="D297" s="210" t="s">
        <v>7145</v>
      </c>
      <c r="E297" s="210" t="s">
        <v>12314</v>
      </c>
      <c r="F297" s="205" t="s">
        <v>374</v>
      </c>
      <c r="G297" s="205" t="s">
        <v>374</v>
      </c>
      <c r="H297" s="286"/>
      <c r="I297" s="287"/>
      <c r="J297" s="286"/>
      <c r="K297" s="210" t="s">
        <v>12315</v>
      </c>
      <c r="L297" s="210" t="s">
        <v>7148</v>
      </c>
    </row>
    <row r="298" spans="1:12" ht="62.4" x14ac:dyDescent="0.3">
      <c r="A298" s="202" t="s">
        <v>390</v>
      </c>
      <c r="B298" s="219">
        <v>45016</v>
      </c>
      <c r="C298" s="204" t="s">
        <v>12316</v>
      </c>
      <c r="D298" s="210" t="s">
        <v>12317</v>
      </c>
      <c r="E298" s="210" t="s">
        <v>1455</v>
      </c>
      <c r="F298" s="205" t="s">
        <v>374</v>
      </c>
      <c r="G298" s="205" t="s">
        <v>374</v>
      </c>
      <c r="H298" s="286"/>
      <c r="I298" s="287"/>
      <c r="J298" s="286"/>
      <c r="K298" s="210" t="s">
        <v>12318</v>
      </c>
      <c r="L298" s="210" t="s">
        <v>12319</v>
      </c>
    </row>
    <row r="299" spans="1:12" ht="62.4" x14ac:dyDescent="0.3">
      <c r="A299" s="202" t="s">
        <v>400</v>
      </c>
      <c r="B299" s="219">
        <v>45016</v>
      </c>
      <c r="C299" s="204" t="s">
        <v>12320</v>
      </c>
      <c r="D299" s="210" t="s">
        <v>12321</v>
      </c>
      <c r="E299" s="210" t="s">
        <v>1355</v>
      </c>
      <c r="F299" s="205" t="s">
        <v>374</v>
      </c>
      <c r="G299" s="205" t="s">
        <v>374</v>
      </c>
      <c r="H299" s="286"/>
      <c r="I299" s="287"/>
      <c r="J299" s="286"/>
      <c r="K299" s="210" t="s">
        <v>12322</v>
      </c>
      <c r="L299" s="210" t="s">
        <v>12323</v>
      </c>
    </row>
    <row r="300" spans="1:12" ht="78" x14ac:dyDescent="0.3">
      <c r="A300" s="202" t="s">
        <v>495</v>
      </c>
      <c r="B300" s="219">
        <v>45016</v>
      </c>
      <c r="C300" s="204" t="s">
        <v>12324</v>
      </c>
      <c r="D300" s="210" t="s">
        <v>1504</v>
      </c>
      <c r="E300" s="210" t="s">
        <v>445</v>
      </c>
      <c r="F300" s="205" t="s">
        <v>374</v>
      </c>
      <c r="G300" s="205" t="s">
        <v>374</v>
      </c>
      <c r="H300" s="286"/>
      <c r="I300" s="287"/>
      <c r="J300" s="286"/>
      <c r="K300" s="210" t="s">
        <v>12325</v>
      </c>
      <c r="L300" s="210" t="s">
        <v>12326</v>
      </c>
    </row>
    <row r="301" spans="1:12" ht="31.2" x14ac:dyDescent="0.3">
      <c r="A301" s="202" t="s">
        <v>400</v>
      </c>
      <c r="B301" s="219">
        <v>45009</v>
      </c>
      <c r="C301" s="204" t="s">
        <v>9231</v>
      </c>
      <c r="D301" s="210" t="s">
        <v>9232</v>
      </c>
      <c r="E301" s="210" t="s">
        <v>2143</v>
      </c>
      <c r="F301" s="205" t="s">
        <v>1556</v>
      </c>
      <c r="G301" s="205" t="s">
        <v>374</v>
      </c>
      <c r="H301" s="286"/>
      <c r="I301" s="287"/>
      <c r="J301" s="286"/>
      <c r="K301" s="210" t="s">
        <v>12327</v>
      </c>
      <c r="L301" s="210"/>
    </row>
    <row r="302" spans="1:12" ht="31.2" x14ac:dyDescent="0.3">
      <c r="A302" s="202" t="s">
        <v>390</v>
      </c>
      <c r="B302" s="219">
        <v>45009</v>
      </c>
      <c r="C302" s="204" t="s">
        <v>7261</v>
      </c>
      <c r="D302" s="210" t="s">
        <v>7262</v>
      </c>
      <c r="E302" s="210" t="s">
        <v>12328</v>
      </c>
      <c r="F302" s="205" t="s">
        <v>1463</v>
      </c>
      <c r="G302" s="205" t="s">
        <v>12043</v>
      </c>
      <c r="H302" s="286"/>
      <c r="I302" s="287"/>
      <c r="J302" s="286"/>
      <c r="K302" s="210" t="s">
        <v>12329</v>
      </c>
      <c r="L302" s="210"/>
    </row>
    <row r="303" spans="1:12" ht="31.2" x14ac:dyDescent="0.3">
      <c r="A303" s="202" t="s">
        <v>1214</v>
      </c>
      <c r="B303" s="219">
        <v>45009</v>
      </c>
      <c r="C303" s="204" t="s">
        <v>9305</v>
      </c>
      <c r="D303" s="210" t="s">
        <v>9306</v>
      </c>
      <c r="E303" s="210" t="s">
        <v>2176</v>
      </c>
      <c r="F303" s="205" t="s">
        <v>1463</v>
      </c>
      <c r="G303" s="205" t="s">
        <v>409</v>
      </c>
      <c r="H303" s="286"/>
      <c r="I303" s="287"/>
      <c r="J303" s="286"/>
      <c r="K303" s="210" t="s">
        <v>12330</v>
      </c>
      <c r="L303" s="210"/>
    </row>
    <row r="304" spans="1:12" ht="78" x14ac:dyDescent="0.3">
      <c r="A304" s="202" t="s">
        <v>400</v>
      </c>
      <c r="B304" s="219">
        <v>45009</v>
      </c>
      <c r="C304" s="204" t="s">
        <v>12331</v>
      </c>
      <c r="D304" s="210" t="s">
        <v>12332</v>
      </c>
      <c r="E304" s="210" t="s">
        <v>12333</v>
      </c>
      <c r="F304" s="205" t="s">
        <v>1525</v>
      </c>
      <c r="G304" s="205" t="s">
        <v>409</v>
      </c>
      <c r="H304" s="286"/>
      <c r="I304" s="287"/>
      <c r="J304" s="286"/>
      <c r="K304" s="210" t="s">
        <v>12334</v>
      </c>
      <c r="L304" s="210"/>
    </row>
    <row r="305" spans="1:12" ht="46.8" x14ac:dyDescent="0.3">
      <c r="A305" s="202" t="s">
        <v>495</v>
      </c>
      <c r="B305" s="219">
        <v>45009</v>
      </c>
      <c r="C305" s="204" t="s">
        <v>6207</v>
      </c>
      <c r="D305" s="210" t="s">
        <v>6208</v>
      </c>
      <c r="E305" s="210" t="s">
        <v>2740</v>
      </c>
      <c r="F305" s="205" t="s">
        <v>1525</v>
      </c>
      <c r="G305" s="205" t="s">
        <v>374</v>
      </c>
      <c r="H305" s="286"/>
      <c r="I305" s="287"/>
      <c r="J305" s="286"/>
      <c r="K305" s="210" t="s">
        <v>12335</v>
      </c>
      <c r="L305" s="210"/>
    </row>
    <row r="306" spans="1:12" ht="140.4" x14ac:dyDescent="0.3">
      <c r="A306" s="202" t="s">
        <v>369</v>
      </c>
      <c r="B306" s="219">
        <v>45009</v>
      </c>
      <c r="C306" s="204" t="s">
        <v>12336</v>
      </c>
      <c r="D306" s="210" t="s">
        <v>11511</v>
      </c>
      <c r="E306" s="210" t="s">
        <v>12337</v>
      </c>
      <c r="F306" s="205" t="s">
        <v>1470</v>
      </c>
      <c r="G306" s="205" t="s">
        <v>942</v>
      </c>
      <c r="H306" s="286"/>
      <c r="I306" s="287"/>
      <c r="J306" s="286"/>
      <c r="K306" s="210" t="s">
        <v>12338</v>
      </c>
      <c r="L306" s="210"/>
    </row>
    <row r="307" spans="1:12" ht="124.8" x14ac:dyDescent="0.3">
      <c r="A307" s="202" t="s">
        <v>412</v>
      </c>
      <c r="B307" s="219">
        <v>45009</v>
      </c>
      <c r="C307" s="204" t="s">
        <v>12339</v>
      </c>
      <c r="D307" s="210" t="s">
        <v>12340</v>
      </c>
      <c r="E307" s="210" t="s">
        <v>1297</v>
      </c>
      <c r="F307" s="205" t="s">
        <v>4238</v>
      </c>
      <c r="G307" s="205" t="s">
        <v>409</v>
      </c>
      <c r="H307" s="286"/>
      <c r="I307" s="287"/>
      <c r="J307" s="286"/>
      <c r="K307" s="210" t="s">
        <v>12341</v>
      </c>
      <c r="L307" s="210"/>
    </row>
    <row r="308" spans="1:12" ht="62.4" x14ac:dyDescent="0.3">
      <c r="A308" s="202" t="s">
        <v>554</v>
      </c>
      <c r="B308" s="219">
        <v>45009</v>
      </c>
      <c r="C308" s="204" t="s">
        <v>12342</v>
      </c>
      <c r="D308" s="210" t="s">
        <v>12343</v>
      </c>
      <c r="E308" s="210" t="s">
        <v>1449</v>
      </c>
      <c r="F308" s="205" t="s">
        <v>374</v>
      </c>
      <c r="G308" s="205" t="s">
        <v>3171</v>
      </c>
      <c r="H308" s="286"/>
      <c r="I308" s="287"/>
      <c r="J308" s="286"/>
      <c r="K308" s="210" t="s">
        <v>12344</v>
      </c>
      <c r="L308" s="210"/>
    </row>
    <row r="309" spans="1:12" ht="46.8" x14ac:dyDescent="0.3">
      <c r="A309" s="202" t="s">
        <v>390</v>
      </c>
      <c r="B309" s="219">
        <v>45009</v>
      </c>
      <c r="C309" s="204" t="s">
        <v>8349</v>
      </c>
      <c r="D309" s="210" t="s">
        <v>8350</v>
      </c>
      <c r="E309" s="210" t="s">
        <v>12345</v>
      </c>
      <c r="F309" s="205" t="s">
        <v>374</v>
      </c>
      <c r="G309" s="205" t="s">
        <v>665</v>
      </c>
      <c r="H309" s="286"/>
      <c r="I309" s="287"/>
      <c r="J309" s="286"/>
      <c r="K309" s="210" t="s">
        <v>12346</v>
      </c>
      <c r="L309" s="210"/>
    </row>
    <row r="310" spans="1:12" ht="31.2" x14ac:dyDescent="0.3">
      <c r="A310" s="202" t="s">
        <v>379</v>
      </c>
      <c r="B310" s="219">
        <v>45009</v>
      </c>
      <c r="C310" s="204" t="s">
        <v>2955</v>
      </c>
      <c r="D310" s="210" t="s">
        <v>2956</v>
      </c>
      <c r="E310" s="210" t="s">
        <v>1878</v>
      </c>
      <c r="F310" s="205" t="s">
        <v>374</v>
      </c>
      <c r="G310" s="205" t="s">
        <v>3336</v>
      </c>
      <c r="H310" s="286"/>
      <c r="I310" s="287"/>
      <c r="J310" s="286"/>
      <c r="K310" s="210" t="s">
        <v>12347</v>
      </c>
      <c r="L310" s="210"/>
    </row>
    <row r="311" spans="1:12" ht="62.4" x14ac:dyDescent="0.3">
      <c r="A311" s="202" t="s">
        <v>400</v>
      </c>
      <c r="B311" s="219">
        <v>45009</v>
      </c>
      <c r="C311" s="204" t="s">
        <v>5277</v>
      </c>
      <c r="D311" s="210" t="s">
        <v>5278</v>
      </c>
      <c r="E311" s="210" t="s">
        <v>1737</v>
      </c>
      <c r="F311" s="205" t="s">
        <v>374</v>
      </c>
      <c r="G311" s="205" t="s">
        <v>564</v>
      </c>
      <c r="H311" s="286"/>
      <c r="I311" s="287"/>
      <c r="J311" s="286"/>
      <c r="K311" s="210" t="s">
        <v>12348</v>
      </c>
      <c r="L311" s="210"/>
    </row>
    <row r="312" spans="1:12" ht="93.6" x14ac:dyDescent="0.3">
      <c r="A312" s="202" t="s">
        <v>400</v>
      </c>
      <c r="B312" s="219">
        <v>45009</v>
      </c>
      <c r="C312" s="204" t="s">
        <v>12349</v>
      </c>
      <c r="D312" s="210" t="s">
        <v>12350</v>
      </c>
      <c r="E312" s="210" t="s">
        <v>2855</v>
      </c>
      <c r="F312" s="205" t="s">
        <v>374</v>
      </c>
      <c r="G312" s="205" t="s">
        <v>374</v>
      </c>
      <c r="H312" s="286"/>
      <c r="I312" s="287" t="s">
        <v>2678</v>
      </c>
      <c r="J312" s="286"/>
      <c r="K312" s="210" t="s">
        <v>12351</v>
      </c>
      <c r="L312" s="210"/>
    </row>
    <row r="313" spans="1:12" ht="78" x14ac:dyDescent="0.3">
      <c r="A313" s="202" t="s">
        <v>927</v>
      </c>
      <c r="B313" s="219">
        <v>45002</v>
      </c>
      <c r="C313" s="204" t="s">
        <v>12352</v>
      </c>
      <c r="D313" s="210" t="s">
        <v>12353</v>
      </c>
      <c r="E313" s="210" t="s">
        <v>704</v>
      </c>
      <c r="F313" s="205" t="s">
        <v>1463</v>
      </c>
      <c r="G313" s="205" t="s">
        <v>409</v>
      </c>
      <c r="H313" s="286"/>
      <c r="I313" s="287"/>
      <c r="J313" s="286"/>
      <c r="K313" s="210" t="s">
        <v>12354</v>
      </c>
      <c r="L313" s="210" t="s">
        <v>12355</v>
      </c>
    </row>
    <row r="314" spans="1:12" ht="62.4" x14ac:dyDescent="0.3">
      <c r="A314" s="202" t="s">
        <v>400</v>
      </c>
      <c r="B314" s="219">
        <v>45002</v>
      </c>
      <c r="C314" s="204" t="s">
        <v>12356</v>
      </c>
      <c r="D314" s="210" t="s">
        <v>12357</v>
      </c>
      <c r="E314" s="210" t="s">
        <v>12358</v>
      </c>
      <c r="F314" s="205" t="s">
        <v>1606</v>
      </c>
      <c r="G314" s="205" t="s">
        <v>564</v>
      </c>
      <c r="H314" s="286"/>
      <c r="I314" s="287"/>
      <c r="J314" s="286"/>
      <c r="K314" s="210" t="s">
        <v>12359</v>
      </c>
      <c r="L314" s="210" t="s">
        <v>12360</v>
      </c>
    </row>
    <row r="315" spans="1:12" ht="93.6" x14ac:dyDescent="0.3">
      <c r="A315" s="202" t="s">
        <v>400</v>
      </c>
      <c r="B315" s="219">
        <v>45002</v>
      </c>
      <c r="C315" s="204" t="s">
        <v>12361</v>
      </c>
      <c r="D315" s="210" t="s">
        <v>12362</v>
      </c>
      <c r="E315" s="210" t="s">
        <v>2487</v>
      </c>
      <c r="F315" s="205" t="s">
        <v>1506</v>
      </c>
      <c r="G315" s="205" t="s">
        <v>409</v>
      </c>
      <c r="H315" s="286"/>
      <c r="I315" s="287"/>
      <c r="J315" s="286"/>
      <c r="K315" s="210" t="s">
        <v>12363</v>
      </c>
      <c r="L315" s="210" t="s">
        <v>12364</v>
      </c>
    </row>
    <row r="316" spans="1:12" ht="109.2" x14ac:dyDescent="0.3">
      <c r="A316" s="202" t="s">
        <v>822</v>
      </c>
      <c r="B316" s="219">
        <v>45002</v>
      </c>
      <c r="C316" s="204" t="s">
        <v>12365</v>
      </c>
      <c r="D316" s="210" t="s">
        <v>12366</v>
      </c>
      <c r="E316" s="210" t="s">
        <v>12367</v>
      </c>
      <c r="F316" s="205" t="s">
        <v>1470</v>
      </c>
      <c r="G316" s="205" t="s">
        <v>2115</v>
      </c>
      <c r="H316" s="286"/>
      <c r="I316" s="287"/>
      <c r="J316" s="286"/>
      <c r="K316" s="210" t="s">
        <v>12368</v>
      </c>
      <c r="L316" s="210" t="s">
        <v>12369</v>
      </c>
    </row>
    <row r="317" spans="1:12" ht="62.4" x14ac:dyDescent="0.3">
      <c r="A317" s="202" t="s">
        <v>1214</v>
      </c>
      <c r="B317" s="219">
        <v>45002</v>
      </c>
      <c r="C317" s="204" t="s">
        <v>12370</v>
      </c>
      <c r="D317" s="210" t="s">
        <v>12371</v>
      </c>
      <c r="E317" s="210" t="s">
        <v>2740</v>
      </c>
      <c r="F317" s="205" t="s">
        <v>374</v>
      </c>
      <c r="G317" s="205" t="s">
        <v>12372</v>
      </c>
      <c r="H317" s="286"/>
      <c r="I317" s="287"/>
      <c r="J317" s="286"/>
      <c r="K317" s="210" t="s">
        <v>12373</v>
      </c>
      <c r="L317" s="210" t="s">
        <v>12374</v>
      </c>
    </row>
    <row r="318" spans="1:12" ht="78" x14ac:dyDescent="0.3">
      <c r="A318" s="202" t="s">
        <v>412</v>
      </c>
      <c r="B318" s="219">
        <v>45002</v>
      </c>
      <c r="C318" s="204" t="s">
        <v>12375</v>
      </c>
      <c r="D318" s="210" t="s">
        <v>12376</v>
      </c>
      <c r="E318" s="210" t="s">
        <v>2740</v>
      </c>
      <c r="F318" s="205" t="s">
        <v>374</v>
      </c>
      <c r="G318" s="205" t="s">
        <v>374</v>
      </c>
      <c r="H318" s="286"/>
      <c r="I318" s="287"/>
      <c r="J318" s="286"/>
      <c r="K318" s="210" t="s">
        <v>12377</v>
      </c>
      <c r="L318" s="210" t="s">
        <v>12378</v>
      </c>
    </row>
    <row r="319" spans="1:12" ht="62.4" x14ac:dyDescent="0.3">
      <c r="A319" s="202" t="s">
        <v>495</v>
      </c>
      <c r="B319" s="219">
        <v>45002</v>
      </c>
      <c r="C319" s="204" t="s">
        <v>12379</v>
      </c>
      <c r="D319" s="210" t="s">
        <v>12380</v>
      </c>
      <c r="E319" s="210" t="s">
        <v>12381</v>
      </c>
      <c r="F319" s="205" t="s">
        <v>374</v>
      </c>
      <c r="G319" s="205" t="s">
        <v>374</v>
      </c>
      <c r="H319" s="286"/>
      <c r="I319" s="287"/>
      <c r="J319" s="286"/>
      <c r="K319" s="210" t="s">
        <v>12382</v>
      </c>
      <c r="L319" s="210" t="s">
        <v>12383</v>
      </c>
    </row>
    <row r="320" spans="1:12" ht="124.8" x14ac:dyDescent="0.3">
      <c r="A320" s="202" t="s">
        <v>412</v>
      </c>
      <c r="B320" s="219">
        <v>45002</v>
      </c>
      <c r="C320" s="204" t="s">
        <v>12384</v>
      </c>
      <c r="D320" s="210" t="s">
        <v>12385</v>
      </c>
      <c r="E320" s="210" t="s">
        <v>12386</v>
      </c>
      <c r="F320" s="205" t="s">
        <v>374</v>
      </c>
      <c r="G320" s="205" t="s">
        <v>374</v>
      </c>
      <c r="H320" s="286"/>
      <c r="I320" s="287"/>
      <c r="J320" s="286"/>
      <c r="K320" s="210" t="s">
        <v>12387</v>
      </c>
      <c r="L320" s="210" t="s">
        <v>12388</v>
      </c>
    </row>
    <row r="321" spans="1:12" ht="78" x14ac:dyDescent="0.3">
      <c r="A321" s="202" t="s">
        <v>412</v>
      </c>
      <c r="B321" s="219">
        <v>45002</v>
      </c>
      <c r="C321" s="204" t="s">
        <v>12389</v>
      </c>
      <c r="D321" s="210" t="s">
        <v>12390</v>
      </c>
      <c r="E321" s="210" t="s">
        <v>445</v>
      </c>
      <c r="F321" s="205" t="s">
        <v>374</v>
      </c>
      <c r="G321" s="205" t="s">
        <v>564</v>
      </c>
      <c r="H321" s="286"/>
      <c r="I321" s="287"/>
      <c r="J321" s="286"/>
      <c r="K321" s="210" t="s">
        <v>12391</v>
      </c>
      <c r="L321" s="210" t="s">
        <v>12392</v>
      </c>
    </row>
    <row r="322" spans="1:12" ht="31.2" x14ac:dyDescent="0.3">
      <c r="A322" s="202" t="s">
        <v>495</v>
      </c>
      <c r="B322" s="219">
        <v>45002</v>
      </c>
      <c r="C322" s="204" t="s">
        <v>12393</v>
      </c>
      <c r="D322" s="210" t="s">
        <v>2068</v>
      </c>
      <c r="E322" s="210" t="s">
        <v>2251</v>
      </c>
      <c r="F322" s="205" t="s">
        <v>374</v>
      </c>
      <c r="G322" s="205" t="s">
        <v>374</v>
      </c>
      <c r="H322" s="286"/>
      <c r="I322" s="287"/>
      <c r="J322" s="286"/>
      <c r="K322" s="210" t="s">
        <v>12394</v>
      </c>
      <c r="L322" s="210" t="s">
        <v>12395</v>
      </c>
    </row>
    <row r="323" spans="1:12" ht="62.4" x14ac:dyDescent="0.3">
      <c r="A323" s="202" t="s">
        <v>379</v>
      </c>
      <c r="B323" s="219">
        <v>45002</v>
      </c>
      <c r="C323" s="204" t="s">
        <v>7894</v>
      </c>
      <c r="D323" s="210" t="s">
        <v>7895</v>
      </c>
      <c r="E323" s="210" t="s">
        <v>1850</v>
      </c>
      <c r="F323" s="205" t="s">
        <v>374</v>
      </c>
      <c r="G323" s="205" t="s">
        <v>374</v>
      </c>
      <c r="H323" s="286"/>
      <c r="I323" s="287"/>
      <c r="J323" s="286"/>
      <c r="K323" s="210" t="s">
        <v>12396</v>
      </c>
      <c r="L323" s="210" t="s">
        <v>7897</v>
      </c>
    </row>
    <row r="324" spans="1:12" ht="62.4" x14ac:dyDescent="0.3">
      <c r="A324" s="202" t="s">
        <v>400</v>
      </c>
      <c r="B324" s="219">
        <v>45002</v>
      </c>
      <c r="C324" s="204" t="s">
        <v>12397</v>
      </c>
      <c r="D324" s="210" t="s">
        <v>12398</v>
      </c>
      <c r="E324" s="210" t="s">
        <v>3851</v>
      </c>
      <c r="F324" s="205" t="s">
        <v>374</v>
      </c>
      <c r="G324" s="205" t="s">
        <v>374</v>
      </c>
      <c r="H324" s="286"/>
      <c r="I324" s="287"/>
      <c r="J324" s="286"/>
      <c r="K324" s="210" t="s">
        <v>12399</v>
      </c>
      <c r="L324" s="210" t="s">
        <v>12400</v>
      </c>
    </row>
    <row r="325" spans="1:12" ht="62.4" x14ac:dyDescent="0.3">
      <c r="A325" s="202" t="s">
        <v>369</v>
      </c>
      <c r="B325" s="219">
        <v>45002</v>
      </c>
      <c r="C325" s="204" t="s">
        <v>12401</v>
      </c>
      <c r="D325" s="210" t="s">
        <v>12402</v>
      </c>
      <c r="E325" s="210" t="s">
        <v>1850</v>
      </c>
      <c r="F325" s="205" t="s">
        <v>374</v>
      </c>
      <c r="G325" s="205" t="s">
        <v>374</v>
      </c>
      <c r="H325" s="286"/>
      <c r="I325" s="287"/>
      <c r="J325" s="286"/>
      <c r="K325" s="210" t="s">
        <v>12403</v>
      </c>
      <c r="L325" s="210" t="s">
        <v>12404</v>
      </c>
    </row>
    <row r="326" spans="1:12" ht="62.4" x14ac:dyDescent="0.3">
      <c r="A326" s="202" t="s">
        <v>390</v>
      </c>
      <c r="B326" s="219">
        <v>45002</v>
      </c>
      <c r="C326" s="204" t="s">
        <v>10279</v>
      </c>
      <c r="D326" s="210" t="s">
        <v>10280</v>
      </c>
      <c r="E326" s="210" t="s">
        <v>10281</v>
      </c>
      <c r="F326" s="205" t="s">
        <v>374</v>
      </c>
      <c r="G326" s="205" t="s">
        <v>374</v>
      </c>
      <c r="H326" s="286"/>
      <c r="I326" s="287"/>
      <c r="J326" s="286"/>
      <c r="K326" s="210" t="s">
        <v>12405</v>
      </c>
      <c r="L326" s="210" t="s">
        <v>12406</v>
      </c>
    </row>
    <row r="327" spans="1:12" ht="93.6" x14ac:dyDescent="0.3">
      <c r="A327" s="202" t="s">
        <v>379</v>
      </c>
      <c r="B327" s="219">
        <v>45002</v>
      </c>
      <c r="C327" s="204" t="s">
        <v>12407</v>
      </c>
      <c r="D327" s="210" t="s">
        <v>12408</v>
      </c>
      <c r="E327" s="210" t="s">
        <v>12409</v>
      </c>
      <c r="F327" s="205" t="s">
        <v>374</v>
      </c>
      <c r="G327" s="205" t="s">
        <v>374</v>
      </c>
      <c r="H327" s="286"/>
      <c r="I327" s="287"/>
      <c r="J327" s="286"/>
      <c r="K327" s="210" t="s">
        <v>12410</v>
      </c>
      <c r="L327" s="210" t="s">
        <v>12411</v>
      </c>
    </row>
    <row r="328" spans="1:12" ht="109.2" x14ac:dyDescent="0.3">
      <c r="A328" s="202" t="s">
        <v>400</v>
      </c>
      <c r="B328" s="219">
        <v>45002</v>
      </c>
      <c r="C328" s="204" t="s">
        <v>12412</v>
      </c>
      <c r="D328" s="210" t="s">
        <v>12413</v>
      </c>
      <c r="E328" s="210" t="s">
        <v>4950</v>
      </c>
      <c r="F328" s="205" t="s">
        <v>374</v>
      </c>
      <c r="G328" s="205" t="s">
        <v>374</v>
      </c>
      <c r="H328" s="286"/>
      <c r="I328" s="287"/>
      <c r="J328" s="286"/>
      <c r="K328" s="210" t="s">
        <v>12414</v>
      </c>
      <c r="L328" s="210" t="s">
        <v>12415</v>
      </c>
    </row>
    <row r="329" spans="1:12" ht="124.8" x14ac:dyDescent="0.3">
      <c r="A329" s="202" t="s">
        <v>379</v>
      </c>
      <c r="B329" s="219">
        <v>45002</v>
      </c>
      <c r="C329" s="204" t="s">
        <v>7350</v>
      </c>
      <c r="D329" s="210" t="s">
        <v>7351</v>
      </c>
      <c r="E329" s="210" t="s">
        <v>12416</v>
      </c>
      <c r="F329" s="205" t="s">
        <v>374</v>
      </c>
      <c r="G329" s="205" t="s">
        <v>374</v>
      </c>
      <c r="H329" s="286"/>
      <c r="I329" s="287"/>
      <c r="J329" s="286"/>
      <c r="K329" s="210" t="s">
        <v>12417</v>
      </c>
      <c r="L329" s="210" t="s">
        <v>7354</v>
      </c>
    </row>
    <row r="330" spans="1:12" ht="93.6" x14ac:dyDescent="0.3">
      <c r="A330" s="202" t="s">
        <v>412</v>
      </c>
      <c r="B330" s="219">
        <v>45002</v>
      </c>
      <c r="C330" s="204" t="s">
        <v>12418</v>
      </c>
      <c r="D330" s="210" t="s">
        <v>12419</v>
      </c>
      <c r="E330" s="210" t="s">
        <v>12420</v>
      </c>
      <c r="F330" s="205" t="s">
        <v>374</v>
      </c>
      <c r="G330" s="205" t="s">
        <v>374</v>
      </c>
      <c r="H330" s="286"/>
      <c r="I330" s="287" t="s">
        <v>11197</v>
      </c>
      <c r="J330" s="286"/>
      <c r="K330" s="210" t="s">
        <v>12421</v>
      </c>
      <c r="L330" s="210" t="s">
        <v>12422</v>
      </c>
    </row>
    <row r="331" spans="1:12" ht="93.6" x14ac:dyDescent="0.3">
      <c r="A331" s="202" t="s">
        <v>369</v>
      </c>
      <c r="B331" s="219">
        <v>45002</v>
      </c>
      <c r="C331" s="204" t="s">
        <v>8779</v>
      </c>
      <c r="D331" s="210" t="s">
        <v>12423</v>
      </c>
      <c r="E331" s="210" t="s">
        <v>12424</v>
      </c>
      <c r="F331" s="205" t="s">
        <v>374</v>
      </c>
      <c r="G331" s="205" t="s">
        <v>374</v>
      </c>
      <c r="H331" s="286"/>
      <c r="I331" s="287"/>
      <c r="J331" s="286"/>
      <c r="K331" s="210" t="s">
        <v>12425</v>
      </c>
      <c r="L331" s="210" t="s">
        <v>12426</v>
      </c>
    </row>
    <row r="332" spans="1:12" ht="171.6" x14ac:dyDescent="0.3">
      <c r="A332" s="202" t="s">
        <v>412</v>
      </c>
      <c r="B332" s="219">
        <v>45002</v>
      </c>
      <c r="C332" s="204" t="s">
        <v>12427</v>
      </c>
      <c r="D332" s="210" t="s">
        <v>12428</v>
      </c>
      <c r="E332" s="210" t="s">
        <v>12429</v>
      </c>
      <c r="F332" s="205" t="s">
        <v>374</v>
      </c>
      <c r="G332" s="205" t="s">
        <v>374</v>
      </c>
      <c r="H332" s="286"/>
      <c r="I332" s="287"/>
      <c r="J332" s="286"/>
      <c r="K332" s="210" t="s">
        <v>12430</v>
      </c>
      <c r="L332" s="210" t="s">
        <v>12431</v>
      </c>
    </row>
    <row r="333" spans="1:12" ht="62.4" x14ac:dyDescent="0.3">
      <c r="A333" s="202" t="s">
        <v>750</v>
      </c>
      <c r="B333" s="219">
        <v>44995</v>
      </c>
      <c r="C333" s="204" t="s">
        <v>6127</v>
      </c>
      <c r="D333" s="210" t="s">
        <v>6128</v>
      </c>
      <c r="E333" s="210" t="s">
        <v>2869</v>
      </c>
      <c r="F333" s="205" t="s">
        <v>2261</v>
      </c>
      <c r="G333" s="205" t="s">
        <v>873</v>
      </c>
      <c r="H333" s="286"/>
      <c r="I333" s="287"/>
      <c r="J333" s="286"/>
      <c r="K333" s="210" t="s">
        <v>12432</v>
      </c>
      <c r="L333" s="210" t="s">
        <v>6131</v>
      </c>
    </row>
    <row r="334" spans="1:12" ht="46.8" x14ac:dyDescent="0.3">
      <c r="A334" s="202" t="s">
        <v>400</v>
      </c>
      <c r="B334" s="219">
        <v>44995</v>
      </c>
      <c r="C334" s="204" t="s">
        <v>12433</v>
      </c>
      <c r="D334" s="210" t="s">
        <v>12434</v>
      </c>
      <c r="E334" s="210" t="s">
        <v>445</v>
      </c>
      <c r="F334" s="205" t="s">
        <v>1556</v>
      </c>
      <c r="G334" s="205" t="s">
        <v>564</v>
      </c>
      <c r="H334" s="286"/>
      <c r="I334" s="287"/>
      <c r="J334" s="286"/>
      <c r="K334" s="210" t="s">
        <v>12435</v>
      </c>
      <c r="L334" s="210" t="s">
        <v>12436</v>
      </c>
    </row>
    <row r="335" spans="1:12" ht="93.6" x14ac:dyDescent="0.3">
      <c r="A335" s="202" t="s">
        <v>3053</v>
      </c>
      <c r="B335" s="219">
        <v>44995</v>
      </c>
      <c r="C335" s="204" t="s">
        <v>12437</v>
      </c>
      <c r="D335" s="210" t="s">
        <v>12438</v>
      </c>
      <c r="E335" s="210" t="s">
        <v>445</v>
      </c>
      <c r="F335" s="205" t="s">
        <v>3298</v>
      </c>
      <c r="G335" s="205" t="s">
        <v>409</v>
      </c>
      <c r="H335" s="286"/>
      <c r="I335" s="287"/>
      <c r="J335" s="286"/>
      <c r="K335" s="210" t="s">
        <v>12439</v>
      </c>
      <c r="L335" s="210" t="s">
        <v>12440</v>
      </c>
    </row>
    <row r="336" spans="1:12" ht="62.4" x14ac:dyDescent="0.3">
      <c r="A336" s="202" t="s">
        <v>495</v>
      </c>
      <c r="B336" s="219">
        <v>44995</v>
      </c>
      <c r="C336" s="204" t="s">
        <v>12441</v>
      </c>
      <c r="D336" s="210" t="s">
        <v>12442</v>
      </c>
      <c r="E336" s="210" t="s">
        <v>1360</v>
      </c>
      <c r="F336" s="205" t="s">
        <v>374</v>
      </c>
      <c r="G336" s="205" t="s">
        <v>374</v>
      </c>
      <c r="H336" s="286"/>
      <c r="I336" s="287"/>
      <c r="J336" s="286"/>
      <c r="K336" s="210" t="s">
        <v>12443</v>
      </c>
      <c r="L336" s="210" t="s">
        <v>12444</v>
      </c>
    </row>
    <row r="337" spans="1:12" ht="62.4" x14ac:dyDescent="0.3">
      <c r="A337" s="202" t="s">
        <v>1033</v>
      </c>
      <c r="B337" s="219">
        <v>44995</v>
      </c>
      <c r="C337" s="204" t="s">
        <v>12445</v>
      </c>
      <c r="D337" s="210" t="s">
        <v>12446</v>
      </c>
      <c r="E337" s="210" t="s">
        <v>1297</v>
      </c>
      <c r="F337" s="205" t="s">
        <v>374</v>
      </c>
      <c r="G337" s="205" t="s">
        <v>374</v>
      </c>
      <c r="H337" s="286"/>
      <c r="I337" s="287"/>
      <c r="J337" s="286"/>
      <c r="K337" s="210" t="s">
        <v>12447</v>
      </c>
      <c r="L337" s="210" t="s">
        <v>12448</v>
      </c>
    </row>
    <row r="338" spans="1:12" ht="78" x14ac:dyDescent="0.3">
      <c r="A338" s="202" t="s">
        <v>1007</v>
      </c>
      <c r="B338" s="219">
        <v>44995</v>
      </c>
      <c r="C338" s="204" t="s">
        <v>12449</v>
      </c>
      <c r="D338" s="210" t="s">
        <v>12450</v>
      </c>
      <c r="E338" s="210" t="s">
        <v>12451</v>
      </c>
      <c r="F338" s="205" t="s">
        <v>374</v>
      </c>
      <c r="G338" s="205" t="s">
        <v>374</v>
      </c>
      <c r="H338" s="286"/>
      <c r="I338" s="287"/>
      <c r="J338" s="286"/>
      <c r="K338" s="210" t="s">
        <v>12452</v>
      </c>
      <c r="L338" s="210" t="s">
        <v>12453</v>
      </c>
    </row>
    <row r="339" spans="1:12" ht="62.4" x14ac:dyDescent="0.3">
      <c r="A339" s="202" t="s">
        <v>1214</v>
      </c>
      <c r="B339" s="219">
        <v>44995</v>
      </c>
      <c r="C339" s="204" t="s">
        <v>12454</v>
      </c>
      <c r="D339" s="210" t="s">
        <v>12455</v>
      </c>
      <c r="E339" s="210" t="s">
        <v>2399</v>
      </c>
      <c r="F339" s="205" t="s">
        <v>374</v>
      </c>
      <c r="G339" s="205" t="s">
        <v>374</v>
      </c>
      <c r="H339" s="286"/>
      <c r="I339" s="287"/>
      <c r="J339" s="286"/>
      <c r="K339" s="210" t="s">
        <v>12456</v>
      </c>
      <c r="L339" s="210" t="s">
        <v>12457</v>
      </c>
    </row>
    <row r="340" spans="1:12" ht="93.6" x14ac:dyDescent="0.3">
      <c r="A340" s="202" t="s">
        <v>495</v>
      </c>
      <c r="B340" s="219">
        <v>44995</v>
      </c>
      <c r="C340" s="204" t="s">
        <v>12458</v>
      </c>
      <c r="D340" s="210" t="s">
        <v>12459</v>
      </c>
      <c r="E340" s="210" t="s">
        <v>2094</v>
      </c>
      <c r="F340" s="205" t="s">
        <v>374</v>
      </c>
      <c r="G340" s="205" t="s">
        <v>374</v>
      </c>
      <c r="H340" s="286"/>
      <c r="I340" s="287"/>
      <c r="J340" s="286"/>
      <c r="K340" s="210" t="s">
        <v>12460</v>
      </c>
      <c r="L340" s="210" t="s">
        <v>12461</v>
      </c>
    </row>
    <row r="341" spans="1:12" ht="46.8" x14ac:dyDescent="0.3">
      <c r="A341" s="202" t="s">
        <v>379</v>
      </c>
      <c r="B341" s="219">
        <v>44995</v>
      </c>
      <c r="C341" s="204" t="s">
        <v>3790</v>
      </c>
      <c r="D341" s="210" t="s">
        <v>3791</v>
      </c>
      <c r="E341" s="210" t="s">
        <v>12462</v>
      </c>
      <c r="F341" s="205" t="s">
        <v>374</v>
      </c>
      <c r="G341" s="205" t="s">
        <v>374</v>
      </c>
      <c r="H341" s="286"/>
      <c r="I341" s="287"/>
      <c r="J341" s="286"/>
      <c r="K341" s="210" t="s">
        <v>12463</v>
      </c>
      <c r="L341" s="210" t="s">
        <v>12464</v>
      </c>
    </row>
    <row r="342" spans="1:12" ht="62.4" x14ac:dyDescent="0.3">
      <c r="A342" s="202" t="s">
        <v>400</v>
      </c>
      <c r="B342" s="219">
        <v>44995</v>
      </c>
      <c r="C342" s="204" t="s">
        <v>8434</v>
      </c>
      <c r="D342" s="210" t="s">
        <v>8435</v>
      </c>
      <c r="E342" s="210" t="s">
        <v>1737</v>
      </c>
      <c r="F342" s="205" t="s">
        <v>374</v>
      </c>
      <c r="G342" s="205" t="s">
        <v>374</v>
      </c>
      <c r="H342" s="286"/>
      <c r="I342" s="287"/>
      <c r="J342" s="286"/>
      <c r="K342" s="210" t="s">
        <v>12465</v>
      </c>
      <c r="L342" s="210" t="s">
        <v>8438</v>
      </c>
    </row>
    <row r="343" spans="1:12" ht="93.6" x14ac:dyDescent="0.3">
      <c r="A343" s="202" t="s">
        <v>379</v>
      </c>
      <c r="B343" s="219">
        <v>44995</v>
      </c>
      <c r="C343" s="204" t="s">
        <v>12466</v>
      </c>
      <c r="D343" s="210" t="s">
        <v>12467</v>
      </c>
      <c r="E343" s="210" t="s">
        <v>12468</v>
      </c>
      <c r="F343" s="205" t="s">
        <v>374</v>
      </c>
      <c r="G343" s="205" t="s">
        <v>374</v>
      </c>
      <c r="H343" s="286"/>
      <c r="I343" s="287"/>
      <c r="J343" s="286"/>
      <c r="K343" s="210" t="s">
        <v>12469</v>
      </c>
      <c r="L343" s="210" t="s">
        <v>12470</v>
      </c>
    </row>
    <row r="344" spans="1:12" ht="109.2" x14ac:dyDescent="0.3">
      <c r="A344" s="202" t="s">
        <v>390</v>
      </c>
      <c r="B344" s="219">
        <v>44995</v>
      </c>
      <c r="C344" s="204" t="s">
        <v>1928</v>
      </c>
      <c r="D344" s="210" t="s">
        <v>1929</v>
      </c>
      <c r="E344" s="210" t="s">
        <v>1737</v>
      </c>
      <c r="F344" s="205" t="s">
        <v>374</v>
      </c>
      <c r="G344" s="205" t="s">
        <v>374</v>
      </c>
      <c r="H344" s="286"/>
      <c r="I344" s="287"/>
      <c r="J344" s="286"/>
      <c r="K344" s="210" t="s">
        <v>12471</v>
      </c>
      <c r="L344" s="210" t="s">
        <v>1931</v>
      </c>
    </row>
    <row r="345" spans="1:12" ht="109.2" x14ac:dyDescent="0.3">
      <c r="A345" s="202" t="s">
        <v>400</v>
      </c>
      <c r="B345" s="219">
        <v>44995</v>
      </c>
      <c r="C345" s="204" t="s">
        <v>12472</v>
      </c>
      <c r="D345" s="210" t="s">
        <v>12473</v>
      </c>
      <c r="E345" s="210" t="s">
        <v>12474</v>
      </c>
      <c r="F345" s="205" t="s">
        <v>374</v>
      </c>
      <c r="G345" s="205" t="s">
        <v>374</v>
      </c>
      <c r="H345" s="286"/>
      <c r="I345" s="287" t="s">
        <v>2678</v>
      </c>
      <c r="J345" s="286"/>
      <c r="K345" s="210" t="s">
        <v>12475</v>
      </c>
      <c r="L345" s="210" t="s">
        <v>12476</v>
      </c>
    </row>
    <row r="346" spans="1:12" ht="140.4" x14ac:dyDescent="0.3">
      <c r="A346" s="202" t="s">
        <v>369</v>
      </c>
      <c r="B346" s="219">
        <v>44995</v>
      </c>
      <c r="C346" s="204" t="s">
        <v>12477</v>
      </c>
      <c r="D346" s="210" t="s">
        <v>12478</v>
      </c>
      <c r="E346" s="210" t="s">
        <v>12479</v>
      </c>
      <c r="F346" s="205" t="s">
        <v>374</v>
      </c>
      <c r="G346" s="205" t="s">
        <v>374</v>
      </c>
      <c r="H346" s="286"/>
      <c r="I346" s="287"/>
      <c r="J346" s="286"/>
      <c r="K346" s="210" t="s">
        <v>12480</v>
      </c>
      <c r="L346" s="210" t="s">
        <v>12481</v>
      </c>
    </row>
    <row r="347" spans="1:12" ht="140.4" x14ac:dyDescent="0.3">
      <c r="A347" s="202" t="s">
        <v>495</v>
      </c>
      <c r="B347" s="219">
        <v>44995</v>
      </c>
      <c r="C347" s="204" t="s">
        <v>12482</v>
      </c>
      <c r="D347" s="210" t="s">
        <v>12483</v>
      </c>
      <c r="E347" s="210" t="s">
        <v>919</v>
      </c>
      <c r="F347" s="205" t="s">
        <v>374</v>
      </c>
      <c r="G347" s="205" t="s">
        <v>374</v>
      </c>
      <c r="H347" s="286"/>
      <c r="I347" s="287"/>
      <c r="J347" s="286"/>
      <c r="K347" s="210" t="s">
        <v>12484</v>
      </c>
      <c r="L347" s="210" t="s">
        <v>12485</v>
      </c>
    </row>
    <row r="348" spans="1:12" ht="62.4" x14ac:dyDescent="0.3">
      <c r="A348" s="202" t="s">
        <v>400</v>
      </c>
      <c r="B348" s="219">
        <v>44988</v>
      </c>
      <c r="C348" s="204" t="s">
        <v>12486</v>
      </c>
      <c r="D348" s="210" t="s">
        <v>12487</v>
      </c>
      <c r="E348" s="210" t="s">
        <v>2251</v>
      </c>
      <c r="F348" s="205" t="s">
        <v>1463</v>
      </c>
      <c r="G348" s="205" t="s">
        <v>564</v>
      </c>
      <c r="H348" s="286"/>
      <c r="I348" s="287" t="s">
        <v>1037</v>
      </c>
      <c r="J348" s="286"/>
      <c r="K348" s="210" t="s">
        <v>12488</v>
      </c>
      <c r="L348" s="210" t="s">
        <v>12489</v>
      </c>
    </row>
    <row r="349" spans="1:12" ht="78" x14ac:dyDescent="0.3">
      <c r="A349" s="202" t="s">
        <v>400</v>
      </c>
      <c r="B349" s="219">
        <v>44988</v>
      </c>
      <c r="C349" s="204" t="s">
        <v>12490</v>
      </c>
      <c r="D349" s="210" t="s">
        <v>12491</v>
      </c>
      <c r="E349" s="210" t="s">
        <v>2880</v>
      </c>
      <c r="F349" s="205" t="s">
        <v>1463</v>
      </c>
      <c r="G349" s="205" t="s">
        <v>564</v>
      </c>
      <c r="H349" s="286"/>
      <c r="I349" s="287"/>
      <c r="J349" s="286"/>
      <c r="K349" s="210" t="s">
        <v>12492</v>
      </c>
      <c r="L349" s="210" t="s">
        <v>12493</v>
      </c>
    </row>
    <row r="350" spans="1:12" ht="62.4" x14ac:dyDescent="0.3">
      <c r="A350" s="202" t="s">
        <v>379</v>
      </c>
      <c r="B350" s="219">
        <v>44988</v>
      </c>
      <c r="C350" s="204" t="s">
        <v>9044</v>
      </c>
      <c r="D350" s="210" t="s">
        <v>9045</v>
      </c>
      <c r="E350" s="210" t="s">
        <v>12494</v>
      </c>
      <c r="F350" s="205" t="s">
        <v>1463</v>
      </c>
      <c r="G350" s="205" t="s">
        <v>564</v>
      </c>
      <c r="H350" s="286"/>
      <c r="I350" s="287"/>
      <c r="J350" s="286"/>
      <c r="K350" s="210" t="s">
        <v>12495</v>
      </c>
      <c r="L350" s="210" t="s">
        <v>12496</v>
      </c>
    </row>
    <row r="351" spans="1:12" ht="78" x14ac:dyDescent="0.3">
      <c r="A351" s="202" t="s">
        <v>412</v>
      </c>
      <c r="B351" s="219">
        <v>44988</v>
      </c>
      <c r="C351" s="204" t="s">
        <v>12497</v>
      </c>
      <c r="D351" s="210" t="s">
        <v>12498</v>
      </c>
      <c r="E351" s="210" t="s">
        <v>2532</v>
      </c>
      <c r="F351" s="205" t="s">
        <v>1463</v>
      </c>
      <c r="G351" s="205" t="s">
        <v>374</v>
      </c>
      <c r="H351" s="286"/>
      <c r="I351" s="287"/>
      <c r="J351" s="286"/>
      <c r="K351" s="210" t="s">
        <v>12499</v>
      </c>
      <c r="L351" s="210" t="s">
        <v>12500</v>
      </c>
    </row>
    <row r="352" spans="1:12" ht="62.4" x14ac:dyDescent="0.3">
      <c r="A352" s="202" t="s">
        <v>3174</v>
      </c>
      <c r="B352" s="219">
        <v>44988</v>
      </c>
      <c r="C352" s="204" t="s">
        <v>12501</v>
      </c>
      <c r="D352" s="210" t="s">
        <v>12502</v>
      </c>
      <c r="E352" s="210" t="s">
        <v>445</v>
      </c>
      <c r="F352" s="205" t="s">
        <v>1606</v>
      </c>
      <c r="G352" s="205" t="s">
        <v>564</v>
      </c>
      <c r="H352" s="286"/>
      <c r="I352" s="287"/>
      <c r="J352" s="286"/>
      <c r="K352" s="210" t="s">
        <v>12503</v>
      </c>
      <c r="L352" s="210" t="s">
        <v>12504</v>
      </c>
    </row>
    <row r="353" spans="1:12" ht="109.2" x14ac:dyDescent="0.3">
      <c r="A353" s="202" t="s">
        <v>412</v>
      </c>
      <c r="B353" s="219">
        <v>44988</v>
      </c>
      <c r="C353" s="204" t="s">
        <v>10161</v>
      </c>
      <c r="D353" s="210" t="s">
        <v>10162</v>
      </c>
      <c r="E353" s="210" t="s">
        <v>2548</v>
      </c>
      <c r="F353" s="205" t="s">
        <v>1606</v>
      </c>
      <c r="G353" s="205" t="s">
        <v>564</v>
      </c>
      <c r="H353" s="286"/>
      <c r="I353" s="287"/>
      <c r="J353" s="286"/>
      <c r="K353" s="210" t="s">
        <v>12505</v>
      </c>
      <c r="L353" s="210" t="s">
        <v>10164</v>
      </c>
    </row>
    <row r="354" spans="1:12" ht="78" x14ac:dyDescent="0.3">
      <c r="A354" s="202" t="s">
        <v>400</v>
      </c>
      <c r="B354" s="219">
        <v>44988</v>
      </c>
      <c r="C354" s="204" t="s">
        <v>12506</v>
      </c>
      <c r="D354" s="210" t="s">
        <v>12507</v>
      </c>
      <c r="E354" s="210" t="s">
        <v>1731</v>
      </c>
      <c r="F354" s="205" t="s">
        <v>1525</v>
      </c>
      <c r="G354" s="205" t="s">
        <v>409</v>
      </c>
      <c r="H354" s="286"/>
      <c r="I354" s="287"/>
      <c r="J354" s="286"/>
      <c r="K354" s="210" t="s">
        <v>12508</v>
      </c>
      <c r="L354" s="210" t="s">
        <v>12509</v>
      </c>
    </row>
    <row r="355" spans="1:12" ht="62.4" x14ac:dyDescent="0.3">
      <c r="A355" s="202" t="s">
        <v>379</v>
      </c>
      <c r="B355" s="219">
        <v>44988</v>
      </c>
      <c r="C355" s="204" t="s">
        <v>12510</v>
      </c>
      <c r="D355" s="210" t="s">
        <v>12511</v>
      </c>
      <c r="E355" s="210" t="s">
        <v>2143</v>
      </c>
      <c r="F355" s="205" t="s">
        <v>1518</v>
      </c>
      <c r="G355" s="205" t="s">
        <v>374</v>
      </c>
      <c r="H355" s="286"/>
      <c r="I355" s="287"/>
      <c r="J355" s="286"/>
      <c r="K355" s="210" t="s">
        <v>12512</v>
      </c>
      <c r="L355" s="210" t="s">
        <v>12513</v>
      </c>
    </row>
    <row r="356" spans="1:12" ht="46.8" x14ac:dyDescent="0.3">
      <c r="A356" s="202" t="s">
        <v>1214</v>
      </c>
      <c r="B356" s="219">
        <v>44988</v>
      </c>
      <c r="C356" s="204" t="s">
        <v>12514</v>
      </c>
      <c r="D356" s="210" t="s">
        <v>12515</v>
      </c>
      <c r="E356" s="210" t="s">
        <v>2319</v>
      </c>
      <c r="F356" s="205" t="s">
        <v>374</v>
      </c>
      <c r="G356" s="205" t="s">
        <v>12516</v>
      </c>
      <c r="H356" s="286"/>
      <c r="I356" s="287"/>
      <c r="J356" s="286"/>
      <c r="K356" s="210" t="s">
        <v>12517</v>
      </c>
      <c r="L356" s="210" t="s">
        <v>12518</v>
      </c>
    </row>
    <row r="357" spans="1:12" ht="109.2" x14ac:dyDescent="0.3">
      <c r="A357" s="202" t="s">
        <v>400</v>
      </c>
      <c r="B357" s="219">
        <v>44988</v>
      </c>
      <c r="C357" s="204" t="s">
        <v>12519</v>
      </c>
      <c r="D357" s="210" t="s">
        <v>12520</v>
      </c>
      <c r="E357" s="210" t="s">
        <v>12521</v>
      </c>
      <c r="F357" s="205" t="s">
        <v>374</v>
      </c>
      <c r="G357" s="205" t="s">
        <v>374</v>
      </c>
      <c r="H357" s="286"/>
      <c r="I357" s="287"/>
      <c r="J357" s="286"/>
      <c r="K357" s="210" t="s">
        <v>12522</v>
      </c>
      <c r="L357" s="210" t="s">
        <v>12523</v>
      </c>
    </row>
    <row r="358" spans="1:12" ht="93.6" x14ac:dyDescent="0.3">
      <c r="A358" s="202" t="s">
        <v>400</v>
      </c>
      <c r="B358" s="219">
        <v>44988</v>
      </c>
      <c r="C358" s="204" t="s">
        <v>12524</v>
      </c>
      <c r="D358" s="210" t="s">
        <v>12525</v>
      </c>
      <c r="E358" s="210" t="s">
        <v>1737</v>
      </c>
      <c r="F358" s="205" t="s">
        <v>374</v>
      </c>
      <c r="G358" s="205" t="s">
        <v>374</v>
      </c>
      <c r="H358" s="286"/>
      <c r="I358" s="287"/>
      <c r="J358" s="286"/>
      <c r="K358" s="210" t="s">
        <v>12526</v>
      </c>
      <c r="L358" s="210" t="s">
        <v>12527</v>
      </c>
    </row>
    <row r="359" spans="1:12" ht="46.8" x14ac:dyDescent="0.3">
      <c r="A359" s="202" t="s">
        <v>412</v>
      </c>
      <c r="B359" s="219">
        <v>44988</v>
      </c>
      <c r="C359" s="204" t="s">
        <v>12528</v>
      </c>
      <c r="D359" s="210" t="s">
        <v>12529</v>
      </c>
      <c r="E359" s="210" t="s">
        <v>2094</v>
      </c>
      <c r="F359" s="205" t="s">
        <v>374</v>
      </c>
      <c r="G359" s="205" t="s">
        <v>374</v>
      </c>
      <c r="H359" s="286"/>
      <c r="I359" s="287"/>
      <c r="J359" s="286"/>
      <c r="K359" s="210" t="s">
        <v>12530</v>
      </c>
      <c r="L359" s="210" t="s">
        <v>12531</v>
      </c>
    </row>
    <row r="360" spans="1:12" ht="62.4" x14ac:dyDescent="0.3">
      <c r="A360" s="202" t="s">
        <v>379</v>
      </c>
      <c r="B360" s="219">
        <v>44988</v>
      </c>
      <c r="C360" s="204" t="s">
        <v>12532</v>
      </c>
      <c r="D360" s="210" t="s">
        <v>12533</v>
      </c>
      <c r="E360" s="210" t="s">
        <v>1550</v>
      </c>
      <c r="F360" s="205" t="s">
        <v>374</v>
      </c>
      <c r="G360" s="205" t="s">
        <v>374</v>
      </c>
      <c r="H360" s="286"/>
      <c r="I360" s="287"/>
      <c r="J360" s="286"/>
      <c r="K360" s="210" t="s">
        <v>12534</v>
      </c>
      <c r="L360" s="210" t="s">
        <v>12535</v>
      </c>
    </row>
    <row r="361" spans="1:12" ht="62.4" x14ac:dyDescent="0.3">
      <c r="A361" s="202" t="s">
        <v>412</v>
      </c>
      <c r="B361" s="219">
        <v>44988</v>
      </c>
      <c r="C361" s="204" t="s">
        <v>3498</v>
      </c>
      <c r="D361" s="210" t="s">
        <v>12536</v>
      </c>
      <c r="E361" s="210" t="s">
        <v>2143</v>
      </c>
      <c r="F361" s="205" t="s">
        <v>374</v>
      </c>
      <c r="G361" s="205" t="s">
        <v>374</v>
      </c>
      <c r="H361" s="286"/>
      <c r="I361" s="287"/>
      <c r="J361" s="286"/>
      <c r="K361" s="210" t="s">
        <v>12537</v>
      </c>
      <c r="L361" s="210" t="s">
        <v>3503</v>
      </c>
    </row>
    <row r="362" spans="1:12" ht="46.8" x14ac:dyDescent="0.3">
      <c r="A362" s="202" t="s">
        <v>369</v>
      </c>
      <c r="B362" s="219">
        <v>44988</v>
      </c>
      <c r="C362" s="204" t="s">
        <v>12538</v>
      </c>
      <c r="D362" s="210" t="s">
        <v>12539</v>
      </c>
      <c r="E362" s="210" t="s">
        <v>1297</v>
      </c>
      <c r="F362" s="205" t="s">
        <v>374</v>
      </c>
      <c r="G362" s="205" t="s">
        <v>374</v>
      </c>
      <c r="H362" s="286"/>
      <c r="I362" s="287"/>
      <c r="J362" s="286"/>
      <c r="K362" s="210" t="s">
        <v>12540</v>
      </c>
      <c r="L362" s="210" t="s">
        <v>12541</v>
      </c>
    </row>
    <row r="363" spans="1:12" ht="46.8" x14ac:dyDescent="0.3">
      <c r="A363" s="202" t="s">
        <v>400</v>
      </c>
      <c r="B363" s="219">
        <v>44988</v>
      </c>
      <c r="C363" s="204" t="s">
        <v>7516</v>
      </c>
      <c r="D363" s="210" t="s">
        <v>7517</v>
      </c>
      <c r="E363" s="210" t="s">
        <v>7518</v>
      </c>
      <c r="F363" s="205" t="s">
        <v>374</v>
      </c>
      <c r="G363" s="205" t="s">
        <v>374</v>
      </c>
      <c r="H363" s="286"/>
      <c r="I363" s="287"/>
      <c r="J363" s="286"/>
      <c r="K363" s="210" t="s">
        <v>12542</v>
      </c>
      <c r="L363" s="210" t="s">
        <v>7522</v>
      </c>
    </row>
    <row r="364" spans="1:12" ht="78" x14ac:dyDescent="0.3">
      <c r="A364" s="202" t="s">
        <v>400</v>
      </c>
      <c r="B364" s="219">
        <v>44988</v>
      </c>
      <c r="C364" s="204" t="s">
        <v>12543</v>
      </c>
      <c r="D364" s="210" t="s">
        <v>12544</v>
      </c>
      <c r="E364" s="210" t="s">
        <v>12545</v>
      </c>
      <c r="F364" s="205" t="s">
        <v>374</v>
      </c>
      <c r="G364" s="205" t="s">
        <v>374</v>
      </c>
      <c r="H364" s="286"/>
      <c r="I364" s="287"/>
      <c r="J364" s="286"/>
      <c r="K364" s="210" t="s">
        <v>12546</v>
      </c>
      <c r="L364" s="210" t="s">
        <v>12547</v>
      </c>
    </row>
    <row r="365" spans="1:12" ht="46.8" x14ac:dyDescent="0.3">
      <c r="A365" s="202" t="s">
        <v>400</v>
      </c>
      <c r="B365" s="219">
        <v>44988</v>
      </c>
      <c r="C365" s="204" t="s">
        <v>12548</v>
      </c>
      <c r="D365" s="210" t="s">
        <v>12549</v>
      </c>
      <c r="E365" s="210" t="s">
        <v>1865</v>
      </c>
      <c r="F365" s="205" t="s">
        <v>374</v>
      </c>
      <c r="G365" s="205" t="s">
        <v>374</v>
      </c>
      <c r="H365" s="286"/>
      <c r="I365" s="287"/>
      <c r="J365" s="286"/>
      <c r="K365" s="210" t="s">
        <v>12550</v>
      </c>
      <c r="L365" s="210" t="s">
        <v>12551</v>
      </c>
    </row>
    <row r="366" spans="1:12" ht="78" x14ac:dyDescent="0.3">
      <c r="A366" s="202" t="s">
        <v>390</v>
      </c>
      <c r="B366" s="219">
        <v>44988</v>
      </c>
      <c r="C366" s="204" t="s">
        <v>12552</v>
      </c>
      <c r="D366" s="210" t="s">
        <v>12553</v>
      </c>
      <c r="E366" s="210" t="s">
        <v>510</v>
      </c>
      <c r="F366" s="205" t="s">
        <v>374</v>
      </c>
      <c r="G366" s="205" t="s">
        <v>374</v>
      </c>
      <c r="H366" s="286"/>
      <c r="I366" s="287"/>
      <c r="J366" s="286"/>
      <c r="K366" s="210" t="s">
        <v>12554</v>
      </c>
      <c r="L366" s="210" t="s">
        <v>12555</v>
      </c>
    </row>
    <row r="367" spans="1:12" ht="46.8" x14ac:dyDescent="0.3">
      <c r="A367" s="202" t="s">
        <v>379</v>
      </c>
      <c r="B367" s="219">
        <v>44988</v>
      </c>
      <c r="C367" s="204" t="s">
        <v>5636</v>
      </c>
      <c r="D367" s="210" t="s">
        <v>5637</v>
      </c>
      <c r="E367" s="210" t="s">
        <v>12556</v>
      </c>
      <c r="F367" s="205" t="s">
        <v>374</v>
      </c>
      <c r="G367" s="205" t="s">
        <v>374</v>
      </c>
      <c r="H367" s="286"/>
      <c r="I367" s="287"/>
      <c r="J367" s="286"/>
      <c r="K367" s="210" t="s">
        <v>12557</v>
      </c>
      <c r="L367" s="210" t="s">
        <v>5639</v>
      </c>
    </row>
    <row r="368" spans="1:12" ht="62.4" x14ac:dyDescent="0.3">
      <c r="A368" s="202" t="s">
        <v>379</v>
      </c>
      <c r="B368" s="219">
        <v>44988</v>
      </c>
      <c r="C368" s="204" t="s">
        <v>12558</v>
      </c>
      <c r="D368" s="210" t="s">
        <v>12559</v>
      </c>
      <c r="E368" s="210" t="s">
        <v>2251</v>
      </c>
      <c r="F368" s="205" t="s">
        <v>374</v>
      </c>
      <c r="G368" s="205" t="s">
        <v>374</v>
      </c>
      <c r="H368" s="286"/>
      <c r="I368" s="287"/>
      <c r="J368" s="286"/>
      <c r="K368" s="210" t="s">
        <v>12560</v>
      </c>
      <c r="L368" s="210" t="s">
        <v>12561</v>
      </c>
    </row>
    <row r="369" spans="1:12" ht="62.4" x14ac:dyDescent="0.3">
      <c r="A369" s="202" t="s">
        <v>412</v>
      </c>
      <c r="B369" s="219">
        <v>44988</v>
      </c>
      <c r="C369" s="204" t="s">
        <v>12562</v>
      </c>
      <c r="D369" s="210" t="s">
        <v>12563</v>
      </c>
      <c r="E369" s="210" t="s">
        <v>1401</v>
      </c>
      <c r="F369" s="205" t="s">
        <v>374</v>
      </c>
      <c r="G369" s="205" t="s">
        <v>374</v>
      </c>
      <c r="H369" s="286"/>
      <c r="I369" s="287"/>
      <c r="J369" s="286"/>
      <c r="K369" s="210" t="s">
        <v>12564</v>
      </c>
      <c r="L369" s="210" t="s">
        <v>12565</v>
      </c>
    </row>
    <row r="370" spans="1:12" ht="78" x14ac:dyDescent="0.3">
      <c r="A370" s="202" t="s">
        <v>1654</v>
      </c>
      <c r="B370" s="219">
        <v>44988</v>
      </c>
      <c r="C370" s="204" t="s">
        <v>9753</v>
      </c>
      <c r="D370" s="210" t="s">
        <v>9754</v>
      </c>
      <c r="E370" s="210" t="s">
        <v>2143</v>
      </c>
      <c r="F370" s="205" t="s">
        <v>374</v>
      </c>
      <c r="G370" s="205" t="s">
        <v>374</v>
      </c>
      <c r="H370" s="286"/>
      <c r="I370" s="287"/>
      <c r="J370" s="286"/>
      <c r="K370" s="210" t="s">
        <v>12566</v>
      </c>
      <c r="L370" s="210" t="s">
        <v>9756</v>
      </c>
    </row>
    <row r="371" spans="1:12" ht="109.2" x14ac:dyDescent="0.3">
      <c r="A371" s="202" t="s">
        <v>1214</v>
      </c>
      <c r="B371" s="219">
        <v>44988</v>
      </c>
      <c r="C371" s="204" t="s">
        <v>3354</v>
      </c>
      <c r="D371" s="210" t="s">
        <v>3355</v>
      </c>
      <c r="E371" s="210" t="s">
        <v>2143</v>
      </c>
      <c r="F371" s="205" t="s">
        <v>374</v>
      </c>
      <c r="G371" s="205" t="s">
        <v>374</v>
      </c>
      <c r="H371" s="286"/>
      <c r="I371" s="287"/>
      <c r="J371" s="286"/>
      <c r="K371" s="210" t="s">
        <v>12567</v>
      </c>
      <c r="L371" s="210" t="s">
        <v>3359</v>
      </c>
    </row>
    <row r="372" spans="1:12" ht="93.6" x14ac:dyDescent="0.3">
      <c r="A372" s="202" t="s">
        <v>379</v>
      </c>
      <c r="B372" s="219">
        <v>44988</v>
      </c>
      <c r="C372" s="204" t="s">
        <v>12568</v>
      </c>
      <c r="D372" s="210" t="s">
        <v>12569</v>
      </c>
      <c r="E372" s="210" t="s">
        <v>12570</v>
      </c>
      <c r="F372" s="205" t="s">
        <v>374</v>
      </c>
      <c r="G372" s="205" t="s">
        <v>374</v>
      </c>
      <c r="H372" s="286"/>
      <c r="I372" s="287"/>
      <c r="J372" s="286"/>
      <c r="K372" s="210" t="s">
        <v>12571</v>
      </c>
      <c r="L372" s="210" t="s">
        <v>12572</v>
      </c>
    </row>
    <row r="373" spans="1:12" ht="109.2" x14ac:dyDescent="0.3">
      <c r="A373" s="202" t="s">
        <v>400</v>
      </c>
      <c r="B373" s="219">
        <v>44988</v>
      </c>
      <c r="C373" s="204" t="s">
        <v>9987</v>
      </c>
      <c r="D373" s="210" t="s">
        <v>9988</v>
      </c>
      <c r="E373" s="210" t="s">
        <v>12573</v>
      </c>
      <c r="F373" s="205" t="s">
        <v>374</v>
      </c>
      <c r="G373" s="205" t="s">
        <v>374</v>
      </c>
      <c r="H373" s="286"/>
      <c r="I373" s="287" t="s">
        <v>2678</v>
      </c>
      <c r="J373" s="286"/>
      <c r="K373" s="210" t="s">
        <v>12574</v>
      </c>
      <c r="L373" s="210" t="s">
        <v>12575</v>
      </c>
    </row>
    <row r="374" spans="1:12" ht="124.8" x14ac:dyDescent="0.3">
      <c r="A374" s="202" t="s">
        <v>390</v>
      </c>
      <c r="B374" s="219">
        <v>44988</v>
      </c>
      <c r="C374" s="204" t="s">
        <v>12576</v>
      </c>
      <c r="D374" s="210" t="s">
        <v>12577</v>
      </c>
      <c r="E374" s="210" t="s">
        <v>1702</v>
      </c>
      <c r="F374" s="205" t="s">
        <v>374</v>
      </c>
      <c r="G374" s="205" t="s">
        <v>374</v>
      </c>
      <c r="H374" s="286"/>
      <c r="I374" s="287"/>
      <c r="J374" s="286"/>
      <c r="K374" s="210" t="s">
        <v>12578</v>
      </c>
      <c r="L374" s="210" t="s">
        <v>12579</v>
      </c>
    </row>
    <row r="375" spans="1:12" ht="31.2" x14ac:dyDescent="0.3">
      <c r="A375" s="202" t="s">
        <v>822</v>
      </c>
      <c r="B375" s="219">
        <v>44981</v>
      </c>
      <c r="C375" s="204" t="s">
        <v>12580</v>
      </c>
      <c r="D375" s="210" t="s">
        <v>12581</v>
      </c>
      <c r="E375" s="210" t="s">
        <v>2251</v>
      </c>
      <c r="F375" s="205" t="s">
        <v>1544</v>
      </c>
      <c r="G375" s="205" t="s">
        <v>873</v>
      </c>
      <c r="H375" s="286"/>
      <c r="I375" s="287"/>
      <c r="J375" s="286"/>
      <c r="K375" s="210" t="s">
        <v>12582</v>
      </c>
      <c r="L375" s="210" t="s">
        <v>12583</v>
      </c>
    </row>
    <row r="376" spans="1:12" ht="78" x14ac:dyDescent="0.3">
      <c r="A376" s="202" t="s">
        <v>400</v>
      </c>
      <c r="B376" s="219">
        <v>44981</v>
      </c>
      <c r="C376" s="204" t="s">
        <v>12584</v>
      </c>
      <c r="D376" s="210" t="s">
        <v>12585</v>
      </c>
      <c r="E376" s="210" t="s">
        <v>2648</v>
      </c>
      <c r="F376" s="205" t="s">
        <v>1606</v>
      </c>
      <c r="G376" s="205" t="s">
        <v>564</v>
      </c>
      <c r="H376" s="286"/>
      <c r="I376" s="287"/>
      <c r="J376" s="286"/>
      <c r="K376" s="210" t="s">
        <v>12586</v>
      </c>
      <c r="L376" s="210" t="s">
        <v>12587</v>
      </c>
    </row>
    <row r="377" spans="1:12" ht="62.4" x14ac:dyDescent="0.3">
      <c r="A377" s="202" t="s">
        <v>554</v>
      </c>
      <c r="B377" s="219">
        <v>44981</v>
      </c>
      <c r="C377" s="204" t="s">
        <v>7040</v>
      </c>
      <c r="D377" s="210" t="s">
        <v>7041</v>
      </c>
      <c r="E377" s="210" t="s">
        <v>1303</v>
      </c>
      <c r="F377" s="205" t="s">
        <v>1606</v>
      </c>
      <c r="G377" s="205" t="s">
        <v>374</v>
      </c>
      <c r="H377" s="286"/>
      <c r="I377" s="287"/>
      <c r="J377" s="286"/>
      <c r="K377" s="210" t="s">
        <v>12588</v>
      </c>
      <c r="L377" s="210" t="s">
        <v>7044</v>
      </c>
    </row>
    <row r="378" spans="1:12" ht="78" x14ac:dyDescent="0.3">
      <c r="A378" s="202" t="s">
        <v>390</v>
      </c>
      <c r="B378" s="219">
        <v>44981</v>
      </c>
      <c r="C378" s="204" t="s">
        <v>12589</v>
      </c>
      <c r="D378" s="210" t="s">
        <v>12590</v>
      </c>
      <c r="E378" s="210" t="s">
        <v>1634</v>
      </c>
      <c r="F378" s="205" t="s">
        <v>1525</v>
      </c>
      <c r="G378" s="205" t="s">
        <v>409</v>
      </c>
      <c r="H378" s="286"/>
      <c r="I378" s="287"/>
      <c r="J378" s="286"/>
      <c r="K378" s="210" t="s">
        <v>12591</v>
      </c>
      <c r="L378" s="210" t="s">
        <v>12592</v>
      </c>
    </row>
    <row r="379" spans="1:12" ht="78" x14ac:dyDescent="0.3">
      <c r="A379" s="202" t="s">
        <v>822</v>
      </c>
      <c r="B379" s="219">
        <v>44981</v>
      </c>
      <c r="C379" s="204" t="s">
        <v>12593</v>
      </c>
      <c r="D379" s="210" t="s">
        <v>12594</v>
      </c>
      <c r="E379" s="210" t="s">
        <v>12595</v>
      </c>
      <c r="F379" s="205" t="s">
        <v>4227</v>
      </c>
      <c r="G379" s="205" t="s">
        <v>873</v>
      </c>
      <c r="H379" s="286"/>
      <c r="I379" s="287"/>
      <c r="J379" s="286"/>
      <c r="K379" s="210" t="s">
        <v>12596</v>
      </c>
      <c r="L379" s="210" t="s">
        <v>12597</v>
      </c>
    </row>
    <row r="380" spans="1:12" ht="78" x14ac:dyDescent="0.3">
      <c r="A380" s="202" t="s">
        <v>400</v>
      </c>
      <c r="B380" s="219">
        <v>44981</v>
      </c>
      <c r="C380" s="204" t="s">
        <v>12598</v>
      </c>
      <c r="D380" s="210" t="s">
        <v>12599</v>
      </c>
      <c r="E380" s="210" t="s">
        <v>1355</v>
      </c>
      <c r="F380" s="205" t="s">
        <v>1470</v>
      </c>
      <c r="G380" s="205" t="s">
        <v>374</v>
      </c>
      <c r="H380" s="286"/>
      <c r="I380" s="287"/>
      <c r="J380" s="286"/>
      <c r="K380" s="210" t="s">
        <v>12600</v>
      </c>
      <c r="L380" s="210" t="s">
        <v>12601</v>
      </c>
    </row>
    <row r="381" spans="1:12" ht="109.2" x14ac:dyDescent="0.3">
      <c r="A381" s="202" t="s">
        <v>379</v>
      </c>
      <c r="B381" s="219">
        <v>44981</v>
      </c>
      <c r="C381" s="204" t="s">
        <v>12602</v>
      </c>
      <c r="D381" s="210" t="s">
        <v>11744</v>
      </c>
      <c r="E381" s="210" t="s">
        <v>12603</v>
      </c>
      <c r="F381" s="205" t="s">
        <v>2025</v>
      </c>
      <c r="G381" s="205" t="s">
        <v>3836</v>
      </c>
      <c r="H381" s="286"/>
      <c r="I381" s="287"/>
      <c r="J381" s="286"/>
      <c r="K381" s="210" t="s">
        <v>12604</v>
      </c>
      <c r="L381" s="210" t="s">
        <v>12605</v>
      </c>
    </row>
    <row r="382" spans="1:12" ht="46.8" x14ac:dyDescent="0.3">
      <c r="A382" s="202" t="s">
        <v>390</v>
      </c>
      <c r="B382" s="219">
        <v>44981</v>
      </c>
      <c r="C382" s="204" t="s">
        <v>7649</v>
      </c>
      <c r="D382" s="210" t="s">
        <v>7650</v>
      </c>
      <c r="E382" s="210" t="s">
        <v>12606</v>
      </c>
      <c r="F382" s="205" t="s">
        <v>374</v>
      </c>
      <c r="G382" s="205" t="s">
        <v>374</v>
      </c>
      <c r="H382" s="286"/>
      <c r="I382" s="287"/>
      <c r="J382" s="286"/>
      <c r="K382" s="210" t="s">
        <v>12607</v>
      </c>
      <c r="L382" s="210" t="s">
        <v>7654</v>
      </c>
    </row>
    <row r="383" spans="1:12" ht="46.8" x14ac:dyDescent="0.3">
      <c r="A383" s="202" t="s">
        <v>390</v>
      </c>
      <c r="B383" s="219">
        <v>44981</v>
      </c>
      <c r="C383" s="204" t="s">
        <v>12608</v>
      </c>
      <c r="D383" s="210" t="s">
        <v>12609</v>
      </c>
      <c r="E383" s="210" t="s">
        <v>12610</v>
      </c>
      <c r="F383" s="205" t="s">
        <v>374</v>
      </c>
      <c r="G383" s="205" t="s">
        <v>374</v>
      </c>
      <c r="H383" s="286"/>
      <c r="I383" s="287"/>
      <c r="J383" s="286"/>
      <c r="K383" s="210" t="s">
        <v>12611</v>
      </c>
      <c r="L383" s="210" t="s">
        <v>12612</v>
      </c>
    </row>
    <row r="384" spans="1:12" ht="46.8" x14ac:dyDescent="0.3">
      <c r="A384" s="202" t="s">
        <v>369</v>
      </c>
      <c r="B384" s="219">
        <v>44981</v>
      </c>
      <c r="C384" s="204" t="s">
        <v>3899</v>
      </c>
      <c r="D384" s="210" t="s">
        <v>3900</v>
      </c>
      <c r="E384" s="210" t="s">
        <v>3901</v>
      </c>
      <c r="F384" s="205" t="s">
        <v>374</v>
      </c>
      <c r="G384" s="205" t="s">
        <v>374</v>
      </c>
      <c r="H384" s="286"/>
      <c r="I384" s="287"/>
      <c r="J384" s="286"/>
      <c r="K384" s="210" t="s">
        <v>12613</v>
      </c>
      <c r="L384" s="210" t="s">
        <v>3904</v>
      </c>
    </row>
    <row r="385" spans="1:12" ht="62.4" x14ac:dyDescent="0.3">
      <c r="A385" s="202" t="s">
        <v>390</v>
      </c>
      <c r="B385" s="219">
        <v>44981</v>
      </c>
      <c r="C385" s="204" t="s">
        <v>12614</v>
      </c>
      <c r="D385" s="210" t="s">
        <v>12615</v>
      </c>
      <c r="E385" s="210" t="s">
        <v>2251</v>
      </c>
      <c r="F385" s="205" t="s">
        <v>374</v>
      </c>
      <c r="G385" s="205" t="s">
        <v>374</v>
      </c>
      <c r="H385" s="286"/>
      <c r="I385" s="287"/>
      <c r="J385" s="286"/>
      <c r="K385" s="210" t="s">
        <v>12616</v>
      </c>
      <c r="L385" s="210" t="s">
        <v>12617</v>
      </c>
    </row>
    <row r="386" spans="1:12" ht="62.4" x14ac:dyDescent="0.3">
      <c r="A386" s="202" t="s">
        <v>442</v>
      </c>
      <c r="B386" s="219">
        <v>44981</v>
      </c>
      <c r="C386" s="204" t="s">
        <v>12618</v>
      </c>
      <c r="D386" s="210" t="s">
        <v>12619</v>
      </c>
      <c r="E386" s="210" t="s">
        <v>1878</v>
      </c>
      <c r="F386" s="205" t="s">
        <v>374</v>
      </c>
      <c r="G386" s="205" t="s">
        <v>374</v>
      </c>
      <c r="H386" s="286"/>
      <c r="I386" s="287"/>
      <c r="J386" s="286"/>
      <c r="K386" s="210" t="s">
        <v>12620</v>
      </c>
      <c r="L386" s="210" t="s">
        <v>3939</v>
      </c>
    </row>
    <row r="387" spans="1:12" ht="62.4" x14ac:dyDescent="0.3">
      <c r="A387" s="202" t="s">
        <v>400</v>
      </c>
      <c r="B387" s="219">
        <v>44981</v>
      </c>
      <c r="C387" s="204" t="s">
        <v>12621</v>
      </c>
      <c r="D387" s="210" t="s">
        <v>12622</v>
      </c>
      <c r="E387" s="210" t="s">
        <v>12623</v>
      </c>
      <c r="F387" s="205" t="s">
        <v>374</v>
      </c>
      <c r="G387" s="205" t="s">
        <v>374</v>
      </c>
      <c r="H387" s="286"/>
      <c r="I387" s="287"/>
      <c r="J387" s="286"/>
      <c r="K387" s="210" t="s">
        <v>12624</v>
      </c>
      <c r="L387" s="210" t="s">
        <v>12625</v>
      </c>
    </row>
    <row r="388" spans="1:12" ht="124.8" x14ac:dyDescent="0.3">
      <c r="A388" s="202" t="s">
        <v>379</v>
      </c>
      <c r="B388" s="219">
        <v>44981</v>
      </c>
      <c r="C388" s="204" t="s">
        <v>12626</v>
      </c>
      <c r="D388" s="210" t="s">
        <v>12627</v>
      </c>
      <c r="E388" s="210" t="s">
        <v>12628</v>
      </c>
      <c r="F388" s="205" t="s">
        <v>374</v>
      </c>
      <c r="G388" s="205" t="s">
        <v>374</v>
      </c>
      <c r="H388" s="286"/>
      <c r="I388" s="287"/>
      <c r="J388" s="286"/>
      <c r="K388" s="210" t="s">
        <v>12629</v>
      </c>
      <c r="L388" s="210" t="s">
        <v>12630</v>
      </c>
    </row>
    <row r="389" spans="1:12" ht="109.2" x14ac:dyDescent="0.3">
      <c r="A389" s="202" t="s">
        <v>390</v>
      </c>
      <c r="B389" s="219">
        <v>44974</v>
      </c>
      <c r="C389" s="204" t="s">
        <v>8985</v>
      </c>
      <c r="D389" s="210" t="s">
        <v>8986</v>
      </c>
      <c r="E389" s="210" t="s">
        <v>12631</v>
      </c>
      <c r="F389" s="205" t="s">
        <v>1556</v>
      </c>
      <c r="G389" s="205" t="s">
        <v>409</v>
      </c>
      <c r="H389" s="286"/>
      <c r="I389" s="287"/>
      <c r="J389" s="286"/>
      <c r="K389" s="210" t="s">
        <v>12632</v>
      </c>
      <c r="L389" s="210" t="s">
        <v>12633</v>
      </c>
    </row>
    <row r="390" spans="1:12" ht="62.4" x14ac:dyDescent="0.3">
      <c r="A390" s="202" t="s">
        <v>400</v>
      </c>
      <c r="B390" s="219">
        <v>44974</v>
      </c>
      <c r="C390" s="204" t="s">
        <v>12634</v>
      </c>
      <c r="D390" s="210" t="s">
        <v>12635</v>
      </c>
      <c r="E390" s="210" t="s">
        <v>510</v>
      </c>
      <c r="F390" s="205" t="s">
        <v>1833</v>
      </c>
      <c r="G390" s="205" t="s">
        <v>409</v>
      </c>
      <c r="H390" s="286"/>
      <c r="I390" s="287"/>
      <c r="J390" s="286"/>
      <c r="K390" s="210" t="s">
        <v>12636</v>
      </c>
      <c r="L390" s="210" t="s">
        <v>12637</v>
      </c>
    </row>
    <row r="391" spans="1:12" ht="78" x14ac:dyDescent="0.3">
      <c r="A391" s="202" t="s">
        <v>412</v>
      </c>
      <c r="B391" s="219">
        <v>44974</v>
      </c>
      <c r="C391" s="204" t="s">
        <v>8765</v>
      </c>
      <c r="D391" s="210" t="s">
        <v>8766</v>
      </c>
      <c r="E391" s="210" t="s">
        <v>12638</v>
      </c>
      <c r="F391" s="205" t="s">
        <v>1463</v>
      </c>
      <c r="G391" s="205" t="s">
        <v>830</v>
      </c>
      <c r="H391" s="286"/>
      <c r="I391" s="287"/>
      <c r="J391" s="286"/>
      <c r="K391" s="210" t="s">
        <v>12639</v>
      </c>
      <c r="L391" s="210" t="s">
        <v>8769</v>
      </c>
    </row>
    <row r="392" spans="1:12" ht="62.4" x14ac:dyDescent="0.3">
      <c r="A392" s="202" t="s">
        <v>412</v>
      </c>
      <c r="B392" s="219">
        <v>44974</v>
      </c>
      <c r="C392" s="204" t="s">
        <v>12640</v>
      </c>
      <c r="D392" s="210" t="s">
        <v>12641</v>
      </c>
      <c r="E392" s="210" t="s">
        <v>1634</v>
      </c>
      <c r="F392" s="205" t="s">
        <v>1463</v>
      </c>
      <c r="G392" s="205" t="s">
        <v>564</v>
      </c>
      <c r="H392" s="286"/>
      <c r="I392" s="287" t="s">
        <v>2526</v>
      </c>
      <c r="J392" s="286"/>
      <c r="K392" s="210" t="s">
        <v>12642</v>
      </c>
      <c r="L392" s="210" t="s">
        <v>12643</v>
      </c>
    </row>
    <row r="393" spans="1:12" ht="78" x14ac:dyDescent="0.3">
      <c r="A393" s="202" t="s">
        <v>379</v>
      </c>
      <c r="B393" s="219">
        <v>44974</v>
      </c>
      <c r="C393" s="204" t="s">
        <v>12644</v>
      </c>
      <c r="D393" s="210" t="s">
        <v>12645</v>
      </c>
      <c r="E393" s="210" t="s">
        <v>2251</v>
      </c>
      <c r="F393" s="205" t="s">
        <v>1463</v>
      </c>
      <c r="G393" s="205" t="s">
        <v>564</v>
      </c>
      <c r="H393" s="286"/>
      <c r="I393" s="287"/>
      <c r="J393" s="286"/>
      <c r="K393" s="210" t="s">
        <v>12646</v>
      </c>
      <c r="L393" s="210" t="s">
        <v>12647</v>
      </c>
    </row>
    <row r="394" spans="1:12" ht="78" x14ac:dyDescent="0.3">
      <c r="A394" s="202" t="s">
        <v>412</v>
      </c>
      <c r="B394" s="219">
        <v>44974</v>
      </c>
      <c r="C394" s="204" t="s">
        <v>12648</v>
      </c>
      <c r="D394" s="210" t="s">
        <v>12649</v>
      </c>
      <c r="E394" s="210" t="s">
        <v>1316</v>
      </c>
      <c r="F394" s="205" t="s">
        <v>1525</v>
      </c>
      <c r="G394" s="205" t="s">
        <v>564</v>
      </c>
      <c r="H394" s="286"/>
      <c r="I394" s="287"/>
      <c r="J394" s="286"/>
      <c r="K394" s="210" t="s">
        <v>12650</v>
      </c>
      <c r="L394" s="210" t="s">
        <v>12651</v>
      </c>
    </row>
    <row r="395" spans="1:12" ht="62.4" x14ac:dyDescent="0.3">
      <c r="A395" s="202" t="s">
        <v>750</v>
      </c>
      <c r="B395" s="219">
        <v>44974</v>
      </c>
      <c r="C395" s="204" t="s">
        <v>12652</v>
      </c>
      <c r="D395" s="210" t="s">
        <v>12653</v>
      </c>
      <c r="E395" s="210" t="s">
        <v>1449</v>
      </c>
      <c r="F395" s="205" t="s">
        <v>1525</v>
      </c>
      <c r="G395" s="205" t="s">
        <v>374</v>
      </c>
      <c r="H395" s="286"/>
      <c r="I395" s="287"/>
      <c r="J395" s="286"/>
      <c r="K395" s="210" t="s">
        <v>12654</v>
      </c>
      <c r="L395" s="210" t="s">
        <v>12655</v>
      </c>
    </row>
    <row r="396" spans="1:12" ht="140.4" x14ac:dyDescent="0.3">
      <c r="A396" s="202" t="s">
        <v>1007</v>
      </c>
      <c r="B396" s="219">
        <v>44974</v>
      </c>
      <c r="C396" s="204" t="s">
        <v>12656</v>
      </c>
      <c r="D396" s="210" t="s">
        <v>12657</v>
      </c>
      <c r="E396" s="210" t="s">
        <v>12658</v>
      </c>
      <c r="F396" s="205" t="s">
        <v>1470</v>
      </c>
      <c r="G396" s="205" t="s">
        <v>12659</v>
      </c>
      <c r="H396" s="286"/>
      <c r="I396" s="287"/>
      <c r="J396" s="286"/>
      <c r="K396" s="210" t="s">
        <v>12660</v>
      </c>
      <c r="L396" s="210" t="s">
        <v>12661</v>
      </c>
    </row>
    <row r="397" spans="1:12" ht="62.4" x14ac:dyDescent="0.3">
      <c r="A397" s="202" t="s">
        <v>379</v>
      </c>
      <c r="B397" s="219">
        <v>44974</v>
      </c>
      <c r="C397" s="204" t="s">
        <v>12662</v>
      </c>
      <c r="D397" s="210" t="s">
        <v>12663</v>
      </c>
      <c r="E397" s="210" t="s">
        <v>1360</v>
      </c>
      <c r="F397" s="205" t="s">
        <v>1470</v>
      </c>
      <c r="G397" s="205" t="s">
        <v>409</v>
      </c>
      <c r="H397" s="286"/>
      <c r="I397" s="287"/>
      <c r="J397" s="286"/>
      <c r="K397" s="210" t="s">
        <v>12664</v>
      </c>
      <c r="L397" s="210" t="s">
        <v>12665</v>
      </c>
    </row>
    <row r="398" spans="1:12" ht="109.2" x14ac:dyDescent="0.3">
      <c r="A398" s="202" t="s">
        <v>3053</v>
      </c>
      <c r="B398" s="219">
        <v>44974</v>
      </c>
      <c r="C398" s="204" t="s">
        <v>12666</v>
      </c>
      <c r="D398" s="210" t="s">
        <v>12667</v>
      </c>
      <c r="E398" s="210" t="s">
        <v>12668</v>
      </c>
      <c r="F398" s="205" t="s">
        <v>5745</v>
      </c>
      <c r="G398" s="205" t="s">
        <v>374</v>
      </c>
      <c r="H398" s="286"/>
      <c r="I398" s="287"/>
      <c r="J398" s="286"/>
      <c r="K398" s="210" t="s">
        <v>12669</v>
      </c>
      <c r="L398" s="210" t="s">
        <v>12670</v>
      </c>
    </row>
    <row r="399" spans="1:12" ht="62.4" x14ac:dyDescent="0.3">
      <c r="A399" s="202" t="s">
        <v>750</v>
      </c>
      <c r="B399" s="219">
        <v>44974</v>
      </c>
      <c r="C399" s="204" t="s">
        <v>7987</v>
      </c>
      <c r="D399" s="210" t="s">
        <v>7988</v>
      </c>
      <c r="E399" s="210" t="s">
        <v>2094</v>
      </c>
      <c r="F399" s="205" t="s">
        <v>374</v>
      </c>
      <c r="G399" s="205" t="s">
        <v>374</v>
      </c>
      <c r="H399" s="286"/>
      <c r="I399" s="287" t="s">
        <v>1037</v>
      </c>
      <c r="J399" s="286"/>
      <c r="K399" s="210" t="s">
        <v>12671</v>
      </c>
      <c r="L399" s="210" t="s">
        <v>7991</v>
      </c>
    </row>
    <row r="400" spans="1:12" ht="93.6" x14ac:dyDescent="0.3">
      <c r="A400" s="202" t="s">
        <v>400</v>
      </c>
      <c r="B400" s="219">
        <v>44974</v>
      </c>
      <c r="C400" s="204" t="s">
        <v>12672</v>
      </c>
      <c r="D400" s="210" t="s">
        <v>12673</v>
      </c>
      <c r="E400" s="210" t="s">
        <v>6757</v>
      </c>
      <c r="F400" s="205" t="s">
        <v>374</v>
      </c>
      <c r="G400" s="205" t="s">
        <v>374</v>
      </c>
      <c r="H400" s="286"/>
      <c r="I400" s="287"/>
      <c r="J400" s="286"/>
      <c r="K400" s="210" t="s">
        <v>12674</v>
      </c>
      <c r="L400" s="210" t="s">
        <v>12675</v>
      </c>
    </row>
    <row r="401" spans="1:12" ht="46.8" x14ac:dyDescent="0.3">
      <c r="A401" s="202" t="s">
        <v>379</v>
      </c>
      <c r="B401" s="219">
        <v>44974</v>
      </c>
      <c r="C401" s="204" t="s">
        <v>12676</v>
      </c>
      <c r="D401" s="210" t="s">
        <v>12677</v>
      </c>
      <c r="E401" s="210" t="s">
        <v>1634</v>
      </c>
      <c r="F401" s="205" t="s">
        <v>374</v>
      </c>
      <c r="G401" s="205" t="s">
        <v>374</v>
      </c>
      <c r="H401" s="286"/>
      <c r="I401" s="287"/>
      <c r="J401" s="286"/>
      <c r="K401" s="210" t="s">
        <v>12678</v>
      </c>
      <c r="L401" s="210" t="s">
        <v>12679</v>
      </c>
    </row>
    <row r="402" spans="1:12" ht="62.4" x14ac:dyDescent="0.3">
      <c r="A402" s="202" t="s">
        <v>379</v>
      </c>
      <c r="B402" s="219">
        <v>44974</v>
      </c>
      <c r="C402" s="204" t="s">
        <v>12680</v>
      </c>
      <c r="D402" s="210" t="s">
        <v>12681</v>
      </c>
      <c r="E402" s="210" t="s">
        <v>2740</v>
      </c>
      <c r="F402" s="205" t="s">
        <v>374</v>
      </c>
      <c r="G402" s="205" t="s">
        <v>374</v>
      </c>
      <c r="H402" s="286"/>
      <c r="I402" s="287"/>
      <c r="J402" s="286"/>
      <c r="K402" s="210" t="s">
        <v>12682</v>
      </c>
      <c r="L402" s="210" t="s">
        <v>12683</v>
      </c>
    </row>
    <row r="403" spans="1:12" ht="109.2" x14ac:dyDescent="0.3">
      <c r="A403" s="202" t="s">
        <v>390</v>
      </c>
      <c r="B403" s="219">
        <v>44974</v>
      </c>
      <c r="C403" s="204" t="s">
        <v>12684</v>
      </c>
      <c r="D403" s="210" t="s">
        <v>12685</v>
      </c>
      <c r="E403" s="210" t="s">
        <v>728</v>
      </c>
      <c r="F403" s="205" t="s">
        <v>374</v>
      </c>
      <c r="G403" s="205" t="s">
        <v>374</v>
      </c>
      <c r="H403" s="286"/>
      <c r="I403" s="287"/>
      <c r="J403" s="286"/>
      <c r="K403" s="210" t="s">
        <v>12686</v>
      </c>
      <c r="L403" s="210" t="s">
        <v>12687</v>
      </c>
    </row>
    <row r="404" spans="1:12" ht="62.4" x14ac:dyDescent="0.3">
      <c r="A404" s="202" t="s">
        <v>400</v>
      </c>
      <c r="B404" s="219">
        <v>44974</v>
      </c>
      <c r="C404" s="204" t="s">
        <v>12688</v>
      </c>
      <c r="D404" s="210" t="s">
        <v>12689</v>
      </c>
      <c r="E404" s="210" t="s">
        <v>728</v>
      </c>
      <c r="F404" s="205" t="s">
        <v>1059</v>
      </c>
      <c r="G404" s="205" t="s">
        <v>374</v>
      </c>
      <c r="H404" s="286"/>
      <c r="I404" s="287"/>
      <c r="J404" s="286"/>
      <c r="K404" s="210" t="s">
        <v>12690</v>
      </c>
      <c r="L404" s="210" t="s">
        <v>12691</v>
      </c>
    </row>
    <row r="405" spans="1:12" ht="78" x14ac:dyDescent="0.3">
      <c r="A405" s="202" t="s">
        <v>400</v>
      </c>
      <c r="B405" s="219">
        <v>44967</v>
      </c>
      <c r="C405" s="204" t="s">
        <v>9402</v>
      </c>
      <c r="D405" s="210" t="s">
        <v>12692</v>
      </c>
      <c r="E405" s="210" t="s">
        <v>1702</v>
      </c>
      <c r="F405" s="205" t="s">
        <v>2261</v>
      </c>
      <c r="G405" s="205" t="s">
        <v>564</v>
      </c>
      <c r="H405" s="286"/>
      <c r="I405" s="287" t="s">
        <v>2678</v>
      </c>
      <c r="J405" s="286"/>
      <c r="K405" s="210" t="s">
        <v>12693</v>
      </c>
      <c r="L405" s="210" t="s">
        <v>12694</v>
      </c>
    </row>
    <row r="406" spans="1:12" ht="78" x14ac:dyDescent="0.3">
      <c r="A406" s="202" t="s">
        <v>602</v>
      </c>
      <c r="B406" s="219">
        <v>44967</v>
      </c>
      <c r="C406" s="204" t="s">
        <v>12695</v>
      </c>
      <c r="D406" s="210" t="s">
        <v>12696</v>
      </c>
      <c r="E406" s="210" t="s">
        <v>2869</v>
      </c>
      <c r="F406" s="205" t="s">
        <v>3383</v>
      </c>
      <c r="G406" s="205" t="s">
        <v>564</v>
      </c>
      <c r="H406" s="286"/>
      <c r="I406" s="287"/>
      <c r="J406" s="286"/>
      <c r="K406" s="210" t="s">
        <v>12697</v>
      </c>
      <c r="L406" s="210" t="s">
        <v>12698</v>
      </c>
    </row>
    <row r="407" spans="1:12" ht="78" x14ac:dyDescent="0.3">
      <c r="A407" s="202" t="s">
        <v>379</v>
      </c>
      <c r="B407" s="219">
        <v>44967</v>
      </c>
      <c r="C407" s="204" t="s">
        <v>12699</v>
      </c>
      <c r="D407" s="210" t="s">
        <v>10568</v>
      </c>
      <c r="E407" s="210" t="s">
        <v>1572</v>
      </c>
      <c r="F407" s="205" t="s">
        <v>12700</v>
      </c>
      <c r="G407" s="205" t="s">
        <v>409</v>
      </c>
      <c r="H407" s="286"/>
      <c r="I407" s="287" t="s">
        <v>2526</v>
      </c>
      <c r="J407" s="286"/>
      <c r="K407" s="210" t="s">
        <v>12701</v>
      </c>
      <c r="L407" s="210" t="s">
        <v>12702</v>
      </c>
    </row>
    <row r="408" spans="1:12" ht="109.2" x14ac:dyDescent="0.3">
      <c r="A408" s="202" t="s">
        <v>379</v>
      </c>
      <c r="B408" s="219">
        <v>44967</v>
      </c>
      <c r="C408" s="204" t="s">
        <v>12703</v>
      </c>
      <c r="D408" s="210" t="s">
        <v>12704</v>
      </c>
      <c r="E408" s="210" t="s">
        <v>12705</v>
      </c>
      <c r="F408" s="205" t="s">
        <v>1606</v>
      </c>
      <c r="G408" s="205" t="s">
        <v>409</v>
      </c>
      <c r="H408" s="286"/>
      <c r="I408" s="287"/>
      <c r="J408" s="286"/>
      <c r="K408" s="210" t="s">
        <v>12706</v>
      </c>
      <c r="L408" s="210" t="s">
        <v>12707</v>
      </c>
    </row>
    <row r="409" spans="1:12" ht="78" x14ac:dyDescent="0.3">
      <c r="A409" s="202" t="s">
        <v>369</v>
      </c>
      <c r="B409" s="219">
        <v>44967</v>
      </c>
      <c r="C409" s="204" t="s">
        <v>12708</v>
      </c>
      <c r="D409" s="210" t="s">
        <v>12709</v>
      </c>
      <c r="E409" s="210" t="s">
        <v>1449</v>
      </c>
      <c r="F409" s="205" t="s">
        <v>4188</v>
      </c>
      <c r="G409" s="205" t="s">
        <v>409</v>
      </c>
      <c r="H409" s="286"/>
      <c r="I409" s="287"/>
      <c r="J409" s="286"/>
      <c r="K409" s="210" t="s">
        <v>12710</v>
      </c>
      <c r="L409" s="210" t="s">
        <v>12711</v>
      </c>
    </row>
    <row r="410" spans="1:12" ht="93.6" x14ac:dyDescent="0.3">
      <c r="A410" s="202" t="s">
        <v>400</v>
      </c>
      <c r="B410" s="219">
        <v>44967</v>
      </c>
      <c r="C410" s="204" t="s">
        <v>12712</v>
      </c>
      <c r="D410" s="210" t="s">
        <v>12713</v>
      </c>
      <c r="E410" s="210" t="s">
        <v>12545</v>
      </c>
      <c r="F410" s="205" t="s">
        <v>1525</v>
      </c>
      <c r="G410" s="205" t="s">
        <v>409</v>
      </c>
      <c r="H410" s="286"/>
      <c r="I410" s="287"/>
      <c r="J410" s="286"/>
      <c r="K410" s="210" t="s">
        <v>12714</v>
      </c>
      <c r="L410" s="210" t="s">
        <v>12715</v>
      </c>
    </row>
    <row r="411" spans="1:12" ht="109.2" x14ac:dyDescent="0.3">
      <c r="A411" s="202" t="s">
        <v>412</v>
      </c>
      <c r="B411" s="219">
        <v>44967</v>
      </c>
      <c r="C411" s="204" t="s">
        <v>12716</v>
      </c>
      <c r="D411" s="210" t="s">
        <v>12717</v>
      </c>
      <c r="E411" s="210" t="s">
        <v>1878</v>
      </c>
      <c r="F411" s="205" t="s">
        <v>374</v>
      </c>
      <c r="G411" s="205" t="s">
        <v>2115</v>
      </c>
      <c r="H411" s="286"/>
      <c r="I411" s="287"/>
      <c r="J411" s="286"/>
      <c r="K411" s="210" t="s">
        <v>12718</v>
      </c>
      <c r="L411" s="210" t="s">
        <v>12719</v>
      </c>
    </row>
    <row r="412" spans="1:12" ht="62.4" x14ac:dyDescent="0.3">
      <c r="A412" s="202" t="s">
        <v>390</v>
      </c>
      <c r="B412" s="219">
        <v>44967</v>
      </c>
      <c r="C412" s="204" t="s">
        <v>7665</v>
      </c>
      <c r="D412" s="210" t="s">
        <v>7666</v>
      </c>
      <c r="E412" s="210" t="s">
        <v>12720</v>
      </c>
      <c r="F412" s="205" t="s">
        <v>374</v>
      </c>
      <c r="G412" s="205" t="s">
        <v>374</v>
      </c>
      <c r="H412" s="286"/>
      <c r="I412" s="287"/>
      <c r="J412" s="286"/>
      <c r="K412" s="210" t="s">
        <v>12721</v>
      </c>
      <c r="L412" s="210" t="s">
        <v>7670</v>
      </c>
    </row>
    <row r="413" spans="1:12" ht="93.6" x14ac:dyDescent="0.3">
      <c r="A413" s="202" t="s">
        <v>400</v>
      </c>
      <c r="B413" s="219">
        <v>44967</v>
      </c>
      <c r="C413" s="204" t="s">
        <v>12722</v>
      </c>
      <c r="D413" s="210" t="s">
        <v>12723</v>
      </c>
      <c r="E413" s="210" t="s">
        <v>12724</v>
      </c>
      <c r="F413" s="205" t="s">
        <v>374</v>
      </c>
      <c r="G413" s="205" t="s">
        <v>2026</v>
      </c>
      <c r="H413" s="286"/>
      <c r="I413" s="287"/>
      <c r="J413" s="286"/>
      <c r="K413" s="210" t="s">
        <v>12725</v>
      </c>
      <c r="L413" s="210" t="s">
        <v>12726</v>
      </c>
    </row>
    <row r="414" spans="1:12" ht="62.4" x14ac:dyDescent="0.3">
      <c r="A414" s="202" t="s">
        <v>379</v>
      </c>
      <c r="B414" s="219">
        <v>44967</v>
      </c>
      <c r="C414" s="204" t="s">
        <v>8314</v>
      </c>
      <c r="D414" s="210" t="s">
        <v>8315</v>
      </c>
      <c r="E414" s="210" t="s">
        <v>445</v>
      </c>
      <c r="F414" s="205" t="s">
        <v>374</v>
      </c>
      <c r="G414" s="205" t="s">
        <v>374</v>
      </c>
      <c r="H414" s="286"/>
      <c r="I414" s="287"/>
      <c r="J414" s="286"/>
      <c r="K414" s="210" t="s">
        <v>12727</v>
      </c>
      <c r="L414" s="210" t="s">
        <v>8318</v>
      </c>
    </row>
    <row r="415" spans="1:12" ht="78" x14ac:dyDescent="0.3">
      <c r="A415" s="202" t="s">
        <v>400</v>
      </c>
      <c r="B415" s="219">
        <v>44967</v>
      </c>
      <c r="C415" s="204" t="s">
        <v>12728</v>
      </c>
      <c r="D415" s="210" t="s">
        <v>12729</v>
      </c>
      <c r="E415" s="210" t="s">
        <v>445</v>
      </c>
      <c r="F415" s="205" t="s">
        <v>374</v>
      </c>
      <c r="G415" s="205" t="s">
        <v>374</v>
      </c>
      <c r="H415" s="286"/>
      <c r="I415" s="287"/>
      <c r="J415" s="286"/>
      <c r="K415" s="210" t="s">
        <v>12730</v>
      </c>
      <c r="L415" s="210" t="s">
        <v>12731</v>
      </c>
    </row>
    <row r="416" spans="1:12" ht="62.4" x14ac:dyDescent="0.3">
      <c r="A416" s="202" t="s">
        <v>927</v>
      </c>
      <c r="B416" s="219">
        <v>44967</v>
      </c>
      <c r="C416" s="204" t="s">
        <v>12732</v>
      </c>
      <c r="D416" s="210" t="s">
        <v>12733</v>
      </c>
      <c r="E416" s="210" t="s">
        <v>1449</v>
      </c>
      <c r="F416" s="205" t="s">
        <v>374</v>
      </c>
      <c r="G416" s="205" t="s">
        <v>374</v>
      </c>
      <c r="H416" s="286"/>
      <c r="I416" s="287"/>
      <c r="J416" s="286"/>
      <c r="K416" s="210" t="s">
        <v>12734</v>
      </c>
      <c r="L416" s="210" t="s">
        <v>12735</v>
      </c>
    </row>
    <row r="417" spans="1:12" ht="78" x14ac:dyDescent="0.3">
      <c r="A417" s="202" t="s">
        <v>412</v>
      </c>
      <c r="B417" s="219">
        <v>44960</v>
      </c>
      <c r="C417" s="204" t="s">
        <v>12736</v>
      </c>
      <c r="D417" s="210" t="s">
        <v>12737</v>
      </c>
      <c r="E417" s="210" t="s">
        <v>2251</v>
      </c>
      <c r="F417" s="205" t="s">
        <v>1556</v>
      </c>
      <c r="G417" s="205" t="s">
        <v>873</v>
      </c>
      <c r="H417" s="286"/>
      <c r="I417" s="287"/>
      <c r="J417" s="286"/>
      <c r="K417" s="210" t="s">
        <v>12738</v>
      </c>
      <c r="L417" s="210" t="s">
        <v>12739</v>
      </c>
    </row>
    <row r="418" spans="1:12" ht="62.4" x14ac:dyDescent="0.3">
      <c r="A418" s="202" t="s">
        <v>412</v>
      </c>
      <c r="B418" s="219">
        <v>44960</v>
      </c>
      <c r="C418" s="204" t="s">
        <v>12740</v>
      </c>
      <c r="D418" s="210" t="s">
        <v>12741</v>
      </c>
      <c r="E418" s="210" t="s">
        <v>1634</v>
      </c>
      <c r="F418" s="205" t="s">
        <v>1556</v>
      </c>
      <c r="G418" s="205" t="s">
        <v>374</v>
      </c>
      <c r="H418" s="286"/>
      <c r="I418" s="287"/>
      <c r="J418" s="286"/>
      <c r="K418" s="210" t="s">
        <v>12742</v>
      </c>
      <c r="L418" s="210" t="s">
        <v>12743</v>
      </c>
    </row>
    <row r="419" spans="1:12" ht="62.4" x14ac:dyDescent="0.3">
      <c r="A419" s="202" t="s">
        <v>379</v>
      </c>
      <c r="B419" s="219">
        <v>44960</v>
      </c>
      <c r="C419" s="204" t="s">
        <v>9342</v>
      </c>
      <c r="D419" s="210" t="s">
        <v>12744</v>
      </c>
      <c r="E419" s="210" t="s">
        <v>1878</v>
      </c>
      <c r="F419" s="205" t="s">
        <v>1833</v>
      </c>
      <c r="G419" s="205" t="s">
        <v>564</v>
      </c>
      <c r="H419" s="286"/>
      <c r="I419" s="287"/>
      <c r="J419" s="286"/>
      <c r="K419" s="210" t="s">
        <v>12745</v>
      </c>
      <c r="L419" s="210" t="s">
        <v>9345</v>
      </c>
    </row>
    <row r="420" spans="1:12" ht="62.4" x14ac:dyDescent="0.3">
      <c r="A420" s="202" t="s">
        <v>400</v>
      </c>
      <c r="B420" s="219">
        <v>44960</v>
      </c>
      <c r="C420" s="204" t="s">
        <v>12746</v>
      </c>
      <c r="D420" s="210" t="s">
        <v>12747</v>
      </c>
      <c r="E420" s="210" t="s">
        <v>4950</v>
      </c>
      <c r="F420" s="205" t="s">
        <v>1463</v>
      </c>
      <c r="G420" s="205" t="s">
        <v>564</v>
      </c>
      <c r="H420" s="286"/>
      <c r="I420" s="287"/>
      <c r="J420" s="286"/>
      <c r="K420" s="210" t="s">
        <v>12748</v>
      </c>
      <c r="L420" s="210" t="s">
        <v>12749</v>
      </c>
    </row>
    <row r="421" spans="1:12" ht="62.4" x14ac:dyDescent="0.3">
      <c r="A421" s="202" t="s">
        <v>379</v>
      </c>
      <c r="B421" s="219">
        <v>44960</v>
      </c>
      <c r="C421" s="204" t="s">
        <v>12750</v>
      </c>
      <c r="D421" s="210" t="s">
        <v>12751</v>
      </c>
      <c r="E421" s="210" t="s">
        <v>1355</v>
      </c>
      <c r="F421" s="205" t="s">
        <v>1606</v>
      </c>
      <c r="G421" s="205" t="s">
        <v>564</v>
      </c>
      <c r="H421" s="286"/>
      <c r="I421" s="287"/>
      <c r="J421" s="286"/>
      <c r="K421" s="210" t="s">
        <v>12752</v>
      </c>
      <c r="L421" s="210" t="s">
        <v>12753</v>
      </c>
    </row>
    <row r="422" spans="1:12" ht="78" x14ac:dyDescent="0.3">
      <c r="A422" s="202" t="s">
        <v>750</v>
      </c>
      <c r="B422" s="219">
        <v>44960</v>
      </c>
      <c r="C422" s="204" t="s">
        <v>12754</v>
      </c>
      <c r="D422" s="210" t="s">
        <v>12755</v>
      </c>
      <c r="E422" s="210" t="s">
        <v>12756</v>
      </c>
      <c r="F422" s="205" t="s">
        <v>1606</v>
      </c>
      <c r="G422" s="205" t="s">
        <v>564</v>
      </c>
      <c r="H422" s="286"/>
      <c r="I422" s="287" t="s">
        <v>12757</v>
      </c>
      <c r="J422" s="286"/>
      <c r="K422" s="210" t="s">
        <v>12758</v>
      </c>
      <c r="L422" s="210" t="s">
        <v>12759</v>
      </c>
    </row>
    <row r="423" spans="1:12" ht="78" x14ac:dyDescent="0.3">
      <c r="A423" s="202" t="s">
        <v>400</v>
      </c>
      <c r="B423" s="219">
        <v>44960</v>
      </c>
      <c r="C423" s="204" t="s">
        <v>12760</v>
      </c>
      <c r="D423" s="210" t="s">
        <v>12761</v>
      </c>
      <c r="E423" s="210" t="s">
        <v>510</v>
      </c>
      <c r="F423" s="205" t="s">
        <v>1506</v>
      </c>
      <c r="G423" s="205" t="s">
        <v>374</v>
      </c>
      <c r="H423" s="286"/>
      <c r="I423" s="287"/>
      <c r="J423" s="286"/>
      <c r="K423" s="210" t="s">
        <v>12762</v>
      </c>
      <c r="L423" s="210" t="s">
        <v>12763</v>
      </c>
    </row>
    <row r="424" spans="1:12" ht="62.4" x14ac:dyDescent="0.3">
      <c r="A424" s="202" t="s">
        <v>400</v>
      </c>
      <c r="B424" s="219">
        <v>44960</v>
      </c>
      <c r="C424" s="204" t="s">
        <v>12764</v>
      </c>
      <c r="D424" s="210" t="s">
        <v>12765</v>
      </c>
      <c r="E424" s="210" t="s">
        <v>12766</v>
      </c>
      <c r="F424" s="205" t="s">
        <v>1525</v>
      </c>
      <c r="G424" s="205" t="s">
        <v>849</v>
      </c>
      <c r="H424" s="286"/>
      <c r="I424" s="287" t="s">
        <v>2678</v>
      </c>
      <c r="J424" s="286"/>
      <c r="K424" s="210" t="s">
        <v>12767</v>
      </c>
      <c r="L424" s="210" t="s">
        <v>12768</v>
      </c>
    </row>
    <row r="425" spans="1:12" ht="62.4" x14ac:dyDescent="0.3">
      <c r="A425" s="202" t="s">
        <v>379</v>
      </c>
      <c r="B425" s="219">
        <v>44960</v>
      </c>
      <c r="C425" s="204" t="s">
        <v>12769</v>
      </c>
      <c r="D425" s="210" t="s">
        <v>12770</v>
      </c>
      <c r="E425" s="210" t="s">
        <v>2143</v>
      </c>
      <c r="F425" s="205" t="s">
        <v>1525</v>
      </c>
      <c r="G425" s="205" t="s">
        <v>12771</v>
      </c>
      <c r="H425" s="286"/>
      <c r="I425" s="287"/>
      <c r="J425" s="286"/>
      <c r="K425" s="210" t="s">
        <v>12772</v>
      </c>
      <c r="L425" s="210" t="s">
        <v>12773</v>
      </c>
    </row>
    <row r="426" spans="1:12" ht="109.2" x14ac:dyDescent="0.3">
      <c r="A426" s="202" t="s">
        <v>1214</v>
      </c>
      <c r="B426" s="219">
        <v>44960</v>
      </c>
      <c r="C426" s="204" t="s">
        <v>12774</v>
      </c>
      <c r="D426" s="210" t="s">
        <v>12775</v>
      </c>
      <c r="E426" s="210" t="s">
        <v>12776</v>
      </c>
      <c r="F426" s="205" t="s">
        <v>1518</v>
      </c>
      <c r="G426" s="205" t="s">
        <v>942</v>
      </c>
      <c r="H426" s="286"/>
      <c r="I426" s="287"/>
      <c r="J426" s="286"/>
      <c r="K426" s="210" t="s">
        <v>12777</v>
      </c>
      <c r="L426" s="210" t="s">
        <v>5928</v>
      </c>
    </row>
    <row r="427" spans="1:12" ht="78" x14ac:dyDescent="0.3">
      <c r="A427" s="202" t="s">
        <v>400</v>
      </c>
      <c r="B427" s="219">
        <v>44960</v>
      </c>
      <c r="C427" s="204" t="s">
        <v>12778</v>
      </c>
      <c r="D427" s="210" t="s">
        <v>12779</v>
      </c>
      <c r="E427" s="210" t="s">
        <v>1737</v>
      </c>
      <c r="F427" s="205" t="s">
        <v>12225</v>
      </c>
      <c r="G427" s="205" t="s">
        <v>374</v>
      </c>
      <c r="H427" s="286"/>
      <c r="I427" s="287" t="s">
        <v>2678</v>
      </c>
      <c r="J427" s="286"/>
      <c r="K427" s="210" t="s">
        <v>12780</v>
      </c>
      <c r="L427" s="210" t="s">
        <v>12781</v>
      </c>
    </row>
    <row r="428" spans="1:12" ht="124.8" x14ac:dyDescent="0.3">
      <c r="A428" s="202" t="s">
        <v>369</v>
      </c>
      <c r="B428" s="219">
        <v>44960</v>
      </c>
      <c r="C428" s="204" t="s">
        <v>1273</v>
      </c>
      <c r="D428" s="210" t="s">
        <v>1274</v>
      </c>
      <c r="E428" s="210" t="s">
        <v>2105</v>
      </c>
      <c r="F428" s="205" t="s">
        <v>1470</v>
      </c>
      <c r="G428" s="205" t="s">
        <v>374</v>
      </c>
      <c r="H428" s="286"/>
      <c r="I428" s="287"/>
      <c r="J428" s="286"/>
      <c r="K428" s="210" t="s">
        <v>12782</v>
      </c>
      <c r="L428" s="210" t="s">
        <v>12783</v>
      </c>
    </row>
    <row r="429" spans="1:12" ht="93.6" x14ac:dyDescent="0.3">
      <c r="A429" s="202" t="s">
        <v>400</v>
      </c>
      <c r="B429" s="219">
        <v>44960</v>
      </c>
      <c r="C429" s="204" t="s">
        <v>12784</v>
      </c>
      <c r="D429" s="210" t="s">
        <v>12785</v>
      </c>
      <c r="E429" s="210" t="s">
        <v>2648</v>
      </c>
      <c r="F429" s="205" t="s">
        <v>5463</v>
      </c>
      <c r="G429" s="205" t="s">
        <v>374</v>
      </c>
      <c r="H429" s="286"/>
      <c r="I429" s="287"/>
      <c r="J429" s="286"/>
      <c r="K429" s="210" t="s">
        <v>12786</v>
      </c>
      <c r="L429" s="210" t="s">
        <v>12787</v>
      </c>
    </row>
    <row r="430" spans="1:12" ht="46.8" x14ac:dyDescent="0.3">
      <c r="A430" s="202" t="s">
        <v>390</v>
      </c>
      <c r="B430" s="219">
        <v>44960</v>
      </c>
      <c r="C430" s="204" t="s">
        <v>12788</v>
      </c>
      <c r="D430" s="210" t="s">
        <v>12789</v>
      </c>
      <c r="E430" s="210" t="s">
        <v>794</v>
      </c>
      <c r="F430" s="205" t="s">
        <v>374</v>
      </c>
      <c r="G430" s="205" t="s">
        <v>12790</v>
      </c>
      <c r="H430" s="286"/>
      <c r="I430" s="287"/>
      <c r="J430" s="286"/>
      <c r="K430" s="210" t="s">
        <v>12791</v>
      </c>
      <c r="L430" s="210" t="s">
        <v>12792</v>
      </c>
    </row>
    <row r="431" spans="1:12" ht="93.6" x14ac:dyDescent="0.3">
      <c r="A431" s="202" t="s">
        <v>390</v>
      </c>
      <c r="B431" s="219">
        <v>44960</v>
      </c>
      <c r="C431" s="204" t="s">
        <v>8621</v>
      </c>
      <c r="D431" s="210" t="s">
        <v>8622</v>
      </c>
      <c r="E431" s="210" t="s">
        <v>2143</v>
      </c>
      <c r="F431" s="205" t="s">
        <v>374</v>
      </c>
      <c r="G431" s="205" t="s">
        <v>374</v>
      </c>
      <c r="H431" s="286"/>
      <c r="I431" s="287"/>
      <c r="J431" s="286"/>
      <c r="K431" s="210" t="s">
        <v>12793</v>
      </c>
      <c r="L431" s="210" t="s">
        <v>12794</v>
      </c>
    </row>
    <row r="432" spans="1:12" ht="78" x14ac:dyDescent="0.3">
      <c r="A432" s="202" t="s">
        <v>390</v>
      </c>
      <c r="B432" s="219">
        <v>44960</v>
      </c>
      <c r="C432" s="204" t="s">
        <v>12795</v>
      </c>
      <c r="D432" s="210" t="s">
        <v>12796</v>
      </c>
      <c r="E432" s="210" t="s">
        <v>12797</v>
      </c>
      <c r="F432" s="205" t="s">
        <v>374</v>
      </c>
      <c r="G432" s="205" t="s">
        <v>374</v>
      </c>
      <c r="H432" s="286"/>
      <c r="I432" s="287"/>
      <c r="J432" s="286"/>
      <c r="K432" s="210" t="s">
        <v>12798</v>
      </c>
      <c r="L432" s="210" t="s">
        <v>12799</v>
      </c>
    </row>
    <row r="433" spans="1:12" ht="78" x14ac:dyDescent="0.3">
      <c r="A433" s="202" t="s">
        <v>750</v>
      </c>
      <c r="B433" s="219">
        <v>44960</v>
      </c>
      <c r="C433" s="204" t="s">
        <v>12800</v>
      </c>
      <c r="D433" s="210" t="s">
        <v>12801</v>
      </c>
      <c r="E433" s="210" t="s">
        <v>12802</v>
      </c>
      <c r="F433" s="205" t="s">
        <v>374</v>
      </c>
      <c r="G433" s="205" t="s">
        <v>374</v>
      </c>
      <c r="H433" s="286"/>
      <c r="I433" s="287"/>
      <c r="J433" s="286"/>
      <c r="K433" s="210" t="s">
        <v>12803</v>
      </c>
      <c r="L433" s="210" t="s">
        <v>12804</v>
      </c>
    </row>
    <row r="434" spans="1:12" ht="46.8" x14ac:dyDescent="0.3">
      <c r="A434" s="202" t="s">
        <v>400</v>
      </c>
      <c r="B434" s="219">
        <v>44960</v>
      </c>
      <c r="C434" s="204" t="s">
        <v>12805</v>
      </c>
      <c r="D434" s="210" t="s">
        <v>12806</v>
      </c>
      <c r="E434" s="210" t="s">
        <v>2740</v>
      </c>
      <c r="F434" s="205" t="s">
        <v>374</v>
      </c>
      <c r="G434" s="205" t="s">
        <v>374</v>
      </c>
      <c r="H434" s="286"/>
      <c r="I434" s="287"/>
      <c r="J434" s="286"/>
      <c r="K434" s="210" t="s">
        <v>12807</v>
      </c>
      <c r="L434" s="210" t="s">
        <v>12808</v>
      </c>
    </row>
    <row r="435" spans="1:12" ht="93.6" x14ac:dyDescent="0.3">
      <c r="A435" s="202" t="s">
        <v>400</v>
      </c>
      <c r="B435" s="219">
        <v>44960</v>
      </c>
      <c r="C435" s="204" t="s">
        <v>12809</v>
      </c>
      <c r="D435" s="210" t="s">
        <v>12810</v>
      </c>
      <c r="E435" s="210" t="s">
        <v>510</v>
      </c>
      <c r="F435" s="205" t="s">
        <v>374</v>
      </c>
      <c r="G435" s="205" t="s">
        <v>374</v>
      </c>
      <c r="H435" s="286"/>
      <c r="I435" s="287"/>
      <c r="J435" s="286"/>
      <c r="K435" s="210" t="s">
        <v>12811</v>
      </c>
      <c r="L435" s="210" t="s">
        <v>12812</v>
      </c>
    </row>
    <row r="436" spans="1:12" ht="62.4" x14ac:dyDescent="0.3">
      <c r="A436" s="202" t="s">
        <v>400</v>
      </c>
      <c r="B436" s="219">
        <v>44960</v>
      </c>
      <c r="C436" s="204" t="s">
        <v>3139</v>
      </c>
      <c r="D436" s="210" t="s">
        <v>12813</v>
      </c>
      <c r="E436" s="210" t="s">
        <v>12814</v>
      </c>
      <c r="F436" s="205" t="s">
        <v>374</v>
      </c>
      <c r="G436" s="205" t="s">
        <v>374</v>
      </c>
      <c r="H436" s="286"/>
      <c r="I436" s="287"/>
      <c r="J436" s="286"/>
      <c r="K436" s="210" t="s">
        <v>12815</v>
      </c>
      <c r="L436" s="210" t="s">
        <v>12816</v>
      </c>
    </row>
    <row r="437" spans="1:12" ht="109.2" x14ac:dyDescent="0.3">
      <c r="A437" s="202" t="s">
        <v>1214</v>
      </c>
      <c r="B437" s="219">
        <v>44960</v>
      </c>
      <c r="C437" s="204" t="s">
        <v>4357</v>
      </c>
      <c r="D437" s="210" t="s">
        <v>2621</v>
      </c>
      <c r="E437" s="210" t="s">
        <v>3648</v>
      </c>
      <c r="F437" s="205" t="s">
        <v>374</v>
      </c>
      <c r="G437" s="205" t="s">
        <v>374</v>
      </c>
      <c r="H437" s="286"/>
      <c r="I437" s="287"/>
      <c r="J437" s="286"/>
      <c r="K437" s="210" t="s">
        <v>12817</v>
      </c>
      <c r="L437" s="210" t="s">
        <v>4360</v>
      </c>
    </row>
    <row r="438" spans="1:12" ht="78" x14ac:dyDescent="0.3">
      <c r="A438" s="202" t="s">
        <v>412</v>
      </c>
      <c r="B438" s="219">
        <v>44946</v>
      </c>
      <c r="C438" s="204" t="s">
        <v>12818</v>
      </c>
      <c r="D438" s="210" t="s">
        <v>12819</v>
      </c>
      <c r="E438" s="210" t="s">
        <v>2740</v>
      </c>
      <c r="F438" s="205" t="s">
        <v>1606</v>
      </c>
      <c r="G438" s="205" t="s">
        <v>374</v>
      </c>
      <c r="H438" s="286"/>
      <c r="I438" s="287"/>
      <c r="J438" s="286"/>
      <c r="K438" s="210" t="s">
        <v>12820</v>
      </c>
      <c r="L438" s="210" t="s">
        <v>12821</v>
      </c>
    </row>
    <row r="439" spans="1:12" ht="62.4" x14ac:dyDescent="0.3">
      <c r="A439" s="202" t="s">
        <v>400</v>
      </c>
      <c r="B439" s="219">
        <v>44946</v>
      </c>
      <c r="C439" s="204" t="s">
        <v>12822</v>
      </c>
      <c r="D439" s="210" t="s">
        <v>12823</v>
      </c>
      <c r="E439" s="210" t="s">
        <v>6682</v>
      </c>
      <c r="F439" s="205" t="s">
        <v>1525</v>
      </c>
      <c r="G439" s="205" t="s">
        <v>849</v>
      </c>
      <c r="H439" s="286"/>
      <c r="I439" s="287"/>
      <c r="J439" s="286"/>
      <c r="K439" s="210" t="s">
        <v>12824</v>
      </c>
      <c r="L439" s="210" t="s">
        <v>12825</v>
      </c>
    </row>
    <row r="440" spans="1:12" ht="78" x14ac:dyDescent="0.3">
      <c r="A440" s="202" t="s">
        <v>400</v>
      </c>
      <c r="B440" s="219">
        <v>44946</v>
      </c>
      <c r="C440" s="204" t="s">
        <v>12826</v>
      </c>
      <c r="D440" s="210" t="s">
        <v>12827</v>
      </c>
      <c r="E440" s="210" t="s">
        <v>12828</v>
      </c>
      <c r="F440" s="205" t="s">
        <v>1525</v>
      </c>
      <c r="G440" s="205" t="s">
        <v>409</v>
      </c>
      <c r="H440" s="286"/>
      <c r="I440" s="287" t="s">
        <v>2678</v>
      </c>
      <c r="J440" s="286"/>
      <c r="K440" s="210" t="s">
        <v>12829</v>
      </c>
      <c r="L440" s="210" t="s">
        <v>12830</v>
      </c>
    </row>
    <row r="441" spans="1:12" ht="124.8" x14ac:dyDescent="0.3">
      <c r="A441" s="202" t="s">
        <v>750</v>
      </c>
      <c r="B441" s="219">
        <v>44946</v>
      </c>
      <c r="C441" s="204" t="s">
        <v>12831</v>
      </c>
      <c r="D441" s="210" t="s">
        <v>12832</v>
      </c>
      <c r="E441" s="210" t="s">
        <v>12833</v>
      </c>
      <c r="F441" s="205" t="s">
        <v>1782</v>
      </c>
      <c r="G441" s="205" t="s">
        <v>409</v>
      </c>
      <c r="H441" s="286"/>
      <c r="I441" s="287"/>
      <c r="J441" s="286"/>
      <c r="K441" s="210" t="s">
        <v>12834</v>
      </c>
      <c r="L441" s="210" t="s">
        <v>12835</v>
      </c>
    </row>
    <row r="442" spans="1:12" ht="93.6" x14ac:dyDescent="0.3">
      <c r="A442" s="202" t="s">
        <v>379</v>
      </c>
      <c r="B442" s="219">
        <v>44946</v>
      </c>
      <c r="C442" s="204" t="s">
        <v>12836</v>
      </c>
      <c r="D442" s="210" t="s">
        <v>12837</v>
      </c>
      <c r="E442" s="210" t="s">
        <v>1850</v>
      </c>
      <c r="F442" s="205" t="s">
        <v>1518</v>
      </c>
      <c r="G442" s="205" t="s">
        <v>409</v>
      </c>
      <c r="H442" s="286"/>
      <c r="I442" s="287"/>
      <c r="J442" s="286"/>
      <c r="K442" s="210" t="s">
        <v>12838</v>
      </c>
      <c r="L442" s="210" t="s">
        <v>12839</v>
      </c>
    </row>
    <row r="443" spans="1:12" ht="46.8" x14ac:dyDescent="0.3">
      <c r="A443" s="202" t="s">
        <v>369</v>
      </c>
      <c r="B443" s="219">
        <v>44946</v>
      </c>
      <c r="C443" s="204" t="s">
        <v>12840</v>
      </c>
      <c r="D443" s="210" t="s">
        <v>12841</v>
      </c>
      <c r="E443" s="210" t="s">
        <v>12842</v>
      </c>
      <c r="F443" s="205" t="s">
        <v>1518</v>
      </c>
      <c r="G443" s="205" t="s">
        <v>374</v>
      </c>
      <c r="H443" s="286"/>
      <c r="I443" s="287"/>
      <c r="J443" s="286"/>
      <c r="K443" s="210" t="s">
        <v>12843</v>
      </c>
      <c r="L443" s="210" t="s">
        <v>12844</v>
      </c>
    </row>
    <row r="444" spans="1:12" ht="187.2" x14ac:dyDescent="0.3">
      <c r="A444" s="202" t="s">
        <v>379</v>
      </c>
      <c r="B444" s="219">
        <v>44946</v>
      </c>
      <c r="C444" s="204" t="s">
        <v>471</v>
      </c>
      <c r="D444" s="210" t="s">
        <v>472</v>
      </c>
      <c r="E444" s="210" t="s">
        <v>1355</v>
      </c>
      <c r="F444" s="205" t="s">
        <v>1518</v>
      </c>
      <c r="G444" s="205" t="s">
        <v>374</v>
      </c>
      <c r="H444" s="286"/>
      <c r="I444" s="287"/>
      <c r="J444" s="286"/>
      <c r="K444" s="210" t="s">
        <v>12845</v>
      </c>
      <c r="L444" s="210" t="s">
        <v>12846</v>
      </c>
    </row>
    <row r="445" spans="1:12" ht="62.4" x14ac:dyDescent="0.3">
      <c r="A445" s="202" t="s">
        <v>379</v>
      </c>
      <c r="B445" s="219">
        <v>44946</v>
      </c>
      <c r="C445" s="204" t="s">
        <v>12847</v>
      </c>
      <c r="D445" s="210" t="s">
        <v>12848</v>
      </c>
      <c r="E445" s="210" t="s">
        <v>1850</v>
      </c>
      <c r="F445" s="205" t="s">
        <v>5729</v>
      </c>
      <c r="G445" s="205" t="s">
        <v>1387</v>
      </c>
      <c r="H445" s="286"/>
      <c r="I445" s="287"/>
      <c r="J445" s="286"/>
      <c r="K445" s="210" t="s">
        <v>12849</v>
      </c>
      <c r="L445" s="210" t="s">
        <v>12844</v>
      </c>
    </row>
    <row r="446" spans="1:12" ht="109.2" x14ac:dyDescent="0.3">
      <c r="A446" s="202" t="s">
        <v>927</v>
      </c>
      <c r="B446" s="219">
        <v>44946</v>
      </c>
      <c r="C446" s="204" t="s">
        <v>12850</v>
      </c>
      <c r="D446" s="210" t="s">
        <v>12851</v>
      </c>
      <c r="E446" s="210" t="s">
        <v>12852</v>
      </c>
      <c r="F446" s="205" t="s">
        <v>3298</v>
      </c>
      <c r="G446" s="205" t="s">
        <v>849</v>
      </c>
      <c r="H446" s="286"/>
      <c r="I446" s="287"/>
      <c r="J446" s="286"/>
      <c r="K446" s="210" t="s">
        <v>12853</v>
      </c>
      <c r="L446" s="210" t="s">
        <v>12854</v>
      </c>
    </row>
    <row r="447" spans="1:12" ht="140.4" x14ac:dyDescent="0.3">
      <c r="A447" s="202" t="s">
        <v>400</v>
      </c>
      <c r="B447" s="219">
        <v>44946</v>
      </c>
      <c r="C447" s="204" t="s">
        <v>12855</v>
      </c>
      <c r="D447" s="210" t="s">
        <v>12856</v>
      </c>
      <c r="E447" s="210" t="s">
        <v>3207</v>
      </c>
      <c r="F447" s="205" t="s">
        <v>374</v>
      </c>
      <c r="G447" s="205" t="s">
        <v>374</v>
      </c>
      <c r="H447" s="286"/>
      <c r="I447" s="287"/>
      <c r="J447" s="286"/>
      <c r="K447" s="210" t="s">
        <v>12857</v>
      </c>
      <c r="L447" s="210" t="s">
        <v>12858</v>
      </c>
    </row>
    <row r="448" spans="1:12" ht="46.8" x14ac:dyDescent="0.3">
      <c r="A448" s="202" t="s">
        <v>1294</v>
      </c>
      <c r="B448" s="219">
        <v>44946</v>
      </c>
      <c r="C448" s="204" t="s">
        <v>12859</v>
      </c>
      <c r="D448" s="210" t="s">
        <v>12860</v>
      </c>
      <c r="E448" s="210" t="s">
        <v>1297</v>
      </c>
      <c r="F448" s="205" t="s">
        <v>374</v>
      </c>
      <c r="G448" s="205" t="s">
        <v>374</v>
      </c>
      <c r="H448" s="286"/>
      <c r="I448" s="287"/>
      <c r="J448" s="286"/>
      <c r="K448" s="210" t="s">
        <v>12861</v>
      </c>
      <c r="L448" s="210" t="s">
        <v>12862</v>
      </c>
    </row>
    <row r="449" spans="1:12" ht="93.6" x14ac:dyDescent="0.3">
      <c r="A449" s="202" t="s">
        <v>1294</v>
      </c>
      <c r="B449" s="219">
        <v>44946</v>
      </c>
      <c r="C449" s="204" t="s">
        <v>12863</v>
      </c>
      <c r="D449" s="210" t="s">
        <v>12864</v>
      </c>
      <c r="E449" s="210" t="s">
        <v>12865</v>
      </c>
      <c r="F449" s="205" t="s">
        <v>374</v>
      </c>
      <c r="G449" s="205" t="s">
        <v>374</v>
      </c>
      <c r="H449" s="286"/>
      <c r="I449" s="287"/>
      <c r="J449" s="286"/>
      <c r="K449" s="210" t="s">
        <v>12866</v>
      </c>
      <c r="L449" s="210" t="s">
        <v>12867</v>
      </c>
    </row>
    <row r="450" spans="1:12" ht="62.4" x14ac:dyDescent="0.3">
      <c r="A450" s="202" t="s">
        <v>390</v>
      </c>
      <c r="B450" s="219">
        <v>44946</v>
      </c>
      <c r="C450" s="204" t="s">
        <v>12868</v>
      </c>
      <c r="D450" s="210" t="s">
        <v>12869</v>
      </c>
      <c r="E450" s="210" t="s">
        <v>11295</v>
      </c>
      <c r="F450" s="205" t="s">
        <v>374</v>
      </c>
      <c r="G450" s="205" t="s">
        <v>374</v>
      </c>
      <c r="H450" s="286"/>
      <c r="I450" s="287"/>
      <c r="J450" s="286"/>
      <c r="K450" s="210" t="s">
        <v>12870</v>
      </c>
      <c r="L450" s="210" t="s">
        <v>12871</v>
      </c>
    </row>
    <row r="451" spans="1:12" ht="93.6" x14ac:dyDescent="0.3">
      <c r="A451" s="202" t="s">
        <v>822</v>
      </c>
      <c r="B451" s="219">
        <v>44939</v>
      </c>
      <c r="C451" s="204" t="s">
        <v>12872</v>
      </c>
      <c r="D451" s="210" t="s">
        <v>12873</v>
      </c>
      <c r="E451" s="210" t="s">
        <v>2869</v>
      </c>
      <c r="F451" s="205" t="s">
        <v>1556</v>
      </c>
      <c r="G451" s="205" t="s">
        <v>564</v>
      </c>
      <c r="H451" s="286"/>
      <c r="I451" s="287"/>
      <c r="J451" s="286"/>
      <c r="K451" s="210" t="s">
        <v>12874</v>
      </c>
      <c r="L451" s="210" t="s">
        <v>12875</v>
      </c>
    </row>
    <row r="452" spans="1:12" ht="78" x14ac:dyDescent="0.3">
      <c r="A452" s="202" t="s">
        <v>390</v>
      </c>
      <c r="B452" s="219">
        <v>44939</v>
      </c>
      <c r="C452" s="204" t="s">
        <v>12876</v>
      </c>
      <c r="D452" s="210" t="s">
        <v>12877</v>
      </c>
      <c r="E452" s="210" t="s">
        <v>1737</v>
      </c>
      <c r="F452" s="205" t="s">
        <v>1556</v>
      </c>
      <c r="G452" s="205" t="s">
        <v>564</v>
      </c>
      <c r="H452" s="286"/>
      <c r="I452" s="287"/>
      <c r="J452" s="286"/>
      <c r="K452" s="210" t="s">
        <v>12878</v>
      </c>
      <c r="L452" s="210" t="s">
        <v>12879</v>
      </c>
    </row>
    <row r="453" spans="1:12" ht="109.2" x14ac:dyDescent="0.3">
      <c r="A453" s="202" t="s">
        <v>379</v>
      </c>
      <c r="B453" s="219">
        <v>44939</v>
      </c>
      <c r="C453" s="204" t="s">
        <v>12880</v>
      </c>
      <c r="D453" s="210" t="s">
        <v>12881</v>
      </c>
      <c r="E453" s="210" t="s">
        <v>3247</v>
      </c>
      <c r="F453" s="205" t="s">
        <v>1463</v>
      </c>
      <c r="G453" s="205" t="s">
        <v>409</v>
      </c>
      <c r="H453" s="286"/>
      <c r="I453" s="287"/>
      <c r="J453" s="286"/>
      <c r="K453" s="210" t="s">
        <v>12882</v>
      </c>
      <c r="L453" s="210" t="s">
        <v>12883</v>
      </c>
    </row>
    <row r="454" spans="1:12" ht="78" x14ac:dyDescent="0.3">
      <c r="A454" s="202" t="s">
        <v>379</v>
      </c>
      <c r="B454" s="219">
        <v>44939</v>
      </c>
      <c r="C454" s="204" t="s">
        <v>7213</v>
      </c>
      <c r="D454" s="210" t="s">
        <v>7214</v>
      </c>
      <c r="E454" s="210" t="s">
        <v>1860</v>
      </c>
      <c r="F454" s="205" t="s">
        <v>1606</v>
      </c>
      <c r="G454" s="205" t="s">
        <v>1088</v>
      </c>
      <c r="H454" s="286"/>
      <c r="I454" s="287"/>
      <c r="J454" s="286"/>
      <c r="K454" s="210" t="s">
        <v>12884</v>
      </c>
      <c r="L454" s="210" t="s">
        <v>7217</v>
      </c>
    </row>
    <row r="455" spans="1:12" ht="62.4" x14ac:dyDescent="0.3">
      <c r="A455" s="202" t="s">
        <v>379</v>
      </c>
      <c r="B455" s="219">
        <v>44939</v>
      </c>
      <c r="C455" s="204" t="s">
        <v>4859</v>
      </c>
      <c r="D455" s="210" t="s">
        <v>4860</v>
      </c>
      <c r="E455" s="210" t="s">
        <v>1360</v>
      </c>
      <c r="F455" s="205" t="s">
        <v>1606</v>
      </c>
      <c r="G455" s="205" t="s">
        <v>374</v>
      </c>
      <c r="H455" s="286"/>
      <c r="I455" s="287"/>
      <c r="J455" s="286"/>
      <c r="K455" s="210" t="s">
        <v>12885</v>
      </c>
      <c r="L455" s="210" t="s">
        <v>4862</v>
      </c>
    </row>
    <row r="456" spans="1:12" ht="109.2" x14ac:dyDescent="0.3">
      <c r="A456" s="202" t="s">
        <v>1214</v>
      </c>
      <c r="B456" s="219">
        <v>44939</v>
      </c>
      <c r="C456" s="204" t="s">
        <v>12886</v>
      </c>
      <c r="D456" s="210" t="s">
        <v>12887</v>
      </c>
      <c r="E456" s="210" t="s">
        <v>6283</v>
      </c>
      <c r="F456" s="205" t="s">
        <v>3383</v>
      </c>
      <c r="G456" s="205" t="s">
        <v>2115</v>
      </c>
      <c r="H456" s="286"/>
      <c r="I456" s="287"/>
      <c r="J456" s="286"/>
      <c r="K456" s="210" t="s">
        <v>12888</v>
      </c>
      <c r="L456" s="210" t="s">
        <v>6285</v>
      </c>
    </row>
    <row r="457" spans="1:12" ht="78" x14ac:dyDescent="0.3">
      <c r="A457" s="202" t="s">
        <v>379</v>
      </c>
      <c r="B457" s="219">
        <v>44939</v>
      </c>
      <c r="C457" s="204" t="s">
        <v>12889</v>
      </c>
      <c r="D457" s="210" t="s">
        <v>12890</v>
      </c>
      <c r="E457" s="210" t="s">
        <v>445</v>
      </c>
      <c r="F457" s="205" t="s">
        <v>1525</v>
      </c>
      <c r="G457" s="205" t="s">
        <v>12043</v>
      </c>
      <c r="H457" s="286"/>
      <c r="I457" s="287"/>
      <c r="J457" s="286"/>
      <c r="K457" s="210" t="s">
        <v>12891</v>
      </c>
      <c r="L457" s="210" t="s">
        <v>12892</v>
      </c>
    </row>
    <row r="458" spans="1:12" ht="78" x14ac:dyDescent="0.3">
      <c r="A458" s="202" t="s">
        <v>379</v>
      </c>
      <c r="B458" s="219">
        <v>44939</v>
      </c>
      <c r="C458" s="204" t="s">
        <v>12893</v>
      </c>
      <c r="D458" s="210" t="s">
        <v>12894</v>
      </c>
      <c r="E458" s="210" t="s">
        <v>12895</v>
      </c>
      <c r="F458" s="205" t="s">
        <v>1525</v>
      </c>
      <c r="G458" s="205" t="s">
        <v>942</v>
      </c>
      <c r="H458" s="286"/>
      <c r="I458" s="287"/>
      <c r="J458" s="286"/>
      <c r="K458" s="210" t="s">
        <v>12896</v>
      </c>
      <c r="L458" s="210" t="s">
        <v>12897</v>
      </c>
    </row>
    <row r="459" spans="1:12" ht="62.4" x14ac:dyDescent="0.3">
      <c r="A459" s="202" t="s">
        <v>379</v>
      </c>
      <c r="B459" s="219">
        <v>44939</v>
      </c>
      <c r="C459" s="204" t="s">
        <v>12898</v>
      </c>
      <c r="D459" s="210" t="s">
        <v>5306</v>
      </c>
      <c r="E459" s="210" t="s">
        <v>704</v>
      </c>
      <c r="F459" s="205" t="s">
        <v>1525</v>
      </c>
      <c r="G459" s="205" t="s">
        <v>374</v>
      </c>
      <c r="H459" s="286"/>
      <c r="I459" s="287"/>
      <c r="J459" s="286"/>
      <c r="K459" s="210" t="s">
        <v>12899</v>
      </c>
      <c r="L459" s="210" t="s">
        <v>12900</v>
      </c>
    </row>
    <row r="460" spans="1:12" ht="78" x14ac:dyDescent="0.3">
      <c r="A460" s="202" t="s">
        <v>400</v>
      </c>
      <c r="B460" s="219">
        <v>44939</v>
      </c>
      <c r="C460" s="204" t="s">
        <v>12901</v>
      </c>
      <c r="D460" s="210" t="s">
        <v>12902</v>
      </c>
      <c r="E460" s="210" t="s">
        <v>988</v>
      </c>
      <c r="F460" s="205" t="s">
        <v>1782</v>
      </c>
      <c r="G460" s="205" t="s">
        <v>942</v>
      </c>
      <c r="H460" s="286"/>
      <c r="I460" s="287" t="s">
        <v>2678</v>
      </c>
      <c r="J460" s="286"/>
      <c r="K460" s="210" t="s">
        <v>12903</v>
      </c>
      <c r="L460" s="210" t="s">
        <v>12904</v>
      </c>
    </row>
    <row r="461" spans="1:12" ht="124.8" x14ac:dyDescent="0.3">
      <c r="A461" s="202" t="s">
        <v>1033</v>
      </c>
      <c r="B461" s="219">
        <v>44939</v>
      </c>
      <c r="C461" s="204" t="s">
        <v>12905</v>
      </c>
      <c r="D461" s="210" t="s">
        <v>12906</v>
      </c>
      <c r="E461" s="210" t="s">
        <v>12907</v>
      </c>
      <c r="F461" s="205" t="s">
        <v>1470</v>
      </c>
      <c r="G461" s="205" t="s">
        <v>2951</v>
      </c>
      <c r="H461" s="286"/>
      <c r="I461" s="287"/>
      <c r="J461" s="286"/>
      <c r="K461" s="210" t="s">
        <v>12908</v>
      </c>
      <c r="L461" s="210" t="s">
        <v>12909</v>
      </c>
    </row>
    <row r="462" spans="1:12" ht="93.6" x14ac:dyDescent="0.3">
      <c r="A462" s="202" t="s">
        <v>379</v>
      </c>
      <c r="B462" s="219">
        <v>44939</v>
      </c>
      <c r="C462" s="204" t="s">
        <v>12910</v>
      </c>
      <c r="D462" s="210" t="s">
        <v>12911</v>
      </c>
      <c r="E462" s="210" t="s">
        <v>9807</v>
      </c>
      <c r="F462" s="205" t="s">
        <v>1470</v>
      </c>
      <c r="G462" s="205" t="s">
        <v>942</v>
      </c>
      <c r="H462" s="286"/>
      <c r="I462" s="287"/>
      <c r="J462" s="286"/>
      <c r="K462" s="210" t="s">
        <v>12912</v>
      </c>
      <c r="L462" s="210" t="s">
        <v>12913</v>
      </c>
    </row>
    <row r="463" spans="1:12" ht="124.8" x14ac:dyDescent="0.3">
      <c r="A463" s="202" t="s">
        <v>379</v>
      </c>
      <c r="B463" s="219">
        <v>44939</v>
      </c>
      <c r="C463" s="204" t="s">
        <v>12914</v>
      </c>
      <c r="D463" s="210" t="s">
        <v>12915</v>
      </c>
      <c r="E463" s="210" t="s">
        <v>12916</v>
      </c>
      <c r="F463" s="205" t="s">
        <v>2702</v>
      </c>
      <c r="G463" s="205" t="s">
        <v>374</v>
      </c>
      <c r="H463" s="286"/>
      <c r="I463" s="287"/>
      <c r="J463" s="286"/>
      <c r="K463" s="210" t="s">
        <v>12917</v>
      </c>
      <c r="L463" s="210" t="s">
        <v>12918</v>
      </c>
    </row>
    <row r="464" spans="1:12" ht="124.8" x14ac:dyDescent="0.3">
      <c r="A464" s="202" t="s">
        <v>1214</v>
      </c>
      <c r="B464" s="219">
        <v>44939</v>
      </c>
      <c r="C464" s="204" t="s">
        <v>12919</v>
      </c>
      <c r="D464" s="210" t="s">
        <v>12920</v>
      </c>
      <c r="E464" s="210" t="s">
        <v>1316</v>
      </c>
      <c r="F464" s="205" t="s">
        <v>5729</v>
      </c>
      <c r="G464" s="205" t="s">
        <v>374</v>
      </c>
      <c r="H464" s="286"/>
      <c r="I464" s="287"/>
      <c r="J464" s="286"/>
      <c r="K464" s="210" t="s">
        <v>12921</v>
      </c>
      <c r="L464" s="210" t="s">
        <v>12922</v>
      </c>
    </row>
    <row r="465" spans="1:12" ht="156" x14ac:dyDescent="0.3">
      <c r="A465" s="202" t="s">
        <v>1654</v>
      </c>
      <c r="B465" s="219">
        <v>44939</v>
      </c>
      <c r="C465" s="204" t="s">
        <v>12923</v>
      </c>
      <c r="D465" s="210" t="s">
        <v>12924</v>
      </c>
      <c r="E465" s="210" t="s">
        <v>12925</v>
      </c>
      <c r="F465" s="205" t="s">
        <v>3298</v>
      </c>
      <c r="G465" s="205" t="s">
        <v>942</v>
      </c>
      <c r="H465" s="286"/>
      <c r="I465" s="287" t="s">
        <v>505</v>
      </c>
      <c r="J465" s="286"/>
      <c r="K465" s="210" t="s">
        <v>12926</v>
      </c>
      <c r="L465" s="210" t="s">
        <v>12927</v>
      </c>
    </row>
    <row r="466" spans="1:12" ht="93.6" x14ac:dyDescent="0.3">
      <c r="A466" s="202" t="s">
        <v>927</v>
      </c>
      <c r="B466" s="219">
        <v>44939</v>
      </c>
      <c r="C466" s="204" t="s">
        <v>12928</v>
      </c>
      <c r="D466" s="210" t="s">
        <v>12929</v>
      </c>
      <c r="E466" s="210" t="s">
        <v>3247</v>
      </c>
      <c r="F466" s="205" t="s">
        <v>5745</v>
      </c>
      <c r="G466" s="205" t="s">
        <v>12930</v>
      </c>
      <c r="H466" s="286"/>
      <c r="I466" s="287"/>
      <c r="J466" s="286"/>
      <c r="K466" s="210" t="s">
        <v>12931</v>
      </c>
      <c r="L466" s="210" t="s">
        <v>12932</v>
      </c>
    </row>
    <row r="467" spans="1:12" ht="46.8" x14ac:dyDescent="0.3">
      <c r="A467" s="202" t="s">
        <v>390</v>
      </c>
      <c r="B467" s="219">
        <v>44939</v>
      </c>
      <c r="C467" s="204" t="s">
        <v>12933</v>
      </c>
      <c r="D467" s="210" t="s">
        <v>12934</v>
      </c>
      <c r="E467" s="210" t="s">
        <v>2000</v>
      </c>
      <c r="F467" s="205" t="s">
        <v>374</v>
      </c>
      <c r="G467" s="205" t="s">
        <v>374</v>
      </c>
      <c r="H467" s="286"/>
      <c r="I467" s="287"/>
      <c r="J467" s="286"/>
      <c r="K467" s="210" t="s">
        <v>12935</v>
      </c>
      <c r="L467" s="210" t="s">
        <v>12936</v>
      </c>
    </row>
    <row r="468" spans="1:12" ht="31.2" x14ac:dyDescent="0.3">
      <c r="A468" s="202" t="s">
        <v>379</v>
      </c>
      <c r="B468" s="219">
        <v>44939</v>
      </c>
      <c r="C468" s="204" t="s">
        <v>2690</v>
      </c>
      <c r="D468" s="210" t="s">
        <v>12937</v>
      </c>
      <c r="E468" s="210" t="s">
        <v>1340</v>
      </c>
      <c r="F468" s="205" t="s">
        <v>374</v>
      </c>
      <c r="G468" s="205" t="s">
        <v>374</v>
      </c>
      <c r="H468" s="286"/>
      <c r="I468" s="287"/>
      <c r="J468" s="286"/>
      <c r="K468" s="210" t="s">
        <v>12938</v>
      </c>
      <c r="L468" s="210" t="s">
        <v>12939</v>
      </c>
    </row>
    <row r="469" spans="1:12" ht="62.4" x14ac:dyDescent="0.3">
      <c r="A469" s="202" t="s">
        <v>400</v>
      </c>
      <c r="B469" s="219">
        <v>44939</v>
      </c>
      <c r="C469" s="204" t="s">
        <v>12940</v>
      </c>
      <c r="D469" s="210" t="s">
        <v>12941</v>
      </c>
      <c r="E469" s="210" t="s">
        <v>1412</v>
      </c>
      <c r="F469" s="205" t="s">
        <v>374</v>
      </c>
      <c r="G469" s="205" t="s">
        <v>374</v>
      </c>
      <c r="H469" s="286"/>
      <c r="I469" s="287"/>
      <c r="J469" s="286"/>
      <c r="K469" s="210" t="s">
        <v>12942</v>
      </c>
      <c r="L469" s="210" t="s">
        <v>12943</v>
      </c>
    </row>
    <row r="470" spans="1:12" ht="46.8" x14ac:dyDescent="0.3">
      <c r="A470" s="202" t="s">
        <v>400</v>
      </c>
      <c r="B470" s="219">
        <v>44939</v>
      </c>
      <c r="C470" s="204" t="s">
        <v>2470</v>
      </c>
      <c r="D470" s="210" t="s">
        <v>2471</v>
      </c>
      <c r="E470" s="210" t="s">
        <v>12944</v>
      </c>
      <c r="F470" s="205" t="s">
        <v>374</v>
      </c>
      <c r="G470" s="205" t="s">
        <v>374</v>
      </c>
      <c r="H470" s="286"/>
      <c r="I470" s="287"/>
      <c r="J470" s="286"/>
      <c r="K470" s="210" t="s">
        <v>12945</v>
      </c>
      <c r="L470" s="210" t="s">
        <v>12946</v>
      </c>
    </row>
    <row r="471" spans="1:12" ht="46.8" x14ac:dyDescent="0.3">
      <c r="A471" s="202" t="s">
        <v>400</v>
      </c>
      <c r="B471" s="219">
        <v>44939</v>
      </c>
      <c r="C471" s="204" t="s">
        <v>12947</v>
      </c>
      <c r="D471" s="210" t="s">
        <v>12948</v>
      </c>
      <c r="E471" s="210" t="s">
        <v>2648</v>
      </c>
      <c r="F471" s="205" t="s">
        <v>374</v>
      </c>
      <c r="G471" s="205" t="s">
        <v>374</v>
      </c>
      <c r="H471" s="286"/>
      <c r="I471" s="287"/>
      <c r="J471" s="286"/>
      <c r="K471" s="210" t="s">
        <v>12949</v>
      </c>
      <c r="L471" s="210" t="s">
        <v>12950</v>
      </c>
    </row>
    <row r="472" spans="1:12" ht="78" x14ac:dyDescent="0.3">
      <c r="A472" s="202" t="s">
        <v>390</v>
      </c>
      <c r="B472" s="219">
        <v>44939</v>
      </c>
      <c r="C472" s="204" t="s">
        <v>12951</v>
      </c>
      <c r="D472" s="210" t="s">
        <v>3584</v>
      </c>
      <c r="E472" s="210" t="s">
        <v>2240</v>
      </c>
      <c r="F472" s="205" t="s">
        <v>374</v>
      </c>
      <c r="G472" s="205" t="s">
        <v>374</v>
      </c>
      <c r="H472" s="286"/>
      <c r="I472" s="287"/>
      <c r="J472" s="286"/>
      <c r="K472" s="210" t="s">
        <v>12952</v>
      </c>
      <c r="L472" s="210" t="s">
        <v>3587</v>
      </c>
    </row>
    <row r="473" spans="1:12" ht="62.4" x14ac:dyDescent="0.3">
      <c r="A473" s="202" t="s">
        <v>390</v>
      </c>
      <c r="B473" s="219">
        <v>44939</v>
      </c>
      <c r="C473" s="204" t="s">
        <v>5414</v>
      </c>
      <c r="D473" s="210" t="s">
        <v>5415</v>
      </c>
      <c r="E473" s="210" t="s">
        <v>3207</v>
      </c>
      <c r="F473" s="205" t="s">
        <v>374</v>
      </c>
      <c r="G473" s="205" t="s">
        <v>374</v>
      </c>
      <c r="H473" s="286"/>
      <c r="I473" s="287"/>
      <c r="J473" s="286"/>
      <c r="K473" s="210" t="s">
        <v>12953</v>
      </c>
      <c r="L473" s="210" t="s">
        <v>5420</v>
      </c>
    </row>
    <row r="474" spans="1:12" ht="62.4" x14ac:dyDescent="0.3">
      <c r="A474" s="202" t="s">
        <v>400</v>
      </c>
      <c r="B474" s="219">
        <v>44939</v>
      </c>
      <c r="C474" s="204" t="s">
        <v>9821</v>
      </c>
      <c r="D474" s="210" t="s">
        <v>7128</v>
      </c>
      <c r="E474" s="210" t="s">
        <v>445</v>
      </c>
      <c r="F474" s="205" t="s">
        <v>374</v>
      </c>
      <c r="G474" s="205" t="s">
        <v>374</v>
      </c>
      <c r="H474" s="286"/>
      <c r="I474" s="287"/>
      <c r="J474" s="286"/>
      <c r="K474" s="210" t="s">
        <v>12954</v>
      </c>
      <c r="L474" s="210" t="s">
        <v>12955</v>
      </c>
    </row>
    <row r="475" spans="1:12" ht="78" x14ac:dyDescent="0.3">
      <c r="A475" s="202" t="s">
        <v>1214</v>
      </c>
      <c r="B475" s="219">
        <v>44939</v>
      </c>
      <c r="C475" s="204" t="s">
        <v>12956</v>
      </c>
      <c r="D475" s="210" t="s">
        <v>12957</v>
      </c>
      <c r="E475" s="210" t="s">
        <v>12958</v>
      </c>
      <c r="F475" s="205" t="s">
        <v>374</v>
      </c>
      <c r="G475" s="205" t="s">
        <v>374</v>
      </c>
      <c r="H475" s="286"/>
      <c r="I475" s="287"/>
      <c r="J475" s="286"/>
      <c r="K475" s="210" t="s">
        <v>12959</v>
      </c>
      <c r="L475" s="210" t="s">
        <v>12960</v>
      </c>
    </row>
    <row r="476" spans="1:12" ht="109.2" x14ac:dyDescent="0.3">
      <c r="A476" s="202" t="s">
        <v>400</v>
      </c>
      <c r="B476" s="219">
        <v>44939</v>
      </c>
      <c r="C476" s="204" t="s">
        <v>7266</v>
      </c>
      <c r="D476" s="210" t="s">
        <v>7267</v>
      </c>
      <c r="E476" s="210" t="s">
        <v>12961</v>
      </c>
      <c r="F476" s="205" t="s">
        <v>374</v>
      </c>
      <c r="G476" s="205" t="s">
        <v>374</v>
      </c>
      <c r="H476" s="286"/>
      <c r="I476" s="287"/>
      <c r="J476" s="286"/>
      <c r="K476" s="210" t="s">
        <v>12962</v>
      </c>
      <c r="L476" s="210" t="s">
        <v>7269</v>
      </c>
    </row>
    <row r="477" spans="1:12" ht="140.4" x14ac:dyDescent="0.3">
      <c r="A477" s="202" t="s">
        <v>412</v>
      </c>
      <c r="B477" s="219">
        <v>44939</v>
      </c>
      <c r="C477" s="204" t="s">
        <v>12963</v>
      </c>
      <c r="D477" s="210" t="s">
        <v>12964</v>
      </c>
      <c r="E477" s="210" t="s">
        <v>12965</v>
      </c>
      <c r="F477" s="205" t="s">
        <v>374</v>
      </c>
      <c r="G477" s="205" t="s">
        <v>374</v>
      </c>
      <c r="H477" s="286"/>
      <c r="I477" s="287"/>
      <c r="J477" s="286"/>
      <c r="K477" s="210" t="s">
        <v>12966</v>
      </c>
      <c r="L477" s="210" t="s">
        <v>12967</v>
      </c>
    </row>
    <row r="478" spans="1:12" ht="62.4" x14ac:dyDescent="0.3">
      <c r="A478" s="202" t="s">
        <v>400</v>
      </c>
      <c r="B478" s="219">
        <v>44939</v>
      </c>
      <c r="C478" s="204" t="s">
        <v>12968</v>
      </c>
      <c r="D478" s="210" t="s">
        <v>12969</v>
      </c>
      <c r="E478" s="210" t="s">
        <v>12970</v>
      </c>
      <c r="F478" s="205" t="s">
        <v>1059</v>
      </c>
      <c r="G478" s="205" t="s">
        <v>374</v>
      </c>
      <c r="H478" s="286"/>
      <c r="I478" s="287"/>
      <c r="J478" s="286"/>
      <c r="K478" s="210" t="s">
        <v>12971</v>
      </c>
      <c r="L478" s="210" t="s">
        <v>12972</v>
      </c>
    </row>
    <row r="479" spans="1:12" ht="46.8" x14ac:dyDescent="0.3">
      <c r="A479" s="202" t="s">
        <v>400</v>
      </c>
      <c r="B479" s="219">
        <v>44932</v>
      </c>
      <c r="C479" s="204" t="s">
        <v>9013</v>
      </c>
      <c r="D479" s="210" t="s">
        <v>9014</v>
      </c>
      <c r="E479" s="210" t="s">
        <v>12973</v>
      </c>
      <c r="F479" s="205" t="s">
        <v>1463</v>
      </c>
      <c r="G479" s="205" t="s">
        <v>374</v>
      </c>
      <c r="H479" s="286"/>
      <c r="I479" s="287"/>
      <c r="J479" s="286"/>
      <c r="K479" s="210" t="s">
        <v>12974</v>
      </c>
      <c r="L479" s="210" t="s">
        <v>9017</v>
      </c>
    </row>
    <row r="480" spans="1:12" ht="109.2" x14ac:dyDescent="0.3">
      <c r="A480" s="202" t="s">
        <v>379</v>
      </c>
      <c r="B480" s="219">
        <v>44932</v>
      </c>
      <c r="C480" s="204" t="s">
        <v>6731</v>
      </c>
      <c r="D480" s="210" t="s">
        <v>6732</v>
      </c>
      <c r="E480" s="210" t="s">
        <v>1316</v>
      </c>
      <c r="F480" s="205" t="s">
        <v>1606</v>
      </c>
      <c r="G480" s="205" t="s">
        <v>564</v>
      </c>
      <c r="H480" s="286"/>
      <c r="I480" s="287"/>
      <c r="J480" s="286"/>
      <c r="K480" s="210" t="s">
        <v>12975</v>
      </c>
      <c r="L480" s="210" t="s">
        <v>12976</v>
      </c>
    </row>
    <row r="481" spans="1:12" ht="62.4" x14ac:dyDescent="0.3">
      <c r="A481" s="202" t="s">
        <v>400</v>
      </c>
      <c r="B481" s="219">
        <v>44932</v>
      </c>
      <c r="C481" s="204" t="s">
        <v>12977</v>
      </c>
      <c r="D481" s="210" t="s">
        <v>12978</v>
      </c>
      <c r="E481" s="210" t="s">
        <v>12979</v>
      </c>
      <c r="F481" s="205" t="s">
        <v>1525</v>
      </c>
      <c r="G481" s="205" t="s">
        <v>409</v>
      </c>
      <c r="H481" s="286"/>
      <c r="I481" s="287"/>
      <c r="J481" s="286"/>
      <c r="K481" s="210" t="s">
        <v>12980</v>
      </c>
      <c r="L481" s="210" t="s">
        <v>12981</v>
      </c>
    </row>
    <row r="482" spans="1:12" ht="93.6" x14ac:dyDescent="0.3">
      <c r="A482" s="202" t="s">
        <v>379</v>
      </c>
      <c r="B482" s="219">
        <v>44932</v>
      </c>
      <c r="C482" s="204" t="s">
        <v>12982</v>
      </c>
      <c r="D482" s="210" t="s">
        <v>12983</v>
      </c>
      <c r="E482" s="210" t="s">
        <v>1360</v>
      </c>
      <c r="F482" s="205" t="s">
        <v>1518</v>
      </c>
      <c r="G482" s="205" t="s">
        <v>2326</v>
      </c>
      <c r="H482" s="286"/>
      <c r="I482" s="287"/>
      <c r="J482" s="286"/>
      <c r="K482" s="210" t="s">
        <v>12984</v>
      </c>
      <c r="L482" s="210" t="s">
        <v>12985</v>
      </c>
    </row>
    <row r="483" spans="1:12" ht="62.4" x14ac:dyDescent="0.3">
      <c r="A483" s="202" t="s">
        <v>400</v>
      </c>
      <c r="B483" s="219">
        <v>44932</v>
      </c>
      <c r="C483" s="204" t="s">
        <v>9705</v>
      </c>
      <c r="D483" s="210" t="s">
        <v>12986</v>
      </c>
      <c r="E483" s="210" t="s">
        <v>12987</v>
      </c>
      <c r="F483" s="205" t="s">
        <v>1518</v>
      </c>
      <c r="G483" s="205" t="s">
        <v>374</v>
      </c>
      <c r="H483" s="286"/>
      <c r="I483" s="287"/>
      <c r="J483" s="286"/>
      <c r="K483" s="210" t="s">
        <v>12988</v>
      </c>
      <c r="L483" s="210" t="s">
        <v>12989</v>
      </c>
    </row>
    <row r="484" spans="1:12" ht="78" x14ac:dyDescent="0.3">
      <c r="A484" s="202" t="s">
        <v>390</v>
      </c>
      <c r="B484" s="219">
        <v>44932</v>
      </c>
      <c r="C484" s="204" t="s">
        <v>6447</v>
      </c>
      <c r="D484" s="210" t="s">
        <v>6448</v>
      </c>
      <c r="E484" s="210" t="s">
        <v>6449</v>
      </c>
      <c r="F484" s="205" t="s">
        <v>1470</v>
      </c>
      <c r="G484" s="205" t="s">
        <v>374</v>
      </c>
      <c r="H484" s="286"/>
      <c r="I484" s="287" t="s">
        <v>12271</v>
      </c>
      <c r="J484" s="286"/>
      <c r="K484" s="210" t="s">
        <v>12990</v>
      </c>
      <c r="L484" s="210" t="s">
        <v>6453</v>
      </c>
    </row>
    <row r="485" spans="1:12" ht="124.8" x14ac:dyDescent="0.3">
      <c r="A485" s="202" t="s">
        <v>379</v>
      </c>
      <c r="B485" s="219">
        <v>44932</v>
      </c>
      <c r="C485" s="204" t="s">
        <v>12991</v>
      </c>
      <c r="D485" s="210" t="s">
        <v>12992</v>
      </c>
      <c r="E485" s="210" t="s">
        <v>445</v>
      </c>
      <c r="F485" s="205" t="s">
        <v>12993</v>
      </c>
      <c r="G485" s="205" t="s">
        <v>12994</v>
      </c>
      <c r="H485" s="286"/>
      <c r="I485" s="287"/>
      <c r="J485" s="286"/>
      <c r="K485" s="210" t="s">
        <v>12995</v>
      </c>
      <c r="L485" s="210" t="s">
        <v>12996</v>
      </c>
    </row>
    <row r="486" spans="1:12" ht="140.4" x14ac:dyDescent="0.3">
      <c r="A486" s="202" t="s">
        <v>1593</v>
      </c>
      <c r="B486" s="219">
        <v>44932</v>
      </c>
      <c r="C486" s="204" t="s">
        <v>12997</v>
      </c>
      <c r="D486" s="210" t="s">
        <v>12998</v>
      </c>
      <c r="E486" s="210" t="s">
        <v>12999</v>
      </c>
      <c r="F486" s="205" t="s">
        <v>5463</v>
      </c>
      <c r="G486" s="205" t="s">
        <v>5307</v>
      </c>
      <c r="H486" s="286"/>
      <c r="I486" s="287"/>
      <c r="J486" s="286"/>
      <c r="K486" s="210" t="s">
        <v>13000</v>
      </c>
      <c r="L486" s="210" t="s">
        <v>13001</v>
      </c>
    </row>
    <row r="487" spans="1:12" ht="62.4" x14ac:dyDescent="0.3">
      <c r="A487" s="202" t="s">
        <v>390</v>
      </c>
      <c r="B487" s="219">
        <v>44932</v>
      </c>
      <c r="C487" s="204" t="s">
        <v>7355</v>
      </c>
      <c r="D487" s="210" t="s">
        <v>7356</v>
      </c>
      <c r="E487" s="210" t="s">
        <v>3851</v>
      </c>
      <c r="F487" s="205" t="s">
        <v>374</v>
      </c>
      <c r="G487" s="205" t="s">
        <v>942</v>
      </c>
      <c r="H487" s="286"/>
      <c r="I487" s="287"/>
      <c r="J487" s="286"/>
      <c r="K487" s="210" t="s">
        <v>13002</v>
      </c>
      <c r="L487" s="210" t="s">
        <v>7359</v>
      </c>
    </row>
    <row r="488" spans="1:12" ht="109.2" x14ac:dyDescent="0.3">
      <c r="A488" s="202" t="s">
        <v>412</v>
      </c>
      <c r="B488" s="219">
        <v>44932</v>
      </c>
      <c r="C488" s="204" t="s">
        <v>13003</v>
      </c>
      <c r="D488" s="210" t="s">
        <v>13004</v>
      </c>
      <c r="E488" s="210" t="s">
        <v>13005</v>
      </c>
      <c r="F488" s="205" t="s">
        <v>374</v>
      </c>
      <c r="G488" s="205" t="s">
        <v>374</v>
      </c>
      <c r="H488" s="286"/>
      <c r="I488" s="287"/>
      <c r="J488" s="286"/>
      <c r="K488" s="210" t="s">
        <v>13006</v>
      </c>
      <c r="L488" s="210" t="s">
        <v>13007</v>
      </c>
    </row>
    <row r="489" spans="1:12" ht="124.8" x14ac:dyDescent="0.3">
      <c r="A489" s="202" t="s">
        <v>412</v>
      </c>
      <c r="B489" s="219">
        <v>44932</v>
      </c>
      <c r="C489" s="204" t="s">
        <v>13008</v>
      </c>
      <c r="D489" s="210" t="s">
        <v>13009</v>
      </c>
      <c r="E489" s="210" t="s">
        <v>1360</v>
      </c>
      <c r="F489" s="205" t="s">
        <v>374</v>
      </c>
      <c r="G489" s="205" t="s">
        <v>849</v>
      </c>
      <c r="H489" s="286"/>
      <c r="I489" s="287"/>
      <c r="J489" s="286"/>
      <c r="K489" s="210" t="s">
        <v>13010</v>
      </c>
      <c r="L489" s="210" t="s">
        <v>13011</v>
      </c>
    </row>
    <row r="490" spans="1:12" ht="46.8" x14ac:dyDescent="0.3">
      <c r="A490" s="202" t="s">
        <v>412</v>
      </c>
      <c r="B490" s="219">
        <v>44932</v>
      </c>
      <c r="C490" s="204" t="s">
        <v>13012</v>
      </c>
      <c r="D490" s="210" t="s">
        <v>13013</v>
      </c>
      <c r="E490" s="210" t="s">
        <v>13014</v>
      </c>
      <c r="F490" s="205" t="s">
        <v>374</v>
      </c>
      <c r="G490" s="205" t="s">
        <v>374</v>
      </c>
      <c r="H490" s="286"/>
      <c r="I490" s="287"/>
      <c r="J490" s="286"/>
      <c r="K490" s="210" t="s">
        <v>13015</v>
      </c>
      <c r="L490" s="210" t="s">
        <v>13016</v>
      </c>
    </row>
    <row r="491" spans="1:12" ht="62.4" x14ac:dyDescent="0.3">
      <c r="A491" s="202" t="s">
        <v>390</v>
      </c>
      <c r="B491" s="219">
        <v>44932</v>
      </c>
      <c r="C491" s="204" t="s">
        <v>6257</v>
      </c>
      <c r="D491" s="210" t="s">
        <v>6258</v>
      </c>
      <c r="E491" s="210" t="s">
        <v>510</v>
      </c>
      <c r="F491" s="205" t="s">
        <v>374</v>
      </c>
      <c r="G491" s="205" t="s">
        <v>374</v>
      </c>
      <c r="H491" s="286"/>
      <c r="I491" s="287"/>
      <c r="J491" s="286"/>
      <c r="K491" s="210" t="s">
        <v>13017</v>
      </c>
      <c r="L491" s="210" t="s">
        <v>6261</v>
      </c>
    </row>
    <row r="492" spans="1:12" ht="78" x14ac:dyDescent="0.3">
      <c r="A492" s="202" t="s">
        <v>390</v>
      </c>
      <c r="B492" s="219">
        <v>44932</v>
      </c>
      <c r="C492" s="204" t="s">
        <v>7428</v>
      </c>
      <c r="D492" s="210" t="s">
        <v>7429</v>
      </c>
      <c r="E492" s="210" t="s">
        <v>2185</v>
      </c>
      <c r="F492" s="205" t="s">
        <v>374</v>
      </c>
      <c r="G492" s="205" t="s">
        <v>374</v>
      </c>
      <c r="H492" s="286"/>
      <c r="I492" s="287"/>
      <c r="J492" s="286"/>
      <c r="K492" s="210" t="s">
        <v>13018</v>
      </c>
      <c r="L492" s="210" t="s">
        <v>7432</v>
      </c>
    </row>
    <row r="493" spans="1:12" ht="46.8" x14ac:dyDescent="0.3">
      <c r="A493" s="202" t="s">
        <v>390</v>
      </c>
      <c r="B493" s="219">
        <v>44932</v>
      </c>
      <c r="C493" s="204" t="s">
        <v>13019</v>
      </c>
      <c r="D493" s="210" t="s">
        <v>13020</v>
      </c>
      <c r="E493" s="210" t="s">
        <v>13021</v>
      </c>
      <c r="F493" s="205" t="s">
        <v>374</v>
      </c>
      <c r="G493" s="205" t="s">
        <v>374</v>
      </c>
      <c r="H493" s="286"/>
      <c r="I493" s="287" t="s">
        <v>2678</v>
      </c>
      <c r="J493" s="286"/>
      <c r="K493" s="210" t="s">
        <v>13022</v>
      </c>
      <c r="L493" s="210" t="s">
        <v>13023</v>
      </c>
    </row>
    <row r="494" spans="1:12" ht="109.2" x14ac:dyDescent="0.3">
      <c r="A494" s="202" t="s">
        <v>379</v>
      </c>
      <c r="B494" s="219">
        <v>44932</v>
      </c>
      <c r="C494" s="204" t="s">
        <v>13024</v>
      </c>
      <c r="D494" s="210" t="s">
        <v>838</v>
      </c>
      <c r="E494" s="210" t="s">
        <v>13025</v>
      </c>
      <c r="F494" s="205" t="s">
        <v>374</v>
      </c>
      <c r="G494" s="205" t="s">
        <v>374</v>
      </c>
      <c r="H494" s="286"/>
      <c r="I494" s="287"/>
      <c r="J494" s="286"/>
      <c r="K494" s="210" t="s">
        <v>13026</v>
      </c>
      <c r="L494" s="210" t="s">
        <v>13027</v>
      </c>
    </row>
    <row r="495" spans="1:12" ht="62.4" x14ac:dyDescent="0.3">
      <c r="A495" s="202" t="s">
        <v>412</v>
      </c>
      <c r="B495" s="219">
        <v>44932</v>
      </c>
      <c r="C495" s="204" t="s">
        <v>13028</v>
      </c>
      <c r="D495" s="210" t="s">
        <v>12741</v>
      </c>
      <c r="E495" s="210" t="s">
        <v>13029</v>
      </c>
      <c r="F495" s="205" t="s">
        <v>374</v>
      </c>
      <c r="G495" s="205" t="s">
        <v>374</v>
      </c>
      <c r="H495" s="286"/>
      <c r="I495" s="287"/>
      <c r="J495" s="286"/>
      <c r="K495" s="210" t="s">
        <v>13030</v>
      </c>
      <c r="L495" s="210" t="s">
        <v>13031</v>
      </c>
    </row>
    <row r="496" spans="1:12" ht="93.6" x14ac:dyDescent="0.3">
      <c r="A496" s="202" t="s">
        <v>400</v>
      </c>
      <c r="B496" s="219">
        <v>44932</v>
      </c>
      <c r="C496" s="204" t="s">
        <v>9177</v>
      </c>
      <c r="D496" s="210" t="s">
        <v>9178</v>
      </c>
      <c r="E496" s="210" t="s">
        <v>13032</v>
      </c>
      <c r="F496" s="205" t="s">
        <v>374</v>
      </c>
      <c r="G496" s="205" t="s">
        <v>374</v>
      </c>
      <c r="H496" s="286"/>
      <c r="I496" s="287"/>
      <c r="J496" s="286"/>
      <c r="K496" s="210" t="s">
        <v>13033</v>
      </c>
      <c r="L496" s="210" t="s">
        <v>13034</v>
      </c>
    </row>
    <row r="497" spans="1:12" ht="78" x14ac:dyDescent="0.3">
      <c r="A497" s="202" t="s">
        <v>400</v>
      </c>
      <c r="B497" s="219">
        <v>44932</v>
      </c>
      <c r="C497" s="204" t="s">
        <v>9360</v>
      </c>
      <c r="D497" s="210" t="s">
        <v>9361</v>
      </c>
      <c r="E497" s="210" t="s">
        <v>13035</v>
      </c>
      <c r="F497" s="205" t="s">
        <v>374</v>
      </c>
      <c r="G497" s="205" t="s">
        <v>374</v>
      </c>
      <c r="H497" s="286"/>
      <c r="I497" s="287"/>
      <c r="J497" s="286"/>
      <c r="K497" s="210" t="s">
        <v>13036</v>
      </c>
      <c r="L497" s="210" t="s">
        <v>9364</v>
      </c>
    </row>
    <row r="498" spans="1:12" ht="78" x14ac:dyDescent="0.3">
      <c r="A498" s="202" t="s">
        <v>400</v>
      </c>
      <c r="B498" s="219">
        <v>44932</v>
      </c>
      <c r="C498" s="204" t="s">
        <v>13037</v>
      </c>
      <c r="D498" s="210" t="s">
        <v>13038</v>
      </c>
      <c r="E498" s="210" t="s">
        <v>3060</v>
      </c>
      <c r="F498" s="205" t="s">
        <v>374</v>
      </c>
      <c r="G498" s="205" t="s">
        <v>374</v>
      </c>
      <c r="H498" s="286"/>
      <c r="I498" s="287"/>
      <c r="J498" s="286"/>
      <c r="K498" s="210" t="s">
        <v>13039</v>
      </c>
      <c r="L498" s="210" t="s">
        <v>13040</v>
      </c>
    </row>
    <row r="499" spans="1:12" ht="109.2" x14ac:dyDescent="0.3">
      <c r="A499" s="202" t="s">
        <v>3174</v>
      </c>
      <c r="B499" s="219">
        <v>44932</v>
      </c>
      <c r="C499" s="204" t="s">
        <v>13041</v>
      </c>
      <c r="D499" s="210" t="s">
        <v>13042</v>
      </c>
      <c r="E499" s="210" t="s">
        <v>13043</v>
      </c>
      <c r="F499" s="205" t="s">
        <v>374</v>
      </c>
      <c r="G499" s="205" t="s">
        <v>374</v>
      </c>
      <c r="H499" s="286"/>
      <c r="I499" s="287"/>
      <c r="J499" s="286"/>
      <c r="K499" s="210" t="s">
        <v>13044</v>
      </c>
      <c r="L499" s="210" t="s">
        <v>13045</v>
      </c>
    </row>
    <row r="500" spans="1:12" ht="109.2" x14ac:dyDescent="0.3">
      <c r="A500" s="202" t="s">
        <v>822</v>
      </c>
      <c r="B500" s="219">
        <v>44932</v>
      </c>
      <c r="C500" s="204" t="s">
        <v>13046</v>
      </c>
      <c r="D500" s="210" t="s">
        <v>13047</v>
      </c>
      <c r="E500" s="210" t="s">
        <v>13048</v>
      </c>
      <c r="F500" s="205" t="s">
        <v>374</v>
      </c>
      <c r="G500" s="205" t="s">
        <v>374</v>
      </c>
      <c r="H500" s="286"/>
      <c r="I500" s="287"/>
      <c r="J500" s="286"/>
      <c r="K500" s="210" t="s">
        <v>13049</v>
      </c>
      <c r="L500" s="210" t="s">
        <v>13050</v>
      </c>
    </row>
    <row r="501" spans="1:12" ht="109.2" x14ac:dyDescent="0.3">
      <c r="A501" s="202" t="s">
        <v>400</v>
      </c>
      <c r="B501" s="219">
        <v>44932</v>
      </c>
      <c r="C501" s="204" t="s">
        <v>13051</v>
      </c>
      <c r="D501" s="210" t="s">
        <v>13052</v>
      </c>
      <c r="E501" s="210" t="s">
        <v>13053</v>
      </c>
      <c r="F501" s="205" t="s">
        <v>374</v>
      </c>
      <c r="G501" s="205" t="s">
        <v>374</v>
      </c>
      <c r="H501" s="286"/>
      <c r="I501" s="287"/>
      <c r="J501" s="286"/>
      <c r="K501" s="210" t="s">
        <v>13054</v>
      </c>
      <c r="L501" s="210" t="s">
        <v>13055</v>
      </c>
    </row>
    <row r="502" spans="1:12" ht="46.8" x14ac:dyDescent="0.3">
      <c r="A502" s="202" t="s">
        <v>412</v>
      </c>
      <c r="B502" s="219">
        <v>44925</v>
      </c>
      <c r="C502" s="204" t="s">
        <v>947</v>
      </c>
      <c r="D502" s="210" t="s">
        <v>948</v>
      </c>
      <c r="E502" s="210" t="s">
        <v>13056</v>
      </c>
      <c r="F502" s="205" t="s">
        <v>1556</v>
      </c>
      <c r="G502" s="205" t="s">
        <v>564</v>
      </c>
      <c r="H502" s="286"/>
      <c r="I502" s="287"/>
      <c r="J502" s="286"/>
      <c r="K502" s="210" t="s">
        <v>13057</v>
      </c>
      <c r="L502" s="210" t="s">
        <v>13058</v>
      </c>
    </row>
    <row r="503" spans="1:12" ht="46.8" x14ac:dyDescent="0.3">
      <c r="A503" s="202" t="s">
        <v>390</v>
      </c>
      <c r="B503" s="219">
        <v>44925</v>
      </c>
      <c r="C503" s="204" t="s">
        <v>9084</v>
      </c>
      <c r="D503" s="210" t="s">
        <v>9085</v>
      </c>
      <c r="E503" s="210" t="s">
        <v>9086</v>
      </c>
      <c r="F503" s="205" t="s">
        <v>1556</v>
      </c>
      <c r="G503" s="205" t="s">
        <v>374</v>
      </c>
      <c r="H503" s="286"/>
      <c r="I503" s="287"/>
      <c r="J503" s="286"/>
      <c r="K503" s="210" t="s">
        <v>13059</v>
      </c>
      <c r="L503" s="210" t="s">
        <v>9089</v>
      </c>
    </row>
    <row r="504" spans="1:12" ht="78" x14ac:dyDescent="0.3">
      <c r="A504" s="202" t="s">
        <v>390</v>
      </c>
      <c r="B504" s="219">
        <v>44925</v>
      </c>
      <c r="C504" s="204" t="s">
        <v>13060</v>
      </c>
      <c r="D504" s="210" t="s">
        <v>13061</v>
      </c>
      <c r="E504" s="210" t="s">
        <v>2143</v>
      </c>
      <c r="F504" s="205" t="s">
        <v>1463</v>
      </c>
      <c r="G504" s="205" t="s">
        <v>942</v>
      </c>
      <c r="H504" s="286"/>
      <c r="I504" s="287"/>
      <c r="J504" s="286"/>
      <c r="K504" s="210" t="s">
        <v>13062</v>
      </c>
      <c r="L504" s="210" t="s">
        <v>13063</v>
      </c>
    </row>
    <row r="505" spans="1:12" ht="78" x14ac:dyDescent="0.3">
      <c r="A505" s="202" t="s">
        <v>400</v>
      </c>
      <c r="B505" s="219">
        <v>44925</v>
      </c>
      <c r="C505" s="204" t="s">
        <v>13064</v>
      </c>
      <c r="D505" s="210" t="s">
        <v>13065</v>
      </c>
      <c r="E505" s="210" t="s">
        <v>510</v>
      </c>
      <c r="F505" s="205" t="s">
        <v>1463</v>
      </c>
      <c r="G505" s="205" t="s">
        <v>873</v>
      </c>
      <c r="H505" s="286"/>
      <c r="I505" s="287"/>
      <c r="J505" s="286"/>
      <c r="K505" s="210" t="s">
        <v>13066</v>
      </c>
      <c r="L505" s="210" t="s">
        <v>13067</v>
      </c>
    </row>
    <row r="506" spans="1:12" ht="46.8" x14ac:dyDescent="0.3">
      <c r="A506" s="202" t="s">
        <v>369</v>
      </c>
      <c r="B506" s="219">
        <v>44925</v>
      </c>
      <c r="C506" s="204" t="s">
        <v>13068</v>
      </c>
      <c r="D506" s="210" t="s">
        <v>13069</v>
      </c>
      <c r="E506" s="210" t="s">
        <v>13070</v>
      </c>
      <c r="F506" s="205" t="s">
        <v>1463</v>
      </c>
      <c r="G506" s="205" t="s">
        <v>374</v>
      </c>
      <c r="H506" s="286"/>
      <c r="I506" s="287"/>
      <c r="J506" s="286"/>
      <c r="K506" s="210" t="s">
        <v>13071</v>
      </c>
      <c r="L506" s="210" t="s">
        <v>13072</v>
      </c>
    </row>
    <row r="507" spans="1:12" ht="109.2" x14ac:dyDescent="0.3">
      <c r="A507" s="202" t="s">
        <v>412</v>
      </c>
      <c r="B507" s="219">
        <v>44925</v>
      </c>
      <c r="C507" s="204" t="s">
        <v>13073</v>
      </c>
      <c r="D507" s="210" t="s">
        <v>13074</v>
      </c>
      <c r="E507" s="210" t="s">
        <v>13075</v>
      </c>
      <c r="F507" s="205" t="s">
        <v>1525</v>
      </c>
      <c r="G507" s="205" t="s">
        <v>564</v>
      </c>
      <c r="H507" s="286"/>
      <c r="I507" s="287"/>
      <c r="J507" s="286"/>
      <c r="K507" s="210" t="s">
        <v>13076</v>
      </c>
      <c r="L507" s="210" t="s">
        <v>13077</v>
      </c>
    </row>
    <row r="508" spans="1:12" ht="109.2" x14ac:dyDescent="0.3">
      <c r="A508" s="202" t="s">
        <v>1033</v>
      </c>
      <c r="B508" s="219">
        <v>44925</v>
      </c>
      <c r="C508" s="204" t="s">
        <v>13078</v>
      </c>
      <c r="D508" s="210" t="s">
        <v>13079</v>
      </c>
      <c r="E508" s="210" t="s">
        <v>1421</v>
      </c>
      <c r="F508" s="205" t="s">
        <v>1525</v>
      </c>
      <c r="G508" s="205" t="s">
        <v>564</v>
      </c>
      <c r="H508" s="286"/>
      <c r="I508" s="287"/>
      <c r="J508" s="286"/>
      <c r="K508" s="210" t="s">
        <v>13080</v>
      </c>
      <c r="L508" s="210" t="s">
        <v>13081</v>
      </c>
    </row>
    <row r="509" spans="1:12" ht="62.4" x14ac:dyDescent="0.3">
      <c r="A509" s="202" t="s">
        <v>602</v>
      </c>
      <c r="B509" s="219">
        <v>44925</v>
      </c>
      <c r="C509" s="204" t="s">
        <v>13082</v>
      </c>
      <c r="D509" s="210" t="s">
        <v>13083</v>
      </c>
      <c r="E509" s="210" t="s">
        <v>1003</v>
      </c>
      <c r="F509" s="205" t="s">
        <v>1518</v>
      </c>
      <c r="G509" s="205" t="s">
        <v>942</v>
      </c>
      <c r="H509" s="286"/>
      <c r="I509" s="287"/>
      <c r="J509" s="286"/>
      <c r="K509" s="210" t="s">
        <v>13084</v>
      </c>
      <c r="L509" s="210" t="s">
        <v>13085</v>
      </c>
    </row>
    <row r="510" spans="1:12" ht="124.8" x14ac:dyDescent="0.3">
      <c r="A510" s="202" t="s">
        <v>379</v>
      </c>
      <c r="B510" s="219">
        <v>44925</v>
      </c>
      <c r="C510" s="204" t="s">
        <v>8309</v>
      </c>
      <c r="D510" s="210" t="s">
        <v>8310</v>
      </c>
      <c r="E510" s="210" t="s">
        <v>13086</v>
      </c>
      <c r="F510" s="205" t="s">
        <v>2702</v>
      </c>
      <c r="G510" s="205" t="s">
        <v>409</v>
      </c>
      <c r="H510" s="286"/>
      <c r="I510" s="287"/>
      <c r="J510" s="286"/>
      <c r="K510" s="210" t="s">
        <v>13087</v>
      </c>
      <c r="L510" s="210" t="s">
        <v>8313</v>
      </c>
    </row>
    <row r="511" spans="1:12" ht="78" x14ac:dyDescent="0.3">
      <c r="A511" s="202" t="s">
        <v>379</v>
      </c>
      <c r="B511" s="219">
        <v>44925</v>
      </c>
      <c r="C511" s="204" t="s">
        <v>13088</v>
      </c>
      <c r="D511" s="210" t="s">
        <v>13089</v>
      </c>
      <c r="E511" s="210" t="s">
        <v>1850</v>
      </c>
      <c r="F511" s="205" t="s">
        <v>2702</v>
      </c>
      <c r="G511" s="205" t="s">
        <v>564</v>
      </c>
      <c r="H511" s="286"/>
      <c r="I511" s="287"/>
      <c r="J511" s="286"/>
      <c r="K511" s="210" t="s">
        <v>13090</v>
      </c>
      <c r="L511" s="210" t="s">
        <v>13091</v>
      </c>
    </row>
    <row r="512" spans="1:12" ht="124.8" x14ac:dyDescent="0.3">
      <c r="A512" s="202" t="s">
        <v>400</v>
      </c>
      <c r="B512" s="219">
        <v>44925</v>
      </c>
      <c r="C512" s="204" t="s">
        <v>4889</v>
      </c>
      <c r="D512" s="210" t="s">
        <v>4890</v>
      </c>
      <c r="E512" s="210" t="s">
        <v>13092</v>
      </c>
      <c r="F512" s="205" t="s">
        <v>2702</v>
      </c>
      <c r="G512" s="205" t="s">
        <v>374</v>
      </c>
      <c r="H512" s="286"/>
      <c r="I512" s="287"/>
      <c r="J512" s="286"/>
      <c r="K512" s="210" t="s">
        <v>13093</v>
      </c>
      <c r="L512" s="210" t="s">
        <v>4892</v>
      </c>
    </row>
    <row r="513" spans="1:12" ht="78" x14ac:dyDescent="0.3">
      <c r="A513" s="202" t="s">
        <v>379</v>
      </c>
      <c r="B513" s="219">
        <v>44925</v>
      </c>
      <c r="C513" s="204" t="s">
        <v>13094</v>
      </c>
      <c r="D513" s="210" t="s">
        <v>13095</v>
      </c>
      <c r="E513" s="210" t="s">
        <v>13096</v>
      </c>
      <c r="F513" s="205" t="s">
        <v>3298</v>
      </c>
      <c r="G513" s="205" t="s">
        <v>2115</v>
      </c>
      <c r="H513" s="286"/>
      <c r="I513" s="287"/>
      <c r="J513" s="286"/>
      <c r="K513" s="210" t="s">
        <v>13097</v>
      </c>
      <c r="L513" s="210" t="s">
        <v>13098</v>
      </c>
    </row>
    <row r="514" spans="1:12" ht="93.6" x14ac:dyDescent="0.3">
      <c r="A514" s="202" t="s">
        <v>400</v>
      </c>
      <c r="B514" s="219">
        <v>44925</v>
      </c>
      <c r="C514" s="204" t="s">
        <v>4909</v>
      </c>
      <c r="D514" s="210" t="s">
        <v>4910</v>
      </c>
      <c r="E514" s="210" t="s">
        <v>13099</v>
      </c>
      <c r="F514" s="205" t="s">
        <v>2025</v>
      </c>
      <c r="G514" s="205" t="s">
        <v>942</v>
      </c>
      <c r="H514" s="286"/>
      <c r="I514" s="287"/>
      <c r="J514" s="286"/>
      <c r="K514" s="210" t="s">
        <v>13100</v>
      </c>
      <c r="L514" s="210" t="s">
        <v>4912</v>
      </c>
    </row>
    <row r="515" spans="1:12" ht="171.6" x14ac:dyDescent="0.3">
      <c r="A515" s="202" t="s">
        <v>822</v>
      </c>
      <c r="B515" s="219">
        <v>44925</v>
      </c>
      <c r="C515" s="204" t="s">
        <v>13101</v>
      </c>
      <c r="D515" s="210" t="s">
        <v>13102</v>
      </c>
      <c r="E515" s="210" t="s">
        <v>1661</v>
      </c>
      <c r="F515" s="205" t="s">
        <v>5745</v>
      </c>
      <c r="G515" s="205" t="s">
        <v>2115</v>
      </c>
      <c r="H515" s="286"/>
      <c r="I515" s="287"/>
      <c r="J515" s="286"/>
      <c r="K515" s="210" t="s">
        <v>13103</v>
      </c>
      <c r="L515" s="210" t="s">
        <v>13104</v>
      </c>
    </row>
    <row r="516" spans="1:12" ht="62.4" x14ac:dyDescent="0.3">
      <c r="A516" s="202" t="s">
        <v>400</v>
      </c>
      <c r="B516" s="219">
        <v>44925</v>
      </c>
      <c r="C516" s="204" t="s">
        <v>13105</v>
      </c>
      <c r="D516" s="210" t="s">
        <v>13106</v>
      </c>
      <c r="E516" s="210" t="s">
        <v>13107</v>
      </c>
      <c r="F516" s="205" t="s">
        <v>374</v>
      </c>
      <c r="G516" s="205" t="s">
        <v>942</v>
      </c>
      <c r="H516" s="286"/>
      <c r="I516" s="287"/>
      <c r="J516" s="286"/>
      <c r="K516" s="210" t="s">
        <v>13108</v>
      </c>
      <c r="L516" s="210" t="s">
        <v>13109</v>
      </c>
    </row>
    <row r="517" spans="1:12" ht="109.2" x14ac:dyDescent="0.3">
      <c r="A517" s="202" t="s">
        <v>379</v>
      </c>
      <c r="B517" s="219">
        <v>44925</v>
      </c>
      <c r="C517" s="204" t="s">
        <v>13110</v>
      </c>
      <c r="D517" s="210" t="s">
        <v>13111</v>
      </c>
      <c r="E517" s="210" t="s">
        <v>1572</v>
      </c>
      <c r="F517" s="205" t="s">
        <v>374</v>
      </c>
      <c r="G517" s="205" t="s">
        <v>13112</v>
      </c>
      <c r="H517" s="286"/>
      <c r="I517" s="287"/>
      <c r="J517" s="286"/>
      <c r="K517" s="210" t="s">
        <v>13113</v>
      </c>
      <c r="L517" s="210" t="s">
        <v>13114</v>
      </c>
    </row>
    <row r="518" spans="1:12" ht="46.8" x14ac:dyDescent="0.3">
      <c r="A518" s="202" t="s">
        <v>412</v>
      </c>
      <c r="B518" s="219">
        <v>44925</v>
      </c>
      <c r="C518" s="204" t="s">
        <v>13115</v>
      </c>
      <c r="D518" s="210" t="s">
        <v>13116</v>
      </c>
      <c r="E518" s="210" t="s">
        <v>2000</v>
      </c>
      <c r="F518" s="205" t="s">
        <v>374</v>
      </c>
      <c r="G518" s="205" t="s">
        <v>374</v>
      </c>
      <c r="H518" s="286"/>
      <c r="I518" s="287"/>
      <c r="J518" s="286"/>
      <c r="K518" s="210" t="s">
        <v>13117</v>
      </c>
      <c r="L518" s="210" t="s">
        <v>13118</v>
      </c>
    </row>
    <row r="519" spans="1:12" ht="78" x14ac:dyDescent="0.3">
      <c r="A519" s="202" t="s">
        <v>400</v>
      </c>
      <c r="B519" s="219">
        <v>44925</v>
      </c>
      <c r="C519" s="204" t="s">
        <v>13119</v>
      </c>
      <c r="D519" s="210" t="s">
        <v>13120</v>
      </c>
      <c r="E519" s="210" t="s">
        <v>1850</v>
      </c>
      <c r="F519" s="205" t="s">
        <v>374</v>
      </c>
      <c r="G519" s="205" t="s">
        <v>374</v>
      </c>
      <c r="H519" s="286"/>
      <c r="I519" s="287"/>
      <c r="J519" s="286"/>
      <c r="K519" s="210" t="s">
        <v>13121</v>
      </c>
      <c r="L519" s="210" t="s">
        <v>13122</v>
      </c>
    </row>
    <row r="520" spans="1:12" ht="124.8" x14ac:dyDescent="0.3">
      <c r="A520" s="202" t="s">
        <v>684</v>
      </c>
      <c r="B520" s="219">
        <v>44925</v>
      </c>
      <c r="C520" s="204" t="s">
        <v>13123</v>
      </c>
      <c r="D520" s="210" t="s">
        <v>13124</v>
      </c>
      <c r="E520" s="210" t="s">
        <v>13125</v>
      </c>
      <c r="F520" s="205" t="s">
        <v>374</v>
      </c>
      <c r="G520" s="205" t="s">
        <v>374</v>
      </c>
      <c r="H520" s="286"/>
      <c r="I520" s="287"/>
      <c r="J520" s="286"/>
      <c r="K520" s="210" t="s">
        <v>13126</v>
      </c>
      <c r="L520" s="210" t="s">
        <v>13127</v>
      </c>
    </row>
    <row r="521" spans="1:12" ht="31.2" x14ac:dyDescent="0.3">
      <c r="A521" s="202" t="s">
        <v>379</v>
      </c>
      <c r="B521" s="219">
        <v>44925</v>
      </c>
      <c r="C521" s="204" t="s">
        <v>13128</v>
      </c>
      <c r="D521" s="210" t="s">
        <v>13129</v>
      </c>
      <c r="E521" s="210" t="s">
        <v>2251</v>
      </c>
      <c r="F521" s="205" t="s">
        <v>374</v>
      </c>
      <c r="G521" s="205" t="s">
        <v>374</v>
      </c>
      <c r="H521" s="286"/>
      <c r="I521" s="287" t="s">
        <v>2526</v>
      </c>
      <c r="J521" s="286"/>
      <c r="K521" s="210" t="s">
        <v>13130</v>
      </c>
      <c r="L521" s="210" t="s">
        <v>13131</v>
      </c>
    </row>
    <row r="522" spans="1:12" ht="93.6" x14ac:dyDescent="0.3">
      <c r="A522" s="202" t="s">
        <v>379</v>
      </c>
      <c r="B522" s="219">
        <v>44925</v>
      </c>
      <c r="C522" s="204" t="s">
        <v>13132</v>
      </c>
      <c r="D522" s="210" t="s">
        <v>13133</v>
      </c>
      <c r="E522" s="210" t="s">
        <v>1661</v>
      </c>
      <c r="F522" s="205" t="s">
        <v>374</v>
      </c>
      <c r="G522" s="205" t="s">
        <v>374</v>
      </c>
      <c r="H522" s="286"/>
      <c r="I522" s="287"/>
      <c r="J522" s="286"/>
      <c r="K522" s="210" t="s">
        <v>13134</v>
      </c>
      <c r="L522" s="210" t="s">
        <v>13135</v>
      </c>
    </row>
    <row r="523" spans="1:12" ht="93.6" x14ac:dyDescent="0.3">
      <c r="A523" s="202" t="s">
        <v>400</v>
      </c>
      <c r="B523" s="219">
        <v>44925</v>
      </c>
      <c r="C523" s="204" t="s">
        <v>13136</v>
      </c>
      <c r="D523" s="210" t="s">
        <v>13137</v>
      </c>
      <c r="E523" s="210" t="s">
        <v>13138</v>
      </c>
      <c r="F523" s="205" t="s">
        <v>374</v>
      </c>
      <c r="G523" s="205" t="s">
        <v>374</v>
      </c>
      <c r="H523" s="286"/>
      <c r="I523" s="287" t="s">
        <v>2678</v>
      </c>
      <c r="J523" s="286"/>
      <c r="K523" s="210" t="s">
        <v>13139</v>
      </c>
      <c r="L523" s="210" t="s">
        <v>13140</v>
      </c>
    </row>
    <row r="524" spans="1:12" ht="93.6" x14ac:dyDescent="0.3">
      <c r="A524" s="202" t="s">
        <v>400</v>
      </c>
      <c r="B524" s="219">
        <v>44925</v>
      </c>
      <c r="C524" s="204" t="s">
        <v>13141</v>
      </c>
      <c r="D524" s="210" t="s">
        <v>721</v>
      </c>
      <c r="E524" s="210" t="s">
        <v>1355</v>
      </c>
      <c r="F524" s="205" t="s">
        <v>374</v>
      </c>
      <c r="G524" s="205" t="s">
        <v>374</v>
      </c>
      <c r="H524" s="286"/>
      <c r="I524" s="287"/>
      <c r="J524" s="286"/>
      <c r="K524" s="210" t="s">
        <v>13142</v>
      </c>
      <c r="L524" s="210" t="s">
        <v>13143</v>
      </c>
    </row>
    <row r="525" spans="1:12" ht="124.8" x14ac:dyDescent="0.3">
      <c r="A525" s="202" t="s">
        <v>1214</v>
      </c>
      <c r="B525" s="219">
        <v>44925</v>
      </c>
      <c r="C525" s="204" t="s">
        <v>7573</v>
      </c>
      <c r="D525" s="210" t="s">
        <v>13144</v>
      </c>
      <c r="E525" s="210" t="s">
        <v>13145</v>
      </c>
      <c r="F525" s="205" t="s">
        <v>374</v>
      </c>
      <c r="G525" s="205" t="s">
        <v>374</v>
      </c>
      <c r="H525" s="286"/>
      <c r="I525" s="287" t="s">
        <v>2678</v>
      </c>
      <c r="J525" s="286"/>
      <c r="K525" s="210" t="s">
        <v>13146</v>
      </c>
      <c r="L525" s="210" t="s">
        <v>7577</v>
      </c>
    </row>
    <row r="526" spans="1:12" ht="93.6" x14ac:dyDescent="0.3">
      <c r="A526" s="202" t="s">
        <v>750</v>
      </c>
      <c r="B526" s="219">
        <v>44918</v>
      </c>
      <c r="C526" s="204" t="s">
        <v>13147</v>
      </c>
      <c r="D526" s="210" t="s">
        <v>13148</v>
      </c>
      <c r="E526" s="210" t="s">
        <v>2325</v>
      </c>
      <c r="F526" s="205" t="s">
        <v>1463</v>
      </c>
      <c r="G526" s="205" t="s">
        <v>374</v>
      </c>
      <c r="H526" s="286"/>
      <c r="I526" s="287"/>
      <c r="J526" s="286"/>
      <c r="K526" s="210" t="s">
        <v>13149</v>
      </c>
      <c r="L526" s="210" t="s">
        <v>13150</v>
      </c>
    </row>
    <row r="527" spans="1:12" ht="78" x14ac:dyDescent="0.3">
      <c r="A527" s="202" t="s">
        <v>400</v>
      </c>
      <c r="B527" s="219">
        <v>44918</v>
      </c>
      <c r="C527" s="204" t="s">
        <v>13151</v>
      </c>
      <c r="D527" s="210" t="s">
        <v>13152</v>
      </c>
      <c r="E527" s="210" t="s">
        <v>11295</v>
      </c>
      <c r="F527" s="205" t="s">
        <v>1606</v>
      </c>
      <c r="G527" s="205" t="s">
        <v>409</v>
      </c>
      <c r="H527" s="286"/>
      <c r="I527" s="287" t="s">
        <v>505</v>
      </c>
      <c r="J527" s="286"/>
      <c r="K527" s="210" t="s">
        <v>13153</v>
      </c>
      <c r="L527" s="210" t="s">
        <v>13154</v>
      </c>
    </row>
    <row r="528" spans="1:12" ht="78" x14ac:dyDescent="0.3">
      <c r="A528" s="202" t="s">
        <v>400</v>
      </c>
      <c r="B528" s="219">
        <v>44918</v>
      </c>
      <c r="C528" s="204" t="s">
        <v>13155</v>
      </c>
      <c r="D528" s="210" t="s">
        <v>13156</v>
      </c>
      <c r="E528" s="210" t="s">
        <v>2869</v>
      </c>
      <c r="F528" s="205" t="s">
        <v>4211</v>
      </c>
      <c r="G528" s="205" t="s">
        <v>564</v>
      </c>
      <c r="H528" s="286"/>
      <c r="I528" s="287"/>
      <c r="J528" s="286"/>
      <c r="K528" s="210" t="s">
        <v>13157</v>
      </c>
      <c r="L528" s="210" t="s">
        <v>13158</v>
      </c>
    </row>
    <row r="529" spans="1:12" ht="78" x14ac:dyDescent="0.3">
      <c r="A529" s="202" t="s">
        <v>822</v>
      </c>
      <c r="B529" s="219">
        <v>44918</v>
      </c>
      <c r="C529" s="204" t="s">
        <v>13159</v>
      </c>
      <c r="D529" s="210" t="s">
        <v>13160</v>
      </c>
      <c r="E529" s="210" t="s">
        <v>1850</v>
      </c>
      <c r="F529" s="205" t="s">
        <v>1525</v>
      </c>
      <c r="G529" s="205" t="s">
        <v>2115</v>
      </c>
      <c r="H529" s="286"/>
      <c r="I529" s="287"/>
      <c r="J529" s="286"/>
      <c r="K529" s="210" t="s">
        <v>13161</v>
      </c>
      <c r="L529" s="210" t="s">
        <v>13162</v>
      </c>
    </row>
    <row r="530" spans="1:12" ht="93.6" x14ac:dyDescent="0.3">
      <c r="A530" s="202" t="s">
        <v>1214</v>
      </c>
      <c r="B530" s="219">
        <v>44918</v>
      </c>
      <c r="C530" s="204" t="s">
        <v>13163</v>
      </c>
      <c r="D530" s="210" t="s">
        <v>13164</v>
      </c>
      <c r="E530" s="210" t="s">
        <v>13165</v>
      </c>
      <c r="F530" s="205" t="s">
        <v>1782</v>
      </c>
      <c r="G530" s="205" t="s">
        <v>409</v>
      </c>
      <c r="H530" s="286"/>
      <c r="I530" s="287"/>
      <c r="J530" s="286"/>
      <c r="K530" s="210" t="s">
        <v>13166</v>
      </c>
      <c r="L530" s="210" t="s">
        <v>13167</v>
      </c>
    </row>
    <row r="531" spans="1:12" ht="140.4" x14ac:dyDescent="0.3">
      <c r="A531" s="202" t="s">
        <v>554</v>
      </c>
      <c r="B531" s="219">
        <v>44918</v>
      </c>
      <c r="C531" s="204" t="s">
        <v>13168</v>
      </c>
      <c r="D531" s="210" t="s">
        <v>13169</v>
      </c>
      <c r="E531" s="210" t="s">
        <v>2143</v>
      </c>
      <c r="F531" s="205" t="s">
        <v>1470</v>
      </c>
      <c r="G531" s="205" t="s">
        <v>3812</v>
      </c>
      <c r="H531" s="286"/>
      <c r="I531" s="287"/>
      <c r="J531" s="286"/>
      <c r="K531" s="210" t="s">
        <v>13170</v>
      </c>
      <c r="L531" s="210" t="s">
        <v>13171</v>
      </c>
    </row>
    <row r="532" spans="1:12" ht="156" x14ac:dyDescent="0.3">
      <c r="A532" s="202" t="s">
        <v>379</v>
      </c>
      <c r="B532" s="219">
        <v>44918</v>
      </c>
      <c r="C532" s="204" t="s">
        <v>13172</v>
      </c>
      <c r="D532" s="210" t="s">
        <v>13173</v>
      </c>
      <c r="E532" s="210" t="s">
        <v>13174</v>
      </c>
      <c r="F532" s="205" t="s">
        <v>1470</v>
      </c>
      <c r="G532" s="205" t="s">
        <v>1341</v>
      </c>
      <c r="H532" s="286"/>
      <c r="I532" s="287"/>
      <c r="J532" s="286"/>
      <c r="K532" s="210" t="s">
        <v>13175</v>
      </c>
      <c r="L532" s="210" t="s">
        <v>13176</v>
      </c>
    </row>
    <row r="533" spans="1:12" ht="93.6" x14ac:dyDescent="0.3">
      <c r="A533" s="202" t="s">
        <v>379</v>
      </c>
      <c r="B533" s="219">
        <v>44918</v>
      </c>
      <c r="C533" s="204" t="s">
        <v>4644</v>
      </c>
      <c r="D533" s="210" t="s">
        <v>4645</v>
      </c>
      <c r="E533" s="210" t="s">
        <v>3060</v>
      </c>
      <c r="F533" s="205" t="s">
        <v>3298</v>
      </c>
      <c r="G533" s="205" t="s">
        <v>2115</v>
      </c>
      <c r="H533" s="286"/>
      <c r="I533" s="287"/>
      <c r="J533" s="286"/>
      <c r="K533" s="210" t="s">
        <v>13177</v>
      </c>
      <c r="L533" s="210" t="s">
        <v>4648</v>
      </c>
    </row>
    <row r="534" spans="1:12" ht="109.2" x14ac:dyDescent="0.3">
      <c r="A534" s="202" t="s">
        <v>1593</v>
      </c>
      <c r="B534" s="219">
        <v>44918</v>
      </c>
      <c r="C534" s="204" t="s">
        <v>13178</v>
      </c>
      <c r="D534" s="210" t="s">
        <v>13179</v>
      </c>
      <c r="E534" s="210" t="s">
        <v>2143</v>
      </c>
      <c r="F534" s="205" t="s">
        <v>3298</v>
      </c>
      <c r="G534" s="205" t="s">
        <v>942</v>
      </c>
      <c r="H534" s="286"/>
      <c r="I534" s="287"/>
      <c r="J534" s="286"/>
      <c r="K534" s="210" t="s">
        <v>13180</v>
      </c>
      <c r="L534" s="210" t="s">
        <v>13181</v>
      </c>
    </row>
    <row r="535" spans="1:12" ht="140.4" x14ac:dyDescent="0.3">
      <c r="A535" s="202" t="s">
        <v>602</v>
      </c>
      <c r="B535" s="219">
        <v>44918</v>
      </c>
      <c r="C535" s="204" t="s">
        <v>13182</v>
      </c>
      <c r="D535" s="210" t="s">
        <v>13183</v>
      </c>
      <c r="E535" s="210" t="s">
        <v>1677</v>
      </c>
      <c r="F535" s="205" t="s">
        <v>3298</v>
      </c>
      <c r="G535" s="205" t="s">
        <v>374</v>
      </c>
      <c r="H535" s="286"/>
      <c r="I535" s="287"/>
      <c r="J535" s="286"/>
      <c r="K535" s="210" t="s">
        <v>13184</v>
      </c>
      <c r="L535" s="210" t="s">
        <v>13185</v>
      </c>
    </row>
    <row r="536" spans="1:12" ht="140.4" x14ac:dyDescent="0.3">
      <c r="A536" s="202" t="s">
        <v>1593</v>
      </c>
      <c r="B536" s="219">
        <v>44918</v>
      </c>
      <c r="C536" s="204" t="s">
        <v>13186</v>
      </c>
      <c r="D536" s="210" t="s">
        <v>13187</v>
      </c>
      <c r="E536" s="210" t="s">
        <v>2143</v>
      </c>
      <c r="F536" s="205" t="s">
        <v>13188</v>
      </c>
      <c r="G536" s="205" t="s">
        <v>13189</v>
      </c>
      <c r="H536" s="286"/>
      <c r="I536" s="287"/>
      <c r="J536" s="286"/>
      <c r="K536" s="210" t="s">
        <v>13190</v>
      </c>
      <c r="L536" s="210" t="s">
        <v>13191</v>
      </c>
    </row>
    <row r="537" spans="1:12" ht="62.4" x14ac:dyDescent="0.3">
      <c r="A537" s="202" t="s">
        <v>390</v>
      </c>
      <c r="B537" s="219">
        <v>44918</v>
      </c>
      <c r="C537" s="204" t="s">
        <v>6191</v>
      </c>
      <c r="D537" s="210" t="s">
        <v>6192</v>
      </c>
      <c r="E537" s="210" t="s">
        <v>13192</v>
      </c>
      <c r="F537" s="205" t="s">
        <v>374</v>
      </c>
      <c r="G537" s="205" t="s">
        <v>13193</v>
      </c>
      <c r="H537" s="286"/>
      <c r="I537" s="287"/>
      <c r="J537" s="286"/>
      <c r="K537" s="210" t="s">
        <v>13194</v>
      </c>
      <c r="L537" s="210" t="s">
        <v>6195</v>
      </c>
    </row>
    <row r="538" spans="1:12" ht="124.8" x14ac:dyDescent="0.3">
      <c r="A538" s="202" t="s">
        <v>442</v>
      </c>
      <c r="B538" s="219">
        <v>44918</v>
      </c>
      <c r="C538" s="204" t="s">
        <v>13195</v>
      </c>
      <c r="D538" s="210" t="s">
        <v>13196</v>
      </c>
      <c r="E538" s="210" t="s">
        <v>2176</v>
      </c>
      <c r="F538" s="205" t="s">
        <v>374</v>
      </c>
      <c r="G538" s="205" t="s">
        <v>409</v>
      </c>
      <c r="H538" s="286"/>
      <c r="I538" s="287"/>
      <c r="J538" s="286"/>
      <c r="K538" s="210" t="s">
        <v>13197</v>
      </c>
      <c r="L538" s="210" t="s">
        <v>13198</v>
      </c>
    </row>
    <row r="539" spans="1:12" ht="93.6" x14ac:dyDescent="0.3">
      <c r="A539" s="202" t="s">
        <v>379</v>
      </c>
      <c r="B539" s="219">
        <v>44918</v>
      </c>
      <c r="C539" s="204" t="s">
        <v>13199</v>
      </c>
      <c r="D539" s="210" t="s">
        <v>13200</v>
      </c>
      <c r="E539" s="210" t="s">
        <v>13201</v>
      </c>
      <c r="F539" s="205" t="s">
        <v>374</v>
      </c>
      <c r="G539" s="205" t="s">
        <v>374</v>
      </c>
      <c r="H539" s="286"/>
      <c r="I539" s="287"/>
      <c r="J539" s="286"/>
      <c r="K539" s="210" t="s">
        <v>13202</v>
      </c>
      <c r="L539" s="210" t="s">
        <v>13203</v>
      </c>
    </row>
    <row r="540" spans="1:12" ht="78" x14ac:dyDescent="0.3">
      <c r="A540" s="202" t="s">
        <v>369</v>
      </c>
      <c r="B540" s="219">
        <v>44918</v>
      </c>
      <c r="C540" s="204" t="s">
        <v>13204</v>
      </c>
      <c r="D540" s="210" t="s">
        <v>12423</v>
      </c>
      <c r="E540" s="210" t="s">
        <v>2270</v>
      </c>
      <c r="F540" s="205" t="s">
        <v>374</v>
      </c>
      <c r="G540" s="205" t="s">
        <v>409</v>
      </c>
      <c r="H540" s="286"/>
      <c r="I540" s="287"/>
      <c r="J540" s="286"/>
      <c r="K540" s="210" t="s">
        <v>13205</v>
      </c>
      <c r="L540" s="210" t="s">
        <v>13206</v>
      </c>
    </row>
    <row r="541" spans="1:12" ht="31.2" x14ac:dyDescent="0.3">
      <c r="A541" s="202" t="s">
        <v>400</v>
      </c>
      <c r="B541" s="219">
        <v>44918</v>
      </c>
      <c r="C541" s="204" t="s">
        <v>8046</v>
      </c>
      <c r="D541" s="210" t="s">
        <v>8047</v>
      </c>
      <c r="E541" s="210" t="s">
        <v>1360</v>
      </c>
      <c r="F541" s="205" t="s">
        <v>374</v>
      </c>
      <c r="G541" s="205" t="s">
        <v>374</v>
      </c>
      <c r="H541" s="286"/>
      <c r="I541" s="287"/>
      <c r="J541" s="286"/>
      <c r="K541" s="210" t="s">
        <v>13207</v>
      </c>
      <c r="L541" s="210" t="s">
        <v>8049</v>
      </c>
    </row>
    <row r="542" spans="1:12" ht="46.8" x14ac:dyDescent="0.3">
      <c r="A542" s="202" t="s">
        <v>390</v>
      </c>
      <c r="B542" s="219">
        <v>44918</v>
      </c>
      <c r="C542" s="204" t="s">
        <v>13208</v>
      </c>
      <c r="D542" s="210" t="s">
        <v>13209</v>
      </c>
      <c r="E542" s="210" t="s">
        <v>445</v>
      </c>
      <c r="F542" s="205" t="s">
        <v>374</v>
      </c>
      <c r="G542" s="205" t="s">
        <v>374</v>
      </c>
      <c r="H542" s="286"/>
      <c r="I542" s="287"/>
      <c r="J542" s="286"/>
      <c r="K542" s="210" t="s">
        <v>13210</v>
      </c>
      <c r="L542" s="210" t="s">
        <v>13211</v>
      </c>
    </row>
    <row r="543" spans="1:12" ht="62.4" x14ac:dyDescent="0.3">
      <c r="A543" s="202" t="s">
        <v>379</v>
      </c>
      <c r="B543" s="219">
        <v>44918</v>
      </c>
      <c r="C543" s="204" t="s">
        <v>13212</v>
      </c>
      <c r="D543" s="210" t="s">
        <v>4879</v>
      </c>
      <c r="E543" s="210" t="s">
        <v>1860</v>
      </c>
      <c r="F543" s="205" t="s">
        <v>374</v>
      </c>
      <c r="G543" s="205" t="s">
        <v>374</v>
      </c>
      <c r="H543" s="286"/>
      <c r="I543" s="287"/>
      <c r="J543" s="286"/>
      <c r="K543" s="210" t="s">
        <v>13213</v>
      </c>
      <c r="L543" s="210" t="s">
        <v>13214</v>
      </c>
    </row>
    <row r="544" spans="1:12" ht="78" x14ac:dyDescent="0.3">
      <c r="A544" s="202" t="s">
        <v>379</v>
      </c>
      <c r="B544" s="219">
        <v>44918</v>
      </c>
      <c r="C544" s="204" t="s">
        <v>3381</v>
      </c>
      <c r="D544" s="210" t="s">
        <v>13215</v>
      </c>
      <c r="E544" s="210" t="s">
        <v>1572</v>
      </c>
      <c r="F544" s="205" t="s">
        <v>374</v>
      </c>
      <c r="G544" s="205" t="s">
        <v>374</v>
      </c>
      <c r="H544" s="286"/>
      <c r="I544" s="287"/>
      <c r="J544" s="286"/>
      <c r="K544" s="210" t="s">
        <v>13216</v>
      </c>
      <c r="L544" s="210" t="s">
        <v>13217</v>
      </c>
    </row>
    <row r="545" spans="1:12" ht="124.8" x14ac:dyDescent="0.3">
      <c r="A545" s="202" t="s">
        <v>379</v>
      </c>
      <c r="B545" s="219">
        <v>44918</v>
      </c>
      <c r="C545" s="204" t="s">
        <v>5173</v>
      </c>
      <c r="D545" s="210" t="s">
        <v>13218</v>
      </c>
      <c r="E545" s="210" t="s">
        <v>13219</v>
      </c>
      <c r="F545" s="205" t="s">
        <v>374</v>
      </c>
      <c r="G545" s="205" t="s">
        <v>374</v>
      </c>
      <c r="H545" s="286"/>
      <c r="I545" s="287" t="s">
        <v>2678</v>
      </c>
      <c r="J545" s="286"/>
      <c r="K545" s="210" t="s">
        <v>13220</v>
      </c>
      <c r="L545" s="210" t="s">
        <v>13221</v>
      </c>
    </row>
    <row r="546" spans="1:12" ht="93.6" x14ac:dyDescent="0.3">
      <c r="A546" s="202" t="s">
        <v>400</v>
      </c>
      <c r="B546" s="219">
        <v>44918</v>
      </c>
      <c r="C546" s="204" t="s">
        <v>8612</v>
      </c>
      <c r="D546" s="210" t="s">
        <v>13222</v>
      </c>
      <c r="E546" s="210" t="s">
        <v>1401</v>
      </c>
      <c r="F546" s="205" t="s">
        <v>374</v>
      </c>
      <c r="G546" s="205" t="s">
        <v>374</v>
      </c>
      <c r="H546" s="286"/>
      <c r="I546" s="287"/>
      <c r="J546" s="286"/>
      <c r="K546" s="210" t="s">
        <v>13223</v>
      </c>
      <c r="L546" s="210" t="s">
        <v>8615</v>
      </c>
    </row>
    <row r="547" spans="1:12" ht="93.6" x14ac:dyDescent="0.3">
      <c r="A547" s="202" t="s">
        <v>400</v>
      </c>
      <c r="B547" s="219">
        <v>44918</v>
      </c>
      <c r="C547" s="204" t="s">
        <v>13224</v>
      </c>
      <c r="D547" s="210" t="s">
        <v>13225</v>
      </c>
      <c r="E547" s="210" t="s">
        <v>13226</v>
      </c>
      <c r="F547" s="205" t="s">
        <v>374</v>
      </c>
      <c r="G547" s="205" t="s">
        <v>374</v>
      </c>
      <c r="H547" s="286"/>
      <c r="I547" s="287" t="s">
        <v>2678</v>
      </c>
      <c r="J547" s="286"/>
      <c r="K547" s="210" t="s">
        <v>13227</v>
      </c>
      <c r="L547" s="210" t="s">
        <v>13228</v>
      </c>
    </row>
    <row r="548" spans="1:12" ht="46.8" x14ac:dyDescent="0.3">
      <c r="A548" s="202" t="s">
        <v>750</v>
      </c>
      <c r="B548" s="219">
        <v>44911</v>
      </c>
      <c r="C548" s="204" t="s">
        <v>13229</v>
      </c>
      <c r="D548" s="210" t="s">
        <v>13230</v>
      </c>
      <c r="E548" s="210" t="s">
        <v>2191</v>
      </c>
      <c r="F548" s="205" t="s">
        <v>1525</v>
      </c>
      <c r="G548" s="205" t="s">
        <v>374</v>
      </c>
      <c r="H548" s="286"/>
      <c r="I548" s="287"/>
      <c r="J548" s="286"/>
      <c r="K548" s="210" t="s">
        <v>13231</v>
      </c>
      <c r="L548" s="210" t="s">
        <v>13232</v>
      </c>
    </row>
    <row r="549" spans="1:12" ht="78" x14ac:dyDescent="0.3">
      <c r="A549" s="202" t="s">
        <v>1214</v>
      </c>
      <c r="B549" s="219">
        <v>44911</v>
      </c>
      <c r="C549" s="204" t="s">
        <v>13233</v>
      </c>
      <c r="D549" s="210" t="s">
        <v>13234</v>
      </c>
      <c r="E549" s="210" t="s">
        <v>1878</v>
      </c>
      <c r="F549" s="205" t="s">
        <v>4227</v>
      </c>
      <c r="G549" s="205" t="s">
        <v>409</v>
      </c>
      <c r="H549" s="286"/>
      <c r="I549" s="287"/>
      <c r="J549" s="286"/>
      <c r="K549" s="210" t="s">
        <v>13235</v>
      </c>
      <c r="L549" s="210" t="s">
        <v>13236</v>
      </c>
    </row>
    <row r="550" spans="1:12" ht="78" x14ac:dyDescent="0.3">
      <c r="A550" s="202" t="s">
        <v>412</v>
      </c>
      <c r="B550" s="219">
        <v>44911</v>
      </c>
      <c r="C550" s="204" t="s">
        <v>13237</v>
      </c>
      <c r="D550" s="210" t="s">
        <v>13238</v>
      </c>
      <c r="E550" s="210" t="s">
        <v>1572</v>
      </c>
      <c r="F550" s="205" t="s">
        <v>3298</v>
      </c>
      <c r="G550" s="205" t="s">
        <v>4189</v>
      </c>
      <c r="H550" s="286"/>
      <c r="I550" s="287"/>
      <c r="J550" s="286"/>
      <c r="K550" s="210" t="s">
        <v>13239</v>
      </c>
      <c r="L550" s="210" t="s">
        <v>13240</v>
      </c>
    </row>
    <row r="551" spans="1:12" ht="46.8" x14ac:dyDescent="0.3">
      <c r="A551" s="202" t="s">
        <v>390</v>
      </c>
      <c r="B551" s="219">
        <v>44911</v>
      </c>
      <c r="C551" s="204" t="s">
        <v>13241</v>
      </c>
      <c r="D551" s="210" t="s">
        <v>13242</v>
      </c>
      <c r="E551" s="210" t="s">
        <v>728</v>
      </c>
      <c r="F551" s="205" t="s">
        <v>374</v>
      </c>
      <c r="G551" s="205" t="s">
        <v>374</v>
      </c>
      <c r="H551" s="286"/>
      <c r="I551" s="287"/>
      <c r="J551" s="286"/>
      <c r="K551" s="210" t="s">
        <v>13243</v>
      </c>
      <c r="L551" s="210" t="s">
        <v>13244</v>
      </c>
    </row>
    <row r="552" spans="1:12" ht="124.8" x14ac:dyDescent="0.3">
      <c r="A552" s="202" t="s">
        <v>369</v>
      </c>
      <c r="B552" s="219">
        <v>44911</v>
      </c>
      <c r="C552" s="204" t="s">
        <v>7957</v>
      </c>
      <c r="D552" s="210" t="s">
        <v>7958</v>
      </c>
      <c r="E552" s="210" t="s">
        <v>13245</v>
      </c>
      <c r="F552" s="205" t="s">
        <v>374</v>
      </c>
      <c r="G552" s="205" t="s">
        <v>374</v>
      </c>
      <c r="H552" s="286"/>
      <c r="I552" s="287" t="s">
        <v>505</v>
      </c>
      <c r="J552" s="286"/>
      <c r="K552" s="210" t="s">
        <v>13246</v>
      </c>
      <c r="L552" s="210" t="s">
        <v>7960</v>
      </c>
    </row>
    <row r="553" spans="1:12" ht="46.8" x14ac:dyDescent="0.3">
      <c r="A553" s="202" t="s">
        <v>400</v>
      </c>
      <c r="B553" s="219">
        <v>44911</v>
      </c>
      <c r="C553" s="204" t="s">
        <v>13247</v>
      </c>
      <c r="D553" s="210" t="s">
        <v>13248</v>
      </c>
      <c r="E553" s="210" t="s">
        <v>2094</v>
      </c>
      <c r="F553" s="205" t="s">
        <v>374</v>
      </c>
      <c r="G553" s="205" t="s">
        <v>374</v>
      </c>
      <c r="H553" s="286"/>
      <c r="I553" s="287"/>
      <c r="J553" s="286"/>
      <c r="K553" s="210" t="s">
        <v>13249</v>
      </c>
      <c r="L553" s="210" t="s">
        <v>13250</v>
      </c>
    </row>
    <row r="554" spans="1:12" ht="62.4" x14ac:dyDescent="0.3">
      <c r="A554" s="202" t="s">
        <v>400</v>
      </c>
      <c r="B554" s="219">
        <v>44911</v>
      </c>
      <c r="C554" s="204" t="s">
        <v>13251</v>
      </c>
      <c r="D554" s="210" t="s">
        <v>13252</v>
      </c>
      <c r="E554" s="210" t="s">
        <v>13253</v>
      </c>
      <c r="F554" s="205" t="s">
        <v>374</v>
      </c>
      <c r="G554" s="205" t="s">
        <v>374</v>
      </c>
      <c r="H554" s="286"/>
      <c r="I554" s="287"/>
      <c r="J554" s="286"/>
      <c r="K554" s="210" t="s">
        <v>13254</v>
      </c>
      <c r="L554" s="210" t="s">
        <v>13255</v>
      </c>
    </row>
    <row r="555" spans="1:12" ht="62.4" x14ac:dyDescent="0.3">
      <c r="A555" s="202" t="s">
        <v>400</v>
      </c>
      <c r="B555" s="219">
        <v>44911</v>
      </c>
      <c r="C555" s="204" t="s">
        <v>13256</v>
      </c>
      <c r="D555" s="210" t="s">
        <v>13257</v>
      </c>
      <c r="E555" s="210" t="s">
        <v>13258</v>
      </c>
      <c r="F555" s="205" t="s">
        <v>374</v>
      </c>
      <c r="G555" s="205" t="s">
        <v>374</v>
      </c>
      <c r="H555" s="286"/>
      <c r="I555" s="287"/>
      <c r="J555" s="286"/>
      <c r="K555" s="210" t="s">
        <v>13259</v>
      </c>
      <c r="L555" s="210" t="s">
        <v>13260</v>
      </c>
    </row>
    <row r="556" spans="1:12" ht="46.8" x14ac:dyDescent="0.3">
      <c r="A556" s="202" t="s">
        <v>379</v>
      </c>
      <c r="B556" s="219">
        <v>44911</v>
      </c>
      <c r="C556" s="204" t="s">
        <v>13261</v>
      </c>
      <c r="D556" s="210" t="s">
        <v>13262</v>
      </c>
      <c r="E556" s="210" t="s">
        <v>2143</v>
      </c>
      <c r="F556" s="205" t="s">
        <v>374</v>
      </c>
      <c r="G556" s="205" t="s">
        <v>374</v>
      </c>
      <c r="H556" s="286"/>
      <c r="I556" s="287"/>
      <c r="J556" s="286"/>
      <c r="K556" s="210" t="s">
        <v>13263</v>
      </c>
      <c r="L556" s="210" t="s">
        <v>13264</v>
      </c>
    </row>
    <row r="557" spans="1:12" ht="78" x14ac:dyDescent="0.3">
      <c r="A557" s="202" t="s">
        <v>400</v>
      </c>
      <c r="B557" s="219">
        <v>44911</v>
      </c>
      <c r="C557" s="204" t="s">
        <v>13265</v>
      </c>
      <c r="D557" s="210" t="s">
        <v>13266</v>
      </c>
      <c r="E557" s="210" t="s">
        <v>13267</v>
      </c>
      <c r="F557" s="205" t="s">
        <v>374</v>
      </c>
      <c r="G557" s="205" t="s">
        <v>374</v>
      </c>
      <c r="H557" s="286"/>
      <c r="I557" s="287" t="s">
        <v>505</v>
      </c>
      <c r="J557" s="286"/>
      <c r="K557" s="210" t="s">
        <v>13268</v>
      </c>
      <c r="L557" s="210" t="s">
        <v>13269</v>
      </c>
    </row>
    <row r="558" spans="1:12" ht="109.2" x14ac:dyDescent="0.3">
      <c r="A558" s="202" t="s">
        <v>400</v>
      </c>
      <c r="B558" s="219">
        <v>44911</v>
      </c>
      <c r="C558" s="204" t="s">
        <v>13270</v>
      </c>
      <c r="D558" s="210" t="s">
        <v>13271</v>
      </c>
      <c r="E558" s="210" t="s">
        <v>1087</v>
      </c>
      <c r="F558" s="205" t="s">
        <v>374</v>
      </c>
      <c r="G558" s="205" t="s">
        <v>374</v>
      </c>
      <c r="H558" s="286"/>
      <c r="I558" s="287"/>
      <c r="J558" s="286"/>
      <c r="K558" s="210" t="s">
        <v>13272</v>
      </c>
      <c r="L558" s="210" t="s">
        <v>13273</v>
      </c>
    </row>
    <row r="559" spans="1:12" ht="78" x14ac:dyDescent="0.3">
      <c r="A559" s="202" t="s">
        <v>369</v>
      </c>
      <c r="B559" s="219">
        <v>44904</v>
      </c>
      <c r="C559" s="204" t="s">
        <v>5690</v>
      </c>
      <c r="D559" s="210" t="s">
        <v>5691</v>
      </c>
      <c r="E559" s="210" t="s">
        <v>1634</v>
      </c>
      <c r="F559" s="205" t="s">
        <v>2261</v>
      </c>
      <c r="G559" s="205" t="s">
        <v>564</v>
      </c>
      <c r="H559" s="286"/>
      <c r="I559" s="287"/>
      <c r="J559" s="286"/>
      <c r="K559" s="210" t="s">
        <v>5693</v>
      </c>
      <c r="L559" s="210" t="s">
        <v>5694</v>
      </c>
    </row>
    <row r="560" spans="1:12" ht="93.6" x14ac:dyDescent="0.3">
      <c r="A560" s="202" t="s">
        <v>400</v>
      </c>
      <c r="B560" s="219">
        <v>44904</v>
      </c>
      <c r="C560" s="204" t="s">
        <v>13274</v>
      </c>
      <c r="D560" s="210" t="s">
        <v>13275</v>
      </c>
      <c r="E560" s="210" t="s">
        <v>1702</v>
      </c>
      <c r="F560" s="205" t="s">
        <v>1606</v>
      </c>
      <c r="G560" s="205" t="s">
        <v>942</v>
      </c>
      <c r="H560" s="286"/>
      <c r="I560" s="287"/>
      <c r="J560" s="286"/>
      <c r="K560" s="210" t="s">
        <v>13276</v>
      </c>
      <c r="L560" s="210" t="s">
        <v>13277</v>
      </c>
    </row>
    <row r="561" spans="1:12" ht="93.6" x14ac:dyDescent="0.3">
      <c r="A561" s="202" t="s">
        <v>379</v>
      </c>
      <c r="B561" s="219">
        <v>44904</v>
      </c>
      <c r="C561" s="204" t="s">
        <v>5714</v>
      </c>
      <c r="D561" s="210" t="s">
        <v>5715</v>
      </c>
      <c r="E561" s="210" t="s">
        <v>5716</v>
      </c>
      <c r="F561" s="205" t="s">
        <v>1525</v>
      </c>
      <c r="G561" s="205" t="s">
        <v>409</v>
      </c>
      <c r="H561" s="286"/>
      <c r="I561" s="287" t="s">
        <v>13278</v>
      </c>
      <c r="J561" s="286"/>
      <c r="K561" s="210" t="s">
        <v>5718</v>
      </c>
      <c r="L561" s="210" t="s">
        <v>5719</v>
      </c>
    </row>
    <row r="562" spans="1:12" ht="93.6" x14ac:dyDescent="0.3">
      <c r="A562" s="202" t="s">
        <v>379</v>
      </c>
      <c r="B562" s="219">
        <v>44904</v>
      </c>
      <c r="C562" s="204" t="s">
        <v>8304</v>
      </c>
      <c r="D562" s="210" t="s">
        <v>8305</v>
      </c>
      <c r="E562" s="210" t="s">
        <v>1850</v>
      </c>
      <c r="F562" s="205" t="s">
        <v>374</v>
      </c>
      <c r="G562" s="205" t="s">
        <v>374</v>
      </c>
      <c r="H562" s="286"/>
      <c r="I562" s="287"/>
      <c r="J562" s="286"/>
      <c r="K562" s="210" t="s">
        <v>13279</v>
      </c>
      <c r="L562" s="210" t="s">
        <v>8308</v>
      </c>
    </row>
    <row r="563" spans="1:12" ht="109.2" x14ac:dyDescent="0.3">
      <c r="A563" s="202" t="s">
        <v>1294</v>
      </c>
      <c r="B563" s="219">
        <v>44904</v>
      </c>
      <c r="C563" s="204" t="s">
        <v>13280</v>
      </c>
      <c r="D563" s="210" t="s">
        <v>13281</v>
      </c>
      <c r="E563" s="210" t="s">
        <v>3060</v>
      </c>
      <c r="F563" s="205" t="s">
        <v>1518</v>
      </c>
      <c r="G563" s="205" t="s">
        <v>564</v>
      </c>
      <c r="H563" s="286"/>
      <c r="I563" s="287"/>
      <c r="J563" s="286"/>
      <c r="K563" s="210" t="s">
        <v>13282</v>
      </c>
      <c r="L563" s="210" t="s">
        <v>13283</v>
      </c>
    </row>
    <row r="564" spans="1:12" ht="156" x14ac:dyDescent="0.3">
      <c r="A564" s="202" t="s">
        <v>412</v>
      </c>
      <c r="B564" s="219">
        <v>44904</v>
      </c>
      <c r="C564" s="204" t="s">
        <v>13284</v>
      </c>
      <c r="D564" s="210" t="s">
        <v>13285</v>
      </c>
      <c r="E564" s="210" t="s">
        <v>13286</v>
      </c>
      <c r="F564" s="205" t="s">
        <v>11824</v>
      </c>
      <c r="G564" s="205" t="s">
        <v>409</v>
      </c>
      <c r="H564" s="286"/>
      <c r="I564" s="287" t="s">
        <v>2526</v>
      </c>
      <c r="J564" s="286"/>
      <c r="K564" s="210" t="s">
        <v>13287</v>
      </c>
      <c r="L564" s="210" t="s">
        <v>13288</v>
      </c>
    </row>
    <row r="565" spans="1:12" ht="124.8" x14ac:dyDescent="0.3">
      <c r="A565" s="202" t="s">
        <v>400</v>
      </c>
      <c r="B565" s="219">
        <v>44904</v>
      </c>
      <c r="C565" s="204" t="s">
        <v>13289</v>
      </c>
      <c r="D565" s="210" t="s">
        <v>13290</v>
      </c>
      <c r="E565" s="210" t="s">
        <v>1355</v>
      </c>
      <c r="F565" s="205" t="s">
        <v>374</v>
      </c>
      <c r="G565" s="205" t="s">
        <v>374</v>
      </c>
      <c r="H565" s="286"/>
      <c r="I565" s="287"/>
      <c r="J565" s="286"/>
      <c r="K565" s="210" t="s">
        <v>13291</v>
      </c>
      <c r="L565" s="210" t="s">
        <v>13292</v>
      </c>
    </row>
    <row r="566" spans="1:12" ht="124.8" x14ac:dyDescent="0.3">
      <c r="A566" s="202" t="s">
        <v>822</v>
      </c>
      <c r="B566" s="219">
        <v>44904</v>
      </c>
      <c r="C566" s="204" t="s">
        <v>7578</v>
      </c>
      <c r="D566" s="210" t="s">
        <v>7579</v>
      </c>
      <c r="E566" s="210" t="s">
        <v>13293</v>
      </c>
      <c r="F566" s="205" t="s">
        <v>374</v>
      </c>
      <c r="G566" s="205" t="s">
        <v>374</v>
      </c>
      <c r="H566" s="286"/>
      <c r="I566" s="287"/>
      <c r="J566" s="286"/>
      <c r="K566" s="210" t="s">
        <v>13294</v>
      </c>
      <c r="L566" s="210" t="s">
        <v>7581</v>
      </c>
    </row>
    <row r="567" spans="1:12" ht="46.8" x14ac:dyDescent="0.3">
      <c r="A567" s="202" t="s">
        <v>750</v>
      </c>
      <c r="B567" s="219">
        <v>44904</v>
      </c>
      <c r="C567" s="204" t="s">
        <v>13295</v>
      </c>
      <c r="D567" s="210" t="s">
        <v>13296</v>
      </c>
      <c r="E567" s="210" t="s">
        <v>13297</v>
      </c>
      <c r="F567" s="205" t="s">
        <v>374</v>
      </c>
      <c r="G567" s="205" t="s">
        <v>13298</v>
      </c>
      <c r="H567" s="286"/>
      <c r="I567" s="287"/>
      <c r="J567" s="286"/>
      <c r="K567" s="210" t="s">
        <v>13299</v>
      </c>
      <c r="L567" s="210" t="s">
        <v>10986</v>
      </c>
    </row>
    <row r="568" spans="1:12" ht="109.2" x14ac:dyDescent="0.3">
      <c r="A568" s="202" t="s">
        <v>822</v>
      </c>
      <c r="B568" s="219">
        <v>44904</v>
      </c>
      <c r="C568" s="204" t="s">
        <v>13300</v>
      </c>
      <c r="D568" s="210" t="s">
        <v>13301</v>
      </c>
      <c r="E568" s="210" t="s">
        <v>13302</v>
      </c>
      <c r="F568" s="205" t="s">
        <v>374</v>
      </c>
      <c r="G568" s="205" t="s">
        <v>3229</v>
      </c>
      <c r="H568" s="286"/>
      <c r="I568" s="287"/>
      <c r="J568" s="286"/>
      <c r="K568" s="210" t="s">
        <v>13303</v>
      </c>
      <c r="L568" s="210" t="s">
        <v>13304</v>
      </c>
    </row>
    <row r="569" spans="1:12" ht="46.8" x14ac:dyDescent="0.3">
      <c r="A569" s="202" t="s">
        <v>369</v>
      </c>
      <c r="B569" s="219">
        <v>44904</v>
      </c>
      <c r="C569" s="204" t="s">
        <v>13305</v>
      </c>
      <c r="D569" s="210" t="s">
        <v>13306</v>
      </c>
      <c r="E569" s="210" t="s">
        <v>1865</v>
      </c>
      <c r="F569" s="205" t="s">
        <v>374</v>
      </c>
      <c r="G569" s="205" t="s">
        <v>374</v>
      </c>
      <c r="H569" s="286"/>
      <c r="I569" s="287" t="s">
        <v>2526</v>
      </c>
      <c r="J569" s="286"/>
      <c r="K569" s="210" t="s">
        <v>13307</v>
      </c>
      <c r="L569" s="210" t="s">
        <v>13308</v>
      </c>
    </row>
    <row r="570" spans="1:12" ht="62.4" x14ac:dyDescent="0.3">
      <c r="A570" s="202" t="s">
        <v>400</v>
      </c>
      <c r="B570" s="219">
        <v>44904</v>
      </c>
      <c r="C570" s="204" t="s">
        <v>5086</v>
      </c>
      <c r="D570" s="210" t="s">
        <v>5087</v>
      </c>
      <c r="E570" s="210" t="s">
        <v>13309</v>
      </c>
      <c r="F570" s="205" t="s">
        <v>374</v>
      </c>
      <c r="G570" s="205" t="s">
        <v>374</v>
      </c>
      <c r="H570" s="286"/>
      <c r="I570" s="287"/>
      <c r="J570" s="286"/>
      <c r="K570" s="210" t="s">
        <v>13310</v>
      </c>
      <c r="L570" s="210" t="s">
        <v>5089</v>
      </c>
    </row>
    <row r="571" spans="1:12" ht="124.8" x14ac:dyDescent="0.3">
      <c r="A571" s="202" t="s">
        <v>400</v>
      </c>
      <c r="B571" s="219">
        <v>44904</v>
      </c>
      <c r="C571" s="204" t="s">
        <v>5581</v>
      </c>
      <c r="D571" s="210" t="s">
        <v>5582</v>
      </c>
      <c r="E571" s="210" t="s">
        <v>13311</v>
      </c>
      <c r="F571" s="205" t="s">
        <v>374</v>
      </c>
      <c r="G571" s="205" t="s">
        <v>374</v>
      </c>
      <c r="H571" s="286"/>
      <c r="I571" s="287"/>
      <c r="J571" s="286"/>
      <c r="K571" s="210" t="s">
        <v>13312</v>
      </c>
      <c r="L571" s="210" t="s">
        <v>13313</v>
      </c>
    </row>
    <row r="572" spans="1:12" ht="109.2" x14ac:dyDescent="0.3">
      <c r="A572" s="202" t="s">
        <v>400</v>
      </c>
      <c r="B572" s="219">
        <v>44897</v>
      </c>
      <c r="C572" s="204" t="s">
        <v>13314</v>
      </c>
      <c r="D572" s="210" t="s">
        <v>13315</v>
      </c>
      <c r="E572" s="210" t="s">
        <v>2251</v>
      </c>
      <c r="F572" s="205" t="s">
        <v>1544</v>
      </c>
      <c r="G572" s="205" t="s">
        <v>564</v>
      </c>
      <c r="H572" s="286"/>
      <c r="I572" s="287"/>
      <c r="J572" s="286"/>
      <c r="K572" s="210" t="s">
        <v>13316</v>
      </c>
      <c r="L572" s="210" t="s">
        <v>13317</v>
      </c>
    </row>
    <row r="573" spans="1:12" ht="46.8" x14ac:dyDescent="0.3">
      <c r="A573" s="202" t="s">
        <v>369</v>
      </c>
      <c r="B573" s="219">
        <v>44897</v>
      </c>
      <c r="C573" s="204" t="s">
        <v>13318</v>
      </c>
      <c r="D573" s="210" t="s">
        <v>13319</v>
      </c>
      <c r="E573" s="210" t="s">
        <v>6682</v>
      </c>
      <c r="F573" s="205" t="s">
        <v>2261</v>
      </c>
      <c r="G573" s="205" t="s">
        <v>2480</v>
      </c>
      <c r="H573" s="286"/>
      <c r="I573" s="287"/>
      <c r="J573" s="286"/>
      <c r="K573" s="210" t="s">
        <v>13320</v>
      </c>
      <c r="L573" s="210" t="s">
        <v>13321</v>
      </c>
    </row>
    <row r="574" spans="1:12" ht="78" x14ac:dyDescent="0.3">
      <c r="A574" s="202" t="s">
        <v>750</v>
      </c>
      <c r="B574" s="219">
        <v>44897</v>
      </c>
      <c r="C574" s="204" t="s">
        <v>8180</v>
      </c>
      <c r="D574" s="210" t="s">
        <v>8181</v>
      </c>
      <c r="E574" s="210" t="s">
        <v>2105</v>
      </c>
      <c r="F574" s="205" t="s">
        <v>2261</v>
      </c>
      <c r="G574" s="205" t="s">
        <v>374</v>
      </c>
      <c r="H574" s="286"/>
      <c r="I574" s="287"/>
      <c r="J574" s="286"/>
      <c r="K574" s="210" t="s">
        <v>13322</v>
      </c>
      <c r="L574" s="210" t="s">
        <v>8183</v>
      </c>
    </row>
    <row r="575" spans="1:12" ht="78" x14ac:dyDescent="0.3">
      <c r="A575" s="202" t="s">
        <v>400</v>
      </c>
      <c r="B575" s="219">
        <v>44897</v>
      </c>
      <c r="C575" s="204" t="s">
        <v>13323</v>
      </c>
      <c r="D575" s="210" t="s">
        <v>13324</v>
      </c>
      <c r="E575" s="210" t="s">
        <v>13325</v>
      </c>
      <c r="F575" s="205" t="s">
        <v>1556</v>
      </c>
      <c r="G575" s="205" t="s">
        <v>374</v>
      </c>
      <c r="H575" s="286"/>
      <c r="I575" s="287"/>
      <c r="J575" s="286"/>
      <c r="K575" s="210" t="s">
        <v>13326</v>
      </c>
      <c r="L575" s="210" t="s">
        <v>13327</v>
      </c>
    </row>
    <row r="576" spans="1:12" ht="78" x14ac:dyDescent="0.3">
      <c r="A576" s="202" t="s">
        <v>379</v>
      </c>
      <c r="B576" s="219">
        <v>44897</v>
      </c>
      <c r="C576" s="204" t="s">
        <v>13328</v>
      </c>
      <c r="D576" s="210" t="s">
        <v>13329</v>
      </c>
      <c r="E576" s="210" t="s">
        <v>1449</v>
      </c>
      <c r="F576" s="205" t="s">
        <v>1833</v>
      </c>
      <c r="G576" s="205" t="s">
        <v>374</v>
      </c>
      <c r="H576" s="286"/>
      <c r="I576" s="287"/>
      <c r="J576" s="286"/>
      <c r="K576" s="210" t="s">
        <v>13330</v>
      </c>
      <c r="L576" s="210" t="s">
        <v>13331</v>
      </c>
    </row>
    <row r="577" spans="1:12" ht="62.4" x14ac:dyDescent="0.3">
      <c r="A577" s="202" t="s">
        <v>379</v>
      </c>
      <c r="B577" s="219">
        <v>44897</v>
      </c>
      <c r="C577" s="204" t="s">
        <v>13332</v>
      </c>
      <c r="D577" s="210" t="s">
        <v>13333</v>
      </c>
      <c r="E577" s="210" t="s">
        <v>13334</v>
      </c>
      <c r="F577" s="205" t="s">
        <v>1463</v>
      </c>
      <c r="G577" s="205" t="s">
        <v>9624</v>
      </c>
      <c r="H577" s="286"/>
      <c r="I577" s="287"/>
      <c r="J577" s="286"/>
      <c r="K577" s="210" t="s">
        <v>13335</v>
      </c>
      <c r="L577" s="210" t="s">
        <v>13336</v>
      </c>
    </row>
    <row r="578" spans="1:12" ht="78" x14ac:dyDescent="0.3">
      <c r="A578" s="202" t="s">
        <v>602</v>
      </c>
      <c r="B578" s="219">
        <v>44897</v>
      </c>
      <c r="C578" s="204" t="s">
        <v>13337</v>
      </c>
      <c r="D578" s="210" t="s">
        <v>13338</v>
      </c>
      <c r="E578" s="210" t="s">
        <v>13339</v>
      </c>
      <c r="F578" s="205" t="s">
        <v>1463</v>
      </c>
      <c r="G578" s="205" t="s">
        <v>564</v>
      </c>
      <c r="H578" s="286"/>
      <c r="I578" s="287" t="s">
        <v>989</v>
      </c>
      <c r="J578" s="286"/>
      <c r="K578" s="210" t="s">
        <v>13340</v>
      </c>
      <c r="L578" s="210" t="s">
        <v>13341</v>
      </c>
    </row>
    <row r="579" spans="1:12" ht="93.6" x14ac:dyDescent="0.3">
      <c r="A579" s="202" t="s">
        <v>1654</v>
      </c>
      <c r="B579" s="219">
        <v>44897</v>
      </c>
      <c r="C579" s="204" t="s">
        <v>2169</v>
      </c>
      <c r="D579" s="210" t="s">
        <v>2170</v>
      </c>
      <c r="E579" s="210" t="s">
        <v>1455</v>
      </c>
      <c r="F579" s="205" t="s">
        <v>1606</v>
      </c>
      <c r="G579" s="205" t="s">
        <v>564</v>
      </c>
      <c r="H579" s="286"/>
      <c r="I579" s="287"/>
      <c r="J579" s="286"/>
      <c r="K579" s="210" t="s">
        <v>13342</v>
      </c>
      <c r="L579" s="210" t="s">
        <v>2173</v>
      </c>
    </row>
    <row r="580" spans="1:12" ht="93.6" x14ac:dyDescent="0.3">
      <c r="A580" s="202" t="s">
        <v>400</v>
      </c>
      <c r="B580" s="219">
        <v>44897</v>
      </c>
      <c r="C580" s="204" t="s">
        <v>7881</v>
      </c>
      <c r="D580" s="210" t="s">
        <v>7882</v>
      </c>
      <c r="E580" s="210" t="s">
        <v>13343</v>
      </c>
      <c r="F580" s="205" t="s">
        <v>4211</v>
      </c>
      <c r="G580" s="205" t="s">
        <v>830</v>
      </c>
      <c r="H580" s="286"/>
      <c r="I580" s="287"/>
      <c r="J580" s="286"/>
      <c r="K580" s="210" t="s">
        <v>13344</v>
      </c>
      <c r="L580" s="210" t="s">
        <v>7884</v>
      </c>
    </row>
    <row r="581" spans="1:12" ht="62.4" x14ac:dyDescent="0.3">
      <c r="A581" s="202" t="s">
        <v>379</v>
      </c>
      <c r="B581" s="219">
        <v>44897</v>
      </c>
      <c r="C581" s="204" t="s">
        <v>7336</v>
      </c>
      <c r="D581" s="210" t="s">
        <v>7337</v>
      </c>
      <c r="E581" s="210" t="s">
        <v>2548</v>
      </c>
      <c r="F581" s="205" t="s">
        <v>4211</v>
      </c>
      <c r="G581" s="205" t="s">
        <v>873</v>
      </c>
      <c r="H581" s="286"/>
      <c r="I581" s="287" t="s">
        <v>2526</v>
      </c>
      <c r="J581" s="286"/>
      <c r="K581" s="210" t="s">
        <v>13345</v>
      </c>
      <c r="L581" s="210" t="s">
        <v>7340</v>
      </c>
    </row>
    <row r="582" spans="1:12" ht="46.8" x14ac:dyDescent="0.3">
      <c r="A582" s="202" t="s">
        <v>379</v>
      </c>
      <c r="B582" s="219">
        <v>44897</v>
      </c>
      <c r="C582" s="204" t="s">
        <v>13346</v>
      </c>
      <c r="D582" s="210" t="s">
        <v>13347</v>
      </c>
      <c r="E582" s="210" t="s">
        <v>1860</v>
      </c>
      <c r="F582" s="205" t="s">
        <v>1525</v>
      </c>
      <c r="G582" s="205" t="s">
        <v>409</v>
      </c>
      <c r="H582" s="286"/>
      <c r="I582" s="287"/>
      <c r="J582" s="286"/>
      <c r="K582" s="210" t="s">
        <v>13348</v>
      </c>
      <c r="L582" s="210" t="s">
        <v>13349</v>
      </c>
    </row>
    <row r="583" spans="1:12" ht="93.6" x14ac:dyDescent="0.3">
      <c r="A583" s="202" t="s">
        <v>400</v>
      </c>
      <c r="B583" s="219">
        <v>44897</v>
      </c>
      <c r="C583" s="204" t="s">
        <v>8695</v>
      </c>
      <c r="D583" s="210" t="s">
        <v>8696</v>
      </c>
      <c r="E583" s="210" t="s">
        <v>13350</v>
      </c>
      <c r="F583" s="205" t="s">
        <v>1525</v>
      </c>
      <c r="G583" s="205" t="s">
        <v>374</v>
      </c>
      <c r="H583" s="286"/>
      <c r="I583" s="287"/>
      <c r="J583" s="286"/>
      <c r="K583" s="210" t="s">
        <v>13351</v>
      </c>
      <c r="L583" s="210" t="s">
        <v>8698</v>
      </c>
    </row>
    <row r="584" spans="1:12" ht="78" x14ac:dyDescent="0.3">
      <c r="A584" s="202" t="s">
        <v>369</v>
      </c>
      <c r="B584" s="219">
        <v>44897</v>
      </c>
      <c r="C584" s="204" t="s">
        <v>13352</v>
      </c>
      <c r="D584" s="210" t="s">
        <v>13353</v>
      </c>
      <c r="E584" s="210" t="s">
        <v>13354</v>
      </c>
      <c r="F584" s="205" t="s">
        <v>4227</v>
      </c>
      <c r="G584" s="205" t="s">
        <v>942</v>
      </c>
      <c r="H584" s="286"/>
      <c r="I584" s="287"/>
      <c r="J584" s="286"/>
      <c r="K584" s="210" t="s">
        <v>13355</v>
      </c>
      <c r="L584" s="210" t="s">
        <v>13356</v>
      </c>
    </row>
    <row r="585" spans="1:12" ht="62.4" x14ac:dyDescent="0.3">
      <c r="A585" s="202" t="s">
        <v>412</v>
      </c>
      <c r="B585" s="219">
        <v>44897</v>
      </c>
      <c r="C585" s="204" t="s">
        <v>13357</v>
      </c>
      <c r="D585" s="210" t="s">
        <v>3040</v>
      </c>
      <c r="E585" s="210" t="s">
        <v>510</v>
      </c>
      <c r="F585" s="205" t="s">
        <v>1518</v>
      </c>
      <c r="G585" s="205" t="s">
        <v>409</v>
      </c>
      <c r="H585" s="286"/>
      <c r="I585" s="287"/>
      <c r="J585" s="286"/>
      <c r="K585" s="210" t="s">
        <v>13358</v>
      </c>
      <c r="L585" s="210" t="s">
        <v>3043</v>
      </c>
    </row>
    <row r="586" spans="1:12" ht="93.6" x14ac:dyDescent="0.3">
      <c r="A586" s="202" t="s">
        <v>379</v>
      </c>
      <c r="B586" s="219">
        <v>44897</v>
      </c>
      <c r="C586" s="204" t="s">
        <v>13359</v>
      </c>
      <c r="D586" s="210" t="s">
        <v>13360</v>
      </c>
      <c r="E586" s="210" t="s">
        <v>13361</v>
      </c>
      <c r="F586" s="205" t="s">
        <v>2025</v>
      </c>
      <c r="G586" s="205" t="s">
        <v>374</v>
      </c>
      <c r="H586" s="286"/>
      <c r="I586" s="287"/>
      <c r="J586" s="286"/>
      <c r="K586" s="210" t="s">
        <v>13362</v>
      </c>
      <c r="L586" s="210" t="s">
        <v>13363</v>
      </c>
    </row>
    <row r="587" spans="1:12" ht="93.6" x14ac:dyDescent="0.3">
      <c r="A587" s="202" t="s">
        <v>412</v>
      </c>
      <c r="B587" s="219">
        <v>44897</v>
      </c>
      <c r="C587" s="204" t="s">
        <v>13364</v>
      </c>
      <c r="D587" s="210" t="s">
        <v>13365</v>
      </c>
      <c r="E587" s="210" t="s">
        <v>1913</v>
      </c>
      <c r="F587" s="205" t="s">
        <v>374</v>
      </c>
      <c r="G587" s="205" t="s">
        <v>849</v>
      </c>
      <c r="H587" s="286"/>
      <c r="I587" s="287"/>
      <c r="J587" s="286"/>
      <c r="K587" s="210" t="s">
        <v>13366</v>
      </c>
      <c r="L587" s="210" t="s">
        <v>13367</v>
      </c>
    </row>
    <row r="588" spans="1:12" ht="46.8" x14ac:dyDescent="0.3">
      <c r="A588" s="202" t="s">
        <v>390</v>
      </c>
      <c r="B588" s="219">
        <v>44897</v>
      </c>
      <c r="C588" s="204" t="s">
        <v>8243</v>
      </c>
      <c r="D588" s="210" t="s">
        <v>8244</v>
      </c>
      <c r="E588" s="210" t="s">
        <v>13368</v>
      </c>
      <c r="F588" s="205" t="s">
        <v>374</v>
      </c>
      <c r="G588" s="205" t="s">
        <v>374</v>
      </c>
      <c r="H588" s="286"/>
      <c r="I588" s="287"/>
      <c r="J588" s="286"/>
      <c r="K588" s="210" t="s">
        <v>13369</v>
      </c>
      <c r="L588" s="210" t="s">
        <v>8247</v>
      </c>
    </row>
    <row r="589" spans="1:12" ht="31.2" x14ac:dyDescent="0.3">
      <c r="A589" s="202" t="s">
        <v>379</v>
      </c>
      <c r="B589" s="219">
        <v>44897</v>
      </c>
      <c r="C589" s="204" t="s">
        <v>13370</v>
      </c>
      <c r="D589" s="210" t="s">
        <v>3968</v>
      </c>
      <c r="E589" s="210" t="s">
        <v>1860</v>
      </c>
      <c r="F589" s="205" t="s">
        <v>374</v>
      </c>
      <c r="G589" s="205" t="s">
        <v>374</v>
      </c>
      <c r="H589" s="286"/>
      <c r="I589" s="287"/>
      <c r="J589" s="286"/>
      <c r="K589" s="210" t="s">
        <v>13371</v>
      </c>
      <c r="L589" s="210" t="s">
        <v>549</v>
      </c>
    </row>
    <row r="590" spans="1:12" ht="62.4" x14ac:dyDescent="0.3">
      <c r="A590" s="202" t="s">
        <v>379</v>
      </c>
      <c r="B590" s="219">
        <v>44897</v>
      </c>
      <c r="C590" s="204" t="s">
        <v>13372</v>
      </c>
      <c r="D590" s="210" t="s">
        <v>13373</v>
      </c>
      <c r="E590" s="210" t="s">
        <v>2251</v>
      </c>
      <c r="F590" s="205" t="s">
        <v>374</v>
      </c>
      <c r="G590" s="205" t="s">
        <v>374</v>
      </c>
      <c r="H590" s="286"/>
      <c r="I590" s="287" t="s">
        <v>2526</v>
      </c>
      <c r="J590" s="286"/>
      <c r="K590" s="210" t="s">
        <v>13374</v>
      </c>
      <c r="L590" s="210" t="s">
        <v>13375</v>
      </c>
    </row>
    <row r="591" spans="1:12" ht="124.8" x14ac:dyDescent="0.3">
      <c r="A591" s="202" t="s">
        <v>379</v>
      </c>
      <c r="B591" s="219">
        <v>44897</v>
      </c>
      <c r="C591" s="204" t="s">
        <v>13376</v>
      </c>
      <c r="D591" s="210" t="s">
        <v>13377</v>
      </c>
      <c r="E591" s="210" t="s">
        <v>13378</v>
      </c>
      <c r="F591" s="205" t="s">
        <v>374</v>
      </c>
      <c r="G591" s="205" t="s">
        <v>374</v>
      </c>
      <c r="H591" s="286"/>
      <c r="I591" s="287"/>
      <c r="J591" s="286"/>
      <c r="K591" s="210" t="s">
        <v>13379</v>
      </c>
      <c r="L591" s="210" t="s">
        <v>13380</v>
      </c>
    </row>
    <row r="592" spans="1:12" ht="62.4" x14ac:dyDescent="0.3">
      <c r="A592" s="202" t="s">
        <v>390</v>
      </c>
      <c r="B592" s="219">
        <v>44897</v>
      </c>
      <c r="C592" s="204" t="s">
        <v>13381</v>
      </c>
      <c r="D592" s="210" t="s">
        <v>6537</v>
      </c>
      <c r="E592" s="210" t="s">
        <v>1316</v>
      </c>
      <c r="F592" s="205" t="s">
        <v>374</v>
      </c>
      <c r="G592" s="205" t="s">
        <v>374</v>
      </c>
      <c r="H592" s="286"/>
      <c r="I592" s="287"/>
      <c r="J592" s="286"/>
      <c r="K592" s="210" t="s">
        <v>13382</v>
      </c>
      <c r="L592" s="210" t="s">
        <v>13383</v>
      </c>
    </row>
    <row r="593" spans="1:12" ht="46.8" x14ac:dyDescent="0.3">
      <c r="A593" s="202" t="s">
        <v>390</v>
      </c>
      <c r="B593" s="219">
        <v>44897</v>
      </c>
      <c r="C593" s="204" t="s">
        <v>4112</v>
      </c>
      <c r="D593" s="210" t="s">
        <v>4113</v>
      </c>
      <c r="E593" s="210" t="s">
        <v>728</v>
      </c>
      <c r="F593" s="205" t="s">
        <v>374</v>
      </c>
      <c r="G593" s="205" t="s">
        <v>374</v>
      </c>
      <c r="H593" s="286"/>
      <c r="I593" s="287"/>
      <c r="J593" s="286"/>
      <c r="K593" s="210" t="s">
        <v>13384</v>
      </c>
      <c r="L593" s="210" t="s">
        <v>4117</v>
      </c>
    </row>
    <row r="594" spans="1:12" ht="234" x14ac:dyDescent="0.3">
      <c r="A594" s="202" t="s">
        <v>379</v>
      </c>
      <c r="B594" s="219">
        <v>44897</v>
      </c>
      <c r="C594" s="204" t="s">
        <v>13385</v>
      </c>
      <c r="D594" s="210" t="s">
        <v>13386</v>
      </c>
      <c r="E594" s="210" t="s">
        <v>6757</v>
      </c>
      <c r="F594" s="205" t="s">
        <v>374</v>
      </c>
      <c r="G594" s="205" t="s">
        <v>374</v>
      </c>
      <c r="H594" s="286"/>
      <c r="I594" s="287"/>
      <c r="J594" s="286"/>
      <c r="K594" s="210" t="s">
        <v>13387</v>
      </c>
      <c r="L594" s="210" t="s">
        <v>13388</v>
      </c>
    </row>
    <row r="595" spans="1:12" ht="62.4" x14ac:dyDescent="0.3">
      <c r="A595" s="202" t="s">
        <v>400</v>
      </c>
      <c r="B595" s="219">
        <v>44897</v>
      </c>
      <c r="C595" s="204" t="s">
        <v>13389</v>
      </c>
      <c r="D595" s="210" t="s">
        <v>13390</v>
      </c>
      <c r="E595" s="210" t="s">
        <v>1850</v>
      </c>
      <c r="F595" s="205" t="s">
        <v>374</v>
      </c>
      <c r="G595" s="205" t="s">
        <v>374</v>
      </c>
      <c r="H595" s="286"/>
      <c r="I595" s="287"/>
      <c r="J595" s="286"/>
      <c r="K595" s="210" t="s">
        <v>13391</v>
      </c>
      <c r="L595" s="210" t="s">
        <v>13392</v>
      </c>
    </row>
    <row r="596" spans="1:12" ht="78" x14ac:dyDescent="0.3">
      <c r="A596" s="202" t="s">
        <v>390</v>
      </c>
      <c r="B596" s="219">
        <v>44897</v>
      </c>
      <c r="C596" s="204" t="s">
        <v>8735</v>
      </c>
      <c r="D596" s="210" t="s">
        <v>8736</v>
      </c>
      <c r="E596" s="210" t="s">
        <v>2456</v>
      </c>
      <c r="F596" s="205" t="s">
        <v>374</v>
      </c>
      <c r="G596" s="205" t="s">
        <v>374</v>
      </c>
      <c r="H596" s="286"/>
      <c r="I596" s="287"/>
      <c r="J596" s="286"/>
      <c r="K596" s="210" t="s">
        <v>13393</v>
      </c>
      <c r="L596" s="210" t="s">
        <v>8738</v>
      </c>
    </row>
    <row r="597" spans="1:12" ht="78" x14ac:dyDescent="0.3">
      <c r="A597" s="202" t="s">
        <v>390</v>
      </c>
      <c r="B597" s="219">
        <v>44897</v>
      </c>
      <c r="C597" s="204" t="s">
        <v>13394</v>
      </c>
      <c r="D597" s="210" t="s">
        <v>13395</v>
      </c>
      <c r="E597" s="210" t="s">
        <v>728</v>
      </c>
      <c r="F597" s="205" t="s">
        <v>374</v>
      </c>
      <c r="G597" s="205" t="s">
        <v>374</v>
      </c>
      <c r="H597" s="286"/>
      <c r="I597" s="287"/>
      <c r="J597" s="286"/>
      <c r="K597" s="210" t="s">
        <v>13396</v>
      </c>
      <c r="L597" s="210" t="s">
        <v>13397</v>
      </c>
    </row>
    <row r="598" spans="1:12" ht="78" x14ac:dyDescent="0.3">
      <c r="A598" s="202" t="s">
        <v>1294</v>
      </c>
      <c r="B598" s="219">
        <v>44897</v>
      </c>
      <c r="C598" s="204" t="s">
        <v>8020</v>
      </c>
      <c r="D598" s="210" t="s">
        <v>8021</v>
      </c>
      <c r="E598" s="210" t="s">
        <v>2143</v>
      </c>
      <c r="F598" s="205" t="s">
        <v>374</v>
      </c>
      <c r="G598" s="205" t="s">
        <v>374</v>
      </c>
      <c r="H598" s="286"/>
      <c r="I598" s="287" t="s">
        <v>989</v>
      </c>
      <c r="J598" s="286"/>
      <c r="K598" s="210" t="s">
        <v>13398</v>
      </c>
      <c r="L598" s="210" t="s">
        <v>8024</v>
      </c>
    </row>
    <row r="599" spans="1:12" ht="78" x14ac:dyDescent="0.3">
      <c r="A599" s="202" t="s">
        <v>400</v>
      </c>
      <c r="B599" s="219">
        <v>44897</v>
      </c>
      <c r="C599" s="204" t="s">
        <v>13399</v>
      </c>
      <c r="D599" s="210" t="s">
        <v>13400</v>
      </c>
      <c r="E599" s="210" t="s">
        <v>13401</v>
      </c>
      <c r="F599" s="205" t="s">
        <v>374</v>
      </c>
      <c r="G599" s="205" t="s">
        <v>374</v>
      </c>
      <c r="H599" s="286"/>
      <c r="I599" s="287"/>
      <c r="J599" s="286"/>
      <c r="K599" s="210" t="s">
        <v>13402</v>
      </c>
      <c r="L599" s="210" t="s">
        <v>13403</v>
      </c>
    </row>
    <row r="600" spans="1:12" ht="109.2" x14ac:dyDescent="0.3">
      <c r="A600" s="202" t="s">
        <v>750</v>
      </c>
      <c r="B600" s="219">
        <v>44897</v>
      </c>
      <c r="C600" s="204" t="s">
        <v>13404</v>
      </c>
      <c r="D600" s="210" t="s">
        <v>13405</v>
      </c>
      <c r="E600" s="210" t="s">
        <v>13406</v>
      </c>
      <c r="F600" s="205" t="s">
        <v>374</v>
      </c>
      <c r="G600" s="205" t="s">
        <v>374</v>
      </c>
      <c r="H600" s="286"/>
      <c r="I600" s="287"/>
      <c r="J600" s="286"/>
      <c r="K600" s="210" t="s">
        <v>13407</v>
      </c>
      <c r="L600" s="210" t="s">
        <v>13408</v>
      </c>
    </row>
    <row r="601" spans="1:12" ht="78" x14ac:dyDescent="0.3">
      <c r="A601" s="202" t="s">
        <v>1214</v>
      </c>
      <c r="B601" s="219">
        <v>44890</v>
      </c>
      <c r="C601" s="204" t="s">
        <v>13409</v>
      </c>
      <c r="D601" s="210" t="s">
        <v>9114</v>
      </c>
      <c r="E601" s="210" t="s">
        <v>2869</v>
      </c>
      <c r="F601" s="205" t="s">
        <v>2261</v>
      </c>
      <c r="G601" s="205" t="s">
        <v>873</v>
      </c>
      <c r="H601" s="286"/>
      <c r="I601" s="287"/>
      <c r="J601" s="286"/>
      <c r="K601" s="210" t="s">
        <v>13410</v>
      </c>
      <c r="L601" s="210" t="s">
        <v>9116</v>
      </c>
    </row>
    <row r="602" spans="1:12" ht="62.4" x14ac:dyDescent="0.3">
      <c r="A602" s="202" t="s">
        <v>400</v>
      </c>
      <c r="B602" s="219">
        <v>44890</v>
      </c>
      <c r="C602" s="204" t="s">
        <v>13411</v>
      </c>
      <c r="D602" s="210" t="s">
        <v>13412</v>
      </c>
      <c r="E602" s="210" t="s">
        <v>1731</v>
      </c>
      <c r="F602" s="205" t="s">
        <v>1463</v>
      </c>
      <c r="G602" s="205" t="s">
        <v>409</v>
      </c>
      <c r="H602" s="286"/>
      <c r="I602" s="287"/>
      <c r="J602" s="286"/>
      <c r="K602" s="210" t="s">
        <v>13413</v>
      </c>
      <c r="L602" s="210" t="s">
        <v>13414</v>
      </c>
    </row>
    <row r="603" spans="1:12" ht="93.6" x14ac:dyDescent="0.3">
      <c r="A603" s="202" t="s">
        <v>1214</v>
      </c>
      <c r="B603" s="219">
        <v>44890</v>
      </c>
      <c r="C603" s="204" t="s">
        <v>13415</v>
      </c>
      <c r="D603" s="210" t="s">
        <v>13416</v>
      </c>
      <c r="E603" s="210" t="s">
        <v>2532</v>
      </c>
      <c r="F603" s="205" t="s">
        <v>3142</v>
      </c>
      <c r="G603" s="205" t="s">
        <v>564</v>
      </c>
      <c r="H603" s="286"/>
      <c r="I603" s="287"/>
      <c r="J603" s="286"/>
      <c r="K603" s="210" t="s">
        <v>13417</v>
      </c>
      <c r="L603" s="210" t="s">
        <v>13418</v>
      </c>
    </row>
    <row r="604" spans="1:12" ht="78" x14ac:dyDescent="0.3">
      <c r="A604" s="202" t="s">
        <v>442</v>
      </c>
      <c r="B604" s="219">
        <v>44890</v>
      </c>
      <c r="C604" s="204" t="s">
        <v>13419</v>
      </c>
      <c r="D604" s="210" t="s">
        <v>13420</v>
      </c>
      <c r="E604" s="210" t="s">
        <v>13421</v>
      </c>
      <c r="F604" s="205" t="s">
        <v>13422</v>
      </c>
      <c r="G604" s="205" t="s">
        <v>409</v>
      </c>
      <c r="H604" s="286"/>
      <c r="I604" s="287"/>
      <c r="J604" s="286"/>
      <c r="K604" s="210" t="s">
        <v>13423</v>
      </c>
      <c r="L604" s="210" t="s">
        <v>13424</v>
      </c>
    </row>
    <row r="605" spans="1:12" ht="124.8" x14ac:dyDescent="0.3">
      <c r="A605" s="202" t="s">
        <v>379</v>
      </c>
      <c r="B605" s="219">
        <v>44890</v>
      </c>
      <c r="C605" s="204" t="s">
        <v>13425</v>
      </c>
      <c r="D605" s="210" t="s">
        <v>13426</v>
      </c>
      <c r="E605" s="210" t="s">
        <v>1360</v>
      </c>
      <c r="F605" s="205" t="s">
        <v>1506</v>
      </c>
      <c r="G605" s="205" t="s">
        <v>942</v>
      </c>
      <c r="H605" s="286"/>
      <c r="I605" s="287"/>
      <c r="J605" s="286"/>
      <c r="K605" s="210" t="s">
        <v>13427</v>
      </c>
      <c r="L605" s="210" t="s">
        <v>13428</v>
      </c>
    </row>
    <row r="606" spans="1:12" ht="109.2" x14ac:dyDescent="0.3">
      <c r="A606" s="202" t="s">
        <v>369</v>
      </c>
      <c r="B606" s="219">
        <v>44890</v>
      </c>
      <c r="C606" s="204" t="s">
        <v>13429</v>
      </c>
      <c r="D606" s="210" t="s">
        <v>13430</v>
      </c>
      <c r="E606" s="210" t="s">
        <v>2143</v>
      </c>
      <c r="F606" s="205" t="s">
        <v>5729</v>
      </c>
      <c r="G606" s="205" t="s">
        <v>374</v>
      </c>
      <c r="H606" s="286"/>
      <c r="I606" s="287" t="s">
        <v>2678</v>
      </c>
      <c r="J606" s="286"/>
      <c r="K606" s="210" t="s">
        <v>13431</v>
      </c>
      <c r="L606" s="210" t="s">
        <v>13432</v>
      </c>
    </row>
    <row r="607" spans="1:12" ht="109.2" x14ac:dyDescent="0.3">
      <c r="A607" s="202" t="s">
        <v>412</v>
      </c>
      <c r="B607" s="219">
        <v>44890</v>
      </c>
      <c r="C607" s="204" t="s">
        <v>13433</v>
      </c>
      <c r="D607" s="210" t="s">
        <v>13434</v>
      </c>
      <c r="E607" s="210" t="s">
        <v>13435</v>
      </c>
      <c r="F607" s="205" t="s">
        <v>13436</v>
      </c>
      <c r="G607" s="205" t="s">
        <v>1114</v>
      </c>
      <c r="H607" s="286"/>
      <c r="I607" s="287"/>
      <c r="J607" s="286"/>
      <c r="K607" s="210" t="s">
        <v>13437</v>
      </c>
      <c r="L607" s="210" t="s">
        <v>13438</v>
      </c>
    </row>
    <row r="608" spans="1:12" ht="78" x14ac:dyDescent="0.3">
      <c r="A608" s="202" t="s">
        <v>400</v>
      </c>
      <c r="B608" s="219">
        <v>44890</v>
      </c>
      <c r="C608" s="204" t="s">
        <v>13439</v>
      </c>
      <c r="D608" s="210" t="s">
        <v>13440</v>
      </c>
      <c r="E608" s="210" t="s">
        <v>13441</v>
      </c>
      <c r="F608" s="205" t="s">
        <v>3298</v>
      </c>
      <c r="G608" s="205" t="s">
        <v>409</v>
      </c>
      <c r="H608" s="286"/>
      <c r="I608" s="287" t="s">
        <v>2678</v>
      </c>
      <c r="J608" s="286"/>
      <c r="K608" s="210" t="s">
        <v>13442</v>
      </c>
      <c r="L608" s="210" t="s">
        <v>13443</v>
      </c>
    </row>
    <row r="609" spans="1:12" ht="46.8" x14ac:dyDescent="0.3">
      <c r="A609" s="202" t="s">
        <v>1214</v>
      </c>
      <c r="B609" s="219">
        <v>44890</v>
      </c>
      <c r="C609" s="204" t="s">
        <v>2517</v>
      </c>
      <c r="D609" s="210" t="s">
        <v>13444</v>
      </c>
      <c r="E609" s="210" t="s">
        <v>2548</v>
      </c>
      <c r="F609" s="205" t="s">
        <v>374</v>
      </c>
      <c r="G609" s="205" t="s">
        <v>873</v>
      </c>
      <c r="H609" s="286"/>
      <c r="I609" s="287"/>
      <c r="J609" s="286"/>
      <c r="K609" s="210" t="s">
        <v>13445</v>
      </c>
      <c r="L609" s="210" t="s">
        <v>2522</v>
      </c>
    </row>
    <row r="610" spans="1:12" ht="46.8" x14ac:dyDescent="0.3">
      <c r="A610" s="202" t="s">
        <v>1214</v>
      </c>
      <c r="B610" s="219">
        <v>44890</v>
      </c>
      <c r="C610" s="204" t="s">
        <v>13446</v>
      </c>
      <c r="D610" s="210" t="s">
        <v>13447</v>
      </c>
      <c r="E610" s="210" t="s">
        <v>1449</v>
      </c>
      <c r="F610" s="205" t="s">
        <v>374</v>
      </c>
      <c r="G610" s="205" t="s">
        <v>374</v>
      </c>
      <c r="H610" s="286"/>
      <c r="I610" s="287"/>
      <c r="J610" s="286"/>
      <c r="K610" s="210" t="s">
        <v>13448</v>
      </c>
      <c r="L610" s="210" t="s">
        <v>13449</v>
      </c>
    </row>
    <row r="611" spans="1:12" ht="46.8" x14ac:dyDescent="0.3">
      <c r="A611" s="202" t="s">
        <v>554</v>
      </c>
      <c r="B611" s="219">
        <v>44890</v>
      </c>
      <c r="C611" s="204" t="s">
        <v>5558</v>
      </c>
      <c r="D611" s="210" t="s">
        <v>5559</v>
      </c>
      <c r="E611" s="210" t="s">
        <v>4253</v>
      </c>
      <c r="F611" s="205" t="s">
        <v>374</v>
      </c>
      <c r="G611" s="205" t="s">
        <v>374</v>
      </c>
      <c r="H611" s="286"/>
      <c r="I611" s="287"/>
      <c r="J611" s="286"/>
      <c r="K611" s="210" t="s">
        <v>13450</v>
      </c>
      <c r="L611" s="210" t="s">
        <v>13451</v>
      </c>
    </row>
    <row r="612" spans="1:12" ht="62.4" x14ac:dyDescent="0.3">
      <c r="A612" s="202" t="s">
        <v>750</v>
      </c>
      <c r="B612" s="219">
        <v>44890</v>
      </c>
      <c r="C612" s="204" t="s">
        <v>10398</v>
      </c>
      <c r="D612" s="210" t="s">
        <v>10399</v>
      </c>
      <c r="E612" s="210" t="s">
        <v>13452</v>
      </c>
      <c r="F612" s="205" t="s">
        <v>374</v>
      </c>
      <c r="G612" s="205" t="s">
        <v>374</v>
      </c>
      <c r="H612" s="286"/>
      <c r="I612" s="287"/>
      <c r="J612" s="286"/>
      <c r="K612" s="210" t="s">
        <v>13453</v>
      </c>
      <c r="L612" s="210" t="s">
        <v>13454</v>
      </c>
    </row>
    <row r="613" spans="1:12" ht="78" x14ac:dyDescent="0.3">
      <c r="A613" s="202" t="s">
        <v>390</v>
      </c>
      <c r="B613" s="219">
        <v>44890</v>
      </c>
      <c r="C613" s="204" t="s">
        <v>4893</v>
      </c>
      <c r="D613" s="210" t="s">
        <v>4894</v>
      </c>
      <c r="E613" s="210" t="s">
        <v>13455</v>
      </c>
      <c r="F613" s="205" t="s">
        <v>374</v>
      </c>
      <c r="G613" s="205" t="s">
        <v>374</v>
      </c>
      <c r="H613" s="286"/>
      <c r="I613" s="287" t="s">
        <v>2678</v>
      </c>
      <c r="J613" s="286"/>
      <c r="K613" s="210" t="s">
        <v>13456</v>
      </c>
      <c r="L613" s="210" t="s">
        <v>4897</v>
      </c>
    </row>
    <row r="614" spans="1:12" ht="93.6" x14ac:dyDescent="0.3">
      <c r="A614" s="202" t="s">
        <v>379</v>
      </c>
      <c r="B614" s="219">
        <v>44890</v>
      </c>
      <c r="C614" s="204" t="s">
        <v>13457</v>
      </c>
      <c r="D614" s="210" t="s">
        <v>13458</v>
      </c>
      <c r="E614" s="210" t="s">
        <v>1878</v>
      </c>
      <c r="F614" s="205" t="s">
        <v>374</v>
      </c>
      <c r="G614" s="205" t="s">
        <v>374</v>
      </c>
      <c r="H614" s="286"/>
      <c r="I614" s="287"/>
      <c r="J614" s="286"/>
      <c r="K614" s="210" t="s">
        <v>13459</v>
      </c>
      <c r="L614" s="210" t="s">
        <v>13460</v>
      </c>
    </row>
    <row r="615" spans="1:12" ht="93.6" x14ac:dyDescent="0.3">
      <c r="A615" s="202" t="s">
        <v>379</v>
      </c>
      <c r="B615" s="219">
        <v>44890</v>
      </c>
      <c r="C615" s="204" t="s">
        <v>5732</v>
      </c>
      <c r="D615" s="210" t="s">
        <v>5733</v>
      </c>
      <c r="E615" s="210" t="s">
        <v>13461</v>
      </c>
      <c r="F615" s="205" t="s">
        <v>374</v>
      </c>
      <c r="G615" s="205" t="s">
        <v>374</v>
      </c>
      <c r="H615" s="286"/>
      <c r="I615" s="287"/>
      <c r="J615" s="286"/>
      <c r="K615" s="210" t="s">
        <v>13462</v>
      </c>
      <c r="L615" s="210" t="s">
        <v>5737</v>
      </c>
    </row>
    <row r="616" spans="1:12" ht="109.2" x14ac:dyDescent="0.3">
      <c r="A616" s="202" t="s">
        <v>400</v>
      </c>
      <c r="B616" s="219">
        <v>44890</v>
      </c>
      <c r="C616" s="204" t="s">
        <v>797</v>
      </c>
      <c r="D616" s="210" t="s">
        <v>798</v>
      </c>
      <c r="E616" s="210" t="s">
        <v>4096</v>
      </c>
      <c r="F616" s="205" t="s">
        <v>374</v>
      </c>
      <c r="G616" s="205" t="s">
        <v>374</v>
      </c>
      <c r="H616" s="286"/>
      <c r="I616" s="287"/>
      <c r="J616" s="286"/>
      <c r="K616" s="210" t="s">
        <v>13463</v>
      </c>
      <c r="L616" s="210" t="s">
        <v>801</v>
      </c>
    </row>
    <row r="617" spans="1:12" ht="124.8" x14ac:dyDescent="0.3">
      <c r="A617" s="202" t="s">
        <v>412</v>
      </c>
      <c r="B617" s="219">
        <v>44890</v>
      </c>
      <c r="C617" s="204" t="s">
        <v>8847</v>
      </c>
      <c r="D617" s="210" t="s">
        <v>13464</v>
      </c>
      <c r="E617" s="210" t="s">
        <v>13465</v>
      </c>
      <c r="F617" s="205" t="s">
        <v>374</v>
      </c>
      <c r="G617" s="205" t="s">
        <v>374</v>
      </c>
      <c r="H617" s="286"/>
      <c r="I617" s="287"/>
      <c r="J617" s="286"/>
      <c r="K617" s="210" t="s">
        <v>13466</v>
      </c>
      <c r="L617" s="210" t="s">
        <v>8850</v>
      </c>
    </row>
    <row r="618" spans="1:12" ht="124.8" x14ac:dyDescent="0.3">
      <c r="A618" s="202" t="s">
        <v>369</v>
      </c>
      <c r="B618" s="219">
        <v>44890</v>
      </c>
      <c r="C618" s="204" t="s">
        <v>9940</v>
      </c>
      <c r="D618" s="210" t="s">
        <v>9941</v>
      </c>
      <c r="E618" s="210" t="s">
        <v>445</v>
      </c>
      <c r="F618" s="205" t="s">
        <v>374</v>
      </c>
      <c r="G618" s="205" t="s">
        <v>374</v>
      </c>
      <c r="H618" s="286"/>
      <c r="I618" s="287"/>
      <c r="J618" s="286"/>
      <c r="K618" s="210" t="s">
        <v>13467</v>
      </c>
      <c r="L618" s="210" t="s">
        <v>9943</v>
      </c>
    </row>
    <row r="619" spans="1:12" ht="78" x14ac:dyDescent="0.3">
      <c r="A619" s="202" t="s">
        <v>400</v>
      </c>
      <c r="B619" s="219">
        <v>44883</v>
      </c>
      <c r="C619" s="204" t="s">
        <v>13468</v>
      </c>
      <c r="D619" s="210" t="s">
        <v>13469</v>
      </c>
      <c r="E619" s="210" t="s">
        <v>2869</v>
      </c>
      <c r="F619" s="205" t="s">
        <v>1463</v>
      </c>
      <c r="G619" s="205" t="s">
        <v>374</v>
      </c>
      <c r="H619" s="286"/>
      <c r="I619" s="287"/>
      <c r="J619" s="286"/>
      <c r="K619" s="210" t="s">
        <v>13470</v>
      </c>
      <c r="L619" s="210" t="s">
        <v>13471</v>
      </c>
    </row>
    <row r="620" spans="1:12" ht="62.4" x14ac:dyDescent="0.3">
      <c r="A620" s="202" t="s">
        <v>412</v>
      </c>
      <c r="B620" s="219">
        <v>44883</v>
      </c>
      <c r="C620" s="204" t="s">
        <v>13472</v>
      </c>
      <c r="D620" s="210" t="s">
        <v>13473</v>
      </c>
      <c r="E620" s="210" t="s">
        <v>13474</v>
      </c>
      <c r="F620" s="205" t="s">
        <v>1606</v>
      </c>
      <c r="G620" s="205" t="s">
        <v>4574</v>
      </c>
      <c r="H620" s="286"/>
      <c r="I620" s="287"/>
      <c r="J620" s="286"/>
      <c r="K620" s="210" t="s">
        <v>13475</v>
      </c>
      <c r="L620" s="210" t="s">
        <v>13476</v>
      </c>
    </row>
    <row r="621" spans="1:12" ht="62.4" x14ac:dyDescent="0.3">
      <c r="A621" s="202" t="s">
        <v>400</v>
      </c>
      <c r="B621" s="219">
        <v>44883</v>
      </c>
      <c r="C621" s="204" t="s">
        <v>13477</v>
      </c>
      <c r="D621" s="210" t="s">
        <v>13478</v>
      </c>
      <c r="E621" s="210" t="s">
        <v>1340</v>
      </c>
      <c r="F621" s="205" t="s">
        <v>1606</v>
      </c>
      <c r="G621" s="205" t="s">
        <v>564</v>
      </c>
      <c r="H621" s="286"/>
      <c r="I621" s="287"/>
      <c r="J621" s="286"/>
      <c r="K621" s="210" t="s">
        <v>13479</v>
      </c>
      <c r="L621" s="210" t="s">
        <v>13480</v>
      </c>
    </row>
    <row r="622" spans="1:12" ht="93.6" x14ac:dyDescent="0.3">
      <c r="A622" s="202" t="s">
        <v>379</v>
      </c>
      <c r="B622" s="219">
        <v>44883</v>
      </c>
      <c r="C622" s="204" t="s">
        <v>13481</v>
      </c>
      <c r="D622" s="210" t="s">
        <v>13482</v>
      </c>
      <c r="E622" s="210" t="s">
        <v>13483</v>
      </c>
      <c r="F622" s="205" t="s">
        <v>5729</v>
      </c>
      <c r="G622" s="205" t="s">
        <v>564</v>
      </c>
      <c r="H622" s="286"/>
      <c r="I622" s="287"/>
      <c r="J622" s="286"/>
      <c r="K622" s="210" t="s">
        <v>13484</v>
      </c>
      <c r="L622" s="210" t="s">
        <v>13485</v>
      </c>
    </row>
    <row r="623" spans="1:12" ht="109.2" x14ac:dyDescent="0.3">
      <c r="A623" s="202" t="s">
        <v>390</v>
      </c>
      <c r="B623" s="219">
        <v>44883</v>
      </c>
      <c r="C623" s="204" t="s">
        <v>13486</v>
      </c>
      <c r="D623" s="210" t="s">
        <v>13487</v>
      </c>
      <c r="E623" s="210" t="s">
        <v>11551</v>
      </c>
      <c r="F623" s="205" t="s">
        <v>2702</v>
      </c>
      <c r="G623" s="205" t="s">
        <v>409</v>
      </c>
      <c r="H623" s="286"/>
      <c r="I623" s="287"/>
      <c r="J623" s="286"/>
      <c r="K623" s="210" t="s">
        <v>13488</v>
      </c>
      <c r="L623" s="210" t="s">
        <v>13489</v>
      </c>
    </row>
    <row r="624" spans="1:12" ht="140.4" x14ac:dyDescent="0.3">
      <c r="A624" s="202" t="s">
        <v>9906</v>
      </c>
      <c r="B624" s="219">
        <v>44883</v>
      </c>
      <c r="C624" s="204" t="s">
        <v>13490</v>
      </c>
      <c r="D624" s="210" t="s">
        <v>13491</v>
      </c>
      <c r="E624" s="210" t="s">
        <v>2143</v>
      </c>
      <c r="F624" s="205" t="s">
        <v>374</v>
      </c>
      <c r="G624" s="205" t="s">
        <v>374</v>
      </c>
      <c r="H624" s="286"/>
      <c r="I624" s="287" t="s">
        <v>2526</v>
      </c>
      <c r="J624" s="286"/>
      <c r="K624" s="210" t="s">
        <v>13492</v>
      </c>
      <c r="L624" s="210" t="s">
        <v>13493</v>
      </c>
    </row>
    <row r="625" spans="1:12" ht="62.4" x14ac:dyDescent="0.3">
      <c r="A625" s="202" t="s">
        <v>1593</v>
      </c>
      <c r="B625" s="219">
        <v>44883</v>
      </c>
      <c r="C625" s="204" t="s">
        <v>13494</v>
      </c>
      <c r="D625" s="210" t="s">
        <v>13495</v>
      </c>
      <c r="E625" s="210" t="s">
        <v>728</v>
      </c>
      <c r="F625" s="205" t="s">
        <v>374</v>
      </c>
      <c r="G625" s="205" t="s">
        <v>13496</v>
      </c>
      <c r="H625" s="286"/>
      <c r="I625" s="287"/>
      <c r="J625" s="286"/>
      <c r="K625" s="210" t="s">
        <v>13497</v>
      </c>
      <c r="L625" s="210" t="s">
        <v>13498</v>
      </c>
    </row>
    <row r="626" spans="1:12" ht="62.4" x14ac:dyDescent="0.3">
      <c r="A626" s="202" t="s">
        <v>369</v>
      </c>
      <c r="B626" s="219">
        <v>44883</v>
      </c>
      <c r="C626" s="204" t="s">
        <v>13499</v>
      </c>
      <c r="D626" s="210" t="s">
        <v>13500</v>
      </c>
      <c r="E626" s="210" t="s">
        <v>9086</v>
      </c>
      <c r="F626" s="205" t="s">
        <v>374</v>
      </c>
      <c r="G626" s="205" t="s">
        <v>6243</v>
      </c>
      <c r="H626" s="286"/>
      <c r="I626" s="287"/>
      <c r="J626" s="286"/>
      <c r="K626" s="210" t="s">
        <v>13501</v>
      </c>
      <c r="L626" s="210" t="s">
        <v>13502</v>
      </c>
    </row>
    <row r="627" spans="1:12" ht="62.4" x14ac:dyDescent="0.3">
      <c r="A627" s="202" t="s">
        <v>400</v>
      </c>
      <c r="B627" s="219">
        <v>44883</v>
      </c>
      <c r="C627" s="204" t="s">
        <v>13503</v>
      </c>
      <c r="D627" s="210" t="s">
        <v>13504</v>
      </c>
      <c r="E627" s="210" t="s">
        <v>2251</v>
      </c>
      <c r="F627" s="205" t="s">
        <v>374</v>
      </c>
      <c r="G627" s="205" t="s">
        <v>374</v>
      </c>
      <c r="H627" s="286"/>
      <c r="I627" s="287"/>
      <c r="J627" s="286"/>
      <c r="K627" s="210" t="s">
        <v>13505</v>
      </c>
      <c r="L627" s="210" t="s">
        <v>13506</v>
      </c>
    </row>
    <row r="628" spans="1:12" ht="78" x14ac:dyDescent="0.3">
      <c r="A628" s="202" t="s">
        <v>400</v>
      </c>
      <c r="B628" s="219">
        <v>44883</v>
      </c>
      <c r="C628" s="204" t="s">
        <v>13507</v>
      </c>
      <c r="D628" s="210" t="s">
        <v>13508</v>
      </c>
      <c r="E628" s="210" t="s">
        <v>13509</v>
      </c>
      <c r="F628" s="205" t="s">
        <v>374</v>
      </c>
      <c r="G628" s="205" t="s">
        <v>374</v>
      </c>
      <c r="H628" s="286"/>
      <c r="I628" s="287"/>
      <c r="J628" s="286"/>
      <c r="K628" s="210" t="s">
        <v>13510</v>
      </c>
      <c r="L628" s="210" t="s">
        <v>13511</v>
      </c>
    </row>
    <row r="629" spans="1:12" ht="78" x14ac:dyDescent="0.3">
      <c r="A629" s="202" t="s">
        <v>1214</v>
      </c>
      <c r="B629" s="219">
        <v>44883</v>
      </c>
      <c r="C629" s="204" t="s">
        <v>13512</v>
      </c>
      <c r="D629" s="210" t="s">
        <v>13513</v>
      </c>
      <c r="E629" s="210" t="s">
        <v>13514</v>
      </c>
      <c r="F629" s="205" t="s">
        <v>374</v>
      </c>
      <c r="G629" s="205" t="s">
        <v>374</v>
      </c>
      <c r="H629" s="286"/>
      <c r="I629" s="287"/>
      <c r="J629" s="286"/>
      <c r="K629" s="210" t="s">
        <v>13515</v>
      </c>
      <c r="L629" s="210" t="s">
        <v>13516</v>
      </c>
    </row>
    <row r="630" spans="1:12" ht="78" x14ac:dyDescent="0.3">
      <c r="A630" s="202" t="s">
        <v>379</v>
      </c>
      <c r="B630" s="219">
        <v>44883</v>
      </c>
      <c r="C630" s="204" t="s">
        <v>13517</v>
      </c>
      <c r="D630" s="210" t="s">
        <v>13518</v>
      </c>
      <c r="E630" s="210" t="s">
        <v>445</v>
      </c>
      <c r="F630" s="205" t="s">
        <v>374</v>
      </c>
      <c r="G630" s="205" t="s">
        <v>374</v>
      </c>
      <c r="H630" s="286"/>
      <c r="I630" s="287"/>
      <c r="J630" s="286"/>
      <c r="K630" s="210" t="s">
        <v>13519</v>
      </c>
      <c r="L630" s="210" t="s">
        <v>13520</v>
      </c>
    </row>
    <row r="631" spans="1:12" ht="62.4" x14ac:dyDescent="0.3">
      <c r="A631" s="202" t="s">
        <v>369</v>
      </c>
      <c r="B631" s="219">
        <v>44883</v>
      </c>
      <c r="C631" s="204" t="s">
        <v>9130</v>
      </c>
      <c r="D631" s="210" t="s">
        <v>9131</v>
      </c>
      <c r="E631" s="210" t="s">
        <v>9430</v>
      </c>
      <c r="F631" s="205" t="s">
        <v>374</v>
      </c>
      <c r="G631" s="205" t="s">
        <v>374</v>
      </c>
      <c r="H631" s="286"/>
      <c r="I631" s="287" t="s">
        <v>13521</v>
      </c>
      <c r="J631" s="286"/>
      <c r="K631" s="210" t="s">
        <v>13522</v>
      </c>
      <c r="L631" s="210" t="s">
        <v>9134</v>
      </c>
    </row>
    <row r="632" spans="1:12" ht="78" x14ac:dyDescent="0.3">
      <c r="A632" s="202" t="s">
        <v>390</v>
      </c>
      <c r="B632" s="219">
        <v>44883</v>
      </c>
      <c r="C632" s="204" t="s">
        <v>13523</v>
      </c>
      <c r="D632" s="210" t="s">
        <v>13524</v>
      </c>
      <c r="E632" s="210" t="s">
        <v>445</v>
      </c>
      <c r="F632" s="205" t="s">
        <v>374</v>
      </c>
      <c r="G632" s="205" t="s">
        <v>374</v>
      </c>
      <c r="H632" s="286"/>
      <c r="I632" s="287"/>
      <c r="J632" s="286"/>
      <c r="K632" s="210" t="s">
        <v>13525</v>
      </c>
      <c r="L632" s="210" t="s">
        <v>13526</v>
      </c>
    </row>
    <row r="633" spans="1:12" ht="78" x14ac:dyDescent="0.3">
      <c r="A633" s="202" t="s">
        <v>390</v>
      </c>
      <c r="B633" s="219">
        <v>44883</v>
      </c>
      <c r="C633" s="204" t="s">
        <v>13527</v>
      </c>
      <c r="D633" s="210" t="s">
        <v>13528</v>
      </c>
      <c r="E633" s="210" t="s">
        <v>11551</v>
      </c>
      <c r="F633" s="205" t="s">
        <v>374</v>
      </c>
      <c r="G633" s="205" t="s">
        <v>374</v>
      </c>
      <c r="H633" s="286"/>
      <c r="I633" s="287"/>
      <c r="J633" s="286"/>
      <c r="K633" s="210" t="s">
        <v>13529</v>
      </c>
      <c r="L633" s="210" t="s">
        <v>13530</v>
      </c>
    </row>
    <row r="634" spans="1:12" ht="93.6" x14ac:dyDescent="0.3">
      <c r="A634" s="202" t="s">
        <v>379</v>
      </c>
      <c r="B634" s="219">
        <v>44883</v>
      </c>
      <c r="C634" s="204" t="s">
        <v>6002</v>
      </c>
      <c r="D634" s="210" t="s">
        <v>6003</v>
      </c>
      <c r="E634" s="210" t="s">
        <v>13531</v>
      </c>
      <c r="F634" s="205" t="s">
        <v>374</v>
      </c>
      <c r="G634" s="205" t="s">
        <v>374</v>
      </c>
      <c r="H634" s="286"/>
      <c r="I634" s="287" t="s">
        <v>13532</v>
      </c>
      <c r="J634" s="286"/>
      <c r="K634" s="210" t="s">
        <v>13533</v>
      </c>
      <c r="L634" s="210" t="s">
        <v>6006</v>
      </c>
    </row>
    <row r="635" spans="1:12" ht="78" x14ac:dyDescent="0.3">
      <c r="A635" s="202" t="s">
        <v>400</v>
      </c>
      <c r="B635" s="219">
        <v>44883</v>
      </c>
      <c r="C635" s="204" t="s">
        <v>2651</v>
      </c>
      <c r="D635" s="210" t="s">
        <v>2652</v>
      </c>
      <c r="E635" s="210" t="s">
        <v>13534</v>
      </c>
      <c r="F635" s="205" t="s">
        <v>374</v>
      </c>
      <c r="G635" s="205" t="s">
        <v>374</v>
      </c>
      <c r="H635" s="286"/>
      <c r="I635" s="287"/>
      <c r="J635" s="286"/>
      <c r="K635" s="210" t="s">
        <v>13535</v>
      </c>
      <c r="L635" s="210" t="s">
        <v>2654</v>
      </c>
    </row>
    <row r="636" spans="1:12" ht="109.2" x14ac:dyDescent="0.3">
      <c r="A636" s="202" t="s">
        <v>1214</v>
      </c>
      <c r="B636" s="219">
        <v>44883</v>
      </c>
      <c r="C636" s="204" t="s">
        <v>13536</v>
      </c>
      <c r="D636" s="210" t="s">
        <v>13353</v>
      </c>
      <c r="E636" s="210" t="s">
        <v>2094</v>
      </c>
      <c r="F636" s="205" t="s">
        <v>374</v>
      </c>
      <c r="G636" s="205" t="s">
        <v>374</v>
      </c>
      <c r="H636" s="286"/>
      <c r="I636" s="287" t="s">
        <v>2678</v>
      </c>
      <c r="J636" s="286"/>
      <c r="K636" s="210" t="s">
        <v>13537</v>
      </c>
      <c r="L636" s="210" t="s">
        <v>13538</v>
      </c>
    </row>
    <row r="637" spans="1:12" ht="109.2" x14ac:dyDescent="0.3">
      <c r="A637" s="202" t="s">
        <v>1214</v>
      </c>
      <c r="B637" s="219">
        <v>44883</v>
      </c>
      <c r="C637" s="204" t="s">
        <v>13539</v>
      </c>
      <c r="D637" s="210" t="s">
        <v>13540</v>
      </c>
      <c r="E637" s="210" t="s">
        <v>13541</v>
      </c>
      <c r="F637" s="205" t="s">
        <v>374</v>
      </c>
      <c r="G637" s="205" t="s">
        <v>374</v>
      </c>
      <c r="H637" s="286"/>
      <c r="I637" s="287" t="s">
        <v>2678</v>
      </c>
      <c r="J637" s="286"/>
      <c r="K637" s="210" t="s">
        <v>13542</v>
      </c>
      <c r="L637" s="210" t="s">
        <v>13543</v>
      </c>
    </row>
    <row r="638" spans="1:12" ht="109.2" x14ac:dyDescent="0.3">
      <c r="A638" s="202" t="s">
        <v>442</v>
      </c>
      <c r="B638" s="219">
        <v>44883</v>
      </c>
      <c r="C638" s="204" t="s">
        <v>13544</v>
      </c>
      <c r="D638" s="210" t="s">
        <v>13545</v>
      </c>
      <c r="E638" s="210" t="s">
        <v>13546</v>
      </c>
      <c r="F638" s="205" t="s">
        <v>1518</v>
      </c>
      <c r="G638" s="205" t="s">
        <v>374</v>
      </c>
      <c r="H638" s="286"/>
      <c r="I638" s="287"/>
      <c r="J638" s="286"/>
      <c r="K638" s="210" t="s">
        <v>13547</v>
      </c>
      <c r="L638" s="210" t="s">
        <v>13548</v>
      </c>
    </row>
    <row r="639" spans="1:12" ht="187.2" x14ac:dyDescent="0.3">
      <c r="A639" s="202" t="s">
        <v>1214</v>
      </c>
      <c r="B639" s="219">
        <v>44883</v>
      </c>
      <c r="C639" s="204" t="s">
        <v>1620</v>
      </c>
      <c r="D639" s="210" t="s">
        <v>1621</v>
      </c>
      <c r="E639" s="210" t="s">
        <v>1555</v>
      </c>
      <c r="F639" s="205" t="s">
        <v>374</v>
      </c>
      <c r="G639" s="205" t="s">
        <v>374</v>
      </c>
      <c r="H639" s="286"/>
      <c r="I639" s="287" t="s">
        <v>505</v>
      </c>
      <c r="J639" s="286"/>
      <c r="K639" s="210" t="s">
        <v>13549</v>
      </c>
      <c r="L639" s="210" t="s">
        <v>1626</v>
      </c>
    </row>
    <row r="640" spans="1:12" ht="93.6" x14ac:dyDescent="0.3">
      <c r="A640" s="202" t="s">
        <v>412</v>
      </c>
      <c r="B640" s="219">
        <v>44876</v>
      </c>
      <c r="C640" s="204" t="s">
        <v>13550</v>
      </c>
      <c r="D640" s="210" t="s">
        <v>13551</v>
      </c>
      <c r="E640" s="210" t="s">
        <v>1550</v>
      </c>
      <c r="F640" s="205" t="s">
        <v>1556</v>
      </c>
      <c r="G640" s="205" t="s">
        <v>564</v>
      </c>
      <c r="H640" s="286"/>
      <c r="I640" s="287"/>
      <c r="J640" s="286"/>
      <c r="K640" s="210" t="s">
        <v>13552</v>
      </c>
      <c r="L640" s="210" t="s">
        <v>13553</v>
      </c>
    </row>
    <row r="641" spans="1:12" ht="46.8" x14ac:dyDescent="0.3">
      <c r="A641" s="202" t="s">
        <v>369</v>
      </c>
      <c r="B641" s="219">
        <v>44876</v>
      </c>
      <c r="C641" s="204" t="s">
        <v>13554</v>
      </c>
      <c r="D641" s="210" t="s">
        <v>13555</v>
      </c>
      <c r="E641" s="210" t="s">
        <v>13556</v>
      </c>
      <c r="F641" s="205" t="s">
        <v>1606</v>
      </c>
      <c r="G641" s="205" t="s">
        <v>1114</v>
      </c>
      <c r="H641" s="286"/>
      <c r="I641" s="287"/>
      <c r="J641" s="286"/>
      <c r="K641" s="210" t="s">
        <v>13557</v>
      </c>
      <c r="L641" s="210" t="s">
        <v>13558</v>
      </c>
    </row>
    <row r="642" spans="1:12" ht="93.6" x14ac:dyDescent="0.3">
      <c r="A642" s="202" t="s">
        <v>379</v>
      </c>
      <c r="B642" s="219">
        <v>44876</v>
      </c>
      <c r="C642" s="204" t="s">
        <v>13559</v>
      </c>
      <c r="D642" s="210" t="s">
        <v>13560</v>
      </c>
      <c r="E642" s="210" t="s">
        <v>445</v>
      </c>
      <c r="F642" s="205" t="s">
        <v>5729</v>
      </c>
      <c r="G642" s="205" t="s">
        <v>2020</v>
      </c>
      <c r="H642" s="286"/>
      <c r="I642" s="287"/>
      <c r="J642" s="286"/>
      <c r="K642" s="210" t="s">
        <v>13561</v>
      </c>
      <c r="L642" s="210" t="s">
        <v>13562</v>
      </c>
    </row>
    <row r="643" spans="1:12" ht="46.8" x14ac:dyDescent="0.3">
      <c r="A643" s="202" t="s">
        <v>390</v>
      </c>
      <c r="B643" s="219">
        <v>44876</v>
      </c>
      <c r="C643" s="204" t="s">
        <v>9859</v>
      </c>
      <c r="D643" s="210" t="s">
        <v>9860</v>
      </c>
      <c r="E643" s="210" t="s">
        <v>2143</v>
      </c>
      <c r="F643" s="205" t="s">
        <v>374</v>
      </c>
      <c r="G643" s="205" t="s">
        <v>374</v>
      </c>
      <c r="H643" s="286"/>
      <c r="I643" s="287"/>
      <c r="J643" s="286"/>
      <c r="K643" s="210" t="s">
        <v>13563</v>
      </c>
      <c r="L643" s="210" t="s">
        <v>9863</v>
      </c>
    </row>
    <row r="644" spans="1:12" ht="109.2" x14ac:dyDescent="0.3">
      <c r="A644" s="202" t="s">
        <v>400</v>
      </c>
      <c r="B644" s="219">
        <v>44876</v>
      </c>
      <c r="C644" s="204" t="s">
        <v>3770</v>
      </c>
      <c r="D644" s="210" t="s">
        <v>13564</v>
      </c>
      <c r="E644" s="210" t="s">
        <v>2094</v>
      </c>
      <c r="F644" s="205" t="s">
        <v>374</v>
      </c>
      <c r="G644" s="205" t="s">
        <v>374</v>
      </c>
      <c r="H644" s="286"/>
      <c r="I644" s="287"/>
      <c r="J644" s="286"/>
      <c r="K644" s="210" t="s">
        <v>13565</v>
      </c>
      <c r="L644" s="210" t="s">
        <v>13566</v>
      </c>
    </row>
    <row r="645" spans="1:12" ht="187.2" x14ac:dyDescent="0.3">
      <c r="A645" s="202" t="s">
        <v>400</v>
      </c>
      <c r="B645" s="219">
        <v>44876</v>
      </c>
      <c r="C645" s="204" t="s">
        <v>2675</v>
      </c>
      <c r="D645" s="210" t="s">
        <v>13567</v>
      </c>
      <c r="E645" s="210" t="s">
        <v>2143</v>
      </c>
      <c r="F645" s="205" t="s">
        <v>374</v>
      </c>
      <c r="G645" s="205" t="s">
        <v>374</v>
      </c>
      <c r="H645" s="286"/>
      <c r="I645" s="287" t="s">
        <v>2678</v>
      </c>
      <c r="J645" s="286"/>
      <c r="K645" s="210" t="s">
        <v>13568</v>
      </c>
      <c r="L645" s="210" t="s">
        <v>13569</v>
      </c>
    </row>
    <row r="646" spans="1:12" ht="46.8" x14ac:dyDescent="0.3">
      <c r="A646" s="202" t="s">
        <v>400</v>
      </c>
      <c r="B646" s="219">
        <v>44876</v>
      </c>
      <c r="C646" s="204" t="s">
        <v>13570</v>
      </c>
      <c r="D646" s="210" t="s">
        <v>13571</v>
      </c>
      <c r="E646" s="210" t="s">
        <v>1455</v>
      </c>
      <c r="F646" s="205" t="s">
        <v>374</v>
      </c>
      <c r="G646" s="205" t="s">
        <v>374</v>
      </c>
      <c r="H646" s="286"/>
      <c r="I646" s="287"/>
      <c r="J646" s="286"/>
      <c r="K646" s="210" t="s">
        <v>13572</v>
      </c>
      <c r="L646" s="210" t="s">
        <v>13573</v>
      </c>
    </row>
    <row r="647" spans="1:12" ht="62.4" x14ac:dyDescent="0.3">
      <c r="A647" s="202" t="s">
        <v>400</v>
      </c>
      <c r="B647" s="219">
        <v>44876</v>
      </c>
      <c r="C647" s="204" t="s">
        <v>13574</v>
      </c>
      <c r="D647" s="210" t="s">
        <v>13575</v>
      </c>
      <c r="E647" s="210" t="s">
        <v>794</v>
      </c>
      <c r="F647" s="205" t="s">
        <v>374</v>
      </c>
      <c r="G647" s="205" t="s">
        <v>374</v>
      </c>
      <c r="H647" s="286"/>
      <c r="I647" s="287"/>
      <c r="J647" s="286"/>
      <c r="K647" s="210" t="s">
        <v>13576</v>
      </c>
      <c r="L647" s="210" t="s">
        <v>13577</v>
      </c>
    </row>
    <row r="648" spans="1:12" ht="46.8" x14ac:dyDescent="0.3">
      <c r="A648" s="202" t="s">
        <v>750</v>
      </c>
      <c r="B648" s="219">
        <v>44876</v>
      </c>
      <c r="C648" s="204" t="s">
        <v>13578</v>
      </c>
      <c r="D648" s="210" t="s">
        <v>13579</v>
      </c>
      <c r="E648" s="210" t="s">
        <v>3874</v>
      </c>
      <c r="F648" s="205" t="s">
        <v>374</v>
      </c>
      <c r="G648" s="205" t="s">
        <v>374</v>
      </c>
      <c r="H648" s="286"/>
      <c r="I648" s="287"/>
      <c r="J648" s="286"/>
      <c r="K648" s="210" t="s">
        <v>13580</v>
      </c>
      <c r="L648" s="210" t="s">
        <v>13581</v>
      </c>
    </row>
    <row r="649" spans="1:12" ht="62.4" x14ac:dyDescent="0.3">
      <c r="A649" s="202" t="s">
        <v>927</v>
      </c>
      <c r="B649" s="219">
        <v>44876</v>
      </c>
      <c r="C649" s="204" t="s">
        <v>13582</v>
      </c>
      <c r="D649" s="210" t="s">
        <v>13583</v>
      </c>
      <c r="E649" s="210" t="s">
        <v>13584</v>
      </c>
      <c r="F649" s="205" t="s">
        <v>374</v>
      </c>
      <c r="G649" s="205" t="s">
        <v>374</v>
      </c>
      <c r="H649" s="286"/>
      <c r="I649" s="287"/>
      <c r="J649" s="286"/>
      <c r="K649" s="210" t="s">
        <v>13585</v>
      </c>
      <c r="L649" s="210" t="s">
        <v>13586</v>
      </c>
    </row>
    <row r="650" spans="1:12" ht="62.4" x14ac:dyDescent="0.3">
      <c r="A650" s="202" t="s">
        <v>400</v>
      </c>
      <c r="B650" s="219">
        <v>44876</v>
      </c>
      <c r="C650" s="204" t="s">
        <v>13587</v>
      </c>
      <c r="D650" s="210" t="s">
        <v>13588</v>
      </c>
      <c r="E650" s="210" t="s">
        <v>13589</v>
      </c>
      <c r="F650" s="205" t="s">
        <v>374</v>
      </c>
      <c r="G650" s="205" t="s">
        <v>374</v>
      </c>
      <c r="H650" s="286"/>
      <c r="I650" s="287"/>
      <c r="J650" s="286"/>
      <c r="K650" s="210" t="s">
        <v>13590</v>
      </c>
      <c r="L650" s="210" t="s">
        <v>13591</v>
      </c>
    </row>
    <row r="651" spans="1:12" ht="93.6" x14ac:dyDescent="0.3">
      <c r="A651" s="202" t="s">
        <v>400</v>
      </c>
      <c r="B651" s="219">
        <v>44876</v>
      </c>
      <c r="C651" s="204" t="s">
        <v>13592</v>
      </c>
      <c r="D651" s="210" t="s">
        <v>13593</v>
      </c>
      <c r="E651" s="210" t="s">
        <v>13594</v>
      </c>
      <c r="F651" s="205" t="s">
        <v>374</v>
      </c>
      <c r="G651" s="205" t="s">
        <v>374</v>
      </c>
      <c r="H651" s="286"/>
      <c r="I651" s="287"/>
      <c r="J651" s="286"/>
      <c r="K651" s="210" t="s">
        <v>13595</v>
      </c>
      <c r="L651" s="210" t="s">
        <v>13596</v>
      </c>
    </row>
    <row r="652" spans="1:12" ht="93.6" x14ac:dyDescent="0.3">
      <c r="A652" s="202" t="s">
        <v>412</v>
      </c>
      <c r="B652" s="219">
        <v>44876</v>
      </c>
      <c r="C652" s="204" t="s">
        <v>13597</v>
      </c>
      <c r="D652" s="210" t="s">
        <v>13598</v>
      </c>
      <c r="E652" s="210" t="s">
        <v>13599</v>
      </c>
      <c r="F652" s="205" t="s">
        <v>374</v>
      </c>
      <c r="G652" s="205" t="s">
        <v>374</v>
      </c>
      <c r="H652" s="286"/>
      <c r="I652" s="287"/>
      <c r="J652" s="286"/>
      <c r="K652" s="210" t="s">
        <v>13600</v>
      </c>
      <c r="L652" s="210" t="s">
        <v>13601</v>
      </c>
    </row>
    <row r="653" spans="1:12" ht="109.2" x14ac:dyDescent="0.3">
      <c r="A653" s="202" t="s">
        <v>602</v>
      </c>
      <c r="B653" s="219">
        <v>44876</v>
      </c>
      <c r="C653" s="204" t="s">
        <v>13602</v>
      </c>
      <c r="D653" s="210" t="s">
        <v>13603</v>
      </c>
      <c r="E653" s="210" t="s">
        <v>13604</v>
      </c>
      <c r="F653" s="205" t="s">
        <v>374</v>
      </c>
      <c r="G653" s="205" t="s">
        <v>374</v>
      </c>
      <c r="H653" s="286"/>
      <c r="I653" s="287"/>
      <c r="J653" s="286"/>
      <c r="K653" s="210" t="s">
        <v>13605</v>
      </c>
      <c r="L653" s="210" t="s">
        <v>13606</v>
      </c>
    </row>
    <row r="654" spans="1:12" ht="109.2" x14ac:dyDescent="0.3">
      <c r="A654" s="202" t="s">
        <v>1294</v>
      </c>
      <c r="B654" s="219">
        <v>44876</v>
      </c>
      <c r="C654" s="204" t="s">
        <v>10488</v>
      </c>
      <c r="D654" s="210" t="s">
        <v>10489</v>
      </c>
      <c r="E654" s="210" t="s">
        <v>3874</v>
      </c>
      <c r="F654" s="205" t="s">
        <v>374</v>
      </c>
      <c r="G654" s="205" t="s">
        <v>374</v>
      </c>
      <c r="H654" s="286"/>
      <c r="I654" s="287"/>
      <c r="J654" s="286"/>
      <c r="K654" s="210" t="s">
        <v>13607</v>
      </c>
      <c r="L654" s="210" t="s">
        <v>10491</v>
      </c>
    </row>
    <row r="655" spans="1:12" ht="109.2" x14ac:dyDescent="0.3">
      <c r="A655" s="202" t="s">
        <v>400</v>
      </c>
      <c r="B655" s="219">
        <v>44876</v>
      </c>
      <c r="C655" s="204" t="s">
        <v>13608</v>
      </c>
      <c r="D655" s="210" t="s">
        <v>13609</v>
      </c>
      <c r="E655" s="210" t="s">
        <v>1572</v>
      </c>
      <c r="F655" s="205" t="s">
        <v>374</v>
      </c>
      <c r="G655" s="205" t="s">
        <v>374</v>
      </c>
      <c r="H655" s="286"/>
      <c r="I655" s="287"/>
      <c r="J655" s="286"/>
      <c r="K655" s="210" t="s">
        <v>13610</v>
      </c>
      <c r="L655" s="210" t="s">
        <v>13611</v>
      </c>
    </row>
    <row r="656" spans="1:12" ht="124.8" x14ac:dyDescent="0.3">
      <c r="A656" s="202" t="s">
        <v>379</v>
      </c>
      <c r="B656" s="219">
        <v>44876</v>
      </c>
      <c r="C656" s="204" t="s">
        <v>13612</v>
      </c>
      <c r="D656" s="210" t="s">
        <v>13613</v>
      </c>
      <c r="E656" s="210" t="s">
        <v>13614</v>
      </c>
      <c r="F656" s="205" t="s">
        <v>374</v>
      </c>
      <c r="G656" s="205" t="s">
        <v>374</v>
      </c>
      <c r="H656" s="286"/>
      <c r="I656" s="287"/>
      <c r="J656" s="286"/>
      <c r="K656" s="210" t="s">
        <v>13615</v>
      </c>
      <c r="L656" s="210" t="s">
        <v>13616</v>
      </c>
    </row>
    <row r="657" spans="1:12" ht="156" x14ac:dyDescent="0.3">
      <c r="A657" s="202" t="s">
        <v>379</v>
      </c>
      <c r="B657" s="219">
        <v>44876</v>
      </c>
      <c r="C657" s="204" t="s">
        <v>13617</v>
      </c>
      <c r="D657" s="210" t="s">
        <v>13618</v>
      </c>
      <c r="E657" s="210" t="s">
        <v>1572</v>
      </c>
      <c r="F657" s="205" t="s">
        <v>374</v>
      </c>
      <c r="G657" s="205" t="s">
        <v>374</v>
      </c>
      <c r="H657" s="286"/>
      <c r="I657" s="287"/>
      <c r="J657" s="286"/>
      <c r="K657" s="210" t="s">
        <v>13619</v>
      </c>
      <c r="L657" s="210" t="s">
        <v>13620</v>
      </c>
    </row>
    <row r="658" spans="1:12" ht="140.4" x14ac:dyDescent="0.3">
      <c r="A658" s="202" t="s">
        <v>400</v>
      </c>
      <c r="B658" s="219">
        <v>44869</v>
      </c>
      <c r="C658" s="204" t="s">
        <v>13621</v>
      </c>
      <c r="D658" s="210" t="s">
        <v>13622</v>
      </c>
      <c r="E658" s="210" t="s">
        <v>1355</v>
      </c>
      <c r="F658" s="205" t="s">
        <v>1833</v>
      </c>
      <c r="G658" s="205" t="s">
        <v>374</v>
      </c>
      <c r="H658" s="286"/>
      <c r="I658" s="287"/>
      <c r="J658" s="286"/>
      <c r="K658" s="210" t="s">
        <v>13623</v>
      </c>
      <c r="L658" s="210" t="s">
        <v>13624</v>
      </c>
    </row>
    <row r="659" spans="1:12" ht="62.4" x14ac:dyDescent="0.3">
      <c r="A659" s="202" t="s">
        <v>400</v>
      </c>
      <c r="B659" s="219">
        <v>44869</v>
      </c>
      <c r="C659" s="204" t="s">
        <v>13625</v>
      </c>
      <c r="D659" s="210" t="s">
        <v>13626</v>
      </c>
      <c r="E659" s="210" t="s">
        <v>445</v>
      </c>
      <c r="F659" s="205" t="s">
        <v>1463</v>
      </c>
      <c r="G659" s="205" t="s">
        <v>564</v>
      </c>
      <c r="H659" s="286"/>
      <c r="I659" s="287"/>
      <c r="J659" s="286"/>
      <c r="K659" s="210" t="s">
        <v>13627</v>
      </c>
      <c r="L659" s="210" t="s">
        <v>13628</v>
      </c>
    </row>
    <row r="660" spans="1:12" ht="62.4" x14ac:dyDescent="0.3">
      <c r="A660" s="202" t="s">
        <v>400</v>
      </c>
      <c r="B660" s="219">
        <v>44869</v>
      </c>
      <c r="C660" s="204" t="s">
        <v>10510</v>
      </c>
      <c r="D660" s="210" t="s">
        <v>10511</v>
      </c>
      <c r="E660" s="210" t="s">
        <v>1360</v>
      </c>
      <c r="F660" s="205" t="s">
        <v>1525</v>
      </c>
      <c r="G660" s="205" t="s">
        <v>409</v>
      </c>
      <c r="H660" s="286"/>
      <c r="I660" s="287"/>
      <c r="J660" s="286"/>
      <c r="K660" s="210" t="s">
        <v>13629</v>
      </c>
      <c r="L660" s="210" t="s">
        <v>10514</v>
      </c>
    </row>
    <row r="661" spans="1:12" ht="140.4" x14ac:dyDescent="0.3">
      <c r="A661" s="202" t="s">
        <v>400</v>
      </c>
      <c r="B661" s="219">
        <v>44869</v>
      </c>
      <c r="C661" s="204" t="s">
        <v>13630</v>
      </c>
      <c r="D661" s="210" t="s">
        <v>13631</v>
      </c>
      <c r="E661" s="210" t="s">
        <v>13632</v>
      </c>
      <c r="F661" s="205" t="s">
        <v>1518</v>
      </c>
      <c r="G661" s="205" t="s">
        <v>374</v>
      </c>
      <c r="H661" s="286"/>
      <c r="I661" s="287"/>
      <c r="J661" s="286"/>
      <c r="K661" s="210" t="s">
        <v>13633</v>
      </c>
      <c r="L661" s="210" t="s">
        <v>13634</v>
      </c>
    </row>
    <row r="662" spans="1:12" ht="109.2" x14ac:dyDescent="0.3">
      <c r="A662" s="202" t="s">
        <v>602</v>
      </c>
      <c r="B662" s="219">
        <v>44869</v>
      </c>
      <c r="C662" s="204" t="s">
        <v>13635</v>
      </c>
      <c r="D662" s="210" t="s">
        <v>13636</v>
      </c>
      <c r="E662" s="210" t="s">
        <v>13637</v>
      </c>
      <c r="F662" s="205" t="s">
        <v>1470</v>
      </c>
      <c r="G662" s="205" t="s">
        <v>4189</v>
      </c>
      <c r="H662" s="286"/>
      <c r="I662" s="287"/>
      <c r="J662" s="286"/>
      <c r="K662" s="210" t="s">
        <v>13638</v>
      </c>
      <c r="L662" s="210" t="s">
        <v>13639</v>
      </c>
    </row>
    <row r="663" spans="1:12" ht="109.2" x14ac:dyDescent="0.3">
      <c r="A663" s="202" t="s">
        <v>412</v>
      </c>
      <c r="B663" s="219">
        <v>44869</v>
      </c>
      <c r="C663" s="204" t="s">
        <v>13640</v>
      </c>
      <c r="D663" s="210" t="s">
        <v>13641</v>
      </c>
      <c r="E663" s="210" t="s">
        <v>2740</v>
      </c>
      <c r="F663" s="205" t="s">
        <v>2702</v>
      </c>
      <c r="G663" s="205" t="s">
        <v>849</v>
      </c>
      <c r="H663" s="286"/>
      <c r="I663" s="287"/>
      <c r="J663" s="286"/>
      <c r="K663" s="210" t="s">
        <v>13642</v>
      </c>
      <c r="L663" s="210" t="s">
        <v>13643</v>
      </c>
    </row>
    <row r="664" spans="1:12" ht="140.4" x14ac:dyDescent="0.3">
      <c r="A664" s="202" t="s">
        <v>1214</v>
      </c>
      <c r="B664" s="219">
        <v>44869</v>
      </c>
      <c r="C664" s="204" t="s">
        <v>13644</v>
      </c>
      <c r="D664" s="210" t="s">
        <v>13645</v>
      </c>
      <c r="E664" s="210" t="s">
        <v>6918</v>
      </c>
      <c r="F664" s="205" t="s">
        <v>13646</v>
      </c>
      <c r="G664" s="205" t="s">
        <v>13647</v>
      </c>
      <c r="H664" s="286"/>
      <c r="I664" s="287"/>
      <c r="J664" s="286"/>
      <c r="K664" s="210" t="s">
        <v>13648</v>
      </c>
      <c r="L664" s="210" t="s">
        <v>13649</v>
      </c>
    </row>
    <row r="665" spans="1:12" ht="156" x14ac:dyDescent="0.3">
      <c r="A665" s="202" t="s">
        <v>822</v>
      </c>
      <c r="B665" s="219">
        <v>44869</v>
      </c>
      <c r="C665" s="204" t="s">
        <v>13650</v>
      </c>
      <c r="D665" s="210" t="s">
        <v>13651</v>
      </c>
      <c r="E665" s="210" t="s">
        <v>1650</v>
      </c>
      <c r="F665" s="205" t="s">
        <v>374</v>
      </c>
      <c r="G665" s="205" t="s">
        <v>2115</v>
      </c>
      <c r="H665" s="286"/>
      <c r="I665" s="287"/>
      <c r="J665" s="286"/>
      <c r="K665" s="210" t="s">
        <v>13652</v>
      </c>
      <c r="L665" s="210" t="s">
        <v>13653</v>
      </c>
    </row>
    <row r="666" spans="1:12" ht="78" x14ac:dyDescent="0.3">
      <c r="A666" s="202" t="s">
        <v>400</v>
      </c>
      <c r="B666" s="219">
        <v>44869</v>
      </c>
      <c r="C666" s="204" t="s">
        <v>4735</v>
      </c>
      <c r="D666" s="210" t="s">
        <v>4736</v>
      </c>
      <c r="E666" s="210" t="s">
        <v>13654</v>
      </c>
      <c r="F666" s="205" t="s">
        <v>374</v>
      </c>
      <c r="G666" s="205" t="s">
        <v>13655</v>
      </c>
      <c r="H666" s="286"/>
      <c r="I666" s="287"/>
      <c r="J666" s="286"/>
      <c r="K666" s="210" t="s">
        <v>13656</v>
      </c>
      <c r="L666" s="210" t="s">
        <v>4740</v>
      </c>
    </row>
    <row r="667" spans="1:12" ht="93.6" x14ac:dyDescent="0.3">
      <c r="A667" s="202" t="s">
        <v>1033</v>
      </c>
      <c r="B667" s="219">
        <v>44869</v>
      </c>
      <c r="C667" s="204" t="s">
        <v>13657</v>
      </c>
      <c r="D667" s="210" t="s">
        <v>13658</v>
      </c>
      <c r="E667" s="210" t="s">
        <v>3060</v>
      </c>
      <c r="F667" s="205" t="s">
        <v>374</v>
      </c>
      <c r="G667" s="205" t="s">
        <v>409</v>
      </c>
      <c r="H667" s="286"/>
      <c r="I667" s="287" t="s">
        <v>505</v>
      </c>
      <c r="J667" s="286"/>
      <c r="K667" s="210" t="s">
        <v>13659</v>
      </c>
      <c r="L667" s="210" t="s">
        <v>13660</v>
      </c>
    </row>
    <row r="668" spans="1:12" ht="124.8" x14ac:dyDescent="0.3">
      <c r="A668" s="202" t="s">
        <v>379</v>
      </c>
      <c r="B668" s="219">
        <v>44869</v>
      </c>
      <c r="C668" s="204" t="s">
        <v>6268</v>
      </c>
      <c r="D668" s="210" t="s">
        <v>6269</v>
      </c>
      <c r="E668" s="210" t="s">
        <v>1584</v>
      </c>
      <c r="F668" s="205" t="s">
        <v>374</v>
      </c>
      <c r="G668" s="205" t="s">
        <v>374</v>
      </c>
      <c r="H668" s="286"/>
      <c r="I668" s="287"/>
      <c r="J668" s="286"/>
      <c r="K668" s="210" t="s">
        <v>13661</v>
      </c>
      <c r="L668" s="210" t="s">
        <v>6272</v>
      </c>
    </row>
    <row r="669" spans="1:12" ht="46.8" x14ac:dyDescent="0.3">
      <c r="A669" s="202" t="s">
        <v>412</v>
      </c>
      <c r="B669" s="219">
        <v>44869</v>
      </c>
      <c r="C669" s="204" t="s">
        <v>13662</v>
      </c>
      <c r="D669" s="210" t="s">
        <v>13663</v>
      </c>
      <c r="E669" s="210" t="s">
        <v>2803</v>
      </c>
      <c r="F669" s="205" t="s">
        <v>374</v>
      </c>
      <c r="G669" s="205" t="s">
        <v>374</v>
      </c>
      <c r="H669" s="286"/>
      <c r="I669" s="287"/>
      <c r="J669" s="286"/>
      <c r="K669" s="210" t="s">
        <v>13664</v>
      </c>
      <c r="L669" s="210" t="s">
        <v>13665</v>
      </c>
    </row>
    <row r="670" spans="1:12" ht="46.8" x14ac:dyDescent="0.3">
      <c r="A670" s="202" t="s">
        <v>1294</v>
      </c>
      <c r="B670" s="219">
        <v>44869</v>
      </c>
      <c r="C670" s="204" t="s">
        <v>13666</v>
      </c>
      <c r="D670" s="210" t="s">
        <v>3537</v>
      </c>
      <c r="E670" s="210" t="s">
        <v>1297</v>
      </c>
      <c r="F670" s="205" t="s">
        <v>374</v>
      </c>
      <c r="G670" s="205" t="s">
        <v>374</v>
      </c>
      <c r="H670" s="286"/>
      <c r="I670" s="287"/>
      <c r="J670" s="286"/>
      <c r="K670" s="210" t="s">
        <v>13667</v>
      </c>
      <c r="L670" s="210" t="s">
        <v>13668</v>
      </c>
    </row>
    <row r="671" spans="1:12" ht="78" x14ac:dyDescent="0.3">
      <c r="A671" s="202" t="s">
        <v>442</v>
      </c>
      <c r="B671" s="219">
        <v>44869</v>
      </c>
      <c r="C671" s="204" t="s">
        <v>13669</v>
      </c>
      <c r="D671" s="210" t="s">
        <v>13670</v>
      </c>
      <c r="E671" s="210" t="s">
        <v>704</v>
      </c>
      <c r="F671" s="205" t="s">
        <v>374</v>
      </c>
      <c r="G671" s="205" t="s">
        <v>374</v>
      </c>
      <c r="H671" s="286"/>
      <c r="I671" s="287"/>
      <c r="J671" s="286"/>
      <c r="K671" s="210" t="s">
        <v>13671</v>
      </c>
      <c r="L671" s="210" t="s">
        <v>13672</v>
      </c>
    </row>
    <row r="672" spans="1:12" ht="62.4" x14ac:dyDescent="0.3">
      <c r="A672" s="202" t="s">
        <v>390</v>
      </c>
      <c r="B672" s="219">
        <v>44869</v>
      </c>
      <c r="C672" s="204" t="s">
        <v>13673</v>
      </c>
      <c r="D672" s="210" t="s">
        <v>13674</v>
      </c>
      <c r="E672" s="210" t="s">
        <v>2487</v>
      </c>
      <c r="F672" s="205" t="s">
        <v>374</v>
      </c>
      <c r="G672" s="205" t="s">
        <v>374</v>
      </c>
      <c r="H672" s="286"/>
      <c r="I672" s="287"/>
      <c r="J672" s="286"/>
      <c r="K672" s="210" t="s">
        <v>13675</v>
      </c>
      <c r="L672" s="210" t="s">
        <v>13676</v>
      </c>
    </row>
    <row r="673" spans="1:12" ht="78" x14ac:dyDescent="0.3">
      <c r="A673" s="202" t="s">
        <v>1654</v>
      </c>
      <c r="B673" s="219">
        <v>44869</v>
      </c>
      <c r="C673" s="204" t="s">
        <v>13677</v>
      </c>
      <c r="D673" s="210" t="s">
        <v>13678</v>
      </c>
      <c r="E673" s="210" t="s">
        <v>704</v>
      </c>
      <c r="F673" s="205" t="s">
        <v>374</v>
      </c>
      <c r="G673" s="205" t="s">
        <v>374</v>
      </c>
      <c r="H673" s="286"/>
      <c r="I673" s="287"/>
      <c r="J673" s="286"/>
      <c r="K673" s="210" t="s">
        <v>13679</v>
      </c>
      <c r="L673" s="210" t="s">
        <v>13680</v>
      </c>
    </row>
    <row r="674" spans="1:12" ht="78" x14ac:dyDescent="0.3">
      <c r="A674" s="202" t="s">
        <v>1214</v>
      </c>
      <c r="B674" s="219">
        <v>44869</v>
      </c>
      <c r="C674" s="204" t="s">
        <v>13681</v>
      </c>
      <c r="D674" s="210" t="s">
        <v>13682</v>
      </c>
      <c r="E674" s="210" t="s">
        <v>13683</v>
      </c>
      <c r="F674" s="205" t="s">
        <v>374</v>
      </c>
      <c r="G674" s="205" t="s">
        <v>374</v>
      </c>
      <c r="H674" s="286"/>
      <c r="I674" s="287" t="s">
        <v>2678</v>
      </c>
      <c r="J674" s="286"/>
      <c r="K674" s="210" t="s">
        <v>13684</v>
      </c>
      <c r="L674" s="210" t="s">
        <v>13685</v>
      </c>
    </row>
    <row r="675" spans="1:12" ht="78" x14ac:dyDescent="0.3">
      <c r="A675" s="202" t="s">
        <v>400</v>
      </c>
      <c r="B675" s="219">
        <v>44869</v>
      </c>
      <c r="C675" s="204" t="s">
        <v>13686</v>
      </c>
      <c r="D675" s="210" t="s">
        <v>13687</v>
      </c>
      <c r="E675" s="210" t="s">
        <v>2740</v>
      </c>
      <c r="F675" s="205" t="s">
        <v>374</v>
      </c>
      <c r="G675" s="205" t="s">
        <v>374</v>
      </c>
      <c r="H675" s="286"/>
      <c r="I675" s="287"/>
      <c r="J675" s="286"/>
      <c r="K675" s="210" t="s">
        <v>13688</v>
      </c>
      <c r="L675" s="210" t="s">
        <v>13689</v>
      </c>
    </row>
    <row r="676" spans="1:12" ht="78" x14ac:dyDescent="0.3">
      <c r="A676" s="202" t="s">
        <v>400</v>
      </c>
      <c r="B676" s="219">
        <v>44869</v>
      </c>
      <c r="C676" s="204" t="s">
        <v>13690</v>
      </c>
      <c r="D676" s="210" t="s">
        <v>13691</v>
      </c>
      <c r="E676" s="210" t="s">
        <v>1731</v>
      </c>
      <c r="F676" s="205" t="s">
        <v>374</v>
      </c>
      <c r="G676" s="205" t="s">
        <v>374</v>
      </c>
      <c r="H676" s="286"/>
      <c r="I676" s="287" t="s">
        <v>2678</v>
      </c>
      <c r="J676" s="286"/>
      <c r="K676" s="210" t="s">
        <v>13692</v>
      </c>
      <c r="L676" s="210" t="s">
        <v>13693</v>
      </c>
    </row>
    <row r="677" spans="1:12" ht="93.6" x14ac:dyDescent="0.3">
      <c r="A677" s="202" t="s">
        <v>412</v>
      </c>
      <c r="B677" s="219">
        <v>44869</v>
      </c>
      <c r="C677" s="204" t="s">
        <v>6842</v>
      </c>
      <c r="D677" s="210" t="s">
        <v>6843</v>
      </c>
      <c r="E677" s="210" t="s">
        <v>13694</v>
      </c>
      <c r="F677" s="205" t="s">
        <v>374</v>
      </c>
      <c r="G677" s="205" t="s">
        <v>374</v>
      </c>
      <c r="H677" s="286"/>
      <c r="I677" s="287"/>
      <c r="J677" s="286"/>
      <c r="K677" s="210" t="s">
        <v>13695</v>
      </c>
      <c r="L677" s="210" t="s">
        <v>6846</v>
      </c>
    </row>
    <row r="678" spans="1:12" ht="93.6" x14ac:dyDescent="0.3">
      <c r="A678" s="202" t="s">
        <v>390</v>
      </c>
      <c r="B678" s="219">
        <v>44869</v>
      </c>
      <c r="C678" s="204" t="s">
        <v>13696</v>
      </c>
      <c r="D678" s="210" t="s">
        <v>13697</v>
      </c>
      <c r="E678" s="210" t="s">
        <v>2740</v>
      </c>
      <c r="F678" s="205" t="s">
        <v>374</v>
      </c>
      <c r="G678" s="205" t="s">
        <v>374</v>
      </c>
      <c r="H678" s="286"/>
      <c r="I678" s="287"/>
      <c r="J678" s="286"/>
      <c r="K678" s="210" t="s">
        <v>289</v>
      </c>
      <c r="L678" s="210" t="s">
        <v>13698</v>
      </c>
    </row>
    <row r="679" spans="1:12" ht="109.2" x14ac:dyDescent="0.3">
      <c r="A679" s="202" t="s">
        <v>1593</v>
      </c>
      <c r="B679" s="219">
        <v>44869</v>
      </c>
      <c r="C679" s="204" t="s">
        <v>13699</v>
      </c>
      <c r="D679" s="210" t="s">
        <v>13700</v>
      </c>
      <c r="E679" s="210" t="s">
        <v>6757</v>
      </c>
      <c r="F679" s="205" t="s">
        <v>374</v>
      </c>
      <c r="G679" s="205" t="s">
        <v>374</v>
      </c>
      <c r="H679" s="286"/>
      <c r="I679" s="287"/>
      <c r="J679" s="286"/>
      <c r="K679" s="210" t="s">
        <v>13701</v>
      </c>
      <c r="L679" s="210" t="s">
        <v>13702</v>
      </c>
    </row>
    <row r="680" spans="1:12" ht="140.4" x14ac:dyDescent="0.3">
      <c r="A680" s="202" t="s">
        <v>1214</v>
      </c>
      <c r="B680" s="219">
        <v>44869</v>
      </c>
      <c r="C680" s="204" t="s">
        <v>13703</v>
      </c>
      <c r="D680" s="210" t="s">
        <v>13704</v>
      </c>
      <c r="E680" s="210" t="s">
        <v>13705</v>
      </c>
      <c r="F680" s="205" t="s">
        <v>374</v>
      </c>
      <c r="G680" s="205" t="s">
        <v>374</v>
      </c>
      <c r="H680" s="286"/>
      <c r="I680" s="287"/>
      <c r="J680" s="286"/>
      <c r="K680" s="210" t="s">
        <v>13706</v>
      </c>
      <c r="L680" s="210" t="s">
        <v>13707</v>
      </c>
    </row>
    <row r="681" spans="1:12" ht="140.4" x14ac:dyDescent="0.3">
      <c r="A681" s="202" t="s">
        <v>412</v>
      </c>
      <c r="B681" s="219">
        <v>44869</v>
      </c>
      <c r="C681" s="204" t="s">
        <v>13708</v>
      </c>
      <c r="D681" s="210" t="s">
        <v>13709</v>
      </c>
      <c r="E681" s="210" t="s">
        <v>13710</v>
      </c>
      <c r="F681" s="205" t="s">
        <v>374</v>
      </c>
      <c r="G681" s="205" t="s">
        <v>374</v>
      </c>
      <c r="H681" s="286"/>
      <c r="I681" s="287"/>
      <c r="J681" s="286"/>
      <c r="K681" s="210" t="s">
        <v>13711</v>
      </c>
      <c r="L681" s="210" t="s">
        <v>13712</v>
      </c>
    </row>
    <row r="682" spans="1:12" ht="78" x14ac:dyDescent="0.3">
      <c r="A682" s="202" t="s">
        <v>412</v>
      </c>
      <c r="B682" s="219">
        <v>44862</v>
      </c>
      <c r="C682" s="204" t="s">
        <v>13713</v>
      </c>
      <c r="D682" s="210" t="s">
        <v>13714</v>
      </c>
      <c r="E682" s="210" t="s">
        <v>1634</v>
      </c>
      <c r="F682" s="205" t="s">
        <v>9211</v>
      </c>
      <c r="G682" s="205" t="s">
        <v>2480</v>
      </c>
      <c r="H682" s="286"/>
      <c r="I682" s="287" t="s">
        <v>1037</v>
      </c>
      <c r="J682" s="286"/>
      <c r="K682" s="210" t="s">
        <v>13715</v>
      </c>
      <c r="L682" s="210" t="s">
        <v>13716</v>
      </c>
    </row>
    <row r="683" spans="1:12" ht="62.4" x14ac:dyDescent="0.3">
      <c r="A683" s="202" t="s">
        <v>400</v>
      </c>
      <c r="B683" s="219">
        <v>44862</v>
      </c>
      <c r="C683" s="204" t="s">
        <v>13717</v>
      </c>
      <c r="D683" s="210" t="s">
        <v>13718</v>
      </c>
      <c r="E683" s="210" t="s">
        <v>510</v>
      </c>
      <c r="F683" s="205" t="s">
        <v>1556</v>
      </c>
      <c r="G683" s="205" t="s">
        <v>564</v>
      </c>
      <c r="H683" s="286"/>
      <c r="I683" s="287"/>
      <c r="J683" s="286"/>
      <c r="K683" s="210" t="s">
        <v>13719</v>
      </c>
      <c r="L683" s="210" t="s">
        <v>13720</v>
      </c>
    </row>
    <row r="684" spans="1:12" ht="78" x14ac:dyDescent="0.3">
      <c r="A684" s="202" t="s">
        <v>412</v>
      </c>
      <c r="B684" s="219">
        <v>44862</v>
      </c>
      <c r="C684" s="204" t="s">
        <v>13721</v>
      </c>
      <c r="D684" s="210" t="s">
        <v>13722</v>
      </c>
      <c r="E684" s="210" t="s">
        <v>13723</v>
      </c>
      <c r="F684" s="205" t="s">
        <v>3298</v>
      </c>
      <c r="G684" s="205" t="s">
        <v>942</v>
      </c>
      <c r="H684" s="286"/>
      <c r="I684" s="287"/>
      <c r="J684" s="286"/>
      <c r="K684" s="210" t="s">
        <v>13724</v>
      </c>
      <c r="L684" s="210" t="s">
        <v>13725</v>
      </c>
    </row>
    <row r="685" spans="1:12" ht="62.4" x14ac:dyDescent="0.3">
      <c r="A685" s="202" t="s">
        <v>400</v>
      </c>
      <c r="B685" s="219">
        <v>44862</v>
      </c>
      <c r="C685" s="204" t="s">
        <v>5949</v>
      </c>
      <c r="D685" s="210" t="s">
        <v>5950</v>
      </c>
      <c r="E685" s="210" t="s">
        <v>3851</v>
      </c>
      <c r="F685" s="205" t="s">
        <v>374</v>
      </c>
      <c r="G685" s="205" t="s">
        <v>374</v>
      </c>
      <c r="H685" s="286"/>
      <c r="I685" s="287"/>
      <c r="J685" s="286"/>
      <c r="K685" s="210" t="s">
        <v>13726</v>
      </c>
      <c r="L685" s="210" t="s">
        <v>5954</v>
      </c>
    </row>
    <row r="686" spans="1:12" ht="62.4" x14ac:dyDescent="0.3">
      <c r="A686" s="202" t="s">
        <v>1593</v>
      </c>
      <c r="B686" s="219">
        <v>44862</v>
      </c>
      <c r="C686" s="204" t="s">
        <v>13727</v>
      </c>
      <c r="D686" s="210" t="s">
        <v>13728</v>
      </c>
      <c r="E686" s="210" t="s">
        <v>3241</v>
      </c>
      <c r="F686" s="205" t="s">
        <v>374</v>
      </c>
      <c r="G686" s="205" t="s">
        <v>374</v>
      </c>
      <c r="H686" s="286"/>
      <c r="I686" s="287"/>
      <c r="J686" s="286"/>
      <c r="K686" s="210" t="s">
        <v>13729</v>
      </c>
      <c r="L686" s="210" t="s">
        <v>13730</v>
      </c>
    </row>
    <row r="687" spans="1:12" ht="124.8" x14ac:dyDescent="0.3">
      <c r="A687" s="202" t="s">
        <v>822</v>
      </c>
      <c r="B687" s="219">
        <v>44862</v>
      </c>
      <c r="C687" s="204" t="s">
        <v>13731</v>
      </c>
      <c r="D687" s="210" t="s">
        <v>11618</v>
      </c>
      <c r="E687" s="210" t="s">
        <v>530</v>
      </c>
      <c r="F687" s="205" t="s">
        <v>374</v>
      </c>
      <c r="G687" s="205" t="s">
        <v>374</v>
      </c>
      <c r="H687" s="286"/>
      <c r="I687" s="287"/>
      <c r="J687" s="286"/>
      <c r="K687" s="210" t="s">
        <v>13732</v>
      </c>
      <c r="L687" s="210" t="s">
        <v>11620</v>
      </c>
    </row>
    <row r="688" spans="1:12" ht="78" x14ac:dyDescent="0.3">
      <c r="A688" s="202" t="s">
        <v>390</v>
      </c>
      <c r="B688" s="219">
        <v>44862</v>
      </c>
      <c r="C688" s="204" t="s">
        <v>13733</v>
      </c>
      <c r="D688" s="210" t="s">
        <v>13734</v>
      </c>
      <c r="E688" s="210" t="s">
        <v>2143</v>
      </c>
      <c r="F688" s="205" t="s">
        <v>374</v>
      </c>
      <c r="G688" s="205" t="s">
        <v>374</v>
      </c>
      <c r="H688" s="286"/>
      <c r="I688" s="287" t="s">
        <v>13735</v>
      </c>
      <c r="J688" s="286"/>
      <c r="K688" s="210" t="s">
        <v>13736</v>
      </c>
      <c r="L688" s="210" t="s">
        <v>13737</v>
      </c>
    </row>
    <row r="689" spans="1:12" ht="109.2" x14ac:dyDescent="0.3">
      <c r="A689" s="202" t="s">
        <v>400</v>
      </c>
      <c r="B689" s="219">
        <v>44862</v>
      </c>
      <c r="C689" s="204" t="s">
        <v>9018</v>
      </c>
      <c r="D689" s="210" t="s">
        <v>9019</v>
      </c>
      <c r="E689" s="210" t="s">
        <v>445</v>
      </c>
      <c r="F689" s="205" t="s">
        <v>374</v>
      </c>
      <c r="G689" s="205" t="s">
        <v>374</v>
      </c>
      <c r="H689" s="286"/>
      <c r="I689" s="287"/>
      <c r="J689" s="286"/>
      <c r="K689" s="210" t="s">
        <v>13738</v>
      </c>
      <c r="L689" s="210" t="s">
        <v>9021</v>
      </c>
    </row>
    <row r="690" spans="1:12" ht="62.4" x14ac:dyDescent="0.3">
      <c r="A690" s="202" t="s">
        <v>400</v>
      </c>
      <c r="B690" s="219">
        <v>44862</v>
      </c>
      <c r="C690" s="204" t="s">
        <v>13739</v>
      </c>
      <c r="D690" s="210" t="s">
        <v>13740</v>
      </c>
      <c r="E690" s="210" t="s">
        <v>1731</v>
      </c>
      <c r="F690" s="205" t="s">
        <v>374</v>
      </c>
      <c r="G690" s="205" t="s">
        <v>374</v>
      </c>
      <c r="H690" s="286"/>
      <c r="I690" s="287"/>
      <c r="J690" s="286"/>
      <c r="K690" s="210" t="s">
        <v>13741</v>
      </c>
      <c r="L690" s="210" t="s">
        <v>13742</v>
      </c>
    </row>
    <row r="691" spans="1:12" ht="46.8" x14ac:dyDescent="0.3">
      <c r="A691" s="202" t="s">
        <v>390</v>
      </c>
      <c r="B691" s="219">
        <v>44862</v>
      </c>
      <c r="C691" s="204" t="s">
        <v>13743</v>
      </c>
      <c r="D691" s="210" t="s">
        <v>13744</v>
      </c>
      <c r="E691" s="210" t="s">
        <v>1731</v>
      </c>
      <c r="F691" s="205" t="s">
        <v>374</v>
      </c>
      <c r="G691" s="205" t="s">
        <v>374</v>
      </c>
      <c r="H691" s="286"/>
      <c r="I691" s="287"/>
      <c r="J691" s="286"/>
      <c r="K691" s="210" t="s">
        <v>13745</v>
      </c>
      <c r="L691" s="210" t="s">
        <v>13746</v>
      </c>
    </row>
    <row r="692" spans="1:12" ht="78" x14ac:dyDescent="0.3">
      <c r="A692" s="202" t="s">
        <v>390</v>
      </c>
      <c r="B692" s="219">
        <v>44862</v>
      </c>
      <c r="C692" s="204" t="s">
        <v>13747</v>
      </c>
      <c r="D692" s="210" t="s">
        <v>7825</v>
      </c>
      <c r="E692" s="210" t="s">
        <v>1677</v>
      </c>
      <c r="F692" s="205" t="s">
        <v>374</v>
      </c>
      <c r="G692" s="205" t="s">
        <v>374</v>
      </c>
      <c r="H692" s="286"/>
      <c r="I692" s="287"/>
      <c r="J692" s="286"/>
      <c r="K692" s="210" t="s">
        <v>13748</v>
      </c>
      <c r="L692" s="210" t="s">
        <v>7829</v>
      </c>
    </row>
    <row r="693" spans="1:12" ht="62.4" x14ac:dyDescent="0.3">
      <c r="A693" s="202" t="s">
        <v>390</v>
      </c>
      <c r="B693" s="219">
        <v>44862</v>
      </c>
      <c r="C693" s="204" t="s">
        <v>9194</v>
      </c>
      <c r="D693" s="210" t="s">
        <v>9195</v>
      </c>
      <c r="E693" s="210" t="s">
        <v>13749</v>
      </c>
      <c r="F693" s="205" t="s">
        <v>374</v>
      </c>
      <c r="G693" s="205" t="s">
        <v>374</v>
      </c>
      <c r="H693" s="286"/>
      <c r="I693" s="287" t="s">
        <v>2678</v>
      </c>
      <c r="J693" s="286"/>
      <c r="K693" s="210" t="s">
        <v>13750</v>
      </c>
      <c r="L693" s="210" t="s">
        <v>9199</v>
      </c>
    </row>
    <row r="694" spans="1:12" ht="78" x14ac:dyDescent="0.3">
      <c r="A694" s="202" t="s">
        <v>400</v>
      </c>
      <c r="B694" s="219">
        <v>44855</v>
      </c>
      <c r="C694" s="204" t="s">
        <v>13751</v>
      </c>
      <c r="D694" s="210" t="s">
        <v>13752</v>
      </c>
      <c r="E694" s="210" t="s">
        <v>13753</v>
      </c>
      <c r="F694" s="205" t="s">
        <v>1556</v>
      </c>
      <c r="G694" s="205" t="s">
        <v>409</v>
      </c>
      <c r="H694" s="286"/>
      <c r="I694" s="287"/>
      <c r="J694" s="286"/>
      <c r="K694" s="210" t="s">
        <v>13754</v>
      </c>
      <c r="L694" s="210" t="s">
        <v>13755</v>
      </c>
    </row>
    <row r="695" spans="1:12" ht="93.6" x14ac:dyDescent="0.3">
      <c r="A695" s="218" t="s">
        <v>379</v>
      </c>
      <c r="B695" s="219">
        <v>44855</v>
      </c>
      <c r="C695" s="220" t="s">
        <v>13756</v>
      </c>
      <c r="D695" s="221" t="s">
        <v>13757</v>
      </c>
      <c r="E695" s="221" t="s">
        <v>1634</v>
      </c>
      <c r="F695" s="223" t="s">
        <v>3609</v>
      </c>
      <c r="G695" s="223" t="s">
        <v>409</v>
      </c>
      <c r="H695" s="294"/>
      <c r="I695" s="297"/>
      <c r="J695" s="294"/>
      <c r="K695" s="221" t="s">
        <v>13758</v>
      </c>
      <c r="L695" s="221" t="s">
        <v>13759</v>
      </c>
    </row>
    <row r="696" spans="1:12" ht="156" x14ac:dyDescent="0.3">
      <c r="A696" s="218" t="s">
        <v>412</v>
      </c>
      <c r="B696" s="219">
        <v>44855</v>
      </c>
      <c r="C696" s="220" t="s">
        <v>8837</v>
      </c>
      <c r="D696" s="221" t="s">
        <v>8838</v>
      </c>
      <c r="E696" s="221" t="s">
        <v>1572</v>
      </c>
      <c r="F696" s="223" t="s">
        <v>1518</v>
      </c>
      <c r="G696" s="223" t="s">
        <v>374</v>
      </c>
      <c r="H696" s="294"/>
      <c r="I696" s="297"/>
      <c r="J696" s="294"/>
      <c r="K696" s="221" t="s">
        <v>13760</v>
      </c>
      <c r="L696" s="221" t="s">
        <v>13761</v>
      </c>
    </row>
    <row r="697" spans="1:12" ht="78" x14ac:dyDescent="0.3">
      <c r="A697" s="218" t="s">
        <v>390</v>
      </c>
      <c r="B697" s="219">
        <v>44855</v>
      </c>
      <c r="C697" s="220" t="s">
        <v>13762</v>
      </c>
      <c r="D697" s="221" t="s">
        <v>13763</v>
      </c>
      <c r="E697" s="221" t="s">
        <v>13764</v>
      </c>
      <c r="F697" s="223" t="s">
        <v>1470</v>
      </c>
      <c r="G697" s="223" t="s">
        <v>409</v>
      </c>
      <c r="H697" s="294"/>
      <c r="I697" s="297"/>
      <c r="J697" s="294"/>
      <c r="K697" s="221" t="s">
        <v>13765</v>
      </c>
      <c r="L697" s="221" t="s">
        <v>13766</v>
      </c>
    </row>
    <row r="698" spans="1:12" ht="109.2" x14ac:dyDescent="0.3">
      <c r="A698" s="218" t="s">
        <v>442</v>
      </c>
      <c r="B698" s="219">
        <v>44855</v>
      </c>
      <c r="C698" s="220" t="s">
        <v>13767</v>
      </c>
      <c r="D698" s="221" t="s">
        <v>13768</v>
      </c>
      <c r="E698" s="221" t="s">
        <v>510</v>
      </c>
      <c r="F698" s="212" t="s">
        <v>5463</v>
      </c>
      <c r="G698" s="223" t="s">
        <v>1387</v>
      </c>
      <c r="H698" s="294"/>
      <c r="I698" s="298"/>
      <c r="J698" s="294"/>
      <c r="K698" s="221" t="s">
        <v>13769</v>
      </c>
      <c r="L698" s="221" t="s">
        <v>13770</v>
      </c>
    </row>
    <row r="699" spans="1:12" ht="31.2" x14ac:dyDescent="0.3">
      <c r="A699" s="218" t="s">
        <v>750</v>
      </c>
      <c r="B699" s="219">
        <v>44855</v>
      </c>
      <c r="C699" s="220" t="s">
        <v>13771</v>
      </c>
      <c r="D699" s="221" t="s">
        <v>13772</v>
      </c>
      <c r="E699" s="221" t="s">
        <v>1850</v>
      </c>
      <c r="F699" s="223" t="s">
        <v>374</v>
      </c>
      <c r="G699" s="223" t="s">
        <v>374</v>
      </c>
      <c r="H699" s="294"/>
      <c r="I699" s="298"/>
      <c r="J699" s="294"/>
      <c r="K699" s="221" t="s">
        <v>13773</v>
      </c>
      <c r="L699" s="221" t="s">
        <v>13774</v>
      </c>
    </row>
    <row r="700" spans="1:12" ht="31.2" x14ac:dyDescent="0.3">
      <c r="A700" s="218" t="s">
        <v>750</v>
      </c>
      <c r="B700" s="219">
        <v>44855</v>
      </c>
      <c r="C700" s="220" t="s">
        <v>13775</v>
      </c>
      <c r="D700" s="221" t="s">
        <v>13776</v>
      </c>
      <c r="E700" s="221" t="s">
        <v>2185</v>
      </c>
      <c r="F700" s="223" t="s">
        <v>374</v>
      </c>
      <c r="G700" s="223" t="s">
        <v>374</v>
      </c>
      <c r="H700" s="294"/>
      <c r="I700" s="298"/>
      <c r="J700" s="294"/>
      <c r="K700" s="221" t="s">
        <v>13777</v>
      </c>
      <c r="L700" s="221" t="s">
        <v>549</v>
      </c>
    </row>
    <row r="701" spans="1:12" ht="46.8" x14ac:dyDescent="0.3">
      <c r="A701" s="218" t="s">
        <v>1294</v>
      </c>
      <c r="B701" s="219">
        <v>44855</v>
      </c>
      <c r="C701" s="220" t="s">
        <v>13778</v>
      </c>
      <c r="D701" s="221" t="s">
        <v>13779</v>
      </c>
      <c r="E701" s="221" t="s">
        <v>1297</v>
      </c>
      <c r="F701" s="223" t="s">
        <v>374</v>
      </c>
      <c r="G701" s="223" t="s">
        <v>374</v>
      </c>
      <c r="H701" s="294"/>
      <c r="I701" s="297"/>
      <c r="J701" s="294"/>
      <c r="K701" s="221" t="s">
        <v>13780</v>
      </c>
      <c r="L701" s="221" t="s">
        <v>13781</v>
      </c>
    </row>
    <row r="702" spans="1:12" ht="31.2" x14ac:dyDescent="0.3">
      <c r="A702" s="218" t="s">
        <v>400</v>
      </c>
      <c r="B702" s="219">
        <v>44855</v>
      </c>
      <c r="C702" s="220" t="s">
        <v>8025</v>
      </c>
      <c r="D702" s="221" t="s">
        <v>8026</v>
      </c>
      <c r="E702" s="221" t="s">
        <v>1401</v>
      </c>
      <c r="F702" s="223" t="s">
        <v>374</v>
      </c>
      <c r="G702" s="223" t="s">
        <v>374</v>
      </c>
      <c r="H702" s="294"/>
      <c r="I702" s="297"/>
      <c r="J702" s="294"/>
      <c r="K702" s="221" t="s">
        <v>13782</v>
      </c>
      <c r="L702" s="221" t="s">
        <v>8029</v>
      </c>
    </row>
    <row r="703" spans="1:12" ht="62.4" x14ac:dyDescent="0.3">
      <c r="A703" s="218" t="s">
        <v>369</v>
      </c>
      <c r="B703" s="219">
        <v>44855</v>
      </c>
      <c r="C703" s="220" t="s">
        <v>13783</v>
      </c>
      <c r="D703" s="221" t="s">
        <v>13784</v>
      </c>
      <c r="E703" s="221" t="s">
        <v>2251</v>
      </c>
      <c r="F703" s="223" t="s">
        <v>374</v>
      </c>
      <c r="G703" s="223" t="s">
        <v>374</v>
      </c>
      <c r="H703" s="294"/>
      <c r="I703" s="298"/>
      <c r="J703" s="294"/>
      <c r="K703" s="211" t="s">
        <v>13785</v>
      </c>
      <c r="L703" s="221" t="s">
        <v>13786</v>
      </c>
    </row>
    <row r="704" spans="1:12" ht="62.4" x14ac:dyDescent="0.3">
      <c r="A704" s="218" t="s">
        <v>400</v>
      </c>
      <c r="B704" s="219">
        <v>44855</v>
      </c>
      <c r="C704" s="220" t="s">
        <v>4578</v>
      </c>
      <c r="D704" s="221" t="s">
        <v>4579</v>
      </c>
      <c r="E704" s="221" t="s">
        <v>510</v>
      </c>
      <c r="F704" s="223" t="s">
        <v>374</v>
      </c>
      <c r="G704" s="223" t="s">
        <v>374</v>
      </c>
      <c r="H704" s="294"/>
      <c r="I704" s="297"/>
      <c r="J704" s="294"/>
      <c r="K704" s="221" t="s">
        <v>13787</v>
      </c>
      <c r="L704" s="221" t="s">
        <v>13788</v>
      </c>
    </row>
    <row r="705" spans="1:12" ht="78" x14ac:dyDescent="0.3">
      <c r="A705" s="218" t="s">
        <v>379</v>
      </c>
      <c r="B705" s="219">
        <v>44855</v>
      </c>
      <c r="C705" s="220" t="s">
        <v>13789</v>
      </c>
      <c r="D705" s="221" t="s">
        <v>13790</v>
      </c>
      <c r="E705" s="221" t="s">
        <v>13791</v>
      </c>
      <c r="F705" s="223" t="s">
        <v>374</v>
      </c>
      <c r="G705" s="223" t="s">
        <v>374</v>
      </c>
      <c r="H705" s="294"/>
      <c r="I705" s="297" t="s">
        <v>2526</v>
      </c>
      <c r="J705" s="294"/>
      <c r="K705" s="221" t="s">
        <v>13792</v>
      </c>
      <c r="L705" s="221" t="s">
        <v>13793</v>
      </c>
    </row>
    <row r="706" spans="1:12" ht="124.8" x14ac:dyDescent="0.3">
      <c r="A706" s="218" t="s">
        <v>750</v>
      </c>
      <c r="B706" s="219">
        <v>44855</v>
      </c>
      <c r="C706" s="220" t="s">
        <v>13794</v>
      </c>
      <c r="D706" s="221" t="s">
        <v>13795</v>
      </c>
      <c r="E706" s="221" t="s">
        <v>13796</v>
      </c>
      <c r="F706" s="223" t="s">
        <v>374</v>
      </c>
      <c r="G706" s="223" t="s">
        <v>374</v>
      </c>
      <c r="H706" s="294"/>
      <c r="I706" s="297"/>
      <c r="J706" s="294"/>
      <c r="K706" s="221" t="s">
        <v>13797</v>
      </c>
      <c r="L706" s="221" t="s">
        <v>13798</v>
      </c>
    </row>
    <row r="707" spans="1:12" ht="93.6" x14ac:dyDescent="0.3">
      <c r="A707" s="218" t="s">
        <v>400</v>
      </c>
      <c r="B707" s="219">
        <v>44855</v>
      </c>
      <c r="C707" s="220" t="s">
        <v>9829</v>
      </c>
      <c r="D707" s="221" t="s">
        <v>13799</v>
      </c>
      <c r="E707" s="221" t="s">
        <v>13800</v>
      </c>
      <c r="F707" s="223" t="s">
        <v>374</v>
      </c>
      <c r="G707" s="223" t="s">
        <v>374</v>
      </c>
      <c r="H707" s="294"/>
      <c r="I707" s="302"/>
      <c r="J707" s="293"/>
      <c r="K707" s="221" t="s">
        <v>13801</v>
      </c>
      <c r="L707" s="221" t="s">
        <v>9831</v>
      </c>
    </row>
    <row r="708" spans="1:12" ht="62.4" x14ac:dyDescent="0.3">
      <c r="A708" s="252" t="s">
        <v>369</v>
      </c>
      <c r="B708" s="214">
        <v>44848</v>
      </c>
      <c r="C708" s="304" t="s">
        <v>13802</v>
      </c>
      <c r="D708" s="249" t="s">
        <v>13803</v>
      </c>
      <c r="E708" s="249" t="s">
        <v>3247</v>
      </c>
      <c r="F708" s="237" t="s">
        <v>1606</v>
      </c>
      <c r="G708" s="237" t="s">
        <v>564</v>
      </c>
      <c r="H708" s="298"/>
      <c r="I708" s="300" t="s">
        <v>2678</v>
      </c>
      <c r="J708" s="303"/>
      <c r="K708" s="249" t="s">
        <v>13804</v>
      </c>
      <c r="L708" s="249" t="s">
        <v>13805</v>
      </c>
    </row>
    <row r="709" spans="1:12" ht="109.2" x14ac:dyDescent="0.3">
      <c r="A709" s="215" t="s">
        <v>412</v>
      </c>
      <c r="B709" s="214">
        <v>44848</v>
      </c>
      <c r="C709" s="242" t="s">
        <v>13806</v>
      </c>
      <c r="D709" s="211" t="s">
        <v>13807</v>
      </c>
      <c r="E709" s="211" t="s">
        <v>1634</v>
      </c>
      <c r="F709" s="212" t="s">
        <v>1525</v>
      </c>
      <c r="G709" s="212" t="s">
        <v>3336</v>
      </c>
      <c r="H709" s="298"/>
      <c r="I709" s="299"/>
      <c r="J709" s="299"/>
      <c r="K709" s="211" t="s">
        <v>13808</v>
      </c>
      <c r="L709" s="211" t="s">
        <v>13809</v>
      </c>
    </row>
    <row r="710" spans="1:12" ht="140.4" x14ac:dyDescent="0.3">
      <c r="A710" s="215" t="s">
        <v>369</v>
      </c>
      <c r="B710" s="214">
        <v>44848</v>
      </c>
      <c r="C710" s="242" t="s">
        <v>13810</v>
      </c>
      <c r="D710" s="211" t="s">
        <v>13811</v>
      </c>
      <c r="E710" s="211" t="s">
        <v>2143</v>
      </c>
      <c r="F710" s="212" t="s">
        <v>1518</v>
      </c>
      <c r="G710" s="212" t="s">
        <v>8197</v>
      </c>
      <c r="H710" s="298"/>
      <c r="I710" s="299"/>
      <c r="J710" s="299"/>
      <c r="K710" s="211" t="s">
        <v>13812</v>
      </c>
      <c r="L710" s="211" t="s">
        <v>13813</v>
      </c>
    </row>
    <row r="711" spans="1:12" ht="93.6" x14ac:dyDescent="0.3">
      <c r="A711" s="215" t="s">
        <v>412</v>
      </c>
      <c r="B711" s="214">
        <v>44848</v>
      </c>
      <c r="C711" s="242" t="s">
        <v>13814</v>
      </c>
      <c r="D711" s="211" t="s">
        <v>13815</v>
      </c>
      <c r="E711" s="211" t="s">
        <v>1878</v>
      </c>
      <c r="F711" s="212" t="s">
        <v>1518</v>
      </c>
      <c r="G711" s="212" t="s">
        <v>564</v>
      </c>
      <c r="H711" s="298"/>
      <c r="I711" s="299"/>
      <c r="J711" s="299"/>
      <c r="K711" s="211" t="s">
        <v>13816</v>
      </c>
      <c r="L711" s="211" t="s">
        <v>13817</v>
      </c>
    </row>
    <row r="712" spans="1:12" ht="93.6" x14ac:dyDescent="0.3">
      <c r="A712" s="215" t="s">
        <v>1214</v>
      </c>
      <c r="B712" s="214">
        <v>44848</v>
      </c>
      <c r="C712" s="242" t="s">
        <v>13818</v>
      </c>
      <c r="D712" s="211" t="s">
        <v>13819</v>
      </c>
      <c r="E712" s="211" t="s">
        <v>2456</v>
      </c>
      <c r="F712" s="212" t="s">
        <v>13820</v>
      </c>
      <c r="G712" s="212" t="s">
        <v>409</v>
      </c>
      <c r="H712" s="298"/>
      <c r="I712" s="299"/>
      <c r="J712" s="299"/>
      <c r="K712" s="211" t="s">
        <v>13821</v>
      </c>
      <c r="L712" s="211" t="s">
        <v>13822</v>
      </c>
    </row>
    <row r="713" spans="1:12" ht="124.8" x14ac:dyDescent="0.3">
      <c r="A713" s="215" t="s">
        <v>400</v>
      </c>
      <c r="B713" s="214">
        <v>44848</v>
      </c>
      <c r="C713" s="242" t="s">
        <v>13823</v>
      </c>
      <c r="D713" s="211" t="s">
        <v>13824</v>
      </c>
      <c r="E713" s="211" t="s">
        <v>13825</v>
      </c>
      <c r="F713" s="212" t="s">
        <v>1470</v>
      </c>
      <c r="G713" s="212" t="s">
        <v>374</v>
      </c>
      <c r="H713" s="298"/>
      <c r="I713" s="299"/>
      <c r="J713" s="299"/>
      <c r="K713" s="211" t="s">
        <v>13826</v>
      </c>
      <c r="L713" s="211" t="s">
        <v>13827</v>
      </c>
    </row>
    <row r="714" spans="1:12" ht="93.6" x14ac:dyDescent="0.3">
      <c r="A714" s="215" t="s">
        <v>400</v>
      </c>
      <c r="B714" s="214">
        <v>44848</v>
      </c>
      <c r="C714" s="242" t="s">
        <v>13828</v>
      </c>
      <c r="D714" s="211" t="s">
        <v>13829</v>
      </c>
      <c r="E714" s="211" t="s">
        <v>704</v>
      </c>
      <c r="F714" s="212" t="s">
        <v>3298</v>
      </c>
      <c r="G714" s="212" t="s">
        <v>4189</v>
      </c>
      <c r="H714" s="298"/>
      <c r="I714" s="299"/>
      <c r="J714" s="299"/>
      <c r="K714" s="211" t="s">
        <v>13830</v>
      </c>
      <c r="L714" s="211" t="s">
        <v>13831</v>
      </c>
    </row>
    <row r="715" spans="1:12" ht="93.6" x14ac:dyDescent="0.3">
      <c r="A715" s="215" t="s">
        <v>3174</v>
      </c>
      <c r="B715" s="214">
        <v>44848</v>
      </c>
      <c r="C715" s="242" t="s">
        <v>13832</v>
      </c>
      <c r="D715" s="211" t="s">
        <v>13833</v>
      </c>
      <c r="E715" s="211" t="s">
        <v>1297</v>
      </c>
      <c r="F715" s="212" t="s">
        <v>374</v>
      </c>
      <c r="G715" s="212" t="s">
        <v>665</v>
      </c>
      <c r="H715" s="298"/>
      <c r="I715" s="299"/>
      <c r="J715" s="299"/>
      <c r="K715" s="211" t="s">
        <v>13834</v>
      </c>
      <c r="L715" s="211" t="s">
        <v>13835</v>
      </c>
    </row>
    <row r="716" spans="1:12" ht="62.4" x14ac:dyDescent="0.3">
      <c r="A716" s="215" t="s">
        <v>412</v>
      </c>
      <c r="B716" s="214">
        <v>44848</v>
      </c>
      <c r="C716" s="242" t="s">
        <v>13836</v>
      </c>
      <c r="D716" s="211" t="s">
        <v>13837</v>
      </c>
      <c r="E716" s="211" t="s">
        <v>2105</v>
      </c>
      <c r="F716" s="212" t="s">
        <v>374</v>
      </c>
      <c r="G716" s="212" t="s">
        <v>374</v>
      </c>
      <c r="H716" s="298"/>
      <c r="I716" s="299"/>
      <c r="J716" s="299"/>
      <c r="K716" s="211" t="s">
        <v>13838</v>
      </c>
      <c r="L716" s="211" t="s">
        <v>13839</v>
      </c>
    </row>
    <row r="717" spans="1:12" ht="78" x14ac:dyDescent="0.3">
      <c r="A717" s="215" t="s">
        <v>3053</v>
      </c>
      <c r="B717" s="214">
        <v>44848</v>
      </c>
      <c r="C717" s="242" t="s">
        <v>13840</v>
      </c>
      <c r="D717" s="211" t="s">
        <v>13841</v>
      </c>
      <c r="E717" s="211" t="s">
        <v>13842</v>
      </c>
      <c r="F717" s="212" t="s">
        <v>374</v>
      </c>
      <c r="G717" s="212" t="s">
        <v>374</v>
      </c>
      <c r="H717" s="298"/>
      <c r="I717" s="299"/>
      <c r="J717" s="299"/>
      <c r="K717" s="211" t="s">
        <v>13843</v>
      </c>
      <c r="L717" s="211" t="s">
        <v>13844</v>
      </c>
    </row>
    <row r="718" spans="1:12" ht="109.2" x14ac:dyDescent="0.3">
      <c r="A718" s="215" t="s">
        <v>412</v>
      </c>
      <c r="B718" s="214">
        <v>44848</v>
      </c>
      <c r="C718" s="242" t="s">
        <v>13845</v>
      </c>
      <c r="D718" s="211" t="s">
        <v>13846</v>
      </c>
      <c r="E718" s="211" t="s">
        <v>1691</v>
      </c>
      <c r="F718" s="212" t="s">
        <v>374</v>
      </c>
      <c r="G718" s="212" t="s">
        <v>374</v>
      </c>
      <c r="H718" s="298"/>
      <c r="I718" s="299"/>
      <c r="J718" s="299"/>
      <c r="K718" s="211" t="s">
        <v>13847</v>
      </c>
      <c r="L718" s="211" t="s">
        <v>13848</v>
      </c>
    </row>
    <row r="719" spans="1:12" ht="62.4" x14ac:dyDescent="0.3">
      <c r="A719" s="215" t="s">
        <v>379</v>
      </c>
      <c r="B719" s="214">
        <v>44848</v>
      </c>
      <c r="C719" s="242" t="s">
        <v>13849</v>
      </c>
      <c r="D719" s="211" t="s">
        <v>13850</v>
      </c>
      <c r="E719" s="211" t="s">
        <v>13851</v>
      </c>
      <c r="F719" s="212" t="s">
        <v>374</v>
      </c>
      <c r="G719" s="212" t="s">
        <v>374</v>
      </c>
      <c r="H719" s="298"/>
      <c r="I719" s="299"/>
      <c r="J719" s="299"/>
      <c r="K719" s="211" t="s">
        <v>13852</v>
      </c>
      <c r="L719" s="211" t="s">
        <v>13853</v>
      </c>
    </row>
    <row r="720" spans="1:12" ht="78" x14ac:dyDescent="0.3">
      <c r="A720" s="215" t="s">
        <v>400</v>
      </c>
      <c r="B720" s="214">
        <v>44848</v>
      </c>
      <c r="C720" s="242" t="s">
        <v>2119</v>
      </c>
      <c r="D720" s="211" t="s">
        <v>2120</v>
      </c>
      <c r="E720" s="211" t="s">
        <v>13854</v>
      </c>
      <c r="F720" s="212" t="s">
        <v>374</v>
      </c>
      <c r="G720" s="212" t="s">
        <v>374</v>
      </c>
      <c r="H720" s="306"/>
      <c r="I720" s="305"/>
      <c r="J720" s="299"/>
      <c r="K720" s="211" t="s">
        <v>13855</v>
      </c>
      <c r="L720" s="211" t="s">
        <v>2124</v>
      </c>
    </row>
    <row r="721" spans="1:12" ht="78" x14ac:dyDescent="0.3">
      <c r="A721" s="215" t="s">
        <v>412</v>
      </c>
      <c r="B721" s="214">
        <v>44848</v>
      </c>
      <c r="C721" s="242" t="s">
        <v>740</v>
      </c>
      <c r="D721" s="211" t="s">
        <v>741</v>
      </c>
      <c r="E721" s="211" t="s">
        <v>1355</v>
      </c>
      <c r="F721" s="212" t="s">
        <v>374</v>
      </c>
      <c r="G721" s="212" t="s">
        <v>374</v>
      </c>
      <c r="H721" s="300"/>
      <c r="I721" s="299"/>
      <c r="J721" s="299"/>
      <c r="K721" s="211" t="s">
        <v>13856</v>
      </c>
      <c r="L721" s="211" t="s">
        <v>744</v>
      </c>
    </row>
    <row r="722" spans="1:12" ht="109.2" x14ac:dyDescent="0.3">
      <c r="A722" s="202" t="s">
        <v>379</v>
      </c>
      <c r="B722" s="219">
        <v>44841</v>
      </c>
      <c r="C722" s="226" t="s">
        <v>13857</v>
      </c>
      <c r="D722" s="210" t="s">
        <v>13858</v>
      </c>
      <c r="E722" s="201" t="s">
        <v>445</v>
      </c>
      <c r="F722" s="210" t="s">
        <v>374</v>
      </c>
      <c r="G722" s="210" t="s">
        <v>2503</v>
      </c>
      <c r="H722" s="286"/>
      <c r="I722" s="286"/>
      <c r="J722" s="286"/>
      <c r="K722" s="201" t="s">
        <v>13859</v>
      </c>
      <c r="L722" s="210" t="s">
        <v>13860</v>
      </c>
    </row>
    <row r="723" spans="1:12" ht="46.8" x14ac:dyDescent="0.3">
      <c r="A723" s="202" t="s">
        <v>379</v>
      </c>
      <c r="B723" s="219">
        <v>44834</v>
      </c>
      <c r="C723" s="204" t="s">
        <v>13861</v>
      </c>
      <c r="D723" s="210" t="s">
        <v>13862</v>
      </c>
      <c r="E723" s="210" t="s">
        <v>2869</v>
      </c>
      <c r="F723" s="205" t="s">
        <v>1556</v>
      </c>
      <c r="G723" s="205" t="s">
        <v>873</v>
      </c>
      <c r="H723" s="286"/>
      <c r="I723" s="286"/>
      <c r="J723" s="286"/>
      <c r="K723" s="210" t="s">
        <v>13863</v>
      </c>
      <c r="L723" s="210" t="s">
        <v>13864</v>
      </c>
    </row>
    <row r="724" spans="1:12" ht="93.6" x14ac:dyDescent="0.3">
      <c r="A724" s="218" t="s">
        <v>379</v>
      </c>
      <c r="B724" s="219">
        <v>44834</v>
      </c>
      <c r="C724" s="220" t="s">
        <v>13865</v>
      </c>
      <c r="D724" s="221" t="s">
        <v>13866</v>
      </c>
      <c r="E724" s="221" t="s">
        <v>2466</v>
      </c>
      <c r="F724" s="223" t="s">
        <v>1463</v>
      </c>
      <c r="G724" s="223" t="s">
        <v>564</v>
      </c>
      <c r="H724" s="294"/>
      <c r="I724" s="294"/>
      <c r="J724" s="294"/>
      <c r="K724" s="221" t="s">
        <v>13867</v>
      </c>
      <c r="L724" s="221" t="s">
        <v>896</v>
      </c>
    </row>
    <row r="725" spans="1:12" ht="62.4" x14ac:dyDescent="0.3">
      <c r="A725" s="218" t="s">
        <v>390</v>
      </c>
      <c r="B725" s="219">
        <v>44834</v>
      </c>
      <c r="C725" s="220" t="s">
        <v>2816</v>
      </c>
      <c r="D725" s="221" t="s">
        <v>2817</v>
      </c>
      <c r="E725" s="221" t="s">
        <v>13868</v>
      </c>
      <c r="F725" s="223" t="s">
        <v>1606</v>
      </c>
      <c r="G725" s="223" t="s">
        <v>374</v>
      </c>
      <c r="H725" s="294"/>
      <c r="I725" s="294"/>
      <c r="J725" s="294"/>
      <c r="K725" s="221" t="s">
        <v>13869</v>
      </c>
      <c r="L725" s="221" t="s">
        <v>13870</v>
      </c>
    </row>
    <row r="726" spans="1:12" ht="62.4" x14ac:dyDescent="0.3">
      <c r="A726" s="218" t="s">
        <v>379</v>
      </c>
      <c r="B726" s="219">
        <v>44834</v>
      </c>
      <c r="C726" s="220" t="s">
        <v>13871</v>
      </c>
      <c r="D726" s="221" t="s">
        <v>13872</v>
      </c>
      <c r="E726" s="221" t="s">
        <v>1572</v>
      </c>
      <c r="F726" s="223" t="s">
        <v>1525</v>
      </c>
      <c r="G726" s="223" t="s">
        <v>830</v>
      </c>
      <c r="H726" s="294"/>
      <c r="I726" s="294"/>
      <c r="J726" s="294"/>
      <c r="K726" s="221" t="s">
        <v>13873</v>
      </c>
      <c r="L726" s="221" t="s">
        <v>13874</v>
      </c>
    </row>
    <row r="727" spans="1:12" ht="124.8" x14ac:dyDescent="0.3">
      <c r="A727" s="218" t="s">
        <v>369</v>
      </c>
      <c r="B727" s="219">
        <v>44834</v>
      </c>
      <c r="C727" s="220" t="s">
        <v>5182</v>
      </c>
      <c r="D727" s="221" t="s">
        <v>5183</v>
      </c>
      <c r="E727" s="221" t="s">
        <v>13723</v>
      </c>
      <c r="F727" s="223" t="s">
        <v>13875</v>
      </c>
      <c r="G727" s="223" t="s">
        <v>409</v>
      </c>
      <c r="H727" s="294"/>
      <c r="I727" s="294"/>
      <c r="J727" s="294"/>
      <c r="K727" s="221" t="s">
        <v>13876</v>
      </c>
      <c r="L727" s="221" t="s">
        <v>5186</v>
      </c>
    </row>
    <row r="728" spans="1:12" ht="93.6" x14ac:dyDescent="0.3">
      <c r="A728" s="218" t="s">
        <v>412</v>
      </c>
      <c r="B728" s="219">
        <v>44834</v>
      </c>
      <c r="C728" s="220" t="s">
        <v>13877</v>
      </c>
      <c r="D728" s="221" t="s">
        <v>13878</v>
      </c>
      <c r="E728" s="221" t="s">
        <v>445</v>
      </c>
      <c r="F728" s="223" t="s">
        <v>1470</v>
      </c>
      <c r="G728" s="223" t="s">
        <v>409</v>
      </c>
      <c r="H728" s="294"/>
      <c r="I728" s="294"/>
      <c r="J728" s="294"/>
      <c r="K728" s="221" t="s">
        <v>13879</v>
      </c>
      <c r="L728" s="221" t="s">
        <v>13880</v>
      </c>
    </row>
    <row r="729" spans="1:12" ht="78" x14ac:dyDescent="0.3">
      <c r="A729" s="218" t="s">
        <v>412</v>
      </c>
      <c r="B729" s="219">
        <v>44834</v>
      </c>
      <c r="C729" s="220" t="s">
        <v>13881</v>
      </c>
      <c r="D729" s="221" t="s">
        <v>13882</v>
      </c>
      <c r="E729" s="221" t="s">
        <v>1913</v>
      </c>
      <c r="F729" s="223" t="s">
        <v>374</v>
      </c>
      <c r="G729" s="223" t="s">
        <v>374</v>
      </c>
      <c r="H729" s="294"/>
      <c r="I729" s="294"/>
      <c r="J729" s="294"/>
      <c r="K729" s="221" t="s">
        <v>13883</v>
      </c>
      <c r="L729" s="221" t="s">
        <v>13884</v>
      </c>
    </row>
    <row r="730" spans="1:12" ht="140.4" x14ac:dyDescent="0.3">
      <c r="A730" s="218" t="s">
        <v>1033</v>
      </c>
      <c r="B730" s="219">
        <v>44834</v>
      </c>
      <c r="C730" s="220" t="s">
        <v>9451</v>
      </c>
      <c r="D730" s="221" t="s">
        <v>13885</v>
      </c>
      <c r="E730" s="221" t="s">
        <v>13886</v>
      </c>
      <c r="F730" s="223" t="s">
        <v>374</v>
      </c>
      <c r="G730" s="223" t="s">
        <v>374</v>
      </c>
      <c r="H730" s="294"/>
      <c r="I730" s="294"/>
      <c r="J730" s="294"/>
      <c r="K730" s="221" t="s">
        <v>11044</v>
      </c>
      <c r="L730" s="221" t="s">
        <v>13887</v>
      </c>
    </row>
    <row r="731" spans="1:12" ht="62.4" x14ac:dyDescent="0.3">
      <c r="A731" s="218" t="s">
        <v>412</v>
      </c>
      <c r="B731" s="219">
        <v>44834</v>
      </c>
      <c r="C731" s="220" t="s">
        <v>10058</v>
      </c>
      <c r="D731" s="221" t="s">
        <v>10059</v>
      </c>
      <c r="E731" s="221" t="s">
        <v>1634</v>
      </c>
      <c r="F731" s="223" t="s">
        <v>374</v>
      </c>
      <c r="G731" s="223" t="s">
        <v>374</v>
      </c>
      <c r="H731" s="294"/>
      <c r="I731" s="294"/>
      <c r="J731" s="294"/>
      <c r="K731" s="221" t="s">
        <v>13888</v>
      </c>
      <c r="L731" s="221" t="s">
        <v>10061</v>
      </c>
    </row>
    <row r="732" spans="1:12" ht="78" x14ac:dyDescent="0.3">
      <c r="A732" s="218" t="s">
        <v>627</v>
      </c>
      <c r="B732" s="219">
        <v>44834</v>
      </c>
      <c r="C732" s="220" t="s">
        <v>13889</v>
      </c>
      <c r="D732" s="221" t="s">
        <v>13890</v>
      </c>
      <c r="E732" s="221" t="s">
        <v>2143</v>
      </c>
      <c r="F732" s="221" t="s">
        <v>374</v>
      </c>
      <c r="G732" s="221" t="s">
        <v>374</v>
      </c>
      <c r="H732" s="297"/>
      <c r="I732" s="294"/>
      <c r="J732" s="297"/>
      <c r="K732" s="221" t="s">
        <v>13891</v>
      </c>
      <c r="L732" s="221" t="s">
        <v>13892</v>
      </c>
    </row>
    <row r="733" spans="1:12" ht="109.2" x14ac:dyDescent="0.3">
      <c r="A733" s="218" t="s">
        <v>400</v>
      </c>
      <c r="B733" s="219">
        <v>44834</v>
      </c>
      <c r="C733" s="220" t="s">
        <v>13893</v>
      </c>
      <c r="D733" s="221" t="s">
        <v>13894</v>
      </c>
      <c r="E733" s="221" t="s">
        <v>2143</v>
      </c>
      <c r="F733" s="223" t="s">
        <v>374</v>
      </c>
      <c r="G733" s="223" t="s">
        <v>374</v>
      </c>
      <c r="H733" s="294"/>
      <c r="I733" s="294"/>
      <c r="J733" s="294"/>
      <c r="K733" s="221" t="s">
        <v>13895</v>
      </c>
      <c r="L733" s="221" t="s">
        <v>13896</v>
      </c>
    </row>
    <row r="734" spans="1:12" ht="93.6" x14ac:dyDescent="0.3">
      <c r="A734" s="218" t="s">
        <v>400</v>
      </c>
      <c r="B734" s="219">
        <v>44834</v>
      </c>
      <c r="C734" s="220" t="s">
        <v>5720</v>
      </c>
      <c r="D734" s="221" t="s">
        <v>5721</v>
      </c>
      <c r="E734" s="221" t="s">
        <v>1878</v>
      </c>
      <c r="F734" s="223" t="s">
        <v>374</v>
      </c>
      <c r="G734" s="223" t="s">
        <v>374</v>
      </c>
      <c r="H734" s="294"/>
      <c r="I734" s="294"/>
      <c r="J734" s="294"/>
      <c r="K734" s="221" t="s">
        <v>13897</v>
      </c>
      <c r="L734" s="221" t="s">
        <v>5726</v>
      </c>
    </row>
    <row r="735" spans="1:12" ht="93.6" x14ac:dyDescent="0.3">
      <c r="A735" s="218" t="s">
        <v>1654</v>
      </c>
      <c r="B735" s="219">
        <v>44834</v>
      </c>
      <c r="C735" s="220" t="s">
        <v>13898</v>
      </c>
      <c r="D735" s="221" t="s">
        <v>13899</v>
      </c>
      <c r="E735" s="221" t="s">
        <v>1449</v>
      </c>
      <c r="F735" s="221" t="s">
        <v>374</v>
      </c>
      <c r="G735" s="221" t="s">
        <v>374</v>
      </c>
      <c r="H735" s="297"/>
      <c r="I735" s="294"/>
      <c r="J735" s="297"/>
      <c r="K735" s="221" t="s">
        <v>13900</v>
      </c>
      <c r="L735" s="221" t="s">
        <v>13901</v>
      </c>
    </row>
    <row r="736" spans="1:12" ht="109.2" x14ac:dyDescent="0.3">
      <c r="A736" s="218" t="s">
        <v>1214</v>
      </c>
      <c r="B736" s="219">
        <v>44834</v>
      </c>
      <c r="C736" s="220" t="s">
        <v>1365</v>
      </c>
      <c r="D736" s="221" t="s">
        <v>1366</v>
      </c>
      <c r="E736" s="221" t="s">
        <v>1737</v>
      </c>
      <c r="F736" s="221" t="s">
        <v>374</v>
      </c>
      <c r="G736" s="221" t="s">
        <v>374</v>
      </c>
      <c r="H736" s="297"/>
      <c r="I736" s="294"/>
      <c r="J736" s="297"/>
      <c r="K736" s="211" t="s">
        <v>13902</v>
      </c>
      <c r="L736" s="221" t="s">
        <v>1370</v>
      </c>
    </row>
    <row r="737" spans="1:12" ht="109.2" x14ac:dyDescent="0.3">
      <c r="A737" s="218" t="s">
        <v>390</v>
      </c>
      <c r="B737" s="219">
        <v>44834</v>
      </c>
      <c r="C737" s="220" t="s">
        <v>13903</v>
      </c>
      <c r="D737" s="221" t="s">
        <v>13904</v>
      </c>
      <c r="E737" s="221" t="s">
        <v>2143</v>
      </c>
      <c r="F737" s="221" t="s">
        <v>374</v>
      </c>
      <c r="G737" s="221" t="s">
        <v>374</v>
      </c>
      <c r="H737" s="297"/>
      <c r="I737" s="294"/>
      <c r="J737" s="297"/>
      <c r="K737" s="211" t="s">
        <v>13905</v>
      </c>
      <c r="L737" s="221" t="s">
        <v>13906</v>
      </c>
    </row>
    <row r="738" spans="1:12" ht="280.8" x14ac:dyDescent="0.3">
      <c r="A738" s="218" t="s">
        <v>369</v>
      </c>
      <c r="B738" s="219">
        <v>44834</v>
      </c>
      <c r="C738" s="220" t="s">
        <v>13907</v>
      </c>
      <c r="D738" s="221" t="s">
        <v>13908</v>
      </c>
      <c r="E738" s="221" t="s">
        <v>13909</v>
      </c>
      <c r="F738" s="223" t="s">
        <v>374</v>
      </c>
      <c r="G738" s="223" t="s">
        <v>374</v>
      </c>
      <c r="H738" s="294"/>
      <c r="I738" s="294"/>
      <c r="J738" s="294"/>
      <c r="K738" s="221" t="s">
        <v>13910</v>
      </c>
      <c r="L738" s="221" t="s">
        <v>13911</v>
      </c>
    </row>
    <row r="739" spans="1:12" ht="31.2" x14ac:dyDescent="0.3">
      <c r="A739" s="202" t="s">
        <v>390</v>
      </c>
      <c r="B739" s="219">
        <v>44827</v>
      </c>
      <c r="C739" s="204" t="s">
        <v>13912</v>
      </c>
      <c r="D739" s="210" t="s">
        <v>13913</v>
      </c>
      <c r="E739" s="210" t="s">
        <v>1634</v>
      </c>
      <c r="F739" s="205" t="s">
        <v>2261</v>
      </c>
      <c r="G739" s="205" t="s">
        <v>873</v>
      </c>
      <c r="H739" s="286"/>
      <c r="I739" s="286"/>
      <c r="J739" s="286"/>
      <c r="K739" s="210" t="s">
        <v>13914</v>
      </c>
      <c r="L739" s="210" t="s">
        <v>13915</v>
      </c>
    </row>
    <row r="740" spans="1:12" ht="78" x14ac:dyDescent="0.3">
      <c r="A740" s="218" t="s">
        <v>400</v>
      </c>
      <c r="B740" s="219">
        <v>44827</v>
      </c>
      <c r="C740" s="220" t="s">
        <v>9022</v>
      </c>
      <c r="D740" s="221" t="s">
        <v>9023</v>
      </c>
      <c r="E740" s="221" t="s">
        <v>1449</v>
      </c>
      <c r="F740" s="223" t="s">
        <v>1833</v>
      </c>
      <c r="G740" s="223" t="s">
        <v>564</v>
      </c>
      <c r="H740" s="294"/>
      <c r="I740" s="294"/>
      <c r="J740" s="294"/>
      <c r="K740" s="221" t="s">
        <v>13916</v>
      </c>
      <c r="L740" s="221" t="s">
        <v>9025</v>
      </c>
    </row>
    <row r="741" spans="1:12" ht="46.8" x14ac:dyDescent="0.3">
      <c r="A741" s="218" t="s">
        <v>1214</v>
      </c>
      <c r="B741" s="219">
        <v>44827</v>
      </c>
      <c r="C741" s="220" t="s">
        <v>13917</v>
      </c>
      <c r="D741" s="221" t="s">
        <v>11711</v>
      </c>
      <c r="E741" s="221" t="s">
        <v>704</v>
      </c>
      <c r="F741" s="223" t="s">
        <v>1525</v>
      </c>
      <c r="G741" s="223" t="s">
        <v>564</v>
      </c>
      <c r="H741" s="294"/>
      <c r="I741" s="294"/>
      <c r="J741" s="294"/>
      <c r="K741" s="221" t="s">
        <v>13918</v>
      </c>
      <c r="L741" s="221" t="s">
        <v>11713</v>
      </c>
    </row>
    <row r="742" spans="1:12" ht="93.6" x14ac:dyDescent="0.3">
      <c r="A742" s="218" t="s">
        <v>390</v>
      </c>
      <c r="B742" s="219">
        <v>44827</v>
      </c>
      <c r="C742" s="220" t="s">
        <v>13919</v>
      </c>
      <c r="D742" s="221" t="s">
        <v>13920</v>
      </c>
      <c r="E742" s="221" t="s">
        <v>2869</v>
      </c>
      <c r="F742" s="223" t="s">
        <v>1525</v>
      </c>
      <c r="G742" s="223" t="s">
        <v>564</v>
      </c>
      <c r="H742" s="294"/>
      <c r="I742" s="294"/>
      <c r="J742" s="294"/>
      <c r="K742" s="221" t="s">
        <v>13921</v>
      </c>
      <c r="L742" s="221" t="s">
        <v>13922</v>
      </c>
    </row>
    <row r="743" spans="1:12" ht="46.8" x14ac:dyDescent="0.3">
      <c r="A743" s="218" t="s">
        <v>390</v>
      </c>
      <c r="B743" s="219">
        <v>44827</v>
      </c>
      <c r="C743" s="220" t="s">
        <v>8010</v>
      </c>
      <c r="D743" s="221" t="s">
        <v>8011</v>
      </c>
      <c r="E743" s="221" t="s">
        <v>1572</v>
      </c>
      <c r="F743" s="212" t="s">
        <v>1518</v>
      </c>
      <c r="G743" s="223" t="s">
        <v>2115</v>
      </c>
      <c r="H743" s="294"/>
      <c r="I743" s="294"/>
      <c r="J743" s="294"/>
      <c r="K743" s="211" t="s">
        <v>13923</v>
      </c>
      <c r="L743" s="211" t="s">
        <v>8014</v>
      </c>
    </row>
    <row r="744" spans="1:12" ht="46.8" x14ac:dyDescent="0.3">
      <c r="A744" s="218" t="s">
        <v>400</v>
      </c>
      <c r="B744" s="219">
        <v>44827</v>
      </c>
      <c r="C744" s="220" t="s">
        <v>13924</v>
      </c>
      <c r="D744" s="221" t="s">
        <v>13925</v>
      </c>
      <c r="E744" s="221" t="s">
        <v>2466</v>
      </c>
      <c r="F744" s="212" t="s">
        <v>374</v>
      </c>
      <c r="G744" s="223" t="s">
        <v>758</v>
      </c>
      <c r="H744" s="294"/>
      <c r="I744" s="294"/>
      <c r="J744" s="294"/>
      <c r="K744" s="211" t="s">
        <v>13926</v>
      </c>
      <c r="L744" s="211" t="s">
        <v>13927</v>
      </c>
    </row>
    <row r="745" spans="1:12" ht="109.2" x14ac:dyDescent="0.3">
      <c r="A745" s="218" t="s">
        <v>1214</v>
      </c>
      <c r="B745" s="219">
        <v>44827</v>
      </c>
      <c r="C745" s="220" t="s">
        <v>11074</v>
      </c>
      <c r="D745" s="221" t="s">
        <v>13928</v>
      </c>
      <c r="E745" s="221" t="s">
        <v>2143</v>
      </c>
      <c r="F745" s="223" t="s">
        <v>374</v>
      </c>
      <c r="G745" s="223" t="s">
        <v>13929</v>
      </c>
      <c r="H745" s="294"/>
      <c r="I745" s="294"/>
      <c r="J745" s="294"/>
      <c r="K745" s="221" t="s">
        <v>11077</v>
      </c>
      <c r="L745" s="221" t="s">
        <v>13930</v>
      </c>
    </row>
    <row r="746" spans="1:12" ht="62.4" x14ac:dyDescent="0.3">
      <c r="A746" s="218" t="s">
        <v>400</v>
      </c>
      <c r="B746" s="219">
        <v>44827</v>
      </c>
      <c r="C746" s="220" t="s">
        <v>11065</v>
      </c>
      <c r="D746" s="221" t="s">
        <v>13931</v>
      </c>
      <c r="E746" s="221" t="s">
        <v>13932</v>
      </c>
      <c r="F746" s="223" t="s">
        <v>374</v>
      </c>
      <c r="G746" s="223" t="s">
        <v>13933</v>
      </c>
      <c r="H746" s="294"/>
      <c r="I746" s="294"/>
      <c r="J746" s="294"/>
      <c r="K746" s="221" t="s">
        <v>11069</v>
      </c>
      <c r="L746" s="221" t="s">
        <v>13934</v>
      </c>
    </row>
    <row r="747" spans="1:12" ht="46.8" x14ac:dyDescent="0.3">
      <c r="A747" s="218" t="s">
        <v>400</v>
      </c>
      <c r="B747" s="219">
        <v>44827</v>
      </c>
      <c r="C747" s="220" t="s">
        <v>13935</v>
      </c>
      <c r="D747" s="221" t="s">
        <v>13936</v>
      </c>
      <c r="E747" s="221" t="s">
        <v>1401</v>
      </c>
      <c r="F747" s="223" t="s">
        <v>374</v>
      </c>
      <c r="G747" s="223" t="s">
        <v>374</v>
      </c>
      <c r="H747" s="294"/>
      <c r="I747" s="294"/>
      <c r="J747" s="294"/>
      <c r="K747" s="221" t="s">
        <v>13937</v>
      </c>
      <c r="L747" s="221" t="s">
        <v>13938</v>
      </c>
    </row>
    <row r="748" spans="1:12" ht="78" x14ac:dyDescent="0.3">
      <c r="A748" s="218" t="s">
        <v>379</v>
      </c>
      <c r="B748" s="219">
        <v>44827</v>
      </c>
      <c r="C748" s="220" t="s">
        <v>9538</v>
      </c>
      <c r="D748" s="221" t="s">
        <v>9539</v>
      </c>
      <c r="E748" s="221" t="s">
        <v>9540</v>
      </c>
      <c r="F748" s="223" t="s">
        <v>374</v>
      </c>
      <c r="G748" s="223" t="s">
        <v>374</v>
      </c>
      <c r="H748" s="294"/>
      <c r="I748" s="294"/>
      <c r="J748" s="294"/>
      <c r="K748" s="221" t="s">
        <v>13939</v>
      </c>
      <c r="L748" s="221" t="s">
        <v>9543</v>
      </c>
    </row>
    <row r="749" spans="1:12" ht="62.4" x14ac:dyDescent="0.3">
      <c r="A749" s="218" t="s">
        <v>379</v>
      </c>
      <c r="B749" s="219">
        <v>44827</v>
      </c>
      <c r="C749" s="220" t="s">
        <v>13940</v>
      </c>
      <c r="D749" s="221" t="s">
        <v>13941</v>
      </c>
      <c r="E749" s="221" t="s">
        <v>1860</v>
      </c>
      <c r="F749" s="223" t="s">
        <v>374</v>
      </c>
      <c r="G749" s="223" t="s">
        <v>374</v>
      </c>
      <c r="H749" s="294"/>
      <c r="I749" s="294"/>
      <c r="J749" s="294"/>
      <c r="K749" s="221" t="s">
        <v>13942</v>
      </c>
      <c r="L749" s="221" t="s">
        <v>13943</v>
      </c>
    </row>
    <row r="750" spans="1:12" ht="93.6" x14ac:dyDescent="0.3">
      <c r="A750" s="218" t="s">
        <v>400</v>
      </c>
      <c r="B750" s="219">
        <v>44827</v>
      </c>
      <c r="C750" s="220" t="s">
        <v>1627</v>
      </c>
      <c r="D750" s="221" t="s">
        <v>1628</v>
      </c>
      <c r="E750" s="221" t="s">
        <v>2000</v>
      </c>
      <c r="F750" s="223" t="s">
        <v>374</v>
      </c>
      <c r="G750" s="223" t="s">
        <v>374</v>
      </c>
      <c r="H750" s="294"/>
      <c r="I750" s="294"/>
      <c r="J750" s="294"/>
      <c r="K750" s="221" t="s">
        <v>13944</v>
      </c>
      <c r="L750" s="221" t="s">
        <v>1631</v>
      </c>
    </row>
    <row r="751" spans="1:12" ht="62.4" x14ac:dyDescent="0.3">
      <c r="A751" s="218" t="s">
        <v>400</v>
      </c>
      <c r="B751" s="219">
        <v>44827</v>
      </c>
      <c r="C751" s="220" t="s">
        <v>13945</v>
      </c>
      <c r="D751" s="221" t="s">
        <v>13946</v>
      </c>
      <c r="E751" s="221" t="s">
        <v>3955</v>
      </c>
      <c r="F751" s="223" t="s">
        <v>374</v>
      </c>
      <c r="G751" s="223" t="s">
        <v>374</v>
      </c>
      <c r="H751" s="294"/>
      <c r="I751" s="294"/>
      <c r="J751" s="294"/>
      <c r="K751" s="221" t="s">
        <v>13947</v>
      </c>
      <c r="L751" s="221" t="s">
        <v>13948</v>
      </c>
    </row>
    <row r="752" spans="1:12" ht="78" x14ac:dyDescent="0.3">
      <c r="A752" s="218" t="s">
        <v>390</v>
      </c>
      <c r="B752" s="219">
        <v>44827</v>
      </c>
      <c r="C752" s="220" t="s">
        <v>8088</v>
      </c>
      <c r="D752" s="221" t="s">
        <v>8089</v>
      </c>
      <c r="E752" s="221" t="s">
        <v>13949</v>
      </c>
      <c r="F752" s="223" t="s">
        <v>374</v>
      </c>
      <c r="G752" s="223" t="s">
        <v>374</v>
      </c>
      <c r="H752" s="294"/>
      <c r="I752" s="294"/>
      <c r="J752" s="294"/>
      <c r="K752" s="221" t="s">
        <v>13950</v>
      </c>
      <c r="L752" s="221" t="s">
        <v>8091</v>
      </c>
    </row>
    <row r="753" spans="1:12" ht="109.2" x14ac:dyDescent="0.3">
      <c r="A753" s="218" t="s">
        <v>412</v>
      </c>
      <c r="B753" s="219">
        <v>44827</v>
      </c>
      <c r="C753" s="220" t="s">
        <v>13951</v>
      </c>
      <c r="D753" s="221" t="s">
        <v>13952</v>
      </c>
      <c r="E753" s="221" t="s">
        <v>1878</v>
      </c>
      <c r="F753" s="223" t="s">
        <v>374</v>
      </c>
      <c r="G753" s="223" t="s">
        <v>374</v>
      </c>
      <c r="H753" s="294"/>
      <c r="I753" s="294"/>
      <c r="J753" s="294" t="s">
        <v>2526</v>
      </c>
      <c r="K753" s="221" t="s">
        <v>13953</v>
      </c>
      <c r="L753" s="221" t="s">
        <v>13954</v>
      </c>
    </row>
    <row r="754" spans="1:12" ht="93.6" x14ac:dyDescent="0.3">
      <c r="A754" s="218" t="s">
        <v>400</v>
      </c>
      <c r="B754" s="219">
        <v>44827</v>
      </c>
      <c r="C754" s="220" t="s">
        <v>5457</v>
      </c>
      <c r="D754" s="221" t="s">
        <v>4742</v>
      </c>
      <c r="E754" s="221" t="s">
        <v>11787</v>
      </c>
      <c r="F754" s="223" t="s">
        <v>374</v>
      </c>
      <c r="G754" s="223" t="s">
        <v>374</v>
      </c>
      <c r="H754" s="294"/>
      <c r="I754" s="294"/>
      <c r="J754" s="294"/>
      <c r="K754" s="221" t="s">
        <v>13955</v>
      </c>
      <c r="L754" s="221" t="s">
        <v>5460</v>
      </c>
    </row>
    <row r="755" spans="1:12" ht="93.6" x14ac:dyDescent="0.3">
      <c r="A755" s="218" t="s">
        <v>400</v>
      </c>
      <c r="B755" s="219">
        <v>44827</v>
      </c>
      <c r="C755" s="220" t="s">
        <v>7767</v>
      </c>
      <c r="D755" s="221" t="s">
        <v>7768</v>
      </c>
      <c r="E755" s="221" t="s">
        <v>2143</v>
      </c>
      <c r="F755" s="223" t="s">
        <v>1059</v>
      </c>
      <c r="G755" s="223" t="s">
        <v>13956</v>
      </c>
      <c r="H755" s="294"/>
      <c r="I755" s="294"/>
      <c r="J755" s="294"/>
      <c r="K755" s="221" t="s">
        <v>13957</v>
      </c>
      <c r="L755" s="221" t="s">
        <v>7774</v>
      </c>
    </row>
    <row r="756" spans="1:12" ht="109.2" x14ac:dyDescent="0.3">
      <c r="A756" s="202" t="s">
        <v>412</v>
      </c>
      <c r="B756" s="219">
        <v>44820</v>
      </c>
      <c r="C756" s="280" t="s">
        <v>5858</v>
      </c>
      <c r="D756" s="201" t="s">
        <v>5859</v>
      </c>
      <c r="E756" s="210" t="s">
        <v>3851</v>
      </c>
      <c r="F756" s="205" t="s">
        <v>1606</v>
      </c>
      <c r="G756" s="205" t="s">
        <v>564</v>
      </c>
      <c r="H756" s="286"/>
      <c r="I756" s="286"/>
      <c r="J756" s="286"/>
      <c r="K756" s="210" t="s">
        <v>13958</v>
      </c>
      <c r="L756" s="210" t="s">
        <v>5863</v>
      </c>
    </row>
    <row r="757" spans="1:12" ht="46.8" x14ac:dyDescent="0.3">
      <c r="A757" s="218" t="s">
        <v>369</v>
      </c>
      <c r="B757" s="219">
        <v>44820</v>
      </c>
      <c r="C757" s="204" t="s">
        <v>13959</v>
      </c>
      <c r="D757" s="221" t="s">
        <v>13960</v>
      </c>
      <c r="E757" s="221" t="s">
        <v>1850</v>
      </c>
      <c r="F757" s="223" t="s">
        <v>1506</v>
      </c>
      <c r="G757" s="223" t="s">
        <v>409</v>
      </c>
      <c r="H757" s="294"/>
      <c r="I757" s="294"/>
      <c r="J757" s="294"/>
      <c r="K757" s="221" t="s">
        <v>13961</v>
      </c>
      <c r="L757" s="221" t="s">
        <v>13962</v>
      </c>
    </row>
    <row r="758" spans="1:12" ht="109.2" x14ac:dyDescent="0.3">
      <c r="A758" s="218" t="s">
        <v>379</v>
      </c>
      <c r="B758" s="219">
        <v>44820</v>
      </c>
      <c r="C758" s="220" t="s">
        <v>13963</v>
      </c>
      <c r="D758" s="221" t="s">
        <v>13964</v>
      </c>
      <c r="E758" s="221" t="s">
        <v>1449</v>
      </c>
      <c r="F758" s="223" t="s">
        <v>4238</v>
      </c>
      <c r="G758" s="223" t="s">
        <v>409</v>
      </c>
      <c r="H758" s="294"/>
      <c r="I758" s="294"/>
      <c r="J758" s="294"/>
      <c r="K758" s="221" t="s">
        <v>13965</v>
      </c>
      <c r="L758" s="221" t="s">
        <v>13966</v>
      </c>
    </row>
    <row r="759" spans="1:12" ht="109.2" x14ac:dyDescent="0.3">
      <c r="A759" s="218" t="s">
        <v>684</v>
      </c>
      <c r="B759" s="219">
        <v>44820</v>
      </c>
      <c r="C759" s="220" t="s">
        <v>13967</v>
      </c>
      <c r="D759" s="221" t="s">
        <v>11345</v>
      </c>
      <c r="E759" s="221" t="s">
        <v>13968</v>
      </c>
      <c r="F759" s="223" t="s">
        <v>374</v>
      </c>
      <c r="G759" s="223" t="s">
        <v>13969</v>
      </c>
      <c r="H759" s="294"/>
      <c r="I759" s="294"/>
      <c r="J759" s="294"/>
      <c r="K759" s="221" t="s">
        <v>13970</v>
      </c>
      <c r="L759" s="221" t="s">
        <v>11349</v>
      </c>
    </row>
    <row r="760" spans="1:12" ht="62.4" x14ac:dyDescent="0.3">
      <c r="A760" s="218" t="s">
        <v>412</v>
      </c>
      <c r="B760" s="219">
        <v>44820</v>
      </c>
      <c r="C760" s="220" t="s">
        <v>13971</v>
      </c>
      <c r="D760" s="221" t="s">
        <v>13972</v>
      </c>
      <c r="E760" s="221" t="s">
        <v>1661</v>
      </c>
      <c r="F760" s="223" t="s">
        <v>374</v>
      </c>
      <c r="G760" s="223" t="s">
        <v>374</v>
      </c>
      <c r="H760" s="294"/>
      <c r="I760" s="294"/>
      <c r="J760" s="294"/>
      <c r="K760" s="221" t="s">
        <v>13973</v>
      </c>
      <c r="L760" s="221" t="s">
        <v>13974</v>
      </c>
    </row>
    <row r="761" spans="1:12" ht="93.6" x14ac:dyDescent="0.3">
      <c r="A761" s="218" t="s">
        <v>412</v>
      </c>
      <c r="B761" s="219">
        <v>44820</v>
      </c>
      <c r="C761" s="220" t="s">
        <v>13975</v>
      </c>
      <c r="D761" s="221" t="s">
        <v>13976</v>
      </c>
      <c r="E761" s="221" t="s">
        <v>1328</v>
      </c>
      <c r="F761" s="223" t="s">
        <v>374</v>
      </c>
      <c r="G761" s="223" t="s">
        <v>374</v>
      </c>
      <c r="H761" s="294"/>
      <c r="I761" s="294"/>
      <c r="J761" s="294"/>
      <c r="K761" s="221" t="s">
        <v>13977</v>
      </c>
      <c r="L761" s="221" t="s">
        <v>13978</v>
      </c>
    </row>
    <row r="762" spans="1:12" ht="46.8" x14ac:dyDescent="0.3">
      <c r="A762" s="218" t="s">
        <v>390</v>
      </c>
      <c r="B762" s="219">
        <v>44820</v>
      </c>
      <c r="C762" s="220" t="s">
        <v>13979</v>
      </c>
      <c r="D762" s="221" t="s">
        <v>13980</v>
      </c>
      <c r="E762" s="221" t="s">
        <v>1449</v>
      </c>
      <c r="F762" s="223" t="s">
        <v>374</v>
      </c>
      <c r="G762" s="223" t="s">
        <v>374</v>
      </c>
      <c r="H762" s="294"/>
      <c r="I762" s="294"/>
      <c r="J762" s="294"/>
      <c r="K762" s="221" t="s">
        <v>13981</v>
      </c>
      <c r="L762" s="221" t="s">
        <v>13982</v>
      </c>
    </row>
    <row r="763" spans="1:12" ht="78" x14ac:dyDescent="0.3">
      <c r="A763" s="218" t="s">
        <v>400</v>
      </c>
      <c r="B763" s="219">
        <v>44820</v>
      </c>
      <c r="C763" s="220" t="s">
        <v>13983</v>
      </c>
      <c r="D763" s="221" t="s">
        <v>13984</v>
      </c>
      <c r="E763" s="221" t="s">
        <v>13985</v>
      </c>
      <c r="F763" s="223" t="s">
        <v>374</v>
      </c>
      <c r="G763" s="223" t="s">
        <v>374</v>
      </c>
      <c r="H763" s="294"/>
      <c r="I763" s="294"/>
      <c r="J763" s="294"/>
      <c r="K763" s="221" t="s">
        <v>13986</v>
      </c>
      <c r="L763" s="221" t="s">
        <v>13987</v>
      </c>
    </row>
    <row r="764" spans="1:12" ht="109.2" x14ac:dyDescent="0.3">
      <c r="A764" s="218" t="s">
        <v>400</v>
      </c>
      <c r="B764" s="219">
        <v>44820</v>
      </c>
      <c r="C764" s="220" t="s">
        <v>13988</v>
      </c>
      <c r="D764" s="221" t="s">
        <v>1092</v>
      </c>
      <c r="E764" s="221" t="s">
        <v>1455</v>
      </c>
      <c r="F764" s="223" t="s">
        <v>374</v>
      </c>
      <c r="G764" s="223" t="s">
        <v>374</v>
      </c>
      <c r="H764" s="294"/>
      <c r="I764" s="294"/>
      <c r="J764" s="294"/>
      <c r="K764" s="221" t="s">
        <v>13989</v>
      </c>
      <c r="L764" s="221" t="s">
        <v>13990</v>
      </c>
    </row>
    <row r="765" spans="1:12" ht="124.8" x14ac:dyDescent="0.3">
      <c r="A765" s="218" t="s">
        <v>379</v>
      </c>
      <c r="B765" s="219">
        <v>44820</v>
      </c>
      <c r="C765" s="220" t="s">
        <v>13991</v>
      </c>
      <c r="D765" s="221" t="s">
        <v>13992</v>
      </c>
      <c r="E765" s="221" t="s">
        <v>1455</v>
      </c>
      <c r="F765" s="223" t="s">
        <v>374</v>
      </c>
      <c r="G765" s="223" t="s">
        <v>374</v>
      </c>
      <c r="H765" s="294"/>
      <c r="I765" s="294"/>
      <c r="J765" s="294"/>
      <c r="K765" s="221" t="s">
        <v>13993</v>
      </c>
      <c r="L765" s="221" t="s">
        <v>13994</v>
      </c>
    </row>
    <row r="766" spans="1:12" ht="62.4" x14ac:dyDescent="0.3">
      <c r="A766" s="218" t="s">
        <v>390</v>
      </c>
      <c r="B766" s="219">
        <v>44813</v>
      </c>
      <c r="C766" s="220" t="s">
        <v>13995</v>
      </c>
      <c r="D766" s="221" t="s">
        <v>5935</v>
      </c>
      <c r="E766" s="221" t="s">
        <v>2143</v>
      </c>
      <c r="F766" s="212" t="s">
        <v>1556</v>
      </c>
      <c r="G766" s="223" t="s">
        <v>374</v>
      </c>
      <c r="H766" s="294"/>
      <c r="I766" s="292"/>
      <c r="J766" s="293"/>
      <c r="K766" s="221" t="s">
        <v>13996</v>
      </c>
      <c r="L766" s="221" t="s">
        <v>13997</v>
      </c>
    </row>
    <row r="767" spans="1:12" ht="140.4" x14ac:dyDescent="0.3">
      <c r="A767" s="218" t="s">
        <v>442</v>
      </c>
      <c r="B767" s="219">
        <v>44813</v>
      </c>
      <c r="C767" s="220" t="s">
        <v>13998</v>
      </c>
      <c r="D767" s="221" t="s">
        <v>13999</v>
      </c>
      <c r="E767" s="221" t="s">
        <v>2456</v>
      </c>
      <c r="F767" s="223" t="s">
        <v>2702</v>
      </c>
      <c r="G767" s="223" t="s">
        <v>374</v>
      </c>
      <c r="H767" s="294"/>
      <c r="I767" s="292"/>
      <c r="J767" s="293"/>
      <c r="K767" s="221" t="s">
        <v>14000</v>
      </c>
      <c r="L767" s="221" t="s">
        <v>14001</v>
      </c>
    </row>
    <row r="768" spans="1:12" ht="62.4" x14ac:dyDescent="0.3">
      <c r="A768" s="218" t="s">
        <v>1214</v>
      </c>
      <c r="B768" s="219">
        <v>44813</v>
      </c>
      <c r="C768" s="220" t="s">
        <v>14002</v>
      </c>
      <c r="D768" s="221" t="s">
        <v>14003</v>
      </c>
      <c r="E768" s="221" t="s">
        <v>2143</v>
      </c>
      <c r="F768" s="212" t="s">
        <v>1556</v>
      </c>
      <c r="G768" s="223" t="s">
        <v>564</v>
      </c>
      <c r="H768" s="294"/>
      <c r="I768" s="292"/>
      <c r="J768" s="293"/>
      <c r="K768" s="221" t="s">
        <v>14004</v>
      </c>
      <c r="L768" s="221" t="s">
        <v>14005</v>
      </c>
    </row>
    <row r="769" spans="1:12" ht="62.4" x14ac:dyDescent="0.3">
      <c r="A769" s="218" t="s">
        <v>412</v>
      </c>
      <c r="B769" s="219">
        <v>44813</v>
      </c>
      <c r="C769" s="220" t="s">
        <v>14006</v>
      </c>
      <c r="D769" s="221" t="s">
        <v>10310</v>
      </c>
      <c r="E769" s="221" t="s">
        <v>2240</v>
      </c>
      <c r="F769" s="223" t="s">
        <v>374</v>
      </c>
      <c r="G769" s="223" t="s">
        <v>374</v>
      </c>
      <c r="H769" s="294"/>
      <c r="I769" s="292"/>
      <c r="J769" s="293"/>
      <c r="K769" s="221" t="s">
        <v>14007</v>
      </c>
      <c r="L769" s="221" t="s">
        <v>14008</v>
      </c>
    </row>
    <row r="770" spans="1:12" ht="93.6" x14ac:dyDescent="0.3">
      <c r="A770" s="218" t="s">
        <v>412</v>
      </c>
      <c r="B770" s="219">
        <v>44813</v>
      </c>
      <c r="C770" s="220" t="s">
        <v>14009</v>
      </c>
      <c r="D770" s="221" t="s">
        <v>14010</v>
      </c>
      <c r="E770" s="221" t="s">
        <v>14011</v>
      </c>
      <c r="F770" s="223" t="s">
        <v>374</v>
      </c>
      <c r="G770" s="223" t="s">
        <v>374</v>
      </c>
      <c r="H770" s="294"/>
      <c r="I770" s="292" t="s">
        <v>11197</v>
      </c>
      <c r="J770" s="293"/>
      <c r="K770" s="221" t="s">
        <v>14012</v>
      </c>
      <c r="L770" s="221" t="s">
        <v>14013</v>
      </c>
    </row>
    <row r="771" spans="1:12" ht="62.4" x14ac:dyDescent="0.3">
      <c r="A771" s="218" t="s">
        <v>369</v>
      </c>
      <c r="B771" s="219">
        <v>44813</v>
      </c>
      <c r="C771" s="220" t="s">
        <v>14014</v>
      </c>
      <c r="D771" s="221" t="s">
        <v>14015</v>
      </c>
      <c r="E771" s="221" t="s">
        <v>14016</v>
      </c>
      <c r="F771" s="223" t="s">
        <v>374</v>
      </c>
      <c r="G771" s="223" t="s">
        <v>374</v>
      </c>
      <c r="H771" s="294"/>
      <c r="I771" s="292"/>
      <c r="J771" s="293"/>
      <c r="K771" s="221" t="s">
        <v>14017</v>
      </c>
      <c r="L771" s="221" t="s">
        <v>14018</v>
      </c>
    </row>
    <row r="772" spans="1:12" ht="46.8" x14ac:dyDescent="0.3">
      <c r="A772" s="218" t="s">
        <v>400</v>
      </c>
      <c r="B772" s="219">
        <v>44813</v>
      </c>
      <c r="C772" s="220" t="s">
        <v>14019</v>
      </c>
      <c r="D772" s="221" t="s">
        <v>14020</v>
      </c>
      <c r="E772" s="221" t="s">
        <v>1737</v>
      </c>
      <c r="F772" s="223" t="s">
        <v>374</v>
      </c>
      <c r="G772" s="223" t="s">
        <v>374</v>
      </c>
      <c r="H772" s="294"/>
      <c r="I772" s="292"/>
      <c r="J772" s="293"/>
      <c r="K772" s="221" t="s">
        <v>14021</v>
      </c>
      <c r="L772" s="221" t="s">
        <v>14022</v>
      </c>
    </row>
    <row r="773" spans="1:12" ht="62.4" x14ac:dyDescent="0.3">
      <c r="A773" s="218" t="s">
        <v>400</v>
      </c>
      <c r="B773" s="219">
        <v>44813</v>
      </c>
      <c r="C773" s="220" t="s">
        <v>5394</v>
      </c>
      <c r="D773" s="221" t="s">
        <v>5395</v>
      </c>
      <c r="E773" s="221" t="s">
        <v>1562</v>
      </c>
      <c r="F773" s="223" t="s">
        <v>374</v>
      </c>
      <c r="G773" s="223" t="s">
        <v>374</v>
      </c>
      <c r="H773" s="294"/>
      <c r="I773" s="292"/>
      <c r="J773" s="293"/>
      <c r="K773" s="221" t="s">
        <v>14023</v>
      </c>
      <c r="L773" s="221" t="s">
        <v>5397</v>
      </c>
    </row>
    <row r="774" spans="1:12" ht="78" x14ac:dyDescent="0.3">
      <c r="A774" s="218" t="s">
        <v>400</v>
      </c>
      <c r="B774" s="219">
        <v>44813</v>
      </c>
      <c r="C774" s="220" t="s">
        <v>14024</v>
      </c>
      <c r="D774" s="221" t="s">
        <v>14025</v>
      </c>
      <c r="E774" s="221" t="s">
        <v>14026</v>
      </c>
      <c r="F774" s="223" t="s">
        <v>374</v>
      </c>
      <c r="G774" s="223" t="s">
        <v>374</v>
      </c>
      <c r="H774" s="294"/>
      <c r="I774" s="292"/>
      <c r="J774" s="293"/>
      <c r="K774" s="221" t="s">
        <v>14027</v>
      </c>
      <c r="L774" s="221" t="s">
        <v>14028</v>
      </c>
    </row>
    <row r="775" spans="1:12" ht="109.2" x14ac:dyDescent="0.3">
      <c r="A775" s="218" t="s">
        <v>400</v>
      </c>
      <c r="B775" s="219">
        <v>44813</v>
      </c>
      <c r="C775" s="220" t="s">
        <v>14029</v>
      </c>
      <c r="D775" s="221" t="s">
        <v>14030</v>
      </c>
      <c r="E775" s="221" t="s">
        <v>6073</v>
      </c>
      <c r="F775" s="223" t="s">
        <v>374</v>
      </c>
      <c r="G775" s="223" t="s">
        <v>374</v>
      </c>
      <c r="H775" s="294"/>
      <c r="I775" s="292"/>
      <c r="J775" s="293"/>
      <c r="K775" s="221" t="s">
        <v>14031</v>
      </c>
      <c r="L775" s="221" t="s">
        <v>14032</v>
      </c>
    </row>
    <row r="776" spans="1:12" ht="31.2" x14ac:dyDescent="0.3">
      <c r="A776" s="202" t="s">
        <v>750</v>
      </c>
      <c r="B776" s="203">
        <v>44813</v>
      </c>
      <c r="C776" s="204" t="s">
        <v>14033</v>
      </c>
      <c r="D776" s="210" t="s">
        <v>14034</v>
      </c>
      <c r="E776" s="210" t="s">
        <v>2869</v>
      </c>
      <c r="F776" s="237" t="s">
        <v>2261</v>
      </c>
      <c r="G776" s="205" t="s">
        <v>873</v>
      </c>
      <c r="H776" s="286"/>
      <c r="I776" s="295"/>
      <c r="J776" s="296"/>
      <c r="K776" s="210" t="s">
        <v>14035</v>
      </c>
      <c r="L776" s="210" t="s">
        <v>14036</v>
      </c>
    </row>
    <row r="777" spans="1:12" ht="46.8" x14ac:dyDescent="0.3">
      <c r="A777" s="218" t="s">
        <v>379</v>
      </c>
      <c r="B777" s="219">
        <v>44813</v>
      </c>
      <c r="C777" s="220" t="s">
        <v>9736</v>
      </c>
      <c r="D777" s="221" t="s">
        <v>9737</v>
      </c>
      <c r="E777" s="221" t="s">
        <v>1328</v>
      </c>
      <c r="F777" s="223" t="s">
        <v>374</v>
      </c>
      <c r="G777" s="223" t="s">
        <v>374</v>
      </c>
      <c r="H777" s="294"/>
      <c r="I777" s="292"/>
      <c r="J777" s="293"/>
      <c r="K777" s="221" t="s">
        <v>14037</v>
      </c>
      <c r="L777" s="221" t="s">
        <v>9740</v>
      </c>
    </row>
    <row r="778" spans="1:12" ht="109.2" x14ac:dyDescent="0.3">
      <c r="A778" s="218" t="s">
        <v>1033</v>
      </c>
      <c r="B778" s="219">
        <v>44806</v>
      </c>
      <c r="C778" s="220" t="s">
        <v>14038</v>
      </c>
      <c r="D778" s="221" t="s">
        <v>14039</v>
      </c>
      <c r="E778" s="221" t="s">
        <v>2143</v>
      </c>
      <c r="F778" s="223" t="s">
        <v>374</v>
      </c>
      <c r="G778" s="223" t="s">
        <v>374</v>
      </c>
      <c r="H778" s="294"/>
      <c r="I778" s="294" t="s">
        <v>2678</v>
      </c>
      <c r="J778" s="294"/>
      <c r="K778" s="221" t="s">
        <v>14040</v>
      </c>
      <c r="L778" s="221" t="s">
        <v>14041</v>
      </c>
    </row>
    <row r="779" spans="1:12" ht="140.4" x14ac:dyDescent="0.3">
      <c r="A779" s="218" t="s">
        <v>1033</v>
      </c>
      <c r="B779" s="219">
        <v>44806</v>
      </c>
      <c r="C779" s="220" t="s">
        <v>14042</v>
      </c>
      <c r="D779" s="221" t="s">
        <v>14043</v>
      </c>
      <c r="E779" s="221" t="s">
        <v>14044</v>
      </c>
      <c r="F779" s="223" t="s">
        <v>374</v>
      </c>
      <c r="G779" s="223" t="s">
        <v>374</v>
      </c>
      <c r="H779" s="294"/>
      <c r="I779" s="294"/>
      <c r="J779" s="294"/>
      <c r="K779" s="211" t="s">
        <v>14045</v>
      </c>
      <c r="L779" s="221" t="s">
        <v>14046</v>
      </c>
    </row>
    <row r="780" spans="1:12" ht="93.6" x14ac:dyDescent="0.3">
      <c r="A780" s="218" t="s">
        <v>442</v>
      </c>
      <c r="B780" s="219">
        <v>44806</v>
      </c>
      <c r="C780" s="220" t="s">
        <v>14047</v>
      </c>
      <c r="D780" s="221" t="s">
        <v>14048</v>
      </c>
      <c r="E780" s="221" t="s">
        <v>4253</v>
      </c>
      <c r="F780" s="221" t="s">
        <v>374</v>
      </c>
      <c r="G780" s="223" t="s">
        <v>374</v>
      </c>
      <c r="H780" s="294"/>
      <c r="I780" s="294"/>
      <c r="J780" s="294"/>
      <c r="K780" s="221" t="s">
        <v>14049</v>
      </c>
      <c r="L780" s="221" t="s">
        <v>14050</v>
      </c>
    </row>
    <row r="781" spans="1:12" ht="62.4" x14ac:dyDescent="0.3">
      <c r="A781" s="218" t="s">
        <v>442</v>
      </c>
      <c r="B781" s="219">
        <v>44806</v>
      </c>
      <c r="C781" s="220" t="s">
        <v>14051</v>
      </c>
      <c r="D781" s="221" t="s">
        <v>14052</v>
      </c>
      <c r="E781" s="221" t="s">
        <v>2251</v>
      </c>
      <c r="F781" s="221" t="s">
        <v>374</v>
      </c>
      <c r="G781" s="223" t="s">
        <v>374</v>
      </c>
      <c r="H781" s="294"/>
      <c r="I781" s="294"/>
      <c r="J781" s="294"/>
      <c r="K781" s="221" t="s">
        <v>14053</v>
      </c>
      <c r="L781" s="221" t="s">
        <v>14054</v>
      </c>
    </row>
    <row r="782" spans="1:12" ht="46.8" x14ac:dyDescent="0.3">
      <c r="A782" s="218" t="s">
        <v>1214</v>
      </c>
      <c r="B782" s="219">
        <v>44806</v>
      </c>
      <c r="C782" s="220" t="s">
        <v>14055</v>
      </c>
      <c r="D782" s="221" t="s">
        <v>14056</v>
      </c>
      <c r="E782" s="221" t="s">
        <v>1297</v>
      </c>
      <c r="F782" s="223" t="s">
        <v>1525</v>
      </c>
      <c r="G782" s="223" t="s">
        <v>830</v>
      </c>
      <c r="H782" s="294"/>
      <c r="I782" s="294"/>
      <c r="J782" s="294"/>
      <c r="K782" s="221" t="s">
        <v>14057</v>
      </c>
      <c r="L782" s="221" t="s">
        <v>14058</v>
      </c>
    </row>
    <row r="783" spans="1:12" ht="78" x14ac:dyDescent="0.3">
      <c r="A783" s="218" t="s">
        <v>412</v>
      </c>
      <c r="B783" s="219">
        <v>44806</v>
      </c>
      <c r="C783" s="220" t="s">
        <v>10314</v>
      </c>
      <c r="D783" s="221" t="s">
        <v>10315</v>
      </c>
      <c r="E783" s="221" t="s">
        <v>14059</v>
      </c>
      <c r="F783" s="223" t="s">
        <v>1518</v>
      </c>
      <c r="G783" s="223" t="s">
        <v>564</v>
      </c>
      <c r="H783" s="294"/>
      <c r="I783" s="294"/>
      <c r="J783" s="294"/>
      <c r="K783" s="221" t="s">
        <v>14060</v>
      </c>
      <c r="L783" s="221" t="s">
        <v>14061</v>
      </c>
    </row>
    <row r="784" spans="1:12" ht="46.8" x14ac:dyDescent="0.3">
      <c r="A784" s="218" t="s">
        <v>412</v>
      </c>
      <c r="B784" s="219">
        <v>44806</v>
      </c>
      <c r="C784" s="220" t="s">
        <v>14062</v>
      </c>
      <c r="D784" s="221" t="s">
        <v>14063</v>
      </c>
      <c r="E784" s="221" t="s">
        <v>2094</v>
      </c>
      <c r="F784" s="221" t="s">
        <v>374</v>
      </c>
      <c r="G784" s="223" t="s">
        <v>374</v>
      </c>
      <c r="H784" s="294"/>
      <c r="I784" s="294"/>
      <c r="J784" s="294"/>
      <c r="K784" s="221" t="s">
        <v>14064</v>
      </c>
      <c r="L784" s="221" t="s">
        <v>14065</v>
      </c>
    </row>
    <row r="785" spans="1:12" ht="78" x14ac:dyDescent="0.3">
      <c r="A785" s="218" t="s">
        <v>412</v>
      </c>
      <c r="B785" s="219">
        <v>44806</v>
      </c>
      <c r="C785" s="220" t="s">
        <v>14066</v>
      </c>
      <c r="D785" s="221" t="s">
        <v>14067</v>
      </c>
      <c r="E785" s="221" t="s">
        <v>1584</v>
      </c>
      <c r="F785" s="223" t="s">
        <v>374</v>
      </c>
      <c r="G785" s="223" t="s">
        <v>374</v>
      </c>
      <c r="H785" s="294"/>
      <c r="I785" s="294"/>
      <c r="J785" s="294"/>
      <c r="K785" s="221" t="s">
        <v>14068</v>
      </c>
      <c r="L785" s="221" t="s">
        <v>14069</v>
      </c>
    </row>
    <row r="786" spans="1:12" ht="93.6" x14ac:dyDescent="0.3">
      <c r="A786" s="218" t="s">
        <v>412</v>
      </c>
      <c r="B786" s="219">
        <v>44806</v>
      </c>
      <c r="C786" s="220" t="s">
        <v>6426</v>
      </c>
      <c r="D786" s="221" t="s">
        <v>14070</v>
      </c>
      <c r="E786" s="221" t="s">
        <v>9817</v>
      </c>
      <c r="F786" s="223" t="s">
        <v>374</v>
      </c>
      <c r="G786" s="223" t="s">
        <v>374</v>
      </c>
      <c r="H786" s="294"/>
      <c r="I786" s="294" t="s">
        <v>2678</v>
      </c>
      <c r="J786" s="294"/>
      <c r="K786" s="221" t="s">
        <v>14071</v>
      </c>
      <c r="L786" s="221" t="s">
        <v>6430</v>
      </c>
    </row>
    <row r="787" spans="1:12" ht="62.4" x14ac:dyDescent="0.3">
      <c r="A787" s="202" t="s">
        <v>6648</v>
      </c>
      <c r="B787" s="203">
        <v>44806</v>
      </c>
      <c r="C787" s="204" t="s">
        <v>14072</v>
      </c>
      <c r="D787" s="210" t="s">
        <v>10327</v>
      </c>
      <c r="E787" s="210" t="s">
        <v>2143</v>
      </c>
      <c r="F787" s="237" t="s">
        <v>1556</v>
      </c>
      <c r="G787" s="205" t="s">
        <v>873</v>
      </c>
      <c r="H787" s="286"/>
      <c r="I787" s="286"/>
      <c r="J787" s="286"/>
      <c r="K787" s="210" t="s">
        <v>14073</v>
      </c>
      <c r="L787" s="210" t="s">
        <v>14074</v>
      </c>
    </row>
    <row r="788" spans="1:12" ht="78" x14ac:dyDescent="0.3">
      <c r="A788" s="218" t="s">
        <v>400</v>
      </c>
      <c r="B788" s="219">
        <v>44806</v>
      </c>
      <c r="C788" s="220" t="s">
        <v>14075</v>
      </c>
      <c r="D788" s="221" t="s">
        <v>14076</v>
      </c>
      <c r="E788" s="221" t="s">
        <v>4950</v>
      </c>
      <c r="F788" s="223" t="s">
        <v>374</v>
      </c>
      <c r="G788" s="223" t="s">
        <v>374</v>
      </c>
      <c r="H788" s="294"/>
      <c r="I788" s="294"/>
      <c r="J788" s="294"/>
      <c r="K788" s="221" t="s">
        <v>14077</v>
      </c>
      <c r="L788" s="221" t="s">
        <v>14078</v>
      </c>
    </row>
    <row r="789" spans="1:12" ht="78" x14ac:dyDescent="0.3">
      <c r="A789" s="218" t="s">
        <v>400</v>
      </c>
      <c r="B789" s="219">
        <v>44806</v>
      </c>
      <c r="C789" s="220" t="s">
        <v>14079</v>
      </c>
      <c r="D789" s="221" t="s">
        <v>14080</v>
      </c>
      <c r="E789" s="221" t="s">
        <v>2000</v>
      </c>
      <c r="F789" s="223" t="s">
        <v>374</v>
      </c>
      <c r="G789" s="223" t="s">
        <v>374</v>
      </c>
      <c r="H789" s="294"/>
      <c r="I789" s="294"/>
      <c r="J789" s="294"/>
      <c r="K789" s="221" t="s">
        <v>14081</v>
      </c>
      <c r="L789" s="221" t="s">
        <v>14082</v>
      </c>
    </row>
    <row r="790" spans="1:12" ht="156" x14ac:dyDescent="0.3">
      <c r="A790" s="218" t="s">
        <v>400</v>
      </c>
      <c r="B790" s="219">
        <v>44806</v>
      </c>
      <c r="C790" s="220" t="s">
        <v>14083</v>
      </c>
      <c r="D790" s="221" t="s">
        <v>10089</v>
      </c>
      <c r="E790" s="221" t="s">
        <v>2105</v>
      </c>
      <c r="F790" s="223" t="s">
        <v>374</v>
      </c>
      <c r="G790" s="223" t="s">
        <v>374</v>
      </c>
      <c r="H790" s="294"/>
      <c r="I790" s="294"/>
      <c r="J790" s="294"/>
      <c r="K790" s="221" t="s">
        <v>14084</v>
      </c>
      <c r="L790" s="221" t="s">
        <v>14085</v>
      </c>
    </row>
    <row r="791" spans="1:12" ht="93.6" x14ac:dyDescent="0.3">
      <c r="A791" s="218" t="s">
        <v>750</v>
      </c>
      <c r="B791" s="219">
        <v>44806</v>
      </c>
      <c r="C791" s="220" t="s">
        <v>14086</v>
      </c>
      <c r="D791" s="221" t="s">
        <v>14087</v>
      </c>
      <c r="E791" s="221" t="s">
        <v>1850</v>
      </c>
      <c r="F791" s="223" t="s">
        <v>374</v>
      </c>
      <c r="G791" s="223" t="s">
        <v>2426</v>
      </c>
      <c r="H791" s="294"/>
      <c r="I791" s="294"/>
      <c r="J791" s="294"/>
      <c r="K791" s="221" t="s">
        <v>14088</v>
      </c>
      <c r="L791" s="221" t="s">
        <v>14089</v>
      </c>
    </row>
    <row r="792" spans="1:12" ht="78" x14ac:dyDescent="0.3">
      <c r="A792" s="218" t="s">
        <v>750</v>
      </c>
      <c r="B792" s="219">
        <v>44806</v>
      </c>
      <c r="C792" s="220" t="s">
        <v>14090</v>
      </c>
      <c r="D792" s="221" t="s">
        <v>14091</v>
      </c>
      <c r="E792" s="221" t="s">
        <v>2869</v>
      </c>
      <c r="F792" s="223" t="s">
        <v>374</v>
      </c>
      <c r="G792" s="223" t="s">
        <v>374</v>
      </c>
      <c r="H792" s="294"/>
      <c r="I792" s="294"/>
      <c r="J792" s="294"/>
      <c r="K792" s="221" t="s">
        <v>14092</v>
      </c>
      <c r="L792" s="221" t="s">
        <v>14093</v>
      </c>
    </row>
    <row r="793" spans="1:12" ht="78" x14ac:dyDescent="0.3">
      <c r="A793" s="218" t="s">
        <v>379</v>
      </c>
      <c r="B793" s="219">
        <v>44806</v>
      </c>
      <c r="C793" s="220" t="s">
        <v>14094</v>
      </c>
      <c r="D793" s="221" t="s">
        <v>14095</v>
      </c>
      <c r="E793" s="221" t="s">
        <v>14096</v>
      </c>
      <c r="F793" s="223" t="s">
        <v>1518</v>
      </c>
      <c r="G793" s="223" t="s">
        <v>830</v>
      </c>
      <c r="H793" s="294"/>
      <c r="I793" s="294" t="s">
        <v>2526</v>
      </c>
      <c r="J793" s="294"/>
      <c r="K793" s="221" t="s">
        <v>14097</v>
      </c>
      <c r="L793" s="221" t="s">
        <v>14098</v>
      </c>
    </row>
    <row r="794" spans="1:12" ht="46.8" x14ac:dyDescent="0.3">
      <c r="A794" s="218" t="s">
        <v>379</v>
      </c>
      <c r="B794" s="219">
        <v>44806</v>
      </c>
      <c r="C794" s="220" t="s">
        <v>14099</v>
      </c>
      <c r="D794" s="221" t="s">
        <v>14100</v>
      </c>
      <c r="E794" s="221" t="s">
        <v>2869</v>
      </c>
      <c r="F794" s="221" t="s">
        <v>374</v>
      </c>
      <c r="G794" s="223" t="s">
        <v>374</v>
      </c>
      <c r="H794" s="294"/>
      <c r="I794" s="294"/>
      <c r="J794" s="294"/>
      <c r="K794" s="211" t="s">
        <v>14101</v>
      </c>
      <c r="L794" s="221" t="s">
        <v>14102</v>
      </c>
    </row>
    <row r="795" spans="1:12" ht="109.2" x14ac:dyDescent="0.3">
      <c r="A795" s="218" t="s">
        <v>1654</v>
      </c>
      <c r="B795" s="219">
        <v>44806</v>
      </c>
      <c r="C795" s="220" t="s">
        <v>14103</v>
      </c>
      <c r="D795" s="221" t="s">
        <v>9633</v>
      </c>
      <c r="E795" s="221" t="s">
        <v>2105</v>
      </c>
      <c r="F795" s="212" t="s">
        <v>1833</v>
      </c>
      <c r="G795" s="223" t="s">
        <v>564</v>
      </c>
      <c r="H795" s="294"/>
      <c r="I795" s="294"/>
      <c r="J795" s="294"/>
      <c r="K795" s="221" t="s">
        <v>14104</v>
      </c>
      <c r="L795" s="221" t="s">
        <v>14105</v>
      </c>
    </row>
    <row r="796" spans="1:12" ht="93.6" x14ac:dyDescent="0.3">
      <c r="A796" s="218" t="s">
        <v>1654</v>
      </c>
      <c r="B796" s="219">
        <v>44806</v>
      </c>
      <c r="C796" s="220" t="s">
        <v>14106</v>
      </c>
      <c r="D796" s="221" t="s">
        <v>2170</v>
      </c>
      <c r="E796" s="221" t="s">
        <v>1455</v>
      </c>
      <c r="F796" s="212" t="s">
        <v>1463</v>
      </c>
      <c r="G796" s="223" t="s">
        <v>564</v>
      </c>
      <c r="H796" s="294"/>
      <c r="I796" s="294"/>
      <c r="J796" s="294"/>
      <c r="K796" s="221" t="s">
        <v>14107</v>
      </c>
      <c r="L796" s="221" t="s">
        <v>2173</v>
      </c>
    </row>
    <row r="797" spans="1:12" ht="93.6" x14ac:dyDescent="0.3">
      <c r="A797" s="218" t="s">
        <v>1654</v>
      </c>
      <c r="B797" s="219">
        <v>44806</v>
      </c>
      <c r="C797" s="220" t="s">
        <v>14108</v>
      </c>
      <c r="D797" s="221" t="s">
        <v>14109</v>
      </c>
      <c r="E797" s="221" t="s">
        <v>2105</v>
      </c>
      <c r="F797" s="223" t="s">
        <v>374</v>
      </c>
      <c r="G797" s="223" t="s">
        <v>374</v>
      </c>
      <c r="H797" s="294"/>
      <c r="I797" s="294" t="s">
        <v>2678</v>
      </c>
      <c r="J797" s="294"/>
      <c r="K797" s="221" t="s">
        <v>14110</v>
      </c>
      <c r="L797" s="221" t="s">
        <v>14111</v>
      </c>
    </row>
    <row r="798" spans="1:12" ht="15.6" x14ac:dyDescent="0.3">
      <c r="A798" s="218" t="s">
        <v>1593</v>
      </c>
      <c r="B798" s="219">
        <v>44799</v>
      </c>
      <c r="C798" s="220" t="s">
        <v>14112</v>
      </c>
      <c r="D798" s="221" t="s">
        <v>14113</v>
      </c>
      <c r="E798" s="221" t="s">
        <v>1297</v>
      </c>
      <c r="F798" s="223" t="s">
        <v>374</v>
      </c>
      <c r="G798" s="223" t="s">
        <v>14114</v>
      </c>
      <c r="H798" s="294"/>
      <c r="I798" s="294"/>
      <c r="J798" s="294"/>
      <c r="K798" s="221" t="s">
        <v>14115</v>
      </c>
      <c r="L798" s="221" t="s">
        <v>549</v>
      </c>
    </row>
    <row r="799" spans="1:12" ht="78" x14ac:dyDescent="0.3">
      <c r="A799" s="218" t="s">
        <v>627</v>
      </c>
      <c r="B799" s="219">
        <v>44799</v>
      </c>
      <c r="C799" s="220" t="s">
        <v>14116</v>
      </c>
      <c r="D799" s="221" t="s">
        <v>14117</v>
      </c>
      <c r="E799" s="221" t="s">
        <v>5486</v>
      </c>
      <c r="F799" s="223" t="s">
        <v>374</v>
      </c>
      <c r="G799" s="223" t="s">
        <v>374</v>
      </c>
      <c r="H799" s="294"/>
      <c r="I799" s="294"/>
      <c r="J799" s="294"/>
      <c r="K799" s="221" t="s">
        <v>14118</v>
      </c>
      <c r="L799" s="221" t="s">
        <v>14119</v>
      </c>
    </row>
    <row r="800" spans="1:12" ht="62.4" x14ac:dyDescent="0.3">
      <c r="A800" s="218" t="s">
        <v>1214</v>
      </c>
      <c r="B800" s="219">
        <v>44799</v>
      </c>
      <c r="C800" s="220" t="s">
        <v>14120</v>
      </c>
      <c r="D800" s="221" t="s">
        <v>14121</v>
      </c>
      <c r="E800" s="221" t="s">
        <v>7490</v>
      </c>
      <c r="F800" s="223" t="s">
        <v>374</v>
      </c>
      <c r="G800" s="223" t="s">
        <v>374</v>
      </c>
      <c r="H800" s="294"/>
      <c r="I800" s="294"/>
      <c r="J800" s="294"/>
      <c r="K800" s="221" t="s">
        <v>14122</v>
      </c>
      <c r="L800" s="221" t="s">
        <v>14123</v>
      </c>
    </row>
    <row r="801" spans="1:12" ht="93.6" x14ac:dyDescent="0.3">
      <c r="A801" s="202" t="s">
        <v>412</v>
      </c>
      <c r="B801" s="203">
        <v>44799</v>
      </c>
      <c r="C801" s="204" t="s">
        <v>9173</v>
      </c>
      <c r="D801" s="210" t="s">
        <v>9174</v>
      </c>
      <c r="E801" s="210" t="s">
        <v>8723</v>
      </c>
      <c r="F801" s="237" t="s">
        <v>1556</v>
      </c>
      <c r="G801" s="205" t="s">
        <v>564</v>
      </c>
      <c r="H801" s="286"/>
      <c r="I801" s="286"/>
      <c r="J801" s="286"/>
      <c r="K801" s="210" t="s">
        <v>14124</v>
      </c>
      <c r="L801" s="210" t="s">
        <v>9176</v>
      </c>
    </row>
    <row r="802" spans="1:12" ht="78" x14ac:dyDescent="0.3">
      <c r="A802" s="218" t="s">
        <v>412</v>
      </c>
      <c r="B802" s="219">
        <v>44799</v>
      </c>
      <c r="C802" s="220" t="s">
        <v>14125</v>
      </c>
      <c r="D802" s="221" t="s">
        <v>14126</v>
      </c>
      <c r="E802" s="221" t="s">
        <v>1449</v>
      </c>
      <c r="F802" s="223" t="s">
        <v>1470</v>
      </c>
      <c r="G802" s="223" t="s">
        <v>564</v>
      </c>
      <c r="H802" s="294"/>
      <c r="I802" s="294"/>
      <c r="J802" s="294"/>
      <c r="K802" s="221" t="s">
        <v>14127</v>
      </c>
      <c r="L802" s="221" t="s">
        <v>549</v>
      </c>
    </row>
    <row r="803" spans="1:12" ht="78" x14ac:dyDescent="0.3">
      <c r="A803" s="218" t="s">
        <v>822</v>
      </c>
      <c r="B803" s="219">
        <v>44799</v>
      </c>
      <c r="C803" s="220" t="s">
        <v>14128</v>
      </c>
      <c r="D803" s="221" t="s">
        <v>14129</v>
      </c>
      <c r="E803" s="221" t="s">
        <v>445</v>
      </c>
      <c r="F803" s="223" t="s">
        <v>1525</v>
      </c>
      <c r="G803" s="223" t="s">
        <v>409</v>
      </c>
      <c r="H803" s="294"/>
      <c r="I803" s="294"/>
      <c r="J803" s="294"/>
      <c r="K803" s="221" t="s">
        <v>14130</v>
      </c>
      <c r="L803" s="221" t="s">
        <v>14131</v>
      </c>
    </row>
    <row r="804" spans="1:12" ht="62.4" x14ac:dyDescent="0.3">
      <c r="A804" s="218" t="s">
        <v>400</v>
      </c>
      <c r="B804" s="219">
        <v>44799</v>
      </c>
      <c r="C804" s="220" t="s">
        <v>14132</v>
      </c>
      <c r="D804" s="221" t="s">
        <v>14133</v>
      </c>
      <c r="E804" s="221" t="s">
        <v>2143</v>
      </c>
      <c r="F804" s="212" t="s">
        <v>1556</v>
      </c>
      <c r="G804" s="223" t="s">
        <v>374</v>
      </c>
      <c r="H804" s="294"/>
      <c r="I804" s="294"/>
      <c r="J804" s="294"/>
      <c r="K804" s="221" t="s">
        <v>14134</v>
      </c>
      <c r="L804" s="221" t="s">
        <v>14135</v>
      </c>
    </row>
    <row r="805" spans="1:12" ht="46.8" x14ac:dyDescent="0.3">
      <c r="A805" s="218" t="s">
        <v>400</v>
      </c>
      <c r="B805" s="219">
        <v>44799</v>
      </c>
      <c r="C805" s="220" t="s">
        <v>7438</v>
      </c>
      <c r="D805" s="221" t="s">
        <v>7439</v>
      </c>
      <c r="E805" s="221" t="s">
        <v>1634</v>
      </c>
      <c r="F805" s="223" t="s">
        <v>1463</v>
      </c>
      <c r="G805" s="223" t="s">
        <v>374</v>
      </c>
      <c r="H805" s="294"/>
      <c r="I805" s="294"/>
      <c r="J805" s="294"/>
      <c r="K805" s="221" t="s">
        <v>14136</v>
      </c>
      <c r="L805" s="221" t="s">
        <v>14137</v>
      </c>
    </row>
    <row r="806" spans="1:12" ht="78" x14ac:dyDescent="0.3">
      <c r="A806" s="218" t="s">
        <v>400</v>
      </c>
      <c r="B806" s="219">
        <v>44799</v>
      </c>
      <c r="C806" s="220" t="s">
        <v>14138</v>
      </c>
      <c r="D806" s="221" t="s">
        <v>14139</v>
      </c>
      <c r="E806" s="221" t="s">
        <v>2869</v>
      </c>
      <c r="F806" s="223" t="s">
        <v>1525</v>
      </c>
      <c r="G806" s="223" t="s">
        <v>564</v>
      </c>
      <c r="H806" s="294"/>
      <c r="I806" s="294"/>
      <c r="J806" s="294"/>
      <c r="K806" s="221" t="s">
        <v>14140</v>
      </c>
      <c r="L806" s="221" t="s">
        <v>549</v>
      </c>
    </row>
    <row r="807" spans="1:12" ht="93.6" x14ac:dyDescent="0.3">
      <c r="A807" s="218" t="s">
        <v>400</v>
      </c>
      <c r="B807" s="219">
        <v>44799</v>
      </c>
      <c r="C807" s="220" t="s">
        <v>10102</v>
      </c>
      <c r="D807" s="221" t="s">
        <v>14141</v>
      </c>
      <c r="E807" s="221" t="s">
        <v>1737</v>
      </c>
      <c r="F807" s="221" t="s">
        <v>374</v>
      </c>
      <c r="G807" s="223" t="s">
        <v>2115</v>
      </c>
      <c r="H807" s="294"/>
      <c r="I807" s="294"/>
      <c r="J807" s="294"/>
      <c r="K807" s="221" t="s">
        <v>14142</v>
      </c>
      <c r="L807" s="221" t="s">
        <v>10106</v>
      </c>
    </row>
    <row r="808" spans="1:12" ht="93.6" x14ac:dyDescent="0.3">
      <c r="A808" s="218" t="s">
        <v>400</v>
      </c>
      <c r="B808" s="219">
        <v>44799</v>
      </c>
      <c r="C808" s="220" t="s">
        <v>14143</v>
      </c>
      <c r="D808" s="221" t="s">
        <v>14144</v>
      </c>
      <c r="E808" s="221" t="s">
        <v>14145</v>
      </c>
      <c r="F808" s="223" t="s">
        <v>374</v>
      </c>
      <c r="G808" s="223" t="s">
        <v>374</v>
      </c>
      <c r="H808" s="294"/>
      <c r="I808" s="294"/>
      <c r="J808" s="294"/>
      <c r="K808" s="221" t="s">
        <v>14146</v>
      </c>
      <c r="L808" s="221" t="s">
        <v>14147</v>
      </c>
    </row>
    <row r="809" spans="1:12" ht="171.6" x14ac:dyDescent="0.3">
      <c r="A809" s="218" t="s">
        <v>400</v>
      </c>
      <c r="B809" s="219">
        <v>44799</v>
      </c>
      <c r="C809" s="220" t="s">
        <v>14148</v>
      </c>
      <c r="D809" s="221" t="s">
        <v>14149</v>
      </c>
      <c r="E809" s="221" t="s">
        <v>5428</v>
      </c>
      <c r="F809" s="223" t="s">
        <v>374</v>
      </c>
      <c r="G809" s="223" t="s">
        <v>374</v>
      </c>
      <c r="H809" s="294"/>
      <c r="I809" s="294"/>
      <c r="J809" s="294"/>
      <c r="K809" s="221" t="s">
        <v>14150</v>
      </c>
      <c r="L809" s="221" t="s">
        <v>14151</v>
      </c>
    </row>
    <row r="810" spans="1:12" ht="62.4" x14ac:dyDescent="0.3">
      <c r="A810" s="218" t="s">
        <v>379</v>
      </c>
      <c r="B810" s="219">
        <v>44799</v>
      </c>
      <c r="C810" s="220" t="s">
        <v>9346</v>
      </c>
      <c r="D810" s="221" t="s">
        <v>2210</v>
      </c>
      <c r="E810" s="221" t="s">
        <v>1360</v>
      </c>
      <c r="F810" s="223" t="s">
        <v>1606</v>
      </c>
      <c r="G810" s="223" t="s">
        <v>564</v>
      </c>
      <c r="H810" s="294"/>
      <c r="I810" s="294"/>
      <c r="J810" s="294"/>
      <c r="K810" s="221" t="s">
        <v>14152</v>
      </c>
      <c r="L810" s="221" t="s">
        <v>14153</v>
      </c>
    </row>
    <row r="811" spans="1:12" ht="62.4" x14ac:dyDescent="0.3">
      <c r="A811" s="218" t="s">
        <v>379</v>
      </c>
      <c r="B811" s="219">
        <v>44799</v>
      </c>
      <c r="C811" s="220" t="s">
        <v>14154</v>
      </c>
      <c r="D811" s="221" t="s">
        <v>14155</v>
      </c>
      <c r="E811" s="221" t="s">
        <v>1850</v>
      </c>
      <c r="F811" s="223" t="s">
        <v>1890</v>
      </c>
      <c r="G811" s="223" t="s">
        <v>942</v>
      </c>
      <c r="H811" s="294"/>
      <c r="I811" s="294"/>
      <c r="J811" s="294"/>
      <c r="K811" s="221" t="s">
        <v>14156</v>
      </c>
      <c r="L811" s="221" t="s">
        <v>14157</v>
      </c>
    </row>
    <row r="812" spans="1:12" ht="78" x14ac:dyDescent="0.3">
      <c r="A812" s="218" t="s">
        <v>379</v>
      </c>
      <c r="B812" s="219">
        <v>44799</v>
      </c>
      <c r="C812" s="220" t="s">
        <v>14158</v>
      </c>
      <c r="D812" s="221" t="s">
        <v>14159</v>
      </c>
      <c r="E812" s="221" t="s">
        <v>1850</v>
      </c>
      <c r="F812" s="223" t="s">
        <v>1525</v>
      </c>
      <c r="G812" s="223" t="s">
        <v>14160</v>
      </c>
      <c r="H812" s="294"/>
      <c r="I812" s="294"/>
      <c r="J812" s="294"/>
      <c r="K812" s="221" t="s">
        <v>14161</v>
      </c>
      <c r="L812" s="221" t="s">
        <v>14162</v>
      </c>
    </row>
    <row r="813" spans="1:12" ht="140.4" x14ac:dyDescent="0.3">
      <c r="A813" s="218" t="s">
        <v>379</v>
      </c>
      <c r="B813" s="219">
        <v>44799</v>
      </c>
      <c r="C813" s="220" t="s">
        <v>11107</v>
      </c>
      <c r="D813" s="221" t="s">
        <v>14163</v>
      </c>
      <c r="E813" s="221" t="s">
        <v>445</v>
      </c>
      <c r="F813" s="223" t="s">
        <v>374</v>
      </c>
      <c r="G813" s="223" t="s">
        <v>14164</v>
      </c>
      <c r="H813" s="294"/>
      <c r="I813" s="294"/>
      <c r="J813" s="294"/>
      <c r="K813" s="221" t="s">
        <v>11108</v>
      </c>
      <c r="L813" s="221" t="s">
        <v>14165</v>
      </c>
    </row>
    <row r="814" spans="1:12" ht="62.4" x14ac:dyDescent="0.3">
      <c r="A814" s="218" t="s">
        <v>379</v>
      </c>
      <c r="B814" s="219">
        <v>44799</v>
      </c>
      <c r="C814" s="220" t="s">
        <v>14166</v>
      </c>
      <c r="D814" s="221" t="s">
        <v>14167</v>
      </c>
      <c r="E814" s="221" t="s">
        <v>445</v>
      </c>
      <c r="F814" s="223" t="s">
        <v>374</v>
      </c>
      <c r="G814" s="223" t="s">
        <v>374</v>
      </c>
      <c r="H814" s="294"/>
      <c r="I814" s="294"/>
      <c r="J814" s="294"/>
      <c r="K814" s="221" t="s">
        <v>14168</v>
      </c>
      <c r="L814" s="221" t="s">
        <v>14169</v>
      </c>
    </row>
    <row r="815" spans="1:12" ht="78" x14ac:dyDescent="0.3">
      <c r="A815" s="218" t="s">
        <v>390</v>
      </c>
      <c r="B815" s="219">
        <v>44792</v>
      </c>
      <c r="C815" s="220" t="s">
        <v>14170</v>
      </c>
      <c r="D815" s="221" t="s">
        <v>14171</v>
      </c>
      <c r="E815" s="221" t="s">
        <v>6073</v>
      </c>
      <c r="F815" s="223" t="s">
        <v>1525</v>
      </c>
      <c r="G815" s="223" t="s">
        <v>805</v>
      </c>
      <c r="H815" s="294"/>
      <c r="I815" s="294"/>
      <c r="J815" s="294"/>
      <c r="K815" s="221" t="s">
        <v>14172</v>
      </c>
      <c r="L815" s="221" t="s">
        <v>14173</v>
      </c>
    </row>
    <row r="816" spans="1:12" ht="62.4" x14ac:dyDescent="0.3">
      <c r="A816" s="218" t="s">
        <v>602</v>
      </c>
      <c r="B816" s="219">
        <v>44792</v>
      </c>
      <c r="C816" s="220" t="s">
        <v>14174</v>
      </c>
      <c r="D816" s="221" t="s">
        <v>14175</v>
      </c>
      <c r="E816" s="221" t="s">
        <v>14176</v>
      </c>
      <c r="F816" s="223" t="s">
        <v>1525</v>
      </c>
      <c r="G816" s="223" t="s">
        <v>830</v>
      </c>
      <c r="H816" s="294"/>
      <c r="I816" s="294" t="s">
        <v>989</v>
      </c>
      <c r="J816" s="294"/>
      <c r="K816" s="221" t="s">
        <v>14177</v>
      </c>
      <c r="L816" s="221" t="s">
        <v>14178</v>
      </c>
    </row>
    <row r="817" spans="1:12" ht="93.6" x14ac:dyDescent="0.3">
      <c r="A817" s="202" t="s">
        <v>412</v>
      </c>
      <c r="B817" s="203">
        <v>44792</v>
      </c>
      <c r="C817" s="204" t="s">
        <v>14179</v>
      </c>
      <c r="D817" s="210" t="s">
        <v>14180</v>
      </c>
      <c r="E817" s="210" t="s">
        <v>14181</v>
      </c>
      <c r="F817" s="237" t="s">
        <v>1556</v>
      </c>
      <c r="G817" s="205" t="s">
        <v>409</v>
      </c>
      <c r="H817" s="286"/>
      <c r="I817" s="286"/>
      <c r="J817" s="286"/>
      <c r="K817" s="210" t="s">
        <v>14182</v>
      </c>
      <c r="L817" s="210" t="s">
        <v>14183</v>
      </c>
    </row>
    <row r="818" spans="1:12" ht="46.8" x14ac:dyDescent="0.3">
      <c r="A818" s="218" t="s">
        <v>412</v>
      </c>
      <c r="B818" s="219">
        <v>44792</v>
      </c>
      <c r="C818" s="220" t="s">
        <v>14184</v>
      </c>
      <c r="D818" s="221" t="s">
        <v>14185</v>
      </c>
      <c r="E818" s="221" t="s">
        <v>1878</v>
      </c>
      <c r="F818" s="212" t="s">
        <v>374</v>
      </c>
      <c r="G818" s="223" t="s">
        <v>374</v>
      </c>
      <c r="H818" s="294"/>
      <c r="I818" s="294"/>
      <c r="J818" s="294"/>
      <c r="K818" s="221" t="s">
        <v>14186</v>
      </c>
      <c r="L818" s="221" t="s">
        <v>14187</v>
      </c>
    </row>
    <row r="819" spans="1:12" ht="93.6" x14ac:dyDescent="0.3">
      <c r="A819" s="218" t="s">
        <v>822</v>
      </c>
      <c r="B819" s="219">
        <v>44792</v>
      </c>
      <c r="C819" s="220" t="s">
        <v>14188</v>
      </c>
      <c r="D819" s="221" t="s">
        <v>14189</v>
      </c>
      <c r="E819" s="221" t="s">
        <v>14190</v>
      </c>
      <c r="F819" s="223" t="s">
        <v>1606</v>
      </c>
      <c r="G819" s="223" t="s">
        <v>849</v>
      </c>
      <c r="H819" s="294"/>
      <c r="I819" s="294"/>
      <c r="J819" s="294"/>
      <c r="K819" s="221" t="s">
        <v>14191</v>
      </c>
      <c r="L819" s="221" t="s">
        <v>14192</v>
      </c>
    </row>
    <row r="820" spans="1:12" ht="46.8" x14ac:dyDescent="0.3">
      <c r="A820" s="218" t="s">
        <v>400</v>
      </c>
      <c r="B820" s="219">
        <v>44792</v>
      </c>
      <c r="C820" s="220" t="s">
        <v>14193</v>
      </c>
      <c r="D820" s="221" t="s">
        <v>14194</v>
      </c>
      <c r="E820" s="221" t="s">
        <v>2270</v>
      </c>
      <c r="F820" s="212" t="s">
        <v>374</v>
      </c>
      <c r="G820" s="223" t="s">
        <v>374</v>
      </c>
      <c r="H820" s="294"/>
      <c r="I820" s="294"/>
      <c r="J820" s="294"/>
      <c r="K820" s="221" t="s">
        <v>14195</v>
      </c>
      <c r="L820" s="221" t="s">
        <v>14196</v>
      </c>
    </row>
    <row r="821" spans="1:12" ht="46.8" x14ac:dyDescent="0.3">
      <c r="A821" s="218" t="s">
        <v>750</v>
      </c>
      <c r="B821" s="219">
        <v>44792</v>
      </c>
      <c r="C821" s="220" t="s">
        <v>14197</v>
      </c>
      <c r="D821" s="221" t="s">
        <v>14198</v>
      </c>
      <c r="E821" s="221" t="s">
        <v>5486</v>
      </c>
      <c r="F821" s="212" t="s">
        <v>374</v>
      </c>
      <c r="G821" s="223" t="s">
        <v>374</v>
      </c>
      <c r="H821" s="294"/>
      <c r="I821" s="294" t="s">
        <v>5132</v>
      </c>
      <c r="J821" s="294"/>
      <c r="K821" s="221" t="s">
        <v>14199</v>
      </c>
      <c r="L821" s="221" t="s">
        <v>14200</v>
      </c>
    </row>
    <row r="822" spans="1:12" ht="109.2" x14ac:dyDescent="0.3">
      <c r="A822" s="218" t="s">
        <v>379</v>
      </c>
      <c r="B822" s="219">
        <v>44792</v>
      </c>
      <c r="C822" s="220" t="s">
        <v>2546</v>
      </c>
      <c r="D822" s="221" t="s">
        <v>14201</v>
      </c>
      <c r="E822" s="221" t="s">
        <v>2548</v>
      </c>
      <c r="F822" s="223" t="s">
        <v>4211</v>
      </c>
      <c r="G822" s="223" t="s">
        <v>564</v>
      </c>
      <c r="H822" s="294"/>
      <c r="I822" s="294"/>
      <c r="J822" s="294"/>
      <c r="K822" s="221" t="s">
        <v>14202</v>
      </c>
      <c r="L822" s="221" t="s">
        <v>2551</v>
      </c>
    </row>
    <row r="823" spans="1:12" ht="62.4" x14ac:dyDescent="0.3">
      <c r="A823" s="218" t="s">
        <v>379</v>
      </c>
      <c r="B823" s="219">
        <v>44792</v>
      </c>
      <c r="C823" s="220" t="s">
        <v>14203</v>
      </c>
      <c r="D823" s="221" t="s">
        <v>14204</v>
      </c>
      <c r="E823" s="221" t="s">
        <v>14205</v>
      </c>
      <c r="F823" s="223" t="s">
        <v>2702</v>
      </c>
      <c r="G823" s="223" t="s">
        <v>409</v>
      </c>
      <c r="H823" s="294"/>
      <c r="I823" s="294"/>
      <c r="J823" s="294"/>
      <c r="K823" s="221" t="s">
        <v>14206</v>
      </c>
      <c r="L823" s="221" t="s">
        <v>14207</v>
      </c>
    </row>
    <row r="824" spans="1:12" ht="62.4" x14ac:dyDescent="0.3">
      <c r="A824" s="218" t="s">
        <v>379</v>
      </c>
      <c r="B824" s="219">
        <v>44792</v>
      </c>
      <c r="C824" s="220" t="s">
        <v>14208</v>
      </c>
      <c r="D824" s="221" t="s">
        <v>14209</v>
      </c>
      <c r="E824" s="221" t="s">
        <v>1850</v>
      </c>
      <c r="F824" s="223" t="s">
        <v>374</v>
      </c>
      <c r="G824" s="223" t="s">
        <v>1896</v>
      </c>
      <c r="H824" s="294"/>
      <c r="I824" s="294"/>
      <c r="J824" s="294"/>
      <c r="K824" s="221" t="s">
        <v>14210</v>
      </c>
      <c r="L824" s="221" t="s">
        <v>14211</v>
      </c>
    </row>
    <row r="825" spans="1:12" ht="124.8" x14ac:dyDescent="0.3">
      <c r="A825" s="218" t="s">
        <v>379</v>
      </c>
      <c r="B825" s="219">
        <v>44792</v>
      </c>
      <c r="C825" s="220" t="s">
        <v>14212</v>
      </c>
      <c r="D825" s="221" t="s">
        <v>14213</v>
      </c>
      <c r="E825" s="221" t="s">
        <v>14214</v>
      </c>
      <c r="F825" s="212" t="s">
        <v>374</v>
      </c>
      <c r="G825" s="223" t="s">
        <v>374</v>
      </c>
      <c r="H825" s="294"/>
      <c r="I825" s="294"/>
      <c r="J825" s="294"/>
      <c r="K825" s="221" t="s">
        <v>14215</v>
      </c>
      <c r="L825" s="221" t="s">
        <v>14216</v>
      </c>
    </row>
    <row r="826" spans="1:12" ht="93.6" x14ac:dyDescent="0.3">
      <c r="A826" s="218" t="s">
        <v>1654</v>
      </c>
      <c r="B826" s="219">
        <v>44792</v>
      </c>
      <c r="C826" s="220" t="s">
        <v>14217</v>
      </c>
      <c r="D826" s="221" t="s">
        <v>14218</v>
      </c>
      <c r="E826" s="221" t="s">
        <v>2105</v>
      </c>
      <c r="F826" s="212" t="s">
        <v>374</v>
      </c>
      <c r="G826" s="223" t="s">
        <v>374</v>
      </c>
      <c r="H826" s="294"/>
      <c r="I826" s="294"/>
      <c r="J826" s="294"/>
      <c r="K826" s="221" t="s">
        <v>14219</v>
      </c>
      <c r="L826" s="221" t="s">
        <v>14220</v>
      </c>
    </row>
    <row r="827" spans="1:12" ht="140.4" x14ac:dyDescent="0.3">
      <c r="A827" s="218" t="s">
        <v>1033</v>
      </c>
      <c r="B827" s="219">
        <v>44785</v>
      </c>
      <c r="C827" s="220" t="s">
        <v>14221</v>
      </c>
      <c r="D827" s="221" t="s">
        <v>14222</v>
      </c>
      <c r="E827" s="221" t="s">
        <v>2240</v>
      </c>
      <c r="F827" s="212" t="s">
        <v>374</v>
      </c>
      <c r="G827" s="223" t="s">
        <v>374</v>
      </c>
      <c r="H827" s="294"/>
      <c r="I827" s="294"/>
      <c r="J827" s="294"/>
      <c r="K827" s="221" t="s">
        <v>14223</v>
      </c>
      <c r="L827" s="221" t="s">
        <v>14224</v>
      </c>
    </row>
    <row r="828" spans="1:12" ht="124.8" x14ac:dyDescent="0.3">
      <c r="A828" s="202" t="s">
        <v>412</v>
      </c>
      <c r="B828" s="203">
        <v>44785</v>
      </c>
      <c r="C828" s="204" t="s">
        <v>14225</v>
      </c>
      <c r="D828" s="210" t="s">
        <v>14226</v>
      </c>
      <c r="E828" s="210" t="s">
        <v>2143</v>
      </c>
      <c r="F828" s="237" t="s">
        <v>14227</v>
      </c>
      <c r="G828" s="205" t="s">
        <v>374</v>
      </c>
      <c r="H828" s="286"/>
      <c r="I828" s="286"/>
      <c r="J828" s="286"/>
      <c r="K828" s="210" t="s">
        <v>14228</v>
      </c>
      <c r="L828" s="210" t="s">
        <v>14229</v>
      </c>
    </row>
    <row r="829" spans="1:12" ht="62.4" x14ac:dyDescent="0.3">
      <c r="A829" s="218" t="s">
        <v>412</v>
      </c>
      <c r="B829" s="219">
        <v>44785</v>
      </c>
      <c r="C829" s="220" t="s">
        <v>14230</v>
      </c>
      <c r="D829" s="221" t="s">
        <v>14231</v>
      </c>
      <c r="E829" s="221" t="s">
        <v>2105</v>
      </c>
      <c r="F829" s="223" t="s">
        <v>1463</v>
      </c>
      <c r="G829" s="223" t="s">
        <v>564</v>
      </c>
      <c r="H829" s="294"/>
      <c r="I829" s="294"/>
      <c r="J829" s="294"/>
      <c r="K829" s="221" t="s">
        <v>14232</v>
      </c>
      <c r="L829" s="221" t="s">
        <v>14233</v>
      </c>
    </row>
    <row r="830" spans="1:12" ht="46.8" x14ac:dyDescent="0.3">
      <c r="A830" s="218" t="s">
        <v>822</v>
      </c>
      <c r="B830" s="219">
        <v>44785</v>
      </c>
      <c r="C830" s="220" t="s">
        <v>14234</v>
      </c>
      <c r="D830" s="221" t="s">
        <v>14235</v>
      </c>
      <c r="E830" s="221" t="s">
        <v>2176</v>
      </c>
      <c r="F830" s="212" t="s">
        <v>374</v>
      </c>
      <c r="G830" s="223" t="s">
        <v>374</v>
      </c>
      <c r="H830" s="294"/>
      <c r="I830" s="294"/>
      <c r="J830" s="294"/>
      <c r="K830" s="221" t="s">
        <v>14236</v>
      </c>
      <c r="L830" s="221" t="s">
        <v>14237</v>
      </c>
    </row>
    <row r="831" spans="1:12" ht="78" x14ac:dyDescent="0.3">
      <c r="A831" s="218" t="s">
        <v>927</v>
      </c>
      <c r="B831" s="219">
        <v>44785</v>
      </c>
      <c r="C831" s="220" t="s">
        <v>14238</v>
      </c>
      <c r="D831" s="221" t="s">
        <v>14239</v>
      </c>
      <c r="E831" s="221" t="s">
        <v>2869</v>
      </c>
      <c r="F831" s="223" t="s">
        <v>3383</v>
      </c>
      <c r="G831" s="223" t="s">
        <v>374</v>
      </c>
      <c r="H831" s="294"/>
      <c r="I831" s="294"/>
      <c r="J831" s="294"/>
      <c r="K831" s="221" t="s">
        <v>14240</v>
      </c>
      <c r="L831" s="221" t="s">
        <v>14241</v>
      </c>
    </row>
    <row r="832" spans="1:12" ht="140.4" x14ac:dyDescent="0.3">
      <c r="A832" s="218" t="s">
        <v>927</v>
      </c>
      <c r="B832" s="219">
        <v>44785</v>
      </c>
      <c r="C832" s="220" t="s">
        <v>14242</v>
      </c>
      <c r="D832" s="221" t="s">
        <v>14243</v>
      </c>
      <c r="E832" s="221" t="s">
        <v>14244</v>
      </c>
      <c r="F832" s="223" t="s">
        <v>5463</v>
      </c>
      <c r="G832" s="223" t="s">
        <v>4189</v>
      </c>
      <c r="H832" s="294"/>
      <c r="I832" s="294"/>
      <c r="J832" s="294"/>
      <c r="K832" s="221" t="s">
        <v>14245</v>
      </c>
      <c r="L832" s="221" t="s">
        <v>14246</v>
      </c>
    </row>
    <row r="833" spans="1:12" ht="140.4" x14ac:dyDescent="0.3">
      <c r="A833" s="218" t="s">
        <v>927</v>
      </c>
      <c r="B833" s="219">
        <v>44785</v>
      </c>
      <c r="C833" s="220" t="s">
        <v>14247</v>
      </c>
      <c r="D833" s="221" t="s">
        <v>2666</v>
      </c>
      <c r="E833" s="221" t="s">
        <v>1087</v>
      </c>
      <c r="F833" s="212" t="s">
        <v>374</v>
      </c>
      <c r="G833" s="223" t="s">
        <v>374</v>
      </c>
      <c r="H833" s="294"/>
      <c r="I833" s="294"/>
      <c r="J833" s="294"/>
      <c r="K833" s="221" t="s">
        <v>14248</v>
      </c>
      <c r="L833" s="221" t="s">
        <v>14249</v>
      </c>
    </row>
    <row r="834" spans="1:12" ht="171.6" x14ac:dyDescent="0.3">
      <c r="A834" s="218" t="s">
        <v>400</v>
      </c>
      <c r="B834" s="219">
        <v>44785</v>
      </c>
      <c r="C834" s="220" t="s">
        <v>14250</v>
      </c>
      <c r="D834" s="221" t="s">
        <v>14251</v>
      </c>
      <c r="E834" s="221" t="s">
        <v>14252</v>
      </c>
      <c r="F834" s="223" t="s">
        <v>374</v>
      </c>
      <c r="G834" s="223" t="s">
        <v>374</v>
      </c>
      <c r="H834" s="294"/>
      <c r="I834" s="294" t="s">
        <v>13735</v>
      </c>
      <c r="J834" s="294"/>
      <c r="K834" s="221" t="s">
        <v>14253</v>
      </c>
      <c r="L834" s="221" t="s">
        <v>14254</v>
      </c>
    </row>
    <row r="835" spans="1:12" ht="62.4" x14ac:dyDescent="0.3">
      <c r="A835" s="218" t="s">
        <v>400</v>
      </c>
      <c r="B835" s="219">
        <v>44785</v>
      </c>
      <c r="C835" s="220" t="s">
        <v>14255</v>
      </c>
      <c r="D835" s="221" t="s">
        <v>14256</v>
      </c>
      <c r="E835" s="221" t="s">
        <v>1702</v>
      </c>
      <c r="F835" s="212" t="s">
        <v>374</v>
      </c>
      <c r="G835" s="223" t="s">
        <v>374</v>
      </c>
      <c r="H835" s="294"/>
      <c r="I835" s="294"/>
      <c r="J835" s="294"/>
      <c r="K835" s="221" t="s">
        <v>14257</v>
      </c>
      <c r="L835" s="221" t="s">
        <v>14258</v>
      </c>
    </row>
    <row r="836" spans="1:12" ht="78" x14ac:dyDescent="0.3">
      <c r="A836" s="218" t="s">
        <v>400</v>
      </c>
      <c r="B836" s="219">
        <v>44785</v>
      </c>
      <c r="C836" s="220" t="s">
        <v>14259</v>
      </c>
      <c r="D836" s="221" t="s">
        <v>14260</v>
      </c>
      <c r="E836" s="221" t="s">
        <v>1702</v>
      </c>
      <c r="F836" s="212" t="s">
        <v>374</v>
      </c>
      <c r="G836" s="223" t="s">
        <v>374</v>
      </c>
      <c r="H836" s="294"/>
      <c r="I836" s="294"/>
      <c r="J836" s="294"/>
      <c r="K836" s="221" t="s">
        <v>14261</v>
      </c>
      <c r="L836" s="221" t="s">
        <v>14262</v>
      </c>
    </row>
    <row r="837" spans="1:12" ht="93.6" x14ac:dyDescent="0.3">
      <c r="A837" s="218" t="s">
        <v>750</v>
      </c>
      <c r="B837" s="219">
        <v>44785</v>
      </c>
      <c r="C837" s="220" t="s">
        <v>14263</v>
      </c>
      <c r="D837" s="221" t="s">
        <v>14264</v>
      </c>
      <c r="E837" s="221" t="s">
        <v>14265</v>
      </c>
      <c r="F837" s="212" t="s">
        <v>374</v>
      </c>
      <c r="G837" s="223" t="s">
        <v>374</v>
      </c>
      <c r="H837" s="294"/>
      <c r="I837" s="294"/>
      <c r="J837" s="294"/>
      <c r="K837" s="221" t="s">
        <v>14266</v>
      </c>
      <c r="L837" s="221" t="s">
        <v>14267</v>
      </c>
    </row>
    <row r="838" spans="1:12" ht="62.4" x14ac:dyDescent="0.3">
      <c r="A838" s="218" t="s">
        <v>379</v>
      </c>
      <c r="B838" s="219">
        <v>44785</v>
      </c>
      <c r="C838" s="220" t="s">
        <v>9049</v>
      </c>
      <c r="D838" s="221" t="s">
        <v>9050</v>
      </c>
      <c r="E838" s="221" t="s">
        <v>1661</v>
      </c>
      <c r="F838" s="223" t="s">
        <v>1606</v>
      </c>
      <c r="G838" s="223" t="s">
        <v>14268</v>
      </c>
      <c r="H838" s="294"/>
      <c r="I838" s="294"/>
      <c r="J838" s="294"/>
      <c r="K838" s="221" t="s">
        <v>14269</v>
      </c>
      <c r="L838" s="221" t="s">
        <v>9052</v>
      </c>
    </row>
    <row r="839" spans="1:12" ht="62.4" x14ac:dyDescent="0.3">
      <c r="A839" s="218" t="s">
        <v>379</v>
      </c>
      <c r="B839" s="219">
        <v>44785</v>
      </c>
      <c r="C839" s="220" t="s">
        <v>14270</v>
      </c>
      <c r="D839" s="221" t="s">
        <v>14271</v>
      </c>
      <c r="E839" s="221" t="s">
        <v>1860</v>
      </c>
      <c r="F839" s="223" t="s">
        <v>1470</v>
      </c>
      <c r="G839" s="223" t="s">
        <v>942</v>
      </c>
      <c r="H839" s="294"/>
      <c r="I839" s="294"/>
      <c r="J839" s="294"/>
      <c r="K839" s="221" t="s">
        <v>14272</v>
      </c>
      <c r="L839" s="221" t="s">
        <v>14273</v>
      </c>
    </row>
    <row r="840" spans="1:12" ht="78" x14ac:dyDescent="0.3">
      <c r="A840" s="218" t="s">
        <v>390</v>
      </c>
      <c r="B840" s="219">
        <v>44778</v>
      </c>
      <c r="C840" s="220" t="s">
        <v>14274</v>
      </c>
      <c r="D840" s="221" t="s">
        <v>14275</v>
      </c>
      <c r="E840" s="221" t="s">
        <v>4253</v>
      </c>
      <c r="F840" s="223" t="s">
        <v>3422</v>
      </c>
      <c r="G840" s="223" t="s">
        <v>5307</v>
      </c>
      <c r="H840" s="294"/>
      <c r="I840" s="294" t="s">
        <v>2526</v>
      </c>
      <c r="J840" s="294"/>
      <c r="K840" s="221" t="s">
        <v>14276</v>
      </c>
      <c r="L840" s="221" t="s">
        <v>14277</v>
      </c>
    </row>
    <row r="841" spans="1:12" ht="78" x14ac:dyDescent="0.3">
      <c r="A841" s="218" t="s">
        <v>390</v>
      </c>
      <c r="B841" s="219">
        <v>44778</v>
      </c>
      <c r="C841" s="220" t="s">
        <v>14278</v>
      </c>
      <c r="D841" s="221" t="s">
        <v>14279</v>
      </c>
      <c r="E841" s="221" t="s">
        <v>2094</v>
      </c>
      <c r="F841" s="212" t="s">
        <v>374</v>
      </c>
      <c r="G841" s="223" t="s">
        <v>374</v>
      </c>
      <c r="H841" s="294"/>
      <c r="I841" s="294"/>
      <c r="J841" s="294"/>
      <c r="K841" s="211" t="s">
        <v>14280</v>
      </c>
      <c r="L841" s="221" t="s">
        <v>14281</v>
      </c>
    </row>
    <row r="842" spans="1:12" ht="62.4" x14ac:dyDescent="0.3">
      <c r="A842" s="218" t="s">
        <v>390</v>
      </c>
      <c r="B842" s="219">
        <v>44778</v>
      </c>
      <c r="C842" s="220" t="s">
        <v>14282</v>
      </c>
      <c r="D842" s="221" t="s">
        <v>14283</v>
      </c>
      <c r="E842" s="221" t="s">
        <v>3247</v>
      </c>
      <c r="F842" s="212" t="s">
        <v>374</v>
      </c>
      <c r="G842" s="223" t="s">
        <v>374</v>
      </c>
      <c r="H842" s="294"/>
      <c r="I842" s="294"/>
      <c r="J842" s="294"/>
      <c r="K842" s="221" t="s">
        <v>14284</v>
      </c>
      <c r="L842" s="221" t="s">
        <v>14285</v>
      </c>
    </row>
    <row r="843" spans="1:12" ht="124.8" x14ac:dyDescent="0.3">
      <c r="A843" s="218" t="s">
        <v>602</v>
      </c>
      <c r="B843" s="219">
        <v>44778</v>
      </c>
      <c r="C843" s="220" t="s">
        <v>14286</v>
      </c>
      <c r="D843" s="221" t="s">
        <v>14287</v>
      </c>
      <c r="E843" s="221" t="s">
        <v>14288</v>
      </c>
      <c r="F843" s="223" t="s">
        <v>374</v>
      </c>
      <c r="G843" s="223" t="s">
        <v>3280</v>
      </c>
      <c r="H843" s="294"/>
      <c r="I843" s="294"/>
      <c r="J843" s="294"/>
      <c r="K843" s="221" t="s">
        <v>14289</v>
      </c>
      <c r="L843" s="221" t="s">
        <v>14290</v>
      </c>
    </row>
    <row r="844" spans="1:12" ht="78" x14ac:dyDescent="0.3">
      <c r="A844" s="218" t="s">
        <v>1214</v>
      </c>
      <c r="B844" s="219">
        <v>44778</v>
      </c>
      <c r="C844" s="220" t="s">
        <v>6313</v>
      </c>
      <c r="D844" s="221" t="s">
        <v>6314</v>
      </c>
      <c r="E844" s="221" t="s">
        <v>6073</v>
      </c>
      <c r="F844" s="212" t="s">
        <v>374</v>
      </c>
      <c r="G844" s="223" t="s">
        <v>374</v>
      </c>
      <c r="H844" s="294"/>
      <c r="I844" s="294"/>
      <c r="J844" s="294"/>
      <c r="K844" s="221" t="s">
        <v>14291</v>
      </c>
      <c r="L844" s="221" t="s">
        <v>6317</v>
      </c>
    </row>
    <row r="845" spans="1:12" ht="62.4" x14ac:dyDescent="0.3">
      <c r="A845" s="202" t="s">
        <v>412</v>
      </c>
      <c r="B845" s="203">
        <v>44778</v>
      </c>
      <c r="C845" s="204" t="s">
        <v>14292</v>
      </c>
      <c r="D845" s="210" t="s">
        <v>14293</v>
      </c>
      <c r="E845" s="210" t="s">
        <v>1634</v>
      </c>
      <c r="F845" s="205" t="s">
        <v>1525</v>
      </c>
      <c r="G845" s="205" t="s">
        <v>2971</v>
      </c>
      <c r="H845" s="286"/>
      <c r="I845" s="286"/>
      <c r="J845" s="286"/>
      <c r="K845" s="249" t="s">
        <v>14294</v>
      </c>
      <c r="L845" s="210" t="s">
        <v>14295</v>
      </c>
    </row>
    <row r="846" spans="1:12" ht="46.8" x14ac:dyDescent="0.3">
      <c r="A846" s="218" t="s">
        <v>412</v>
      </c>
      <c r="B846" s="219">
        <v>44778</v>
      </c>
      <c r="C846" s="220" t="s">
        <v>14296</v>
      </c>
      <c r="D846" s="221" t="s">
        <v>14297</v>
      </c>
      <c r="E846" s="221" t="s">
        <v>3279</v>
      </c>
      <c r="F846" s="212" t="s">
        <v>374</v>
      </c>
      <c r="G846" s="223" t="s">
        <v>374</v>
      </c>
      <c r="H846" s="294"/>
      <c r="I846" s="294" t="s">
        <v>14298</v>
      </c>
      <c r="J846" s="294"/>
      <c r="K846" s="211" t="s">
        <v>14299</v>
      </c>
      <c r="L846" s="221" t="s">
        <v>14300</v>
      </c>
    </row>
    <row r="847" spans="1:12" ht="62.4" x14ac:dyDescent="0.3">
      <c r="A847" s="218" t="s">
        <v>412</v>
      </c>
      <c r="B847" s="219">
        <v>44778</v>
      </c>
      <c r="C847" s="220" t="s">
        <v>14301</v>
      </c>
      <c r="D847" s="221" t="s">
        <v>14302</v>
      </c>
      <c r="E847" s="221" t="s">
        <v>2143</v>
      </c>
      <c r="F847" s="212" t="s">
        <v>374</v>
      </c>
      <c r="G847" s="223" t="s">
        <v>374</v>
      </c>
      <c r="H847" s="294"/>
      <c r="I847" s="294"/>
      <c r="J847" s="294"/>
      <c r="K847" s="221" t="s">
        <v>14303</v>
      </c>
      <c r="L847" s="221" t="s">
        <v>14304</v>
      </c>
    </row>
    <row r="848" spans="1:12" ht="109.2" x14ac:dyDescent="0.3">
      <c r="A848" s="218" t="s">
        <v>400</v>
      </c>
      <c r="B848" s="219">
        <v>44778</v>
      </c>
      <c r="C848" s="220" t="s">
        <v>14305</v>
      </c>
      <c r="D848" s="221" t="s">
        <v>14306</v>
      </c>
      <c r="E848" s="221" t="s">
        <v>2456</v>
      </c>
      <c r="F848" s="223" t="s">
        <v>3298</v>
      </c>
      <c r="G848" s="223" t="s">
        <v>409</v>
      </c>
      <c r="H848" s="294"/>
      <c r="I848" s="294"/>
      <c r="J848" s="294"/>
      <c r="K848" s="221" t="s">
        <v>14307</v>
      </c>
      <c r="L848" s="221" t="s">
        <v>14308</v>
      </c>
    </row>
    <row r="849" spans="1:12" ht="109.2" x14ac:dyDescent="0.3">
      <c r="A849" s="218" t="s">
        <v>400</v>
      </c>
      <c r="B849" s="219">
        <v>44778</v>
      </c>
      <c r="C849" s="220" t="s">
        <v>14309</v>
      </c>
      <c r="D849" s="221" t="s">
        <v>14310</v>
      </c>
      <c r="E849" s="221" t="s">
        <v>1003</v>
      </c>
      <c r="F849" s="212" t="s">
        <v>374</v>
      </c>
      <c r="G849" s="223" t="s">
        <v>374</v>
      </c>
      <c r="H849" s="294"/>
      <c r="I849" s="294"/>
      <c r="J849" s="294"/>
      <c r="K849" s="221" t="s">
        <v>14311</v>
      </c>
      <c r="L849" s="221" t="s">
        <v>14312</v>
      </c>
    </row>
    <row r="850" spans="1:12" ht="93.6" x14ac:dyDescent="0.3">
      <c r="A850" s="218" t="s">
        <v>379</v>
      </c>
      <c r="B850" s="219">
        <v>44778</v>
      </c>
      <c r="C850" s="220" t="s">
        <v>10896</v>
      </c>
      <c r="D850" s="221" t="s">
        <v>14313</v>
      </c>
      <c r="E850" s="221" t="s">
        <v>3500</v>
      </c>
      <c r="F850" s="212" t="s">
        <v>374</v>
      </c>
      <c r="G850" s="223" t="s">
        <v>374</v>
      </c>
      <c r="H850" s="294"/>
      <c r="I850" s="294"/>
      <c r="J850" s="294"/>
      <c r="K850" s="221" t="s">
        <v>14314</v>
      </c>
      <c r="L850" s="221" t="s">
        <v>10897</v>
      </c>
    </row>
    <row r="851" spans="1:12" ht="140.4" x14ac:dyDescent="0.3">
      <c r="A851" s="218" t="s">
        <v>11461</v>
      </c>
      <c r="B851" s="219">
        <v>44771</v>
      </c>
      <c r="C851" s="220" t="s">
        <v>14315</v>
      </c>
      <c r="D851" s="221" t="s">
        <v>14316</v>
      </c>
      <c r="E851" s="221" t="s">
        <v>1970</v>
      </c>
      <c r="F851" s="223" t="s">
        <v>374</v>
      </c>
      <c r="G851" s="223" t="s">
        <v>374</v>
      </c>
      <c r="H851" s="294"/>
      <c r="I851" s="294" t="s">
        <v>11197</v>
      </c>
      <c r="J851" s="294"/>
      <c r="K851" s="211" t="s">
        <v>14317</v>
      </c>
      <c r="L851" s="221" t="s">
        <v>14318</v>
      </c>
    </row>
    <row r="852" spans="1:12" ht="78" x14ac:dyDescent="0.3">
      <c r="A852" s="218" t="s">
        <v>390</v>
      </c>
      <c r="B852" s="219">
        <v>44771</v>
      </c>
      <c r="C852" s="220" t="s">
        <v>9868</v>
      </c>
      <c r="D852" s="221" t="s">
        <v>14319</v>
      </c>
      <c r="E852" s="221" t="s">
        <v>1702</v>
      </c>
      <c r="F852" s="223" t="s">
        <v>374</v>
      </c>
      <c r="G852" s="223" t="s">
        <v>374</v>
      </c>
      <c r="H852" s="294"/>
      <c r="I852" s="294"/>
      <c r="J852" s="294"/>
      <c r="K852" s="221" t="s">
        <v>14320</v>
      </c>
      <c r="L852" s="221" t="s">
        <v>9871</v>
      </c>
    </row>
    <row r="853" spans="1:12" ht="46.8" x14ac:dyDescent="0.3">
      <c r="A853" s="218" t="s">
        <v>602</v>
      </c>
      <c r="B853" s="219">
        <v>44771</v>
      </c>
      <c r="C853" s="220" t="s">
        <v>14321</v>
      </c>
      <c r="D853" s="221" t="s">
        <v>14322</v>
      </c>
      <c r="E853" s="221" t="s">
        <v>1449</v>
      </c>
      <c r="F853" s="223" t="s">
        <v>1518</v>
      </c>
      <c r="G853" s="223" t="s">
        <v>374</v>
      </c>
      <c r="H853" s="294"/>
      <c r="I853" s="294"/>
      <c r="J853" s="294"/>
      <c r="K853" s="221" t="s">
        <v>14323</v>
      </c>
      <c r="L853" s="221" t="s">
        <v>14324</v>
      </c>
    </row>
    <row r="854" spans="1:12" ht="78" x14ac:dyDescent="0.3">
      <c r="A854" s="218" t="s">
        <v>602</v>
      </c>
      <c r="B854" s="219">
        <v>44771</v>
      </c>
      <c r="C854" s="220" t="s">
        <v>14325</v>
      </c>
      <c r="D854" s="221" t="s">
        <v>14326</v>
      </c>
      <c r="E854" s="221" t="s">
        <v>3247</v>
      </c>
      <c r="F854" s="223" t="s">
        <v>374</v>
      </c>
      <c r="G854" s="223" t="s">
        <v>374</v>
      </c>
      <c r="H854" s="294"/>
      <c r="I854" s="294"/>
      <c r="J854" s="294"/>
      <c r="K854" s="221" t="s">
        <v>14327</v>
      </c>
      <c r="L854" s="221" t="s">
        <v>14328</v>
      </c>
    </row>
    <row r="855" spans="1:12" ht="78" x14ac:dyDescent="0.3">
      <c r="A855" s="202" t="s">
        <v>1593</v>
      </c>
      <c r="B855" s="203">
        <v>44771</v>
      </c>
      <c r="C855" s="204" t="s">
        <v>14329</v>
      </c>
      <c r="D855" s="210" t="s">
        <v>14330</v>
      </c>
      <c r="E855" s="210" t="s">
        <v>14331</v>
      </c>
      <c r="F855" s="205" t="s">
        <v>1525</v>
      </c>
      <c r="G855" s="205" t="s">
        <v>564</v>
      </c>
      <c r="H855" s="286"/>
      <c r="I855" s="286"/>
      <c r="J855" s="286"/>
      <c r="K855" s="210" t="s">
        <v>14332</v>
      </c>
      <c r="L855" s="210" t="s">
        <v>14333</v>
      </c>
    </row>
    <row r="856" spans="1:12" ht="62.4" x14ac:dyDescent="0.3">
      <c r="A856" s="218" t="s">
        <v>1214</v>
      </c>
      <c r="B856" s="219">
        <v>44771</v>
      </c>
      <c r="C856" s="220" t="s">
        <v>9564</v>
      </c>
      <c r="D856" s="221" t="s">
        <v>9565</v>
      </c>
      <c r="E856" s="221" t="s">
        <v>1340</v>
      </c>
      <c r="F856" s="223" t="s">
        <v>374</v>
      </c>
      <c r="G856" s="223" t="s">
        <v>374</v>
      </c>
      <c r="H856" s="294"/>
      <c r="I856" s="294"/>
      <c r="J856" s="294"/>
      <c r="K856" s="211" t="s">
        <v>14334</v>
      </c>
      <c r="L856" s="221" t="s">
        <v>9568</v>
      </c>
    </row>
    <row r="857" spans="1:12" ht="62.4" x14ac:dyDescent="0.3">
      <c r="A857" s="218" t="s">
        <v>412</v>
      </c>
      <c r="B857" s="219">
        <v>44771</v>
      </c>
      <c r="C857" s="220" t="s">
        <v>14335</v>
      </c>
      <c r="D857" s="221" t="s">
        <v>14336</v>
      </c>
      <c r="E857" s="221" t="s">
        <v>6757</v>
      </c>
      <c r="F857" s="223" t="s">
        <v>374</v>
      </c>
      <c r="G857" s="223" t="s">
        <v>374</v>
      </c>
      <c r="H857" s="294"/>
      <c r="I857" s="294"/>
      <c r="J857" s="294"/>
      <c r="K857" s="221" t="s">
        <v>14337</v>
      </c>
      <c r="L857" s="221" t="s">
        <v>14338</v>
      </c>
    </row>
    <row r="858" spans="1:12" ht="78" x14ac:dyDescent="0.3">
      <c r="A858" s="218" t="s">
        <v>369</v>
      </c>
      <c r="B858" s="219">
        <v>44771</v>
      </c>
      <c r="C858" s="220" t="s">
        <v>14339</v>
      </c>
      <c r="D858" s="221" t="s">
        <v>14340</v>
      </c>
      <c r="E858" s="221" t="s">
        <v>14341</v>
      </c>
      <c r="F858" s="223" t="s">
        <v>374</v>
      </c>
      <c r="G858" s="223" t="s">
        <v>374</v>
      </c>
      <c r="H858" s="294"/>
      <c r="I858" s="294" t="s">
        <v>2678</v>
      </c>
      <c r="J858" s="294"/>
      <c r="K858" s="221" t="s">
        <v>14342</v>
      </c>
      <c r="L858" s="221" t="s">
        <v>14343</v>
      </c>
    </row>
    <row r="859" spans="1:12" ht="62.4" x14ac:dyDescent="0.3">
      <c r="A859" s="218" t="s">
        <v>1294</v>
      </c>
      <c r="B859" s="219">
        <v>44771</v>
      </c>
      <c r="C859" s="220" t="s">
        <v>14344</v>
      </c>
      <c r="D859" s="221" t="s">
        <v>14345</v>
      </c>
      <c r="E859" s="221" t="s">
        <v>2869</v>
      </c>
      <c r="F859" s="223" t="s">
        <v>374</v>
      </c>
      <c r="G859" s="223" t="s">
        <v>374</v>
      </c>
      <c r="H859" s="294"/>
      <c r="I859" s="294"/>
      <c r="J859" s="294"/>
      <c r="K859" s="211" t="s">
        <v>14346</v>
      </c>
      <c r="L859" s="221" t="s">
        <v>14347</v>
      </c>
    </row>
    <row r="860" spans="1:12" ht="109.2" x14ac:dyDescent="0.3">
      <c r="A860" s="218" t="s">
        <v>822</v>
      </c>
      <c r="B860" s="219">
        <v>44771</v>
      </c>
      <c r="C860" s="220" t="s">
        <v>14348</v>
      </c>
      <c r="D860" s="221" t="s">
        <v>14349</v>
      </c>
      <c r="E860" s="221" t="s">
        <v>4253</v>
      </c>
      <c r="F860" s="223" t="s">
        <v>1470</v>
      </c>
      <c r="G860" s="223" t="s">
        <v>942</v>
      </c>
      <c r="H860" s="294"/>
      <c r="I860" s="294"/>
      <c r="J860" s="294"/>
      <c r="K860" s="221" t="s">
        <v>14350</v>
      </c>
      <c r="L860" s="221" t="s">
        <v>14351</v>
      </c>
    </row>
    <row r="861" spans="1:12" ht="93.6" x14ac:dyDescent="0.3">
      <c r="A861" s="218" t="s">
        <v>400</v>
      </c>
      <c r="B861" s="219">
        <v>44771</v>
      </c>
      <c r="C861" s="220" t="s">
        <v>14352</v>
      </c>
      <c r="D861" s="221" t="s">
        <v>14353</v>
      </c>
      <c r="E861" s="221" t="s">
        <v>2000</v>
      </c>
      <c r="F861" s="223" t="s">
        <v>374</v>
      </c>
      <c r="G861" s="223" t="s">
        <v>564</v>
      </c>
      <c r="H861" s="294"/>
      <c r="I861" s="294"/>
      <c r="J861" s="294"/>
      <c r="K861" s="221" t="s">
        <v>14354</v>
      </c>
      <c r="L861" s="221" t="s">
        <v>14355</v>
      </c>
    </row>
    <row r="862" spans="1:12" ht="31.2" x14ac:dyDescent="0.3">
      <c r="A862" s="218" t="s">
        <v>400</v>
      </c>
      <c r="B862" s="219">
        <v>44771</v>
      </c>
      <c r="C862" s="220" t="s">
        <v>14356</v>
      </c>
      <c r="D862" s="221" t="s">
        <v>14357</v>
      </c>
      <c r="E862" s="221" t="s">
        <v>2185</v>
      </c>
      <c r="F862" s="223" t="s">
        <v>374</v>
      </c>
      <c r="G862" s="223" t="s">
        <v>374</v>
      </c>
      <c r="H862" s="294"/>
      <c r="I862" s="294"/>
      <c r="J862" s="294"/>
      <c r="K862" s="221" t="s">
        <v>14358</v>
      </c>
      <c r="L862" s="221" t="s">
        <v>14359</v>
      </c>
    </row>
    <row r="863" spans="1:12" ht="46.8" x14ac:dyDescent="0.3">
      <c r="A863" s="218" t="s">
        <v>400</v>
      </c>
      <c r="B863" s="219">
        <v>44771</v>
      </c>
      <c r="C863" s="220" t="s">
        <v>1091</v>
      </c>
      <c r="D863" s="221" t="s">
        <v>1092</v>
      </c>
      <c r="E863" s="221" t="s">
        <v>14360</v>
      </c>
      <c r="F863" s="223" t="s">
        <v>374</v>
      </c>
      <c r="G863" s="223" t="s">
        <v>374</v>
      </c>
      <c r="H863" s="294"/>
      <c r="I863" s="294"/>
      <c r="J863" s="294"/>
      <c r="K863" s="211" t="s">
        <v>14361</v>
      </c>
      <c r="L863" s="221" t="s">
        <v>14362</v>
      </c>
    </row>
    <row r="864" spans="1:12" ht="62.4" x14ac:dyDescent="0.3">
      <c r="A864" s="218" t="s">
        <v>400</v>
      </c>
      <c r="B864" s="219">
        <v>44771</v>
      </c>
      <c r="C864" s="220" t="s">
        <v>14363</v>
      </c>
      <c r="D864" s="221" t="s">
        <v>10526</v>
      </c>
      <c r="E864" s="221" t="s">
        <v>10346</v>
      </c>
      <c r="F864" s="223" t="s">
        <v>374</v>
      </c>
      <c r="G864" s="223" t="s">
        <v>374</v>
      </c>
      <c r="H864" s="294"/>
      <c r="I864" s="294"/>
      <c r="J864" s="294"/>
      <c r="K864" s="221" t="s">
        <v>14364</v>
      </c>
      <c r="L864" s="221" t="s">
        <v>10529</v>
      </c>
    </row>
    <row r="865" spans="1:12" ht="93.6" x14ac:dyDescent="0.3">
      <c r="A865" s="218" t="s">
        <v>400</v>
      </c>
      <c r="B865" s="219">
        <v>44771</v>
      </c>
      <c r="C865" s="220" t="s">
        <v>14365</v>
      </c>
      <c r="D865" s="221" t="s">
        <v>14366</v>
      </c>
      <c r="E865" s="221" t="s">
        <v>14367</v>
      </c>
      <c r="F865" s="223" t="s">
        <v>374</v>
      </c>
      <c r="G865" s="223" t="s">
        <v>374</v>
      </c>
      <c r="H865" s="294"/>
      <c r="I865" s="294"/>
      <c r="J865" s="294"/>
      <c r="K865" s="221" t="s">
        <v>14368</v>
      </c>
      <c r="L865" s="221" t="s">
        <v>14369</v>
      </c>
    </row>
    <row r="866" spans="1:12" ht="109.2" x14ac:dyDescent="0.3">
      <c r="A866" s="218" t="s">
        <v>400</v>
      </c>
      <c r="B866" s="219">
        <v>44771</v>
      </c>
      <c r="C866" s="220" t="s">
        <v>14370</v>
      </c>
      <c r="D866" s="221" t="s">
        <v>14371</v>
      </c>
      <c r="E866" s="221" t="s">
        <v>14372</v>
      </c>
      <c r="F866" s="223" t="s">
        <v>374</v>
      </c>
      <c r="G866" s="223" t="s">
        <v>374</v>
      </c>
      <c r="H866" s="294"/>
      <c r="I866" s="294"/>
      <c r="J866" s="294"/>
      <c r="K866" s="221" t="s">
        <v>14373</v>
      </c>
      <c r="L866" s="221" t="s">
        <v>14374</v>
      </c>
    </row>
    <row r="867" spans="1:12" ht="31.2" x14ac:dyDescent="0.3">
      <c r="A867" s="218" t="s">
        <v>750</v>
      </c>
      <c r="B867" s="219">
        <v>44771</v>
      </c>
      <c r="C867" s="220" t="s">
        <v>14375</v>
      </c>
      <c r="D867" s="221" t="s">
        <v>14376</v>
      </c>
      <c r="E867" s="221" t="s">
        <v>1850</v>
      </c>
      <c r="F867" s="223" t="s">
        <v>374</v>
      </c>
      <c r="G867" s="223" t="s">
        <v>374</v>
      </c>
      <c r="H867" s="294"/>
      <c r="I867" s="294"/>
      <c r="J867" s="294"/>
      <c r="K867" s="221" t="s">
        <v>14377</v>
      </c>
      <c r="L867" s="221" t="s">
        <v>14378</v>
      </c>
    </row>
    <row r="868" spans="1:12" ht="78" x14ac:dyDescent="0.3">
      <c r="A868" s="218" t="s">
        <v>750</v>
      </c>
      <c r="B868" s="219">
        <v>44771</v>
      </c>
      <c r="C868" s="220" t="s">
        <v>14379</v>
      </c>
      <c r="D868" s="221" t="s">
        <v>14380</v>
      </c>
      <c r="E868" s="221" t="s">
        <v>2094</v>
      </c>
      <c r="F868" s="223" t="s">
        <v>374</v>
      </c>
      <c r="G868" s="223" t="s">
        <v>374</v>
      </c>
      <c r="H868" s="294"/>
      <c r="I868" s="294"/>
      <c r="J868" s="294"/>
      <c r="K868" s="221" t="s">
        <v>14381</v>
      </c>
      <c r="L868" s="221" t="s">
        <v>14382</v>
      </c>
    </row>
    <row r="869" spans="1:12" ht="93.6" x14ac:dyDescent="0.3">
      <c r="A869" s="218" t="s">
        <v>379</v>
      </c>
      <c r="B869" s="219">
        <v>44771</v>
      </c>
      <c r="C869" s="220" t="s">
        <v>14383</v>
      </c>
      <c r="D869" s="221" t="s">
        <v>14384</v>
      </c>
      <c r="E869" s="221" t="s">
        <v>14385</v>
      </c>
      <c r="F869" s="223" t="s">
        <v>1470</v>
      </c>
      <c r="G869" s="223" t="s">
        <v>409</v>
      </c>
      <c r="H869" s="294"/>
      <c r="I869" s="294"/>
      <c r="J869" s="294"/>
      <c r="K869" s="221" t="s">
        <v>14386</v>
      </c>
      <c r="L869" s="221" t="s">
        <v>14387</v>
      </c>
    </row>
    <row r="870" spans="1:12" ht="109.2" x14ac:dyDescent="0.3">
      <c r="A870" s="218" t="s">
        <v>379</v>
      </c>
      <c r="B870" s="219">
        <v>44771</v>
      </c>
      <c r="C870" s="220" t="s">
        <v>14388</v>
      </c>
      <c r="D870" s="221" t="s">
        <v>14389</v>
      </c>
      <c r="E870" s="221" t="s">
        <v>1003</v>
      </c>
      <c r="F870" s="223" t="s">
        <v>374</v>
      </c>
      <c r="G870" s="223" t="s">
        <v>374</v>
      </c>
      <c r="H870" s="294"/>
      <c r="I870" s="294"/>
      <c r="J870" s="294"/>
      <c r="K870" s="221" t="s">
        <v>14390</v>
      </c>
      <c r="L870" s="221" t="s">
        <v>14391</v>
      </c>
    </row>
    <row r="871" spans="1:12" ht="31.2" x14ac:dyDescent="0.3">
      <c r="A871" s="218" t="s">
        <v>390</v>
      </c>
      <c r="B871" s="219">
        <v>44764</v>
      </c>
      <c r="C871" s="220" t="s">
        <v>5934</v>
      </c>
      <c r="D871" s="221" t="s">
        <v>5935</v>
      </c>
      <c r="E871" s="221" t="s">
        <v>2869</v>
      </c>
      <c r="F871" s="223" t="s">
        <v>374</v>
      </c>
      <c r="G871" s="223" t="s">
        <v>374</v>
      </c>
      <c r="H871" s="288"/>
      <c r="I871" s="288" t="s">
        <v>2678</v>
      </c>
      <c r="J871" s="288"/>
      <c r="K871" s="221" t="s">
        <v>14392</v>
      </c>
      <c r="L871" s="221" t="s">
        <v>5938</v>
      </c>
    </row>
    <row r="872" spans="1:12" ht="93.6" x14ac:dyDescent="0.3">
      <c r="A872" s="218" t="s">
        <v>390</v>
      </c>
      <c r="B872" s="219">
        <v>44764</v>
      </c>
      <c r="C872" s="220" t="s">
        <v>4849</v>
      </c>
      <c r="D872" s="221" t="s">
        <v>4850</v>
      </c>
      <c r="E872" s="221" t="s">
        <v>6582</v>
      </c>
      <c r="F872" s="223" t="s">
        <v>374</v>
      </c>
      <c r="G872" s="223" t="s">
        <v>374</v>
      </c>
      <c r="H872" s="288"/>
      <c r="I872" s="288"/>
      <c r="J872" s="288"/>
      <c r="K872" s="221" t="s">
        <v>14393</v>
      </c>
      <c r="L872" s="221" t="s">
        <v>4853</v>
      </c>
    </row>
    <row r="873" spans="1:12" ht="93.6" x14ac:dyDescent="0.3">
      <c r="A873" s="218" t="s">
        <v>390</v>
      </c>
      <c r="B873" s="219">
        <v>44764</v>
      </c>
      <c r="C873" s="220" t="s">
        <v>14394</v>
      </c>
      <c r="D873" s="221" t="s">
        <v>14395</v>
      </c>
      <c r="E873" s="221" t="s">
        <v>6682</v>
      </c>
      <c r="F873" s="223" t="s">
        <v>374</v>
      </c>
      <c r="G873" s="223" t="s">
        <v>374</v>
      </c>
      <c r="H873" s="288"/>
      <c r="I873" s="288"/>
      <c r="J873" s="288"/>
      <c r="K873" s="221" t="s">
        <v>14396</v>
      </c>
      <c r="L873" s="221" t="s">
        <v>14397</v>
      </c>
    </row>
    <row r="874" spans="1:12" ht="62.4" x14ac:dyDescent="0.3">
      <c r="A874" s="202" t="s">
        <v>3174</v>
      </c>
      <c r="B874" s="203">
        <v>44764</v>
      </c>
      <c r="C874" s="204" t="s">
        <v>14398</v>
      </c>
      <c r="D874" s="210" t="s">
        <v>14399</v>
      </c>
      <c r="E874" s="210"/>
      <c r="F874" s="205" t="s">
        <v>1606</v>
      </c>
      <c r="G874" s="205" t="s">
        <v>374</v>
      </c>
      <c r="H874" s="288"/>
      <c r="I874" s="288"/>
      <c r="J874" s="288"/>
      <c r="K874" s="210" t="s">
        <v>14400</v>
      </c>
      <c r="L874" s="210" t="s">
        <v>14401</v>
      </c>
    </row>
    <row r="875" spans="1:12" ht="46.8" x14ac:dyDescent="0.3">
      <c r="A875" s="218" t="s">
        <v>412</v>
      </c>
      <c r="B875" s="219">
        <v>44764</v>
      </c>
      <c r="C875" s="220" t="s">
        <v>7310</v>
      </c>
      <c r="D875" s="221" t="s">
        <v>7311</v>
      </c>
      <c r="E875" s="221" t="s">
        <v>14402</v>
      </c>
      <c r="F875" s="223" t="s">
        <v>374</v>
      </c>
      <c r="G875" s="223" t="s">
        <v>374</v>
      </c>
      <c r="H875" s="288"/>
      <c r="I875" s="288"/>
      <c r="J875" s="288"/>
      <c r="K875" s="221" t="s">
        <v>14403</v>
      </c>
      <c r="L875" s="221" t="s">
        <v>7314</v>
      </c>
    </row>
    <row r="876" spans="1:12" ht="78" x14ac:dyDescent="0.3">
      <c r="A876" s="218" t="s">
        <v>412</v>
      </c>
      <c r="B876" s="219">
        <v>44764</v>
      </c>
      <c r="C876" s="220" t="s">
        <v>14404</v>
      </c>
      <c r="D876" s="221" t="s">
        <v>14405</v>
      </c>
      <c r="E876" s="221" t="s">
        <v>2548</v>
      </c>
      <c r="F876" s="223" t="s">
        <v>374</v>
      </c>
      <c r="G876" s="223" t="s">
        <v>374</v>
      </c>
      <c r="H876" s="288"/>
      <c r="I876" s="288"/>
      <c r="J876" s="288"/>
      <c r="K876" s="211" t="s">
        <v>14406</v>
      </c>
      <c r="L876" s="221" t="s">
        <v>14407</v>
      </c>
    </row>
    <row r="877" spans="1:12" ht="62.4" x14ac:dyDescent="0.3">
      <c r="A877" s="218" t="s">
        <v>412</v>
      </c>
      <c r="B877" s="219">
        <v>44764</v>
      </c>
      <c r="C877" s="220" t="s">
        <v>14408</v>
      </c>
      <c r="D877" s="221" t="s">
        <v>14409</v>
      </c>
      <c r="E877" s="221" t="s">
        <v>709</v>
      </c>
      <c r="F877" s="223" t="s">
        <v>374</v>
      </c>
      <c r="G877" s="223" t="s">
        <v>374</v>
      </c>
      <c r="H877" s="288"/>
      <c r="I877" s="288"/>
      <c r="J877" s="288"/>
      <c r="K877" s="211" t="s">
        <v>14410</v>
      </c>
      <c r="L877" s="221" t="s">
        <v>14411</v>
      </c>
    </row>
    <row r="878" spans="1:12" ht="78" x14ac:dyDescent="0.3">
      <c r="A878" s="218" t="s">
        <v>412</v>
      </c>
      <c r="B878" s="219">
        <v>44764</v>
      </c>
      <c r="C878" s="220" t="s">
        <v>14412</v>
      </c>
      <c r="D878" s="221" t="s">
        <v>14413</v>
      </c>
      <c r="E878" s="221" t="s">
        <v>1328</v>
      </c>
      <c r="F878" s="223" t="s">
        <v>374</v>
      </c>
      <c r="G878" s="223" t="s">
        <v>374</v>
      </c>
      <c r="H878" s="288"/>
      <c r="I878" s="288" t="s">
        <v>11197</v>
      </c>
      <c r="J878" s="288"/>
      <c r="K878" s="221" t="s">
        <v>14414</v>
      </c>
      <c r="L878" s="221" t="s">
        <v>14415</v>
      </c>
    </row>
    <row r="879" spans="1:12" ht="109.2" x14ac:dyDescent="0.3">
      <c r="A879" s="276" t="s">
        <v>822</v>
      </c>
      <c r="B879" s="307">
        <v>44764</v>
      </c>
      <c r="C879" s="308" t="s">
        <v>14416</v>
      </c>
      <c r="D879" s="277" t="s">
        <v>14417</v>
      </c>
      <c r="E879" s="277" t="s">
        <v>2808</v>
      </c>
      <c r="F879" s="284" t="s">
        <v>374</v>
      </c>
      <c r="G879" s="284" t="s">
        <v>374</v>
      </c>
      <c r="H879" s="288"/>
      <c r="I879" s="288" t="s">
        <v>2678</v>
      </c>
      <c r="J879" s="288"/>
      <c r="K879" s="277" t="s">
        <v>14418</v>
      </c>
      <c r="L879" s="277" t="s">
        <v>14419</v>
      </c>
    </row>
    <row r="880" spans="1:12" ht="62.4" x14ac:dyDescent="0.3">
      <c r="A880" s="218" t="s">
        <v>400</v>
      </c>
      <c r="B880" s="219">
        <v>44764</v>
      </c>
      <c r="C880" s="220" t="s">
        <v>14420</v>
      </c>
      <c r="D880" s="221" t="s">
        <v>14421</v>
      </c>
      <c r="E880" s="221" t="s">
        <v>1702</v>
      </c>
      <c r="F880" s="223" t="s">
        <v>374</v>
      </c>
      <c r="G880" s="223" t="s">
        <v>374</v>
      </c>
      <c r="H880" s="288"/>
      <c r="I880" s="288"/>
      <c r="J880" s="288"/>
      <c r="K880" s="221" t="s">
        <v>14422</v>
      </c>
      <c r="L880" s="221" t="s">
        <v>14423</v>
      </c>
    </row>
    <row r="881" spans="1:12" ht="46.8" x14ac:dyDescent="0.3">
      <c r="A881" s="218" t="s">
        <v>400</v>
      </c>
      <c r="B881" s="219">
        <v>44764</v>
      </c>
      <c r="C881" s="220" t="s">
        <v>14424</v>
      </c>
      <c r="D881" s="221" t="s">
        <v>14425</v>
      </c>
      <c r="E881" s="221" t="s">
        <v>1702</v>
      </c>
      <c r="F881" s="223" t="s">
        <v>374</v>
      </c>
      <c r="G881" s="223" t="s">
        <v>374</v>
      </c>
      <c r="H881" s="288"/>
      <c r="I881" s="288"/>
      <c r="J881" s="288"/>
      <c r="K881" s="221" t="s">
        <v>14426</v>
      </c>
      <c r="L881" s="221" t="s">
        <v>14427</v>
      </c>
    </row>
    <row r="882" spans="1:12" ht="46.8" x14ac:dyDescent="0.3">
      <c r="A882" s="218" t="s">
        <v>400</v>
      </c>
      <c r="B882" s="219">
        <v>44764</v>
      </c>
      <c r="C882" s="220" t="s">
        <v>14428</v>
      </c>
      <c r="D882" s="221" t="s">
        <v>14429</v>
      </c>
      <c r="E882" s="221" t="s">
        <v>14430</v>
      </c>
      <c r="F882" s="223" t="s">
        <v>374</v>
      </c>
      <c r="G882" s="223" t="s">
        <v>374</v>
      </c>
      <c r="H882" s="288"/>
      <c r="I882" s="288"/>
      <c r="J882" s="288"/>
      <c r="K882" s="221" t="s">
        <v>14431</v>
      </c>
      <c r="L882" s="221" t="s">
        <v>14432</v>
      </c>
    </row>
    <row r="883" spans="1:12" ht="78" x14ac:dyDescent="0.3">
      <c r="A883" s="218" t="s">
        <v>400</v>
      </c>
      <c r="B883" s="219">
        <v>44764</v>
      </c>
      <c r="C883" s="220" t="s">
        <v>14433</v>
      </c>
      <c r="D883" s="221" t="s">
        <v>14434</v>
      </c>
      <c r="E883" s="221" t="s">
        <v>445</v>
      </c>
      <c r="F883" s="223" t="s">
        <v>374</v>
      </c>
      <c r="G883" s="223" t="s">
        <v>374</v>
      </c>
      <c r="H883" s="288"/>
      <c r="I883" s="288"/>
      <c r="J883" s="288"/>
      <c r="K883" s="221" t="s">
        <v>14435</v>
      </c>
      <c r="L883" s="221" t="s">
        <v>14436</v>
      </c>
    </row>
    <row r="884" spans="1:12" ht="93.6" x14ac:dyDescent="0.3">
      <c r="A884" s="218" t="s">
        <v>400</v>
      </c>
      <c r="B884" s="219">
        <v>44764</v>
      </c>
      <c r="C884" s="220" t="s">
        <v>14437</v>
      </c>
      <c r="D884" s="221" t="s">
        <v>14438</v>
      </c>
      <c r="E884" s="221" t="s">
        <v>2270</v>
      </c>
      <c r="F884" s="223" t="s">
        <v>374</v>
      </c>
      <c r="G884" s="223" t="s">
        <v>374</v>
      </c>
      <c r="H884" s="288"/>
      <c r="I884" s="288" t="s">
        <v>2678</v>
      </c>
      <c r="J884" s="288"/>
      <c r="K884" s="221" t="s">
        <v>14439</v>
      </c>
      <c r="L884" s="221" t="s">
        <v>14440</v>
      </c>
    </row>
    <row r="885" spans="1:12" ht="78" x14ac:dyDescent="0.3">
      <c r="A885" s="218" t="s">
        <v>750</v>
      </c>
      <c r="B885" s="219">
        <v>44764</v>
      </c>
      <c r="C885" s="220" t="s">
        <v>14441</v>
      </c>
      <c r="D885" s="221" t="s">
        <v>14442</v>
      </c>
      <c r="E885" s="223" t="s">
        <v>2803</v>
      </c>
      <c r="F885" s="223" t="s">
        <v>3298</v>
      </c>
      <c r="G885" s="223" t="s">
        <v>374</v>
      </c>
      <c r="H885" s="288"/>
      <c r="I885" s="288"/>
      <c r="J885" s="288"/>
      <c r="K885" s="211" t="s">
        <v>14443</v>
      </c>
      <c r="L885" s="221" t="s">
        <v>14444</v>
      </c>
    </row>
    <row r="886" spans="1:12" ht="46.8" x14ac:dyDescent="0.3">
      <c r="A886" s="218" t="s">
        <v>750</v>
      </c>
      <c r="B886" s="219">
        <v>44764</v>
      </c>
      <c r="C886" s="220" t="s">
        <v>2681</v>
      </c>
      <c r="D886" s="221" t="s">
        <v>2682</v>
      </c>
      <c r="E886" s="221" t="s">
        <v>2240</v>
      </c>
      <c r="F886" s="223" t="s">
        <v>374</v>
      </c>
      <c r="G886" s="223" t="s">
        <v>374</v>
      </c>
      <c r="H886" s="288"/>
      <c r="I886" s="288" t="s">
        <v>989</v>
      </c>
      <c r="J886" s="288"/>
      <c r="K886" s="211" t="s">
        <v>14445</v>
      </c>
      <c r="L886" s="221" t="s">
        <v>14446</v>
      </c>
    </row>
    <row r="887" spans="1:12" ht="62.4" x14ac:dyDescent="0.3">
      <c r="A887" s="218" t="s">
        <v>379</v>
      </c>
      <c r="B887" s="219">
        <v>44764</v>
      </c>
      <c r="C887" s="220" t="s">
        <v>14447</v>
      </c>
      <c r="D887" s="221" t="s">
        <v>14448</v>
      </c>
      <c r="E887" s="221" t="s">
        <v>2143</v>
      </c>
      <c r="F887" s="223" t="s">
        <v>374</v>
      </c>
      <c r="G887" s="223" t="s">
        <v>374</v>
      </c>
      <c r="H887" s="288"/>
      <c r="I887" s="288"/>
      <c r="J887" s="288"/>
      <c r="K887" s="221" t="s">
        <v>14449</v>
      </c>
      <c r="L887" s="221" t="s">
        <v>14450</v>
      </c>
    </row>
    <row r="888" spans="1:12" ht="124.8" x14ac:dyDescent="0.3">
      <c r="A888" s="218" t="s">
        <v>379</v>
      </c>
      <c r="B888" s="219">
        <v>44764</v>
      </c>
      <c r="C888" s="220" t="s">
        <v>10387</v>
      </c>
      <c r="D888" s="221" t="s">
        <v>10388</v>
      </c>
      <c r="E888" s="221" t="s">
        <v>1634</v>
      </c>
      <c r="F888" s="223" t="s">
        <v>374</v>
      </c>
      <c r="G888" s="223" t="s">
        <v>374</v>
      </c>
      <c r="H888" s="288"/>
      <c r="I888" s="288"/>
      <c r="J888" s="288"/>
      <c r="K888" s="221" t="s">
        <v>14451</v>
      </c>
      <c r="L888" s="221" t="s">
        <v>14452</v>
      </c>
    </row>
    <row r="889" spans="1:12" ht="171.6" x14ac:dyDescent="0.3">
      <c r="A889" s="218" t="s">
        <v>1214</v>
      </c>
      <c r="B889" s="219">
        <v>44757</v>
      </c>
      <c r="C889" s="220" t="s">
        <v>14453</v>
      </c>
      <c r="D889" s="221" t="s">
        <v>14454</v>
      </c>
      <c r="E889" s="221" t="s">
        <v>14455</v>
      </c>
      <c r="F889" s="223" t="s">
        <v>374</v>
      </c>
      <c r="G889" s="223" t="s">
        <v>374</v>
      </c>
      <c r="H889" s="294"/>
      <c r="I889" s="294"/>
      <c r="J889" s="294"/>
      <c r="K889" s="221" t="s">
        <v>14456</v>
      </c>
      <c r="L889" s="221" t="s">
        <v>14457</v>
      </c>
    </row>
    <row r="890" spans="1:12" ht="93.6" x14ac:dyDescent="0.3">
      <c r="A890" s="218" t="s">
        <v>1214</v>
      </c>
      <c r="B890" s="219">
        <v>44757</v>
      </c>
      <c r="C890" s="220" t="s">
        <v>14458</v>
      </c>
      <c r="D890" s="221" t="s">
        <v>14459</v>
      </c>
      <c r="E890" s="221" t="s">
        <v>1661</v>
      </c>
      <c r="F890" s="223" t="s">
        <v>374</v>
      </c>
      <c r="G890" s="223" t="s">
        <v>374</v>
      </c>
      <c r="H890" s="294"/>
      <c r="I890" s="294"/>
      <c r="J890" s="294"/>
      <c r="K890" s="221" t="s">
        <v>14460</v>
      </c>
      <c r="L890" s="221" t="s">
        <v>14461</v>
      </c>
    </row>
    <row r="891" spans="1:12" ht="93.6" x14ac:dyDescent="0.3">
      <c r="A891" s="218" t="s">
        <v>412</v>
      </c>
      <c r="B891" s="219">
        <v>44757</v>
      </c>
      <c r="C891" s="220" t="s">
        <v>14462</v>
      </c>
      <c r="D891" s="221" t="s">
        <v>14463</v>
      </c>
      <c r="E891" s="221" t="s">
        <v>14464</v>
      </c>
      <c r="F891" s="223" t="s">
        <v>1518</v>
      </c>
      <c r="G891" s="223" t="s">
        <v>849</v>
      </c>
      <c r="H891" s="294"/>
      <c r="I891" s="294" t="s">
        <v>2678</v>
      </c>
      <c r="J891" s="294"/>
      <c r="K891" s="221" t="s">
        <v>14465</v>
      </c>
      <c r="L891" s="221" t="s">
        <v>14466</v>
      </c>
    </row>
    <row r="892" spans="1:12" ht="46.8" x14ac:dyDescent="0.3">
      <c r="A892" s="218" t="s">
        <v>412</v>
      </c>
      <c r="B892" s="219">
        <v>44757</v>
      </c>
      <c r="C892" s="220" t="s">
        <v>14467</v>
      </c>
      <c r="D892" s="221" t="s">
        <v>14468</v>
      </c>
      <c r="E892" s="221" t="s">
        <v>14469</v>
      </c>
      <c r="F892" s="223" t="s">
        <v>374</v>
      </c>
      <c r="G892" s="223" t="s">
        <v>374</v>
      </c>
      <c r="H892" s="294"/>
      <c r="I892" s="294"/>
      <c r="J892" s="294"/>
      <c r="K892" s="211" t="s">
        <v>14470</v>
      </c>
      <c r="L892" s="221" t="s">
        <v>14471</v>
      </c>
    </row>
    <row r="893" spans="1:12" ht="78" x14ac:dyDescent="0.3">
      <c r="A893" s="218" t="s">
        <v>412</v>
      </c>
      <c r="B893" s="219">
        <v>44757</v>
      </c>
      <c r="C893" s="220" t="s">
        <v>6298</v>
      </c>
      <c r="D893" s="221" t="s">
        <v>14472</v>
      </c>
      <c r="E893" s="221" t="s">
        <v>2808</v>
      </c>
      <c r="F893" s="223" t="s">
        <v>374</v>
      </c>
      <c r="G893" s="223" t="s">
        <v>374</v>
      </c>
      <c r="H893" s="294"/>
      <c r="I893" s="294" t="s">
        <v>2526</v>
      </c>
      <c r="J893" s="294"/>
      <c r="K893" s="221" t="s">
        <v>14473</v>
      </c>
      <c r="L893" s="221" t="s">
        <v>6302</v>
      </c>
    </row>
    <row r="894" spans="1:12" ht="93.6" x14ac:dyDescent="0.3">
      <c r="A894" s="218" t="s">
        <v>412</v>
      </c>
      <c r="B894" s="219">
        <v>44757</v>
      </c>
      <c r="C894" s="220" t="s">
        <v>14474</v>
      </c>
      <c r="D894" s="221" t="s">
        <v>14475</v>
      </c>
      <c r="E894" s="221" t="s">
        <v>1850</v>
      </c>
      <c r="F894" s="223" t="s">
        <v>374</v>
      </c>
      <c r="G894" s="223" t="s">
        <v>374</v>
      </c>
      <c r="H894" s="294"/>
      <c r="I894" s="294" t="s">
        <v>505</v>
      </c>
      <c r="J894" s="294"/>
      <c r="K894" s="221" t="s">
        <v>14476</v>
      </c>
      <c r="L894" s="221" t="s">
        <v>14477</v>
      </c>
    </row>
    <row r="895" spans="1:12" ht="46.8" x14ac:dyDescent="0.3">
      <c r="A895" s="218" t="s">
        <v>822</v>
      </c>
      <c r="B895" s="219">
        <v>44757</v>
      </c>
      <c r="C895" s="220" t="s">
        <v>7250</v>
      </c>
      <c r="D895" s="221" t="s">
        <v>14478</v>
      </c>
      <c r="E895" s="221" t="s">
        <v>2548</v>
      </c>
      <c r="F895" s="223" t="s">
        <v>374</v>
      </c>
      <c r="G895" s="223" t="s">
        <v>374</v>
      </c>
      <c r="H895" s="294"/>
      <c r="I895" s="294"/>
      <c r="J895" s="294"/>
      <c r="K895" s="221" t="s">
        <v>14479</v>
      </c>
      <c r="L895" s="221" t="s">
        <v>14480</v>
      </c>
    </row>
    <row r="896" spans="1:12" ht="46.8" x14ac:dyDescent="0.3">
      <c r="A896" s="202" t="s">
        <v>400</v>
      </c>
      <c r="B896" s="203">
        <v>44757</v>
      </c>
      <c r="C896" s="204" t="s">
        <v>14481</v>
      </c>
      <c r="D896" s="210" t="s">
        <v>14482</v>
      </c>
      <c r="E896" s="210" t="s">
        <v>14483</v>
      </c>
      <c r="F896" s="205" t="s">
        <v>1606</v>
      </c>
      <c r="G896" s="205" t="s">
        <v>409</v>
      </c>
      <c r="H896" s="286"/>
      <c r="I896" s="286"/>
      <c r="J896" s="286"/>
      <c r="K896" s="210" t="s">
        <v>14484</v>
      </c>
      <c r="L896" s="210" t="s">
        <v>14485</v>
      </c>
    </row>
    <row r="897" spans="1:12" ht="62.4" x14ac:dyDescent="0.3">
      <c r="A897" s="218" t="s">
        <v>400</v>
      </c>
      <c r="B897" s="219">
        <v>44757</v>
      </c>
      <c r="C897" s="220" t="s">
        <v>592</v>
      </c>
      <c r="D897" s="221" t="s">
        <v>593</v>
      </c>
      <c r="E897" s="221" t="s">
        <v>2000</v>
      </c>
      <c r="F897" s="223" t="s">
        <v>1518</v>
      </c>
      <c r="G897" s="223" t="s">
        <v>374</v>
      </c>
      <c r="H897" s="294"/>
      <c r="I897" s="294"/>
      <c r="J897" s="294"/>
      <c r="K897" s="221" t="s">
        <v>14486</v>
      </c>
      <c r="L897" s="221" t="s">
        <v>597</v>
      </c>
    </row>
    <row r="898" spans="1:12" ht="109.2" x14ac:dyDescent="0.3">
      <c r="A898" s="218" t="s">
        <v>400</v>
      </c>
      <c r="B898" s="219">
        <v>44757</v>
      </c>
      <c r="C898" s="220" t="s">
        <v>14487</v>
      </c>
      <c r="D898" s="221" t="s">
        <v>14488</v>
      </c>
      <c r="E898" s="221" t="s">
        <v>1737</v>
      </c>
      <c r="F898" s="223" t="s">
        <v>3298</v>
      </c>
      <c r="G898" s="223" t="s">
        <v>942</v>
      </c>
      <c r="H898" s="294"/>
      <c r="I898" s="294"/>
      <c r="J898" s="294"/>
      <c r="K898" s="221" t="s">
        <v>14489</v>
      </c>
      <c r="L898" s="221" t="s">
        <v>14490</v>
      </c>
    </row>
    <row r="899" spans="1:12" ht="31.2" x14ac:dyDescent="0.3">
      <c r="A899" s="218" t="s">
        <v>400</v>
      </c>
      <c r="B899" s="219">
        <v>44757</v>
      </c>
      <c r="C899" s="220" t="s">
        <v>14491</v>
      </c>
      <c r="D899" s="221" t="s">
        <v>14492</v>
      </c>
      <c r="E899" s="221" t="s">
        <v>4950</v>
      </c>
      <c r="F899" s="223" t="s">
        <v>374</v>
      </c>
      <c r="G899" s="223" t="s">
        <v>374</v>
      </c>
      <c r="H899" s="294"/>
      <c r="I899" s="294"/>
      <c r="J899" s="294"/>
      <c r="K899" s="221" t="s">
        <v>14493</v>
      </c>
      <c r="L899" s="221" t="s">
        <v>14494</v>
      </c>
    </row>
    <row r="900" spans="1:12" ht="62.4" x14ac:dyDescent="0.3">
      <c r="A900" s="218" t="s">
        <v>400</v>
      </c>
      <c r="B900" s="219">
        <v>44757</v>
      </c>
      <c r="C900" s="220" t="s">
        <v>14495</v>
      </c>
      <c r="D900" s="221" t="s">
        <v>14496</v>
      </c>
      <c r="E900" s="221" t="s">
        <v>14497</v>
      </c>
      <c r="F900" s="223" t="s">
        <v>374</v>
      </c>
      <c r="G900" s="223" t="s">
        <v>374</v>
      </c>
      <c r="H900" s="294"/>
      <c r="I900" s="294"/>
      <c r="J900" s="294"/>
      <c r="K900" s="221" t="s">
        <v>14498</v>
      </c>
      <c r="L900" s="221" t="s">
        <v>14499</v>
      </c>
    </row>
    <row r="901" spans="1:12" ht="78" x14ac:dyDescent="0.3">
      <c r="A901" s="218" t="s">
        <v>400</v>
      </c>
      <c r="B901" s="219">
        <v>44757</v>
      </c>
      <c r="C901" s="220" t="s">
        <v>14500</v>
      </c>
      <c r="D901" s="221" t="s">
        <v>14501</v>
      </c>
      <c r="E901" s="221" t="s">
        <v>3197</v>
      </c>
      <c r="F901" s="223" t="s">
        <v>374</v>
      </c>
      <c r="G901" s="223" t="s">
        <v>374</v>
      </c>
      <c r="H901" s="294"/>
      <c r="I901" s="294" t="s">
        <v>2678</v>
      </c>
      <c r="J901" s="294"/>
      <c r="K901" s="221" t="s">
        <v>14502</v>
      </c>
      <c r="L901" s="221" t="s">
        <v>14503</v>
      </c>
    </row>
    <row r="902" spans="1:12" ht="109.2" x14ac:dyDescent="0.3">
      <c r="A902" s="218" t="s">
        <v>400</v>
      </c>
      <c r="B902" s="219">
        <v>44757</v>
      </c>
      <c r="C902" s="220" t="s">
        <v>14504</v>
      </c>
      <c r="D902" s="221" t="s">
        <v>14505</v>
      </c>
      <c r="E902" s="221" t="s">
        <v>14506</v>
      </c>
      <c r="F902" s="223" t="s">
        <v>374</v>
      </c>
      <c r="G902" s="223" t="s">
        <v>374</v>
      </c>
      <c r="H902" s="294"/>
      <c r="I902" s="294"/>
      <c r="J902" s="294"/>
      <c r="K902" s="221" t="s">
        <v>14507</v>
      </c>
      <c r="L902" s="221" t="s">
        <v>14508</v>
      </c>
    </row>
    <row r="903" spans="1:12" ht="62.4" x14ac:dyDescent="0.3">
      <c r="A903" s="218" t="s">
        <v>750</v>
      </c>
      <c r="B903" s="219">
        <v>44757</v>
      </c>
      <c r="C903" s="220" t="s">
        <v>14509</v>
      </c>
      <c r="D903" s="221" t="s">
        <v>14510</v>
      </c>
      <c r="E903" s="221" t="s">
        <v>2105</v>
      </c>
      <c r="F903" s="223" t="s">
        <v>374</v>
      </c>
      <c r="G903" s="223" t="s">
        <v>374</v>
      </c>
      <c r="H903" s="294"/>
      <c r="I903" s="294" t="s">
        <v>1037</v>
      </c>
      <c r="J903" s="294"/>
      <c r="K903" s="221" t="s">
        <v>14511</v>
      </c>
      <c r="L903" s="221" t="s">
        <v>14512</v>
      </c>
    </row>
    <row r="904" spans="1:12" ht="62.4" x14ac:dyDescent="0.3">
      <c r="A904" s="218" t="s">
        <v>379</v>
      </c>
      <c r="B904" s="219">
        <v>44757</v>
      </c>
      <c r="C904" s="220" t="s">
        <v>4927</v>
      </c>
      <c r="D904" s="221" t="s">
        <v>4928</v>
      </c>
      <c r="E904" s="221" t="s">
        <v>1850</v>
      </c>
      <c r="F904" s="223" t="s">
        <v>374</v>
      </c>
      <c r="G904" s="223" t="s">
        <v>374</v>
      </c>
      <c r="H904" s="294"/>
      <c r="I904" s="294"/>
      <c r="J904" s="294"/>
      <c r="K904" s="211" t="s">
        <v>14513</v>
      </c>
      <c r="L904" s="221" t="s">
        <v>4931</v>
      </c>
    </row>
    <row r="905" spans="1:12" ht="93.6" x14ac:dyDescent="0.3">
      <c r="A905" s="218" t="s">
        <v>379</v>
      </c>
      <c r="B905" s="219">
        <v>44757</v>
      </c>
      <c r="C905" s="220" t="s">
        <v>14514</v>
      </c>
      <c r="D905" s="221" t="s">
        <v>14515</v>
      </c>
      <c r="E905" s="221" t="s">
        <v>14516</v>
      </c>
      <c r="F905" s="223" t="s">
        <v>374</v>
      </c>
      <c r="G905" s="223" t="s">
        <v>374</v>
      </c>
      <c r="H905" s="294"/>
      <c r="I905" s="294"/>
      <c r="J905" s="294"/>
      <c r="K905" s="221" t="s">
        <v>14517</v>
      </c>
      <c r="L905" s="221" t="s">
        <v>14518</v>
      </c>
    </row>
    <row r="906" spans="1:12" ht="93.6" x14ac:dyDescent="0.3">
      <c r="A906" s="218" t="s">
        <v>9906</v>
      </c>
      <c r="B906" s="219">
        <v>44750</v>
      </c>
      <c r="C906" s="220" t="s">
        <v>14519</v>
      </c>
      <c r="D906" s="221" t="s">
        <v>14520</v>
      </c>
      <c r="E906" s="221" t="s">
        <v>11603</v>
      </c>
      <c r="F906" s="223" t="s">
        <v>374</v>
      </c>
      <c r="G906" s="223" t="s">
        <v>374</v>
      </c>
      <c r="H906" s="294"/>
      <c r="I906" s="294"/>
      <c r="J906" s="294"/>
      <c r="K906" s="221" t="s">
        <v>14521</v>
      </c>
      <c r="L906" s="221" t="s">
        <v>14522</v>
      </c>
    </row>
    <row r="907" spans="1:12" ht="93.6" x14ac:dyDescent="0.3">
      <c r="A907" s="218" t="s">
        <v>1214</v>
      </c>
      <c r="B907" s="219">
        <v>44750</v>
      </c>
      <c r="C907" s="220" t="s">
        <v>10974</v>
      </c>
      <c r="D907" s="221" t="s">
        <v>14523</v>
      </c>
      <c r="E907" s="221" t="s">
        <v>4253</v>
      </c>
      <c r="F907" s="223" t="s">
        <v>374</v>
      </c>
      <c r="G907" s="223" t="s">
        <v>374</v>
      </c>
      <c r="H907" s="294"/>
      <c r="I907" s="294"/>
      <c r="J907" s="294"/>
      <c r="K907" s="221" t="s">
        <v>14524</v>
      </c>
      <c r="L907" s="221" t="s">
        <v>10975</v>
      </c>
    </row>
    <row r="908" spans="1:12" ht="124.8" x14ac:dyDescent="0.3">
      <c r="A908" s="218" t="s">
        <v>1214</v>
      </c>
      <c r="B908" s="219">
        <v>44750</v>
      </c>
      <c r="C908" s="220" t="s">
        <v>14525</v>
      </c>
      <c r="D908" s="221" t="s">
        <v>14526</v>
      </c>
      <c r="E908" s="221"/>
      <c r="F908" s="223" t="s">
        <v>374</v>
      </c>
      <c r="G908" s="223" t="s">
        <v>374</v>
      </c>
      <c r="H908" s="294"/>
      <c r="I908" s="294"/>
      <c r="J908" s="294"/>
      <c r="K908" s="221" t="s">
        <v>14527</v>
      </c>
      <c r="L908" s="221" t="s">
        <v>14528</v>
      </c>
    </row>
    <row r="909" spans="1:12" ht="156" x14ac:dyDescent="0.3">
      <c r="A909" s="218" t="s">
        <v>412</v>
      </c>
      <c r="B909" s="219">
        <v>44750</v>
      </c>
      <c r="C909" s="220" t="s">
        <v>14529</v>
      </c>
      <c r="D909" s="221" t="s">
        <v>14530</v>
      </c>
      <c r="E909" s="221" t="s">
        <v>14531</v>
      </c>
      <c r="F909" s="223" t="s">
        <v>1518</v>
      </c>
      <c r="G909" s="223" t="s">
        <v>7193</v>
      </c>
      <c r="H909" s="294"/>
      <c r="I909" s="294"/>
      <c r="J909" s="294"/>
      <c r="K909" s="221" t="s">
        <v>14532</v>
      </c>
      <c r="L909" s="221" t="s">
        <v>14533</v>
      </c>
    </row>
    <row r="910" spans="1:12" ht="78" x14ac:dyDescent="0.3">
      <c r="A910" s="218" t="s">
        <v>412</v>
      </c>
      <c r="B910" s="219">
        <v>44750</v>
      </c>
      <c r="C910" s="220" t="s">
        <v>14534</v>
      </c>
      <c r="D910" s="221" t="s">
        <v>14535</v>
      </c>
      <c r="E910" s="221" t="s">
        <v>4136</v>
      </c>
      <c r="F910" s="223" t="s">
        <v>374</v>
      </c>
      <c r="G910" s="223" t="s">
        <v>374</v>
      </c>
      <c r="H910" s="294"/>
      <c r="I910" s="294" t="s">
        <v>11197</v>
      </c>
      <c r="J910" s="294"/>
      <c r="K910" s="221" t="s">
        <v>14536</v>
      </c>
      <c r="L910" s="221" t="s">
        <v>14537</v>
      </c>
    </row>
    <row r="911" spans="1:12" ht="62.4" x14ac:dyDescent="0.3">
      <c r="A911" s="218" t="s">
        <v>412</v>
      </c>
      <c r="B911" s="219">
        <v>44750</v>
      </c>
      <c r="C911" s="220" t="s">
        <v>14538</v>
      </c>
      <c r="D911" s="221" t="s">
        <v>14539</v>
      </c>
      <c r="E911" s="221" t="s">
        <v>2185</v>
      </c>
      <c r="F911" s="223" t="s">
        <v>374</v>
      </c>
      <c r="G911" s="223" t="s">
        <v>374</v>
      </c>
      <c r="H911" s="294"/>
      <c r="I911" s="294"/>
      <c r="J911" s="294"/>
      <c r="K911" s="221" t="s">
        <v>14540</v>
      </c>
      <c r="L911" s="221" t="s">
        <v>14541</v>
      </c>
    </row>
    <row r="912" spans="1:12" ht="109.2" x14ac:dyDescent="0.3">
      <c r="A912" s="218" t="s">
        <v>412</v>
      </c>
      <c r="B912" s="219">
        <v>44750</v>
      </c>
      <c r="C912" s="220" t="s">
        <v>14542</v>
      </c>
      <c r="D912" s="221" t="s">
        <v>14543</v>
      </c>
      <c r="E912" s="221" t="s">
        <v>14544</v>
      </c>
      <c r="F912" s="223" t="s">
        <v>374</v>
      </c>
      <c r="G912" s="223" t="s">
        <v>374</v>
      </c>
      <c r="H912" s="294"/>
      <c r="I912" s="294"/>
      <c r="J912" s="294"/>
      <c r="K912" s="221" t="s">
        <v>14545</v>
      </c>
      <c r="L912" s="221" t="s">
        <v>14546</v>
      </c>
    </row>
    <row r="913" spans="1:12" ht="109.2" x14ac:dyDescent="0.3">
      <c r="A913" s="218" t="s">
        <v>412</v>
      </c>
      <c r="B913" s="219">
        <v>44750</v>
      </c>
      <c r="C913" s="220" t="s">
        <v>14547</v>
      </c>
      <c r="D913" s="221" t="s">
        <v>14548</v>
      </c>
      <c r="E913" s="221" t="s">
        <v>9238</v>
      </c>
      <c r="F913" s="223" t="s">
        <v>374</v>
      </c>
      <c r="G913" s="223" t="s">
        <v>374</v>
      </c>
      <c r="H913" s="294"/>
      <c r="I913" s="294" t="s">
        <v>14549</v>
      </c>
      <c r="J913" s="294"/>
      <c r="K913" s="221" t="s">
        <v>14550</v>
      </c>
      <c r="L913" s="221" t="s">
        <v>14551</v>
      </c>
    </row>
    <row r="914" spans="1:12" ht="62.4" x14ac:dyDescent="0.3">
      <c r="A914" s="218" t="s">
        <v>369</v>
      </c>
      <c r="B914" s="219">
        <v>44750</v>
      </c>
      <c r="C914" s="220" t="s">
        <v>14552</v>
      </c>
      <c r="D914" s="221" t="s">
        <v>14553</v>
      </c>
      <c r="E914" s="221" t="s">
        <v>1878</v>
      </c>
      <c r="F914" s="223" t="s">
        <v>1525</v>
      </c>
      <c r="G914" s="223" t="s">
        <v>1387</v>
      </c>
      <c r="H914" s="294"/>
      <c r="I914" s="294" t="s">
        <v>505</v>
      </c>
      <c r="J914" s="294"/>
      <c r="K914" s="221" t="s">
        <v>14554</v>
      </c>
      <c r="L914" s="221" t="s">
        <v>14555</v>
      </c>
    </row>
    <row r="915" spans="1:12" ht="46.8" x14ac:dyDescent="0.3">
      <c r="A915" s="218" t="s">
        <v>400</v>
      </c>
      <c r="B915" s="219">
        <v>44750</v>
      </c>
      <c r="C915" s="220" t="s">
        <v>14556</v>
      </c>
      <c r="D915" s="221" t="s">
        <v>2647</v>
      </c>
      <c r="E915" s="221" t="s">
        <v>14557</v>
      </c>
      <c r="F915" s="223" t="s">
        <v>374</v>
      </c>
      <c r="G915" s="223" t="s">
        <v>374</v>
      </c>
      <c r="H915" s="294"/>
      <c r="I915" s="294"/>
      <c r="J915" s="294"/>
      <c r="K915" s="221" t="s">
        <v>14558</v>
      </c>
      <c r="L915" s="221" t="s">
        <v>2650</v>
      </c>
    </row>
    <row r="916" spans="1:12" ht="93.6" x14ac:dyDescent="0.3">
      <c r="A916" s="218" t="s">
        <v>400</v>
      </c>
      <c r="B916" s="219">
        <v>44750</v>
      </c>
      <c r="C916" s="220" t="s">
        <v>5867</v>
      </c>
      <c r="D916" s="221" t="s">
        <v>5868</v>
      </c>
      <c r="E916" s="221" t="s">
        <v>9064</v>
      </c>
      <c r="F916" s="223" t="s">
        <v>374</v>
      </c>
      <c r="G916" s="223" t="s">
        <v>374</v>
      </c>
      <c r="H916" s="294"/>
      <c r="I916" s="294"/>
      <c r="J916" s="294"/>
      <c r="K916" s="221" t="s">
        <v>14559</v>
      </c>
      <c r="L916" s="221" t="s">
        <v>5871</v>
      </c>
    </row>
    <row r="917" spans="1:12" ht="109.2" x14ac:dyDescent="0.3">
      <c r="A917" s="218" t="s">
        <v>400</v>
      </c>
      <c r="B917" s="219">
        <v>44750</v>
      </c>
      <c r="C917" s="220" t="s">
        <v>5426</v>
      </c>
      <c r="D917" s="221" t="s">
        <v>5427</v>
      </c>
      <c r="E917" s="221" t="s">
        <v>5428</v>
      </c>
      <c r="F917" s="223" t="s">
        <v>374</v>
      </c>
      <c r="G917" s="223" t="s">
        <v>374</v>
      </c>
      <c r="H917" s="294"/>
      <c r="I917" s="294"/>
      <c r="J917" s="294"/>
      <c r="K917" s="221" t="s">
        <v>14560</v>
      </c>
      <c r="L917" s="221" t="s">
        <v>5431</v>
      </c>
    </row>
    <row r="918" spans="1:12" ht="78" x14ac:dyDescent="0.3">
      <c r="A918" s="218" t="s">
        <v>400</v>
      </c>
      <c r="B918" s="219">
        <v>44750</v>
      </c>
      <c r="C918" s="220" t="s">
        <v>14561</v>
      </c>
      <c r="D918" s="221" t="s">
        <v>14562</v>
      </c>
      <c r="E918" s="221" t="s">
        <v>14563</v>
      </c>
      <c r="F918" s="223" t="s">
        <v>374</v>
      </c>
      <c r="G918" s="223" t="s">
        <v>374</v>
      </c>
      <c r="H918" s="294"/>
      <c r="I918" s="294"/>
      <c r="J918" s="294"/>
      <c r="K918" s="221" t="s">
        <v>14564</v>
      </c>
      <c r="L918" s="221" t="s">
        <v>14565</v>
      </c>
    </row>
    <row r="919" spans="1:12" ht="109.2" x14ac:dyDescent="0.3">
      <c r="A919" s="218" t="s">
        <v>400</v>
      </c>
      <c r="B919" s="219">
        <v>44750</v>
      </c>
      <c r="C919" s="220" t="s">
        <v>14566</v>
      </c>
      <c r="D919" s="221" t="s">
        <v>14567</v>
      </c>
      <c r="E919" s="221" t="s">
        <v>14568</v>
      </c>
      <c r="F919" s="223" t="s">
        <v>374</v>
      </c>
      <c r="G919" s="223" t="s">
        <v>374</v>
      </c>
      <c r="H919" s="294"/>
      <c r="I919" s="294"/>
      <c r="J919" s="294"/>
      <c r="K919" s="221" t="s">
        <v>14569</v>
      </c>
      <c r="L919" s="221" t="s">
        <v>14570</v>
      </c>
    </row>
    <row r="920" spans="1:12" ht="109.2" x14ac:dyDescent="0.3">
      <c r="A920" s="218" t="s">
        <v>400</v>
      </c>
      <c r="B920" s="219">
        <v>44750</v>
      </c>
      <c r="C920" s="220" t="s">
        <v>8680</v>
      </c>
      <c r="D920" s="221" t="s">
        <v>8681</v>
      </c>
      <c r="E920" s="221" t="s">
        <v>3851</v>
      </c>
      <c r="F920" s="223" t="s">
        <v>374</v>
      </c>
      <c r="G920" s="223" t="s">
        <v>374</v>
      </c>
      <c r="H920" s="294"/>
      <c r="I920" s="294"/>
      <c r="J920" s="294"/>
      <c r="K920" s="221" t="s">
        <v>14571</v>
      </c>
      <c r="L920" s="221" t="s">
        <v>8684</v>
      </c>
    </row>
    <row r="921" spans="1:12" ht="124.8" x14ac:dyDescent="0.3">
      <c r="A921" s="218" t="s">
        <v>400</v>
      </c>
      <c r="B921" s="219">
        <v>44750</v>
      </c>
      <c r="C921" s="220" t="s">
        <v>14572</v>
      </c>
      <c r="D921" s="221" t="s">
        <v>14573</v>
      </c>
      <c r="E921" s="221" t="s">
        <v>14574</v>
      </c>
      <c r="F921" s="223" t="s">
        <v>374</v>
      </c>
      <c r="G921" s="223" t="s">
        <v>374</v>
      </c>
      <c r="H921" s="294"/>
      <c r="I921" s="294"/>
      <c r="J921" s="294"/>
      <c r="K921" s="221" t="s">
        <v>14575</v>
      </c>
      <c r="L921" s="221" t="s">
        <v>14576</v>
      </c>
    </row>
    <row r="922" spans="1:12" ht="46.8" x14ac:dyDescent="0.3">
      <c r="A922" s="218" t="s">
        <v>750</v>
      </c>
      <c r="B922" s="219">
        <v>44750</v>
      </c>
      <c r="C922" s="220" t="s">
        <v>14577</v>
      </c>
      <c r="D922" s="221" t="s">
        <v>14578</v>
      </c>
      <c r="E922" s="221" t="s">
        <v>14579</v>
      </c>
      <c r="F922" s="223" t="s">
        <v>374</v>
      </c>
      <c r="G922" s="223" t="s">
        <v>374</v>
      </c>
      <c r="H922" s="294"/>
      <c r="I922" s="294"/>
      <c r="J922" s="294"/>
      <c r="K922" s="221" t="s">
        <v>14580</v>
      </c>
      <c r="L922" s="221" t="s">
        <v>14581</v>
      </c>
    </row>
    <row r="923" spans="1:12" ht="62.4" x14ac:dyDescent="0.3">
      <c r="A923" s="218" t="s">
        <v>750</v>
      </c>
      <c r="B923" s="219">
        <v>44750</v>
      </c>
      <c r="C923" s="220" t="s">
        <v>14582</v>
      </c>
      <c r="D923" s="221" t="s">
        <v>14583</v>
      </c>
      <c r="E923" s="221" t="s">
        <v>1634</v>
      </c>
      <c r="F923" s="223" t="s">
        <v>374</v>
      </c>
      <c r="G923" s="223" t="s">
        <v>374</v>
      </c>
      <c r="H923" s="294"/>
      <c r="I923" s="294" t="s">
        <v>1037</v>
      </c>
      <c r="J923" s="294"/>
      <c r="K923" s="221" t="s">
        <v>14584</v>
      </c>
      <c r="L923" s="221" t="s">
        <v>14585</v>
      </c>
    </row>
    <row r="924" spans="1:12" ht="156" x14ac:dyDescent="0.3">
      <c r="A924" s="218" t="s">
        <v>379</v>
      </c>
      <c r="B924" s="219">
        <v>44750</v>
      </c>
      <c r="C924" s="220" t="s">
        <v>14586</v>
      </c>
      <c r="D924" s="221" t="s">
        <v>14587</v>
      </c>
      <c r="E924" s="221" t="s">
        <v>14588</v>
      </c>
      <c r="F924" s="223" t="s">
        <v>374</v>
      </c>
      <c r="G924" s="223" t="s">
        <v>1114</v>
      </c>
      <c r="H924" s="294"/>
      <c r="I924" s="294"/>
      <c r="J924" s="294"/>
      <c r="K924" s="221" t="s">
        <v>14589</v>
      </c>
      <c r="L924" s="221" t="s">
        <v>14590</v>
      </c>
    </row>
    <row r="925" spans="1:12" ht="93.6" x14ac:dyDescent="0.3">
      <c r="A925" s="218" t="s">
        <v>379</v>
      </c>
      <c r="B925" s="219">
        <v>44750</v>
      </c>
      <c r="C925" s="220" t="s">
        <v>14591</v>
      </c>
      <c r="D925" s="221" t="s">
        <v>14592</v>
      </c>
      <c r="E925" s="221" t="s">
        <v>445</v>
      </c>
      <c r="F925" s="223" t="s">
        <v>374</v>
      </c>
      <c r="G925" s="223" t="s">
        <v>374</v>
      </c>
      <c r="H925" s="294"/>
      <c r="I925" s="294"/>
      <c r="J925" s="294"/>
      <c r="K925" s="211" t="s">
        <v>14593</v>
      </c>
      <c r="L925" s="221" t="s">
        <v>14594</v>
      </c>
    </row>
    <row r="926" spans="1:12" ht="62.4" x14ac:dyDescent="0.3">
      <c r="A926" s="218" t="s">
        <v>379</v>
      </c>
      <c r="B926" s="219">
        <v>44750</v>
      </c>
      <c r="C926" s="220" t="s">
        <v>14595</v>
      </c>
      <c r="D926" s="221" t="s">
        <v>14596</v>
      </c>
      <c r="E926" s="221" t="s">
        <v>445</v>
      </c>
      <c r="F926" s="223" t="s">
        <v>374</v>
      </c>
      <c r="G926" s="223" t="s">
        <v>374</v>
      </c>
      <c r="H926" s="294"/>
      <c r="I926" s="294"/>
      <c r="J926" s="294"/>
      <c r="K926" s="211" t="s">
        <v>14597</v>
      </c>
      <c r="L926" s="221" t="s">
        <v>14598</v>
      </c>
    </row>
    <row r="927" spans="1:12" ht="62.4" x14ac:dyDescent="0.3">
      <c r="A927" s="218" t="s">
        <v>379</v>
      </c>
      <c r="B927" s="219">
        <v>44750</v>
      </c>
      <c r="C927" s="220" t="s">
        <v>14599</v>
      </c>
      <c r="D927" s="221" t="s">
        <v>14600</v>
      </c>
      <c r="E927" s="221" t="s">
        <v>445</v>
      </c>
      <c r="F927" s="223" t="s">
        <v>374</v>
      </c>
      <c r="G927" s="223" t="s">
        <v>374</v>
      </c>
      <c r="H927" s="294"/>
      <c r="I927" s="294"/>
      <c r="J927" s="294"/>
      <c r="K927" s="221" t="s">
        <v>14601</v>
      </c>
      <c r="L927" s="221" t="s">
        <v>14602</v>
      </c>
    </row>
    <row r="928" spans="1:12" ht="140.4" x14ac:dyDescent="0.3">
      <c r="A928" s="218" t="s">
        <v>1654</v>
      </c>
      <c r="B928" s="219">
        <v>44750</v>
      </c>
      <c r="C928" s="220" t="s">
        <v>14603</v>
      </c>
      <c r="D928" s="221" t="s">
        <v>14604</v>
      </c>
      <c r="E928" s="221" t="s">
        <v>2105</v>
      </c>
      <c r="F928" s="223" t="s">
        <v>1470</v>
      </c>
      <c r="G928" s="223" t="s">
        <v>374</v>
      </c>
      <c r="H928" s="294"/>
      <c r="I928" s="294"/>
      <c r="J928" s="294"/>
      <c r="K928" s="221" t="s">
        <v>14605</v>
      </c>
      <c r="L928" s="221" t="s">
        <v>14606</v>
      </c>
    </row>
    <row r="929" spans="1:12" ht="109.2" x14ac:dyDescent="0.3">
      <c r="A929" s="218" t="s">
        <v>442</v>
      </c>
      <c r="B929" s="219">
        <v>44743</v>
      </c>
      <c r="C929" s="220" t="s">
        <v>14607</v>
      </c>
      <c r="D929" s="221" t="s">
        <v>14608</v>
      </c>
      <c r="E929" s="221" t="s">
        <v>2270</v>
      </c>
      <c r="F929" s="223" t="s">
        <v>374</v>
      </c>
      <c r="G929" s="223" t="s">
        <v>374</v>
      </c>
      <c r="H929" s="294"/>
      <c r="I929" s="294"/>
      <c r="J929" s="294"/>
      <c r="K929" s="221" t="s">
        <v>14609</v>
      </c>
      <c r="L929" s="221" t="s">
        <v>14610</v>
      </c>
    </row>
    <row r="930" spans="1:12" ht="109.2" x14ac:dyDescent="0.3">
      <c r="A930" s="218" t="s">
        <v>1214</v>
      </c>
      <c r="B930" s="219">
        <v>44743</v>
      </c>
      <c r="C930" s="220" t="s">
        <v>14611</v>
      </c>
      <c r="D930" s="221" t="s">
        <v>14612</v>
      </c>
      <c r="E930" s="221" t="s">
        <v>14613</v>
      </c>
      <c r="F930" s="223" t="s">
        <v>3422</v>
      </c>
      <c r="G930" s="223" t="s">
        <v>942</v>
      </c>
      <c r="H930" s="294"/>
      <c r="I930" s="294"/>
      <c r="J930" s="294"/>
      <c r="K930" s="221" t="s">
        <v>14614</v>
      </c>
      <c r="L930" s="221" t="s">
        <v>14615</v>
      </c>
    </row>
    <row r="931" spans="1:12" ht="124.8" x14ac:dyDescent="0.3">
      <c r="A931" s="218" t="s">
        <v>1214</v>
      </c>
      <c r="B931" s="219">
        <v>44743</v>
      </c>
      <c r="C931" s="220" t="s">
        <v>14616</v>
      </c>
      <c r="D931" s="221" t="s">
        <v>14617</v>
      </c>
      <c r="E931" s="221" t="s">
        <v>1087</v>
      </c>
      <c r="F931" s="223" t="s">
        <v>4542</v>
      </c>
      <c r="G931" s="223" t="s">
        <v>374</v>
      </c>
      <c r="H931" s="294"/>
      <c r="I931" s="294"/>
      <c r="J931" s="294"/>
      <c r="K931" s="221" t="s">
        <v>14618</v>
      </c>
      <c r="L931" s="221" t="s">
        <v>14619</v>
      </c>
    </row>
    <row r="932" spans="1:12" ht="109.2" x14ac:dyDescent="0.3">
      <c r="A932" s="218" t="s">
        <v>1214</v>
      </c>
      <c r="B932" s="219">
        <v>44743</v>
      </c>
      <c r="C932" s="220" t="s">
        <v>14620</v>
      </c>
      <c r="D932" s="221" t="s">
        <v>14621</v>
      </c>
      <c r="E932" s="221" t="s">
        <v>14622</v>
      </c>
      <c r="F932" s="223" t="s">
        <v>374</v>
      </c>
      <c r="G932" s="223" t="s">
        <v>374</v>
      </c>
      <c r="H932" s="294"/>
      <c r="I932" s="294"/>
      <c r="J932" s="294"/>
      <c r="K932" s="221" t="s">
        <v>14623</v>
      </c>
      <c r="L932" s="221" t="s">
        <v>14624</v>
      </c>
    </row>
    <row r="933" spans="1:12" ht="62.4" x14ac:dyDescent="0.3">
      <c r="A933" s="218" t="s">
        <v>412</v>
      </c>
      <c r="B933" s="219">
        <v>44743</v>
      </c>
      <c r="C933" s="220" t="s">
        <v>5327</v>
      </c>
      <c r="D933" s="221" t="s">
        <v>6304</v>
      </c>
      <c r="E933" s="221" t="s">
        <v>2869</v>
      </c>
      <c r="F933" s="223" t="s">
        <v>1506</v>
      </c>
      <c r="G933" s="223" t="s">
        <v>665</v>
      </c>
      <c r="H933" s="294"/>
      <c r="I933" s="294"/>
      <c r="J933" s="294"/>
      <c r="K933" s="221" t="s">
        <v>14625</v>
      </c>
      <c r="L933" s="221" t="s">
        <v>5331</v>
      </c>
    </row>
    <row r="934" spans="1:12" ht="78" x14ac:dyDescent="0.3">
      <c r="A934" s="218" t="s">
        <v>369</v>
      </c>
      <c r="B934" s="219">
        <v>44743</v>
      </c>
      <c r="C934" s="220" t="s">
        <v>14626</v>
      </c>
      <c r="D934" s="221" t="s">
        <v>14627</v>
      </c>
      <c r="E934" s="221" t="s">
        <v>2869</v>
      </c>
      <c r="F934" s="223" t="s">
        <v>374</v>
      </c>
      <c r="G934" s="223" t="s">
        <v>374</v>
      </c>
      <c r="H934" s="294"/>
      <c r="I934" s="294"/>
      <c r="J934" s="294"/>
      <c r="K934" s="221" t="s">
        <v>14628</v>
      </c>
      <c r="L934" s="221" t="s">
        <v>14629</v>
      </c>
    </row>
    <row r="935" spans="1:12" ht="62.4" x14ac:dyDescent="0.3">
      <c r="A935" s="218" t="s">
        <v>927</v>
      </c>
      <c r="B935" s="219">
        <v>44743</v>
      </c>
      <c r="C935" s="220" t="s">
        <v>14630</v>
      </c>
      <c r="D935" s="221" t="s">
        <v>14631</v>
      </c>
      <c r="E935" s="221" t="s">
        <v>3247</v>
      </c>
      <c r="F935" s="223" t="s">
        <v>374</v>
      </c>
      <c r="G935" s="223" t="s">
        <v>374</v>
      </c>
      <c r="H935" s="294"/>
      <c r="I935" s="294"/>
      <c r="J935" s="294"/>
      <c r="K935" s="221" t="s">
        <v>14632</v>
      </c>
      <c r="L935" s="221" t="s">
        <v>14633</v>
      </c>
    </row>
    <row r="936" spans="1:12" ht="78" x14ac:dyDescent="0.3">
      <c r="A936" s="218" t="s">
        <v>400</v>
      </c>
      <c r="B936" s="219">
        <v>44743</v>
      </c>
      <c r="C936" s="220" t="s">
        <v>14634</v>
      </c>
      <c r="D936" s="221" t="s">
        <v>14635</v>
      </c>
      <c r="E936" s="221" t="s">
        <v>2105</v>
      </c>
      <c r="F936" s="212" t="s">
        <v>1606</v>
      </c>
      <c r="G936" s="223" t="s">
        <v>564</v>
      </c>
      <c r="H936" s="294"/>
      <c r="I936" s="294"/>
      <c r="J936" s="294"/>
      <c r="K936" s="211" t="s">
        <v>14636</v>
      </c>
      <c r="L936" s="221" t="s">
        <v>14637</v>
      </c>
    </row>
    <row r="937" spans="1:12" ht="62.4" x14ac:dyDescent="0.3">
      <c r="A937" s="218" t="s">
        <v>400</v>
      </c>
      <c r="B937" s="219">
        <v>44743</v>
      </c>
      <c r="C937" s="220" t="s">
        <v>14638</v>
      </c>
      <c r="D937" s="221" t="s">
        <v>14639</v>
      </c>
      <c r="E937" s="221" t="s">
        <v>14640</v>
      </c>
      <c r="F937" s="223" t="s">
        <v>1518</v>
      </c>
      <c r="G937" s="223" t="s">
        <v>4189</v>
      </c>
      <c r="H937" s="294"/>
      <c r="I937" s="294" t="s">
        <v>2678</v>
      </c>
      <c r="J937" s="294"/>
      <c r="K937" s="221" t="s">
        <v>14641</v>
      </c>
      <c r="L937" s="221" t="s">
        <v>14642</v>
      </c>
    </row>
    <row r="938" spans="1:12" ht="62.4" x14ac:dyDescent="0.3">
      <c r="A938" s="218" t="s">
        <v>400</v>
      </c>
      <c r="B938" s="219">
        <v>44743</v>
      </c>
      <c r="C938" s="220" t="s">
        <v>7609</v>
      </c>
      <c r="D938" s="221" t="s">
        <v>7610</v>
      </c>
      <c r="E938" s="221" t="s">
        <v>14643</v>
      </c>
      <c r="F938" s="223" t="s">
        <v>374</v>
      </c>
      <c r="G938" s="223" t="s">
        <v>942</v>
      </c>
      <c r="H938" s="294"/>
      <c r="I938" s="294"/>
      <c r="J938" s="294"/>
      <c r="K938" s="221" t="s">
        <v>14644</v>
      </c>
      <c r="L938" s="221" t="s">
        <v>7613</v>
      </c>
    </row>
    <row r="939" spans="1:12" ht="78" x14ac:dyDescent="0.3">
      <c r="A939" s="218" t="s">
        <v>400</v>
      </c>
      <c r="B939" s="219">
        <v>44743</v>
      </c>
      <c r="C939" s="220" t="s">
        <v>10093</v>
      </c>
      <c r="D939" s="221" t="s">
        <v>10094</v>
      </c>
      <c r="E939" s="221" t="s">
        <v>1913</v>
      </c>
      <c r="F939" s="223" t="s">
        <v>374</v>
      </c>
      <c r="G939" s="223" t="s">
        <v>374</v>
      </c>
      <c r="H939" s="294"/>
      <c r="I939" s="294"/>
      <c r="J939" s="294"/>
      <c r="K939" s="221" t="s">
        <v>14645</v>
      </c>
      <c r="L939" s="221" t="s">
        <v>10070</v>
      </c>
    </row>
    <row r="940" spans="1:12" ht="46.8" x14ac:dyDescent="0.3">
      <c r="A940" s="218" t="s">
        <v>400</v>
      </c>
      <c r="B940" s="219">
        <v>44743</v>
      </c>
      <c r="C940" s="220" t="s">
        <v>14646</v>
      </c>
      <c r="D940" s="221" t="s">
        <v>14647</v>
      </c>
      <c r="E940" s="221" t="s">
        <v>2105</v>
      </c>
      <c r="F940" s="223" t="s">
        <v>374</v>
      </c>
      <c r="G940" s="223" t="s">
        <v>374</v>
      </c>
      <c r="H940" s="294"/>
      <c r="I940" s="294"/>
      <c r="J940" s="294"/>
      <c r="K940" s="211" t="s">
        <v>14648</v>
      </c>
      <c r="L940" s="221" t="s">
        <v>14649</v>
      </c>
    </row>
    <row r="941" spans="1:12" ht="109.2" x14ac:dyDescent="0.3">
      <c r="A941" s="218" t="s">
        <v>400</v>
      </c>
      <c r="B941" s="219">
        <v>44743</v>
      </c>
      <c r="C941" s="220" t="s">
        <v>14650</v>
      </c>
      <c r="D941" s="221" t="s">
        <v>14651</v>
      </c>
      <c r="E941" s="221" t="s">
        <v>445</v>
      </c>
      <c r="F941" s="223" t="s">
        <v>374</v>
      </c>
      <c r="G941" s="223" t="s">
        <v>374</v>
      </c>
      <c r="H941" s="294"/>
      <c r="I941" s="294"/>
      <c r="J941" s="294"/>
      <c r="K941" s="221" t="s">
        <v>14652</v>
      </c>
      <c r="L941" s="221" t="s">
        <v>14653</v>
      </c>
    </row>
    <row r="942" spans="1:12" ht="62.4" x14ac:dyDescent="0.3">
      <c r="A942" s="218" t="s">
        <v>379</v>
      </c>
      <c r="B942" s="219">
        <v>44743</v>
      </c>
      <c r="C942" s="220" t="s">
        <v>14654</v>
      </c>
      <c r="D942" s="221" t="s">
        <v>14655</v>
      </c>
      <c r="E942" s="221" t="s">
        <v>2143</v>
      </c>
      <c r="F942" s="212" t="s">
        <v>1606</v>
      </c>
      <c r="G942" s="223" t="s">
        <v>409</v>
      </c>
      <c r="H942" s="294"/>
      <c r="I942" s="294"/>
      <c r="J942" s="294"/>
      <c r="K942" s="211" t="s">
        <v>14656</v>
      </c>
      <c r="L942" s="221" t="s">
        <v>14657</v>
      </c>
    </row>
    <row r="943" spans="1:12" ht="93.6" x14ac:dyDescent="0.3">
      <c r="A943" s="218" t="s">
        <v>379</v>
      </c>
      <c r="B943" s="219">
        <v>44743</v>
      </c>
      <c r="C943" s="220" t="s">
        <v>14658</v>
      </c>
      <c r="D943" s="221" t="s">
        <v>14659</v>
      </c>
      <c r="E943" s="221" t="s">
        <v>1677</v>
      </c>
      <c r="F943" s="223" t="s">
        <v>1525</v>
      </c>
      <c r="G943" s="223" t="s">
        <v>409</v>
      </c>
      <c r="H943" s="294"/>
      <c r="I943" s="294"/>
      <c r="J943" s="294"/>
      <c r="K943" s="221" t="s">
        <v>14660</v>
      </c>
      <c r="L943" s="221" t="s">
        <v>14661</v>
      </c>
    </row>
    <row r="944" spans="1:12" ht="93.6" x14ac:dyDescent="0.3">
      <c r="A944" s="218" t="s">
        <v>390</v>
      </c>
      <c r="B944" s="219">
        <v>44736</v>
      </c>
      <c r="C944" s="220" t="s">
        <v>14662</v>
      </c>
      <c r="D944" s="221" t="s">
        <v>14663</v>
      </c>
      <c r="E944" s="221" t="s">
        <v>1850</v>
      </c>
      <c r="F944" s="223" t="s">
        <v>1463</v>
      </c>
      <c r="G944" s="223" t="s">
        <v>409</v>
      </c>
      <c r="H944" s="294"/>
      <c r="I944" s="294" t="s">
        <v>2526</v>
      </c>
      <c r="J944" s="294"/>
      <c r="K944" s="221" t="s">
        <v>14664</v>
      </c>
      <c r="L944" s="221" t="s">
        <v>14665</v>
      </c>
    </row>
    <row r="945" spans="1:12" ht="78" x14ac:dyDescent="0.3">
      <c r="A945" s="218" t="s">
        <v>390</v>
      </c>
      <c r="B945" s="219">
        <v>44736</v>
      </c>
      <c r="C945" s="220" t="s">
        <v>9872</v>
      </c>
      <c r="D945" s="221" t="s">
        <v>14666</v>
      </c>
      <c r="E945" s="221" t="s">
        <v>2143</v>
      </c>
      <c r="F945" s="223" t="s">
        <v>374</v>
      </c>
      <c r="G945" s="223" t="s">
        <v>374</v>
      </c>
      <c r="H945" s="294"/>
      <c r="I945" s="294"/>
      <c r="J945" s="294"/>
      <c r="K945" s="221" t="s">
        <v>14667</v>
      </c>
      <c r="L945" s="221" t="s">
        <v>9876</v>
      </c>
    </row>
    <row r="946" spans="1:12" ht="78" x14ac:dyDescent="0.3">
      <c r="A946" s="218" t="s">
        <v>442</v>
      </c>
      <c r="B946" s="219">
        <v>44736</v>
      </c>
      <c r="C946" s="220" t="s">
        <v>14668</v>
      </c>
      <c r="D946" s="221" t="s">
        <v>14669</v>
      </c>
      <c r="E946" s="221" t="s">
        <v>14670</v>
      </c>
      <c r="F946" s="223" t="s">
        <v>374</v>
      </c>
      <c r="G946" s="223" t="s">
        <v>374</v>
      </c>
      <c r="H946" s="294"/>
      <c r="I946" s="294"/>
      <c r="J946" s="294"/>
      <c r="K946" s="221" t="s">
        <v>14671</v>
      </c>
      <c r="L946" s="221" t="s">
        <v>14672</v>
      </c>
    </row>
    <row r="947" spans="1:12" ht="109.2" x14ac:dyDescent="0.3">
      <c r="A947" s="218" t="s">
        <v>1214</v>
      </c>
      <c r="B947" s="219">
        <v>44736</v>
      </c>
      <c r="C947" s="220" t="s">
        <v>14673</v>
      </c>
      <c r="D947" s="221" t="s">
        <v>14674</v>
      </c>
      <c r="E947" s="221" t="s">
        <v>1913</v>
      </c>
      <c r="F947" s="223" t="s">
        <v>374</v>
      </c>
      <c r="G947" s="223" t="s">
        <v>374</v>
      </c>
      <c r="H947" s="294"/>
      <c r="I947" s="294" t="s">
        <v>2526</v>
      </c>
      <c r="J947" s="294"/>
      <c r="K947" s="221" t="s">
        <v>14675</v>
      </c>
      <c r="L947" s="221" t="s">
        <v>14676</v>
      </c>
    </row>
    <row r="948" spans="1:12" ht="93.6" x14ac:dyDescent="0.3">
      <c r="A948" s="218" t="s">
        <v>412</v>
      </c>
      <c r="B948" s="219">
        <v>44736</v>
      </c>
      <c r="C948" s="220" t="s">
        <v>14677</v>
      </c>
      <c r="D948" s="221" t="s">
        <v>14678</v>
      </c>
      <c r="E948" s="221" t="s">
        <v>14679</v>
      </c>
      <c r="F948" s="212" t="s">
        <v>1525</v>
      </c>
      <c r="G948" s="223" t="s">
        <v>665</v>
      </c>
      <c r="H948" s="294"/>
      <c r="I948" s="294"/>
      <c r="J948" s="294"/>
      <c r="K948" s="211" t="s">
        <v>14680</v>
      </c>
      <c r="L948" s="221" t="s">
        <v>14681</v>
      </c>
    </row>
    <row r="949" spans="1:12" ht="78" x14ac:dyDescent="0.3">
      <c r="A949" s="218" t="s">
        <v>412</v>
      </c>
      <c r="B949" s="219">
        <v>44736</v>
      </c>
      <c r="C949" s="220" t="s">
        <v>14682</v>
      </c>
      <c r="D949" s="221" t="s">
        <v>14683</v>
      </c>
      <c r="E949" s="221" t="s">
        <v>2143</v>
      </c>
      <c r="F949" s="223" t="s">
        <v>1470</v>
      </c>
      <c r="G949" s="223" t="s">
        <v>409</v>
      </c>
      <c r="H949" s="294"/>
      <c r="I949" s="294"/>
      <c r="J949" s="294"/>
      <c r="K949" s="221" t="s">
        <v>14684</v>
      </c>
      <c r="L949" s="221" t="s">
        <v>14685</v>
      </c>
    </row>
    <row r="950" spans="1:12" ht="46.8" x14ac:dyDescent="0.3">
      <c r="A950" s="218" t="s">
        <v>412</v>
      </c>
      <c r="B950" s="219">
        <v>44736</v>
      </c>
      <c r="C950" s="220" t="s">
        <v>14686</v>
      </c>
      <c r="D950" s="221" t="s">
        <v>14687</v>
      </c>
      <c r="E950" s="221" t="s">
        <v>6682</v>
      </c>
      <c r="F950" s="223" t="s">
        <v>374</v>
      </c>
      <c r="G950" s="223" t="s">
        <v>374</v>
      </c>
      <c r="H950" s="294"/>
      <c r="I950" s="294"/>
      <c r="J950" s="294"/>
      <c r="K950" s="221" t="s">
        <v>14688</v>
      </c>
      <c r="L950" s="221" t="s">
        <v>14689</v>
      </c>
    </row>
    <row r="951" spans="1:12" ht="78" x14ac:dyDescent="0.3">
      <c r="A951" s="218" t="s">
        <v>412</v>
      </c>
      <c r="B951" s="219">
        <v>44736</v>
      </c>
      <c r="C951" s="220" t="s">
        <v>14690</v>
      </c>
      <c r="D951" s="221" t="s">
        <v>14691</v>
      </c>
      <c r="E951" s="221" t="s">
        <v>2325</v>
      </c>
      <c r="F951" s="223" t="s">
        <v>374</v>
      </c>
      <c r="G951" s="223" t="s">
        <v>374</v>
      </c>
      <c r="H951" s="294"/>
      <c r="I951" s="294"/>
      <c r="J951" s="294"/>
      <c r="K951" s="221" t="s">
        <v>14692</v>
      </c>
      <c r="L951" s="221" t="s">
        <v>14693</v>
      </c>
    </row>
    <row r="952" spans="1:12" ht="93.6" x14ac:dyDescent="0.3">
      <c r="A952" s="218" t="s">
        <v>412</v>
      </c>
      <c r="B952" s="219">
        <v>44736</v>
      </c>
      <c r="C952" s="220" t="s">
        <v>14694</v>
      </c>
      <c r="D952" s="221" t="s">
        <v>14695</v>
      </c>
      <c r="E952" s="221" t="s">
        <v>3912</v>
      </c>
      <c r="F952" s="223" t="s">
        <v>374</v>
      </c>
      <c r="G952" s="223" t="s">
        <v>374</v>
      </c>
      <c r="H952" s="294"/>
      <c r="I952" s="294" t="s">
        <v>11197</v>
      </c>
      <c r="J952" s="294"/>
      <c r="K952" s="221" t="s">
        <v>14696</v>
      </c>
      <c r="L952" s="221" t="s">
        <v>14697</v>
      </c>
    </row>
    <row r="953" spans="1:12" ht="109.2" x14ac:dyDescent="0.3">
      <c r="A953" s="218" t="s">
        <v>412</v>
      </c>
      <c r="B953" s="219">
        <v>44736</v>
      </c>
      <c r="C953" s="220" t="s">
        <v>14698</v>
      </c>
      <c r="D953" s="221" t="s">
        <v>14699</v>
      </c>
      <c r="E953" s="221" t="s">
        <v>1572</v>
      </c>
      <c r="F953" s="223" t="s">
        <v>374</v>
      </c>
      <c r="G953" s="223" t="s">
        <v>374</v>
      </c>
      <c r="H953" s="294"/>
      <c r="I953" s="294" t="s">
        <v>2526</v>
      </c>
      <c r="J953" s="294"/>
      <c r="K953" s="221" t="s">
        <v>14700</v>
      </c>
      <c r="L953" s="221" t="s">
        <v>14701</v>
      </c>
    </row>
    <row r="954" spans="1:12" ht="109.2" x14ac:dyDescent="0.3">
      <c r="A954" s="218" t="s">
        <v>412</v>
      </c>
      <c r="B954" s="219">
        <v>44736</v>
      </c>
      <c r="C954" s="220" t="s">
        <v>6639</v>
      </c>
      <c r="D954" s="221" t="s">
        <v>6640</v>
      </c>
      <c r="E954" s="221" t="s">
        <v>14702</v>
      </c>
      <c r="F954" s="223" t="s">
        <v>374</v>
      </c>
      <c r="G954" s="223" t="s">
        <v>374</v>
      </c>
      <c r="H954" s="294"/>
      <c r="I954" s="294" t="s">
        <v>2526</v>
      </c>
      <c r="J954" s="294"/>
      <c r="K954" s="221" t="s">
        <v>14703</v>
      </c>
      <c r="L954" s="221" t="s">
        <v>14704</v>
      </c>
    </row>
    <row r="955" spans="1:12" ht="78" x14ac:dyDescent="0.3">
      <c r="A955" s="218" t="s">
        <v>369</v>
      </c>
      <c r="B955" s="219">
        <v>44736</v>
      </c>
      <c r="C955" s="220" t="s">
        <v>11199</v>
      </c>
      <c r="D955" s="221" t="s">
        <v>14705</v>
      </c>
      <c r="E955" s="221" t="s">
        <v>6073</v>
      </c>
      <c r="F955" s="223" t="s">
        <v>374</v>
      </c>
      <c r="G955" s="223" t="s">
        <v>374</v>
      </c>
      <c r="H955" s="294"/>
      <c r="I955" s="294"/>
      <c r="J955" s="294"/>
      <c r="K955" s="221" t="s">
        <v>14706</v>
      </c>
      <c r="L955" s="221" t="s">
        <v>11200</v>
      </c>
    </row>
    <row r="956" spans="1:12" ht="93.6" x14ac:dyDescent="0.3">
      <c r="A956" s="218" t="s">
        <v>369</v>
      </c>
      <c r="B956" s="219">
        <v>44736</v>
      </c>
      <c r="C956" s="220" t="s">
        <v>14707</v>
      </c>
      <c r="D956" s="221" t="s">
        <v>14708</v>
      </c>
      <c r="E956" s="221" t="s">
        <v>1702</v>
      </c>
      <c r="F956" s="223" t="s">
        <v>374</v>
      </c>
      <c r="G956" s="223" t="s">
        <v>374</v>
      </c>
      <c r="H956" s="294"/>
      <c r="I956" s="294"/>
      <c r="J956" s="294"/>
      <c r="K956" s="221" t="s">
        <v>14709</v>
      </c>
      <c r="L956" s="221" t="s">
        <v>14710</v>
      </c>
    </row>
    <row r="957" spans="1:12" ht="124.8" x14ac:dyDescent="0.3">
      <c r="A957" s="218" t="s">
        <v>684</v>
      </c>
      <c r="B957" s="219">
        <v>44736</v>
      </c>
      <c r="C957" s="220" t="s">
        <v>14711</v>
      </c>
      <c r="D957" s="221" t="s">
        <v>14712</v>
      </c>
      <c r="E957" s="221" t="s">
        <v>4253</v>
      </c>
      <c r="F957" s="223" t="s">
        <v>13820</v>
      </c>
      <c r="G957" s="223" t="s">
        <v>830</v>
      </c>
      <c r="H957" s="294"/>
      <c r="I957" s="294"/>
      <c r="J957" s="294"/>
      <c r="K957" s="221" t="s">
        <v>14713</v>
      </c>
      <c r="L957" s="221" t="s">
        <v>14714</v>
      </c>
    </row>
    <row r="958" spans="1:12" ht="93.6" x14ac:dyDescent="0.3">
      <c r="A958" s="218" t="s">
        <v>927</v>
      </c>
      <c r="B958" s="219">
        <v>44736</v>
      </c>
      <c r="C958" s="220" t="s">
        <v>14715</v>
      </c>
      <c r="D958" s="221" t="s">
        <v>14716</v>
      </c>
      <c r="E958" s="221" t="s">
        <v>1913</v>
      </c>
      <c r="F958" s="221" t="s">
        <v>374</v>
      </c>
      <c r="G958" s="223" t="s">
        <v>374</v>
      </c>
      <c r="H958" s="294"/>
      <c r="I958" s="294"/>
      <c r="J958" s="294"/>
      <c r="K958" s="211" t="s">
        <v>14717</v>
      </c>
      <c r="L958" s="221" t="s">
        <v>14718</v>
      </c>
    </row>
    <row r="959" spans="1:12" ht="78" x14ac:dyDescent="0.3">
      <c r="A959" s="218" t="s">
        <v>400</v>
      </c>
      <c r="B959" s="219">
        <v>44736</v>
      </c>
      <c r="C959" s="220" t="s">
        <v>14719</v>
      </c>
      <c r="D959" s="221" t="s">
        <v>14720</v>
      </c>
      <c r="E959" s="221" t="s">
        <v>2869</v>
      </c>
      <c r="F959" s="223" t="s">
        <v>374</v>
      </c>
      <c r="G959" s="223" t="s">
        <v>374</v>
      </c>
      <c r="H959" s="294"/>
      <c r="I959" s="294"/>
      <c r="J959" s="294"/>
      <c r="K959" s="221" t="s">
        <v>14721</v>
      </c>
      <c r="L959" s="221" t="s">
        <v>14722</v>
      </c>
    </row>
    <row r="960" spans="1:12" ht="78" x14ac:dyDescent="0.3">
      <c r="A960" s="218" t="s">
        <v>400</v>
      </c>
      <c r="B960" s="219">
        <v>44736</v>
      </c>
      <c r="C960" s="220" t="s">
        <v>8520</v>
      </c>
      <c r="D960" s="221" t="s">
        <v>8521</v>
      </c>
      <c r="E960" s="221" t="s">
        <v>14723</v>
      </c>
      <c r="F960" s="223" t="s">
        <v>374</v>
      </c>
      <c r="G960" s="223" t="s">
        <v>374</v>
      </c>
      <c r="H960" s="294"/>
      <c r="I960" s="294"/>
      <c r="J960" s="294"/>
      <c r="K960" s="221" t="s">
        <v>14724</v>
      </c>
      <c r="L960" s="221" t="s">
        <v>14725</v>
      </c>
    </row>
    <row r="961" spans="1:12" ht="62.4" x14ac:dyDescent="0.3">
      <c r="A961" s="218" t="s">
        <v>400</v>
      </c>
      <c r="B961" s="219">
        <v>44736</v>
      </c>
      <c r="C961" s="220" t="s">
        <v>14726</v>
      </c>
      <c r="D961" s="221" t="s">
        <v>14727</v>
      </c>
      <c r="E961" s="221" t="s">
        <v>14728</v>
      </c>
      <c r="F961" s="223" t="s">
        <v>374</v>
      </c>
      <c r="G961" s="223" t="s">
        <v>374</v>
      </c>
      <c r="H961" s="294"/>
      <c r="I961" s="294" t="s">
        <v>2678</v>
      </c>
      <c r="J961" s="294"/>
      <c r="K961" s="221" t="s">
        <v>14729</v>
      </c>
      <c r="L961" s="221" t="s">
        <v>14730</v>
      </c>
    </row>
    <row r="962" spans="1:12" ht="93.6" x14ac:dyDescent="0.3">
      <c r="A962" s="218" t="s">
        <v>400</v>
      </c>
      <c r="B962" s="219">
        <v>44736</v>
      </c>
      <c r="C962" s="220" t="s">
        <v>1735</v>
      </c>
      <c r="D962" s="221" t="s">
        <v>1736</v>
      </c>
      <c r="E962" s="221" t="s">
        <v>1737</v>
      </c>
      <c r="F962" s="223" t="s">
        <v>374</v>
      </c>
      <c r="G962" s="223" t="s">
        <v>374</v>
      </c>
      <c r="H962" s="294"/>
      <c r="I962" s="294"/>
      <c r="J962" s="294"/>
      <c r="K962" s="221" t="s">
        <v>14731</v>
      </c>
      <c r="L962" s="221" t="s">
        <v>1740</v>
      </c>
    </row>
    <row r="963" spans="1:12" ht="78" x14ac:dyDescent="0.3">
      <c r="A963" s="218" t="s">
        <v>400</v>
      </c>
      <c r="B963" s="219">
        <v>44736</v>
      </c>
      <c r="C963" s="220" t="s">
        <v>14732</v>
      </c>
      <c r="D963" s="221" t="s">
        <v>14733</v>
      </c>
      <c r="E963" s="221" t="s">
        <v>1412</v>
      </c>
      <c r="F963" s="223" t="s">
        <v>374</v>
      </c>
      <c r="G963" s="223" t="s">
        <v>374</v>
      </c>
      <c r="H963" s="294"/>
      <c r="I963" s="294" t="s">
        <v>2678</v>
      </c>
      <c r="J963" s="294"/>
      <c r="K963" s="221" t="s">
        <v>14734</v>
      </c>
      <c r="L963" s="221" t="s">
        <v>14735</v>
      </c>
    </row>
    <row r="964" spans="1:12" ht="93.6" x14ac:dyDescent="0.3">
      <c r="A964" s="218" t="s">
        <v>400</v>
      </c>
      <c r="B964" s="219">
        <v>44736</v>
      </c>
      <c r="C964" s="220" t="s">
        <v>14736</v>
      </c>
      <c r="D964" s="221" t="s">
        <v>14737</v>
      </c>
      <c r="E964" s="221" t="s">
        <v>14723</v>
      </c>
      <c r="F964" s="223" t="s">
        <v>374</v>
      </c>
      <c r="G964" s="223" t="s">
        <v>374</v>
      </c>
      <c r="H964" s="294"/>
      <c r="I964" s="294" t="s">
        <v>2678</v>
      </c>
      <c r="J964" s="294"/>
      <c r="K964" s="221" t="s">
        <v>14738</v>
      </c>
      <c r="L964" s="221" t="s">
        <v>14739</v>
      </c>
    </row>
    <row r="965" spans="1:12" ht="109.2" x14ac:dyDescent="0.3">
      <c r="A965" s="218" t="s">
        <v>400</v>
      </c>
      <c r="B965" s="219">
        <v>44736</v>
      </c>
      <c r="C965" s="220" t="s">
        <v>14740</v>
      </c>
      <c r="D965" s="221" t="s">
        <v>14741</v>
      </c>
      <c r="E965" s="221" t="s">
        <v>14742</v>
      </c>
      <c r="F965" s="223" t="s">
        <v>374</v>
      </c>
      <c r="G965" s="223" t="s">
        <v>374</v>
      </c>
      <c r="H965" s="294"/>
      <c r="I965" s="294" t="s">
        <v>2678</v>
      </c>
      <c r="J965" s="294"/>
      <c r="K965" s="221" t="s">
        <v>14743</v>
      </c>
      <c r="L965" s="221" t="s">
        <v>14744</v>
      </c>
    </row>
    <row r="966" spans="1:12" ht="62.4" x14ac:dyDescent="0.3">
      <c r="A966" s="202" t="s">
        <v>379</v>
      </c>
      <c r="B966" s="203">
        <v>44736</v>
      </c>
      <c r="C966" s="204" t="s">
        <v>14745</v>
      </c>
      <c r="D966" s="210" t="s">
        <v>14746</v>
      </c>
      <c r="E966" s="210" t="s">
        <v>1850</v>
      </c>
      <c r="F966" s="205" t="s">
        <v>1463</v>
      </c>
      <c r="G966" s="205" t="s">
        <v>409</v>
      </c>
      <c r="H966" s="286"/>
      <c r="I966" s="286"/>
      <c r="J966" s="286"/>
      <c r="K966" s="210" t="s">
        <v>14747</v>
      </c>
      <c r="L966" s="210" t="s">
        <v>14748</v>
      </c>
    </row>
    <row r="967" spans="1:12" ht="93.6" x14ac:dyDescent="0.3">
      <c r="A967" s="218" t="s">
        <v>379</v>
      </c>
      <c r="B967" s="219">
        <v>44736</v>
      </c>
      <c r="C967" s="220" t="s">
        <v>2998</v>
      </c>
      <c r="D967" s="221" t="s">
        <v>2999</v>
      </c>
      <c r="E967" s="221" t="s">
        <v>1449</v>
      </c>
      <c r="F967" s="223" t="s">
        <v>374</v>
      </c>
      <c r="G967" s="223" t="s">
        <v>374</v>
      </c>
      <c r="H967" s="294"/>
      <c r="I967" s="294"/>
      <c r="J967" s="294"/>
      <c r="K967" s="221" t="s">
        <v>14749</v>
      </c>
      <c r="L967" s="221" t="s">
        <v>3003</v>
      </c>
    </row>
    <row r="968" spans="1:12" ht="78" x14ac:dyDescent="0.3">
      <c r="A968" s="218" t="s">
        <v>379</v>
      </c>
      <c r="B968" s="219">
        <v>44736</v>
      </c>
      <c r="C968" s="220" t="s">
        <v>14750</v>
      </c>
      <c r="D968" s="221" t="s">
        <v>14751</v>
      </c>
      <c r="E968" s="221" t="s">
        <v>14752</v>
      </c>
      <c r="F968" s="223" t="s">
        <v>374</v>
      </c>
      <c r="G968" s="223" t="s">
        <v>374</v>
      </c>
      <c r="H968" s="294"/>
      <c r="I968" s="294"/>
      <c r="J968" s="294"/>
      <c r="K968" s="221" t="s">
        <v>14753</v>
      </c>
      <c r="L968" s="221" t="s">
        <v>14754</v>
      </c>
    </row>
    <row r="969" spans="1:12" ht="93.6" x14ac:dyDescent="0.3">
      <c r="A969" s="218" t="s">
        <v>379</v>
      </c>
      <c r="B969" s="219">
        <v>44736</v>
      </c>
      <c r="C969" s="220" t="s">
        <v>14755</v>
      </c>
      <c r="D969" s="221" t="s">
        <v>14756</v>
      </c>
      <c r="E969" s="221" t="s">
        <v>1850</v>
      </c>
      <c r="F969" s="223" t="s">
        <v>374</v>
      </c>
      <c r="G969" s="223" t="s">
        <v>374</v>
      </c>
      <c r="H969" s="294"/>
      <c r="I969" s="294"/>
      <c r="J969" s="294"/>
      <c r="K969" s="221" t="s">
        <v>14757</v>
      </c>
      <c r="L969" s="221" t="s">
        <v>14758</v>
      </c>
    </row>
    <row r="970" spans="1:12" ht="156" x14ac:dyDescent="0.3">
      <c r="A970" s="218" t="s">
        <v>379</v>
      </c>
      <c r="B970" s="219">
        <v>44736</v>
      </c>
      <c r="C970" s="220" t="s">
        <v>11194</v>
      </c>
      <c r="D970" s="221" t="s">
        <v>14759</v>
      </c>
      <c r="E970" s="221" t="s">
        <v>14760</v>
      </c>
      <c r="F970" s="223" t="s">
        <v>374</v>
      </c>
      <c r="G970" s="223" t="s">
        <v>374</v>
      </c>
      <c r="H970" s="294"/>
      <c r="I970" s="294" t="s">
        <v>11197</v>
      </c>
      <c r="J970" s="294"/>
      <c r="K970" s="221" t="s">
        <v>11196</v>
      </c>
      <c r="L970" s="221" t="s">
        <v>11195</v>
      </c>
    </row>
    <row r="971" spans="1:12" ht="93.6" x14ac:dyDescent="0.3">
      <c r="A971" s="218" t="s">
        <v>1654</v>
      </c>
      <c r="B971" s="219">
        <v>44736</v>
      </c>
      <c r="C971" s="220" t="s">
        <v>14761</v>
      </c>
      <c r="D971" s="221" t="s">
        <v>14762</v>
      </c>
      <c r="E971" s="221" t="s">
        <v>14763</v>
      </c>
      <c r="F971" s="223" t="s">
        <v>3422</v>
      </c>
      <c r="G971" s="223" t="s">
        <v>564</v>
      </c>
      <c r="H971" s="294"/>
      <c r="I971" s="294"/>
      <c r="J971" s="294"/>
      <c r="K971" s="221" t="s">
        <v>14764</v>
      </c>
      <c r="L971" s="221" t="s">
        <v>14765</v>
      </c>
    </row>
    <row r="972" spans="1:12" ht="78" x14ac:dyDescent="0.3">
      <c r="A972" s="218" t="s">
        <v>1654</v>
      </c>
      <c r="B972" s="219">
        <v>44736</v>
      </c>
      <c r="C972" s="220" t="s">
        <v>14766</v>
      </c>
      <c r="D972" s="221" t="s">
        <v>14767</v>
      </c>
      <c r="E972" s="221" t="s">
        <v>1572</v>
      </c>
      <c r="F972" s="223" t="s">
        <v>374</v>
      </c>
      <c r="G972" s="223" t="s">
        <v>374</v>
      </c>
      <c r="H972" s="294"/>
      <c r="I972" s="294"/>
      <c r="J972" s="294"/>
      <c r="K972" s="221" t="s">
        <v>14768</v>
      </c>
      <c r="L972" s="221" t="s">
        <v>9776</v>
      </c>
    </row>
    <row r="973" spans="1:12" ht="124.8" x14ac:dyDescent="0.3">
      <c r="A973" s="218" t="s">
        <v>602</v>
      </c>
      <c r="B973" s="219">
        <v>44729</v>
      </c>
      <c r="C973" s="220" t="s">
        <v>14769</v>
      </c>
      <c r="D973" s="221" t="s">
        <v>14770</v>
      </c>
      <c r="E973" s="221" t="s">
        <v>14771</v>
      </c>
      <c r="F973" s="223" t="s">
        <v>5745</v>
      </c>
      <c r="G973" s="223" t="s">
        <v>3812</v>
      </c>
      <c r="H973" s="294"/>
      <c r="I973" s="294"/>
      <c r="J973" s="294"/>
      <c r="K973" s="221" t="s">
        <v>14772</v>
      </c>
      <c r="L973" s="221" t="s">
        <v>14773</v>
      </c>
    </row>
    <row r="974" spans="1:12" ht="93.6" x14ac:dyDescent="0.3">
      <c r="A974" s="218" t="s">
        <v>412</v>
      </c>
      <c r="B974" s="219">
        <v>44729</v>
      </c>
      <c r="C974" s="220" t="s">
        <v>14774</v>
      </c>
      <c r="D974" s="221" t="s">
        <v>14775</v>
      </c>
      <c r="E974" s="221" t="s">
        <v>2548</v>
      </c>
      <c r="F974" s="223" t="s">
        <v>1470</v>
      </c>
      <c r="G974" s="223" t="s">
        <v>830</v>
      </c>
      <c r="H974" s="294"/>
      <c r="I974" s="294"/>
      <c r="J974" s="294"/>
      <c r="K974" s="221" t="s">
        <v>14776</v>
      </c>
      <c r="L974" s="221" t="s">
        <v>14777</v>
      </c>
    </row>
    <row r="975" spans="1:12" ht="46.8" x14ac:dyDescent="0.3">
      <c r="A975" s="218" t="s">
        <v>412</v>
      </c>
      <c r="B975" s="219">
        <v>44729</v>
      </c>
      <c r="C975" s="220" t="s">
        <v>14778</v>
      </c>
      <c r="D975" s="221" t="s">
        <v>14779</v>
      </c>
      <c r="E975" s="221" t="s">
        <v>1850</v>
      </c>
      <c r="F975" s="223" t="s">
        <v>374</v>
      </c>
      <c r="G975" s="223" t="s">
        <v>374</v>
      </c>
      <c r="H975" s="294"/>
      <c r="I975" s="294"/>
      <c r="J975" s="294"/>
      <c r="K975" s="221" t="s">
        <v>14780</v>
      </c>
      <c r="L975" s="221" t="s">
        <v>14781</v>
      </c>
    </row>
    <row r="976" spans="1:12" ht="124.8" x14ac:dyDescent="0.3">
      <c r="A976" s="218" t="s">
        <v>412</v>
      </c>
      <c r="B976" s="219">
        <v>44729</v>
      </c>
      <c r="C976" s="220" t="s">
        <v>14782</v>
      </c>
      <c r="D976" s="221" t="s">
        <v>14783</v>
      </c>
      <c r="E976" s="221" t="s">
        <v>14784</v>
      </c>
      <c r="F976" s="223" t="s">
        <v>374</v>
      </c>
      <c r="G976" s="223" t="s">
        <v>374</v>
      </c>
      <c r="H976" s="294"/>
      <c r="I976" s="294"/>
      <c r="J976" s="294"/>
      <c r="K976" s="221" t="s">
        <v>14785</v>
      </c>
      <c r="L976" s="221" t="s">
        <v>14786</v>
      </c>
    </row>
    <row r="977" spans="1:12" ht="78" x14ac:dyDescent="0.3">
      <c r="A977" s="218" t="s">
        <v>400</v>
      </c>
      <c r="B977" s="219">
        <v>44729</v>
      </c>
      <c r="C977" s="220" t="s">
        <v>14787</v>
      </c>
      <c r="D977" s="221" t="s">
        <v>14788</v>
      </c>
      <c r="E977" s="221" t="s">
        <v>1360</v>
      </c>
      <c r="F977" s="223" t="s">
        <v>3422</v>
      </c>
      <c r="G977" s="223" t="s">
        <v>2115</v>
      </c>
      <c r="H977" s="294"/>
      <c r="I977" s="294"/>
      <c r="J977" s="294"/>
      <c r="K977" s="221" t="s">
        <v>14789</v>
      </c>
      <c r="L977" s="221" t="s">
        <v>14790</v>
      </c>
    </row>
    <row r="978" spans="1:12" ht="46.8" x14ac:dyDescent="0.3">
      <c r="A978" s="218" t="s">
        <v>400</v>
      </c>
      <c r="B978" s="219">
        <v>44729</v>
      </c>
      <c r="C978" s="220" t="s">
        <v>8354</v>
      </c>
      <c r="D978" s="221" t="s">
        <v>8355</v>
      </c>
      <c r="E978" s="221" t="s">
        <v>1449</v>
      </c>
      <c r="F978" s="223" t="s">
        <v>374</v>
      </c>
      <c r="G978" s="223" t="s">
        <v>374</v>
      </c>
      <c r="H978" s="294"/>
      <c r="I978" s="294"/>
      <c r="J978" s="294"/>
      <c r="K978" s="221" t="s">
        <v>14791</v>
      </c>
      <c r="L978" s="221" t="s">
        <v>14792</v>
      </c>
    </row>
    <row r="979" spans="1:12" ht="93.6" x14ac:dyDescent="0.3">
      <c r="A979" s="218" t="s">
        <v>400</v>
      </c>
      <c r="B979" s="219">
        <v>44729</v>
      </c>
      <c r="C979" s="220" t="s">
        <v>14793</v>
      </c>
      <c r="D979" s="221" t="s">
        <v>14794</v>
      </c>
      <c r="E979" s="221" t="s">
        <v>1702</v>
      </c>
      <c r="F979" s="223" t="s">
        <v>374</v>
      </c>
      <c r="G979" s="223" t="s">
        <v>374</v>
      </c>
      <c r="H979" s="294"/>
      <c r="I979" s="294"/>
      <c r="J979" s="294"/>
      <c r="K979" s="221" t="s">
        <v>14795</v>
      </c>
      <c r="L979" s="221" t="s">
        <v>14796</v>
      </c>
    </row>
    <row r="980" spans="1:12" ht="62.4" x14ac:dyDescent="0.3">
      <c r="A980" s="218" t="s">
        <v>400</v>
      </c>
      <c r="B980" s="219">
        <v>44729</v>
      </c>
      <c r="C980" s="220" t="s">
        <v>14797</v>
      </c>
      <c r="D980" s="221" t="s">
        <v>14798</v>
      </c>
      <c r="E980" s="221" t="s">
        <v>445</v>
      </c>
      <c r="F980" s="223" t="s">
        <v>374</v>
      </c>
      <c r="G980" s="223" t="s">
        <v>374</v>
      </c>
      <c r="H980" s="294"/>
      <c r="I980" s="294" t="s">
        <v>2678</v>
      </c>
      <c r="J980" s="294"/>
      <c r="K980" s="221" t="s">
        <v>14799</v>
      </c>
      <c r="L980" s="221" t="s">
        <v>14800</v>
      </c>
    </row>
    <row r="981" spans="1:12" ht="62.4" x14ac:dyDescent="0.3">
      <c r="A981" s="218" t="s">
        <v>400</v>
      </c>
      <c r="B981" s="219">
        <v>44729</v>
      </c>
      <c r="C981" s="220" t="s">
        <v>14801</v>
      </c>
      <c r="D981" s="221" t="s">
        <v>11769</v>
      </c>
      <c r="E981" s="221" t="s">
        <v>6073</v>
      </c>
      <c r="F981" s="223" t="s">
        <v>374</v>
      </c>
      <c r="G981" s="223" t="s">
        <v>374</v>
      </c>
      <c r="H981" s="294"/>
      <c r="I981" s="294"/>
      <c r="J981" s="294"/>
      <c r="K981" s="221" t="s">
        <v>14802</v>
      </c>
      <c r="L981" s="221" t="s">
        <v>14803</v>
      </c>
    </row>
    <row r="982" spans="1:12" ht="62.4" x14ac:dyDescent="0.3">
      <c r="A982" s="218" t="s">
        <v>400</v>
      </c>
      <c r="B982" s="219">
        <v>44729</v>
      </c>
      <c r="C982" s="220" t="s">
        <v>14804</v>
      </c>
      <c r="D982" s="221" t="s">
        <v>14805</v>
      </c>
      <c r="E982" s="221" t="s">
        <v>1702</v>
      </c>
      <c r="F982" s="223" t="s">
        <v>374</v>
      </c>
      <c r="G982" s="223" t="s">
        <v>374</v>
      </c>
      <c r="H982" s="294"/>
      <c r="I982" s="294"/>
      <c r="J982" s="294"/>
      <c r="K982" s="221" t="s">
        <v>14806</v>
      </c>
      <c r="L982" s="221" t="s">
        <v>14807</v>
      </c>
    </row>
    <row r="983" spans="1:12" ht="78" x14ac:dyDescent="0.3">
      <c r="A983" s="218" t="s">
        <v>400</v>
      </c>
      <c r="B983" s="219">
        <v>44729</v>
      </c>
      <c r="C983" s="220" t="s">
        <v>14808</v>
      </c>
      <c r="D983" s="221" t="s">
        <v>14809</v>
      </c>
      <c r="E983" s="221" t="s">
        <v>1401</v>
      </c>
      <c r="F983" s="223" t="s">
        <v>374</v>
      </c>
      <c r="G983" s="223" t="s">
        <v>374</v>
      </c>
      <c r="H983" s="294"/>
      <c r="I983" s="294"/>
      <c r="J983" s="294"/>
      <c r="K983" s="221" t="s">
        <v>14810</v>
      </c>
      <c r="L983" s="221" t="s">
        <v>14811</v>
      </c>
    </row>
    <row r="984" spans="1:12" ht="109.2" x14ac:dyDescent="0.3">
      <c r="A984" s="202" t="s">
        <v>379</v>
      </c>
      <c r="B984" s="203">
        <v>44729</v>
      </c>
      <c r="C984" s="204" t="s">
        <v>14812</v>
      </c>
      <c r="D984" s="210" t="s">
        <v>14813</v>
      </c>
      <c r="E984" s="210" t="s">
        <v>1661</v>
      </c>
      <c r="F984" s="210" t="s">
        <v>1525</v>
      </c>
      <c r="G984" s="205" t="s">
        <v>409</v>
      </c>
      <c r="H984" s="286"/>
      <c r="I984" s="286" t="s">
        <v>2526</v>
      </c>
      <c r="J984" s="286"/>
      <c r="K984" s="249" t="s">
        <v>14814</v>
      </c>
      <c r="L984" s="210" t="s">
        <v>14815</v>
      </c>
    </row>
    <row r="985" spans="1:12" ht="93.6" x14ac:dyDescent="0.3">
      <c r="A985" s="218" t="s">
        <v>379</v>
      </c>
      <c r="B985" s="219">
        <v>44729</v>
      </c>
      <c r="C985" s="220" t="s">
        <v>14816</v>
      </c>
      <c r="D985" s="221" t="s">
        <v>14817</v>
      </c>
      <c r="E985" s="221" t="s">
        <v>10471</v>
      </c>
      <c r="F985" s="223" t="s">
        <v>2702</v>
      </c>
      <c r="G985" s="223" t="s">
        <v>2115</v>
      </c>
      <c r="H985" s="294"/>
      <c r="I985" s="294" t="s">
        <v>2678</v>
      </c>
      <c r="J985" s="294"/>
      <c r="K985" s="221" t="s">
        <v>14818</v>
      </c>
      <c r="L985" s="221" t="s">
        <v>14819</v>
      </c>
    </row>
    <row r="986" spans="1:12" ht="62.4" x14ac:dyDescent="0.3">
      <c r="A986" s="218" t="s">
        <v>379</v>
      </c>
      <c r="B986" s="219">
        <v>44729</v>
      </c>
      <c r="C986" s="220" t="s">
        <v>14820</v>
      </c>
      <c r="D986" s="221" t="s">
        <v>14821</v>
      </c>
      <c r="E986" s="221" t="s">
        <v>1572</v>
      </c>
      <c r="F986" s="223" t="s">
        <v>374</v>
      </c>
      <c r="G986" s="223" t="s">
        <v>374</v>
      </c>
      <c r="H986" s="294"/>
      <c r="I986" s="294"/>
      <c r="J986" s="294"/>
      <c r="K986" s="221" t="s">
        <v>14822</v>
      </c>
      <c r="L986" s="221" t="s">
        <v>14823</v>
      </c>
    </row>
    <row r="987" spans="1:12" ht="62.4" x14ac:dyDescent="0.3">
      <c r="A987" s="218" t="s">
        <v>379</v>
      </c>
      <c r="B987" s="219">
        <v>44729</v>
      </c>
      <c r="C987" s="220" t="s">
        <v>6727</v>
      </c>
      <c r="D987" s="221" t="s">
        <v>6728</v>
      </c>
      <c r="E987" s="221" t="s">
        <v>1340</v>
      </c>
      <c r="F987" s="223" t="s">
        <v>374</v>
      </c>
      <c r="G987" s="223" t="s">
        <v>374</v>
      </c>
      <c r="H987" s="294"/>
      <c r="I987" s="294"/>
      <c r="J987" s="294"/>
      <c r="K987" s="221" t="s">
        <v>14824</v>
      </c>
      <c r="L987" s="221" t="s">
        <v>6730</v>
      </c>
    </row>
    <row r="988" spans="1:12" ht="62.4" x14ac:dyDescent="0.3">
      <c r="A988" s="218" t="s">
        <v>379</v>
      </c>
      <c r="B988" s="219">
        <v>44729</v>
      </c>
      <c r="C988" s="220" t="s">
        <v>14825</v>
      </c>
      <c r="D988" s="221" t="s">
        <v>14826</v>
      </c>
      <c r="E988" s="221" t="s">
        <v>2185</v>
      </c>
      <c r="F988" s="223" t="s">
        <v>374</v>
      </c>
      <c r="G988" s="223" t="s">
        <v>374</v>
      </c>
      <c r="H988" s="294"/>
      <c r="I988" s="294"/>
      <c r="J988" s="294"/>
      <c r="K988" s="221" t="s">
        <v>14827</v>
      </c>
      <c r="L988" s="221" t="s">
        <v>14828</v>
      </c>
    </row>
    <row r="989" spans="1:12" ht="62.4" x14ac:dyDescent="0.3">
      <c r="A989" s="218" t="s">
        <v>379</v>
      </c>
      <c r="B989" s="219">
        <v>44729</v>
      </c>
      <c r="C989" s="220" t="s">
        <v>14829</v>
      </c>
      <c r="D989" s="221" t="s">
        <v>14830</v>
      </c>
      <c r="E989" s="221" t="s">
        <v>1677</v>
      </c>
      <c r="F989" s="223" t="s">
        <v>374</v>
      </c>
      <c r="G989" s="223" t="s">
        <v>374</v>
      </c>
      <c r="H989" s="294"/>
      <c r="I989" s="294"/>
      <c r="J989" s="294"/>
      <c r="K989" s="221" t="s">
        <v>14831</v>
      </c>
      <c r="L989" s="221" t="s">
        <v>14832</v>
      </c>
    </row>
    <row r="990" spans="1:12" ht="31.2" x14ac:dyDescent="0.3">
      <c r="A990" s="218" t="s">
        <v>602</v>
      </c>
      <c r="B990" s="219">
        <v>44722</v>
      </c>
      <c r="C990" s="220" t="s">
        <v>14833</v>
      </c>
      <c r="D990" s="221" t="s">
        <v>14834</v>
      </c>
      <c r="E990" s="221" t="s">
        <v>988</v>
      </c>
      <c r="F990" s="221" t="s">
        <v>1463</v>
      </c>
      <c r="G990" s="223" t="s">
        <v>564</v>
      </c>
      <c r="H990" s="294"/>
      <c r="I990" s="294"/>
      <c r="J990" s="294"/>
      <c r="K990" s="211" t="s">
        <v>14835</v>
      </c>
      <c r="L990" s="221" t="s">
        <v>14836</v>
      </c>
    </row>
    <row r="991" spans="1:12" ht="93.6" x14ac:dyDescent="0.3">
      <c r="A991" s="218" t="s">
        <v>1214</v>
      </c>
      <c r="B991" s="219">
        <v>44722</v>
      </c>
      <c r="C991" s="220" t="s">
        <v>14837</v>
      </c>
      <c r="D991" s="221" t="s">
        <v>14838</v>
      </c>
      <c r="E991" s="221" t="s">
        <v>2869</v>
      </c>
      <c r="F991" s="223" t="s">
        <v>1606</v>
      </c>
      <c r="G991" s="223" t="s">
        <v>409</v>
      </c>
      <c r="H991" s="294"/>
      <c r="I991" s="294"/>
      <c r="J991" s="294"/>
      <c r="K991" s="221" t="s">
        <v>14839</v>
      </c>
      <c r="L991" s="221" t="s">
        <v>14840</v>
      </c>
    </row>
    <row r="992" spans="1:12" ht="124.8" x14ac:dyDescent="0.3">
      <c r="A992" s="218" t="s">
        <v>1214</v>
      </c>
      <c r="B992" s="219">
        <v>44722</v>
      </c>
      <c r="C992" s="220" t="s">
        <v>14841</v>
      </c>
      <c r="D992" s="221" t="s">
        <v>14842</v>
      </c>
      <c r="E992" s="221" t="s">
        <v>1584</v>
      </c>
      <c r="F992" s="223" t="s">
        <v>4238</v>
      </c>
      <c r="G992" s="223" t="s">
        <v>942</v>
      </c>
      <c r="H992" s="294"/>
      <c r="I992" s="294"/>
      <c r="J992" s="294"/>
      <c r="K992" s="221" t="s">
        <v>14843</v>
      </c>
      <c r="L992" s="221" t="s">
        <v>14844</v>
      </c>
    </row>
    <row r="993" spans="1:12" ht="78" x14ac:dyDescent="0.3">
      <c r="A993" s="218" t="s">
        <v>412</v>
      </c>
      <c r="B993" s="219">
        <v>44722</v>
      </c>
      <c r="C993" s="220" t="s">
        <v>14845</v>
      </c>
      <c r="D993" s="221" t="s">
        <v>14846</v>
      </c>
      <c r="E993" s="221" t="s">
        <v>14847</v>
      </c>
      <c r="F993" s="223" t="s">
        <v>1606</v>
      </c>
      <c r="G993" s="223" t="s">
        <v>830</v>
      </c>
      <c r="H993" s="294"/>
      <c r="I993" s="294"/>
      <c r="J993" s="294"/>
      <c r="K993" s="221" t="s">
        <v>14848</v>
      </c>
      <c r="L993" s="221" t="s">
        <v>14849</v>
      </c>
    </row>
    <row r="994" spans="1:12" ht="62.4" x14ac:dyDescent="0.3">
      <c r="A994" s="218" t="s">
        <v>412</v>
      </c>
      <c r="B994" s="219">
        <v>44722</v>
      </c>
      <c r="C994" s="220" t="s">
        <v>14850</v>
      </c>
      <c r="D994" s="221" t="s">
        <v>14851</v>
      </c>
      <c r="E994" s="221" t="s">
        <v>14852</v>
      </c>
      <c r="F994" s="223" t="s">
        <v>1606</v>
      </c>
      <c r="G994" s="223" t="s">
        <v>564</v>
      </c>
      <c r="H994" s="294"/>
      <c r="I994" s="294"/>
      <c r="J994" s="294"/>
      <c r="K994" s="221" t="s">
        <v>14853</v>
      </c>
      <c r="L994" s="221" t="s">
        <v>14854</v>
      </c>
    </row>
    <row r="995" spans="1:12" ht="109.2" x14ac:dyDescent="0.3">
      <c r="A995" s="218" t="s">
        <v>412</v>
      </c>
      <c r="B995" s="219">
        <v>44722</v>
      </c>
      <c r="C995" s="220" t="s">
        <v>14855</v>
      </c>
      <c r="D995" s="221" t="s">
        <v>14856</v>
      </c>
      <c r="E995" s="221" t="s">
        <v>1850</v>
      </c>
      <c r="F995" s="223" t="s">
        <v>1518</v>
      </c>
      <c r="G995" s="223" t="s">
        <v>409</v>
      </c>
      <c r="H995" s="294"/>
      <c r="I995" s="294"/>
      <c r="J995" s="294"/>
      <c r="K995" s="221" t="s">
        <v>14857</v>
      </c>
      <c r="L995" s="221" t="s">
        <v>14858</v>
      </c>
    </row>
    <row r="996" spans="1:12" ht="109.2" x14ac:dyDescent="0.3">
      <c r="A996" s="218" t="s">
        <v>369</v>
      </c>
      <c r="B996" s="219">
        <v>44722</v>
      </c>
      <c r="C996" s="220" t="s">
        <v>14859</v>
      </c>
      <c r="D996" s="221" t="s">
        <v>14860</v>
      </c>
      <c r="E996" s="221" t="s">
        <v>1340</v>
      </c>
      <c r="F996" s="223" t="s">
        <v>1470</v>
      </c>
      <c r="G996" s="223" t="s">
        <v>942</v>
      </c>
      <c r="H996" s="294"/>
      <c r="I996" s="294"/>
      <c r="J996" s="294"/>
      <c r="K996" s="221" t="s">
        <v>14861</v>
      </c>
      <c r="L996" s="221" t="s">
        <v>14862</v>
      </c>
    </row>
    <row r="997" spans="1:12" ht="202.8" x14ac:dyDescent="0.3">
      <c r="A997" s="218" t="s">
        <v>1214</v>
      </c>
      <c r="B997" s="219">
        <v>44715</v>
      </c>
      <c r="C997" s="220" t="s">
        <v>14863</v>
      </c>
      <c r="D997" s="221" t="s">
        <v>14864</v>
      </c>
      <c r="E997" s="221" t="s">
        <v>14865</v>
      </c>
      <c r="F997" s="223" t="s">
        <v>374</v>
      </c>
      <c r="G997" s="223" t="s">
        <v>14866</v>
      </c>
      <c r="H997" s="288"/>
      <c r="I997" s="288"/>
      <c r="J997" s="288"/>
      <c r="K997" s="221" t="s">
        <v>14867</v>
      </c>
      <c r="L997" s="211" t="s">
        <v>14868</v>
      </c>
    </row>
    <row r="998" spans="1:12" ht="109.2" x14ac:dyDescent="0.3">
      <c r="A998" s="218" t="s">
        <v>400</v>
      </c>
      <c r="B998" s="219">
        <v>44715</v>
      </c>
      <c r="C998" s="220" t="s">
        <v>14869</v>
      </c>
      <c r="D998" s="221" t="s">
        <v>14870</v>
      </c>
      <c r="E998" s="221" t="s">
        <v>14871</v>
      </c>
      <c r="F998" s="223" t="s">
        <v>1470</v>
      </c>
      <c r="G998" s="223" t="s">
        <v>374</v>
      </c>
      <c r="H998" s="288"/>
      <c r="I998" s="288"/>
      <c r="J998" s="288"/>
      <c r="K998" s="221" t="s">
        <v>14872</v>
      </c>
      <c r="L998" s="211" t="s">
        <v>14873</v>
      </c>
    </row>
    <row r="999" spans="1:12" ht="109.2" x14ac:dyDescent="0.3">
      <c r="A999" s="218" t="s">
        <v>400</v>
      </c>
      <c r="B999" s="219">
        <v>44715</v>
      </c>
      <c r="C999" s="220" t="s">
        <v>14874</v>
      </c>
      <c r="D999" s="221" t="s">
        <v>14875</v>
      </c>
      <c r="E999" s="221" t="s">
        <v>14876</v>
      </c>
      <c r="F999" s="223" t="s">
        <v>3298</v>
      </c>
      <c r="G999" s="223" t="s">
        <v>942</v>
      </c>
      <c r="H999" s="288"/>
      <c r="I999" s="288"/>
      <c r="J999" s="288"/>
      <c r="K999" s="221" t="s">
        <v>14877</v>
      </c>
      <c r="L999" s="211" t="s">
        <v>14878</v>
      </c>
    </row>
    <row r="1000" spans="1:12" ht="93.6" x14ac:dyDescent="0.3">
      <c r="A1000" s="218" t="s">
        <v>400</v>
      </c>
      <c r="B1000" s="219">
        <v>44715</v>
      </c>
      <c r="C1000" s="220" t="s">
        <v>14879</v>
      </c>
      <c r="D1000" s="221" t="s">
        <v>14879</v>
      </c>
      <c r="E1000" s="221" t="s">
        <v>14880</v>
      </c>
      <c r="F1000" s="223" t="s">
        <v>374</v>
      </c>
      <c r="G1000" s="223" t="s">
        <v>374</v>
      </c>
      <c r="H1000" s="288"/>
      <c r="I1000" s="288"/>
      <c r="J1000" s="288"/>
      <c r="K1000" s="221" t="s">
        <v>14881</v>
      </c>
      <c r="L1000" s="211" t="s">
        <v>14882</v>
      </c>
    </row>
    <row r="1001" spans="1:12" ht="93.6" x14ac:dyDescent="0.3">
      <c r="A1001" s="218" t="s">
        <v>400</v>
      </c>
      <c r="B1001" s="219">
        <v>44715</v>
      </c>
      <c r="C1001" s="220" t="s">
        <v>9720</v>
      </c>
      <c r="D1001" s="221" t="s">
        <v>14883</v>
      </c>
      <c r="E1001" s="221" t="s">
        <v>9594</v>
      </c>
      <c r="F1001" s="223" t="s">
        <v>374</v>
      </c>
      <c r="G1001" s="223" t="s">
        <v>374</v>
      </c>
      <c r="H1001" s="288"/>
      <c r="I1001" s="288"/>
      <c r="J1001" s="288"/>
      <c r="K1001" s="221" t="s">
        <v>14884</v>
      </c>
      <c r="L1001" s="211" t="s">
        <v>9723</v>
      </c>
    </row>
    <row r="1002" spans="1:12" ht="109.2" x14ac:dyDescent="0.3">
      <c r="A1002" s="218" t="s">
        <v>400</v>
      </c>
      <c r="B1002" s="219">
        <v>44715</v>
      </c>
      <c r="C1002" s="220" t="s">
        <v>14885</v>
      </c>
      <c r="D1002" s="221" t="s">
        <v>14886</v>
      </c>
      <c r="E1002" s="221" t="s">
        <v>14887</v>
      </c>
      <c r="F1002" s="223" t="s">
        <v>374</v>
      </c>
      <c r="G1002" s="223" t="s">
        <v>374</v>
      </c>
      <c r="H1002" s="288"/>
      <c r="I1002" s="288" t="s">
        <v>2678</v>
      </c>
      <c r="J1002" s="288"/>
      <c r="K1002" s="221" t="s">
        <v>14888</v>
      </c>
      <c r="L1002" s="211" t="s">
        <v>14889</v>
      </c>
    </row>
    <row r="1003" spans="1:12" ht="93.6" x14ac:dyDescent="0.3">
      <c r="A1003" s="218" t="s">
        <v>750</v>
      </c>
      <c r="B1003" s="219">
        <v>44715</v>
      </c>
      <c r="C1003" s="220" t="s">
        <v>14890</v>
      </c>
      <c r="D1003" s="221" t="s">
        <v>14891</v>
      </c>
      <c r="E1003" s="221" t="s">
        <v>3851</v>
      </c>
      <c r="F1003" s="223" t="s">
        <v>374</v>
      </c>
      <c r="G1003" s="223" t="s">
        <v>374</v>
      </c>
      <c r="H1003" s="288"/>
      <c r="I1003" s="288" t="s">
        <v>2678</v>
      </c>
      <c r="J1003" s="288"/>
      <c r="K1003" s="221" t="s">
        <v>14892</v>
      </c>
      <c r="L1003" s="211" t="s">
        <v>14893</v>
      </c>
    </row>
    <row r="1004" spans="1:12" ht="93.6" x14ac:dyDescent="0.3">
      <c r="A1004" s="218" t="s">
        <v>1593</v>
      </c>
      <c r="B1004" s="203">
        <v>44708</v>
      </c>
      <c r="C1004" s="220" t="s">
        <v>14894</v>
      </c>
      <c r="D1004" s="221" t="s">
        <v>14895</v>
      </c>
      <c r="E1004" s="221" t="s">
        <v>14896</v>
      </c>
      <c r="F1004" s="223" t="s">
        <v>374</v>
      </c>
      <c r="G1004" s="223" t="s">
        <v>374</v>
      </c>
      <c r="H1004" s="288"/>
      <c r="I1004" s="288"/>
      <c r="J1004" s="288"/>
      <c r="K1004" s="221" t="s">
        <v>14897</v>
      </c>
      <c r="L1004" s="221" t="s">
        <v>14898</v>
      </c>
    </row>
    <row r="1005" spans="1:12" ht="78" x14ac:dyDescent="0.3">
      <c r="A1005" s="218" t="s">
        <v>412</v>
      </c>
      <c r="B1005" s="203">
        <v>44708</v>
      </c>
      <c r="C1005" s="220" t="s">
        <v>14899</v>
      </c>
      <c r="D1005" s="221" t="s">
        <v>14900</v>
      </c>
      <c r="E1005" s="221" t="s">
        <v>2143</v>
      </c>
      <c r="F1005" s="223" t="s">
        <v>4542</v>
      </c>
      <c r="G1005" s="223" t="s">
        <v>2115</v>
      </c>
      <c r="H1005" s="288"/>
      <c r="I1005" s="288" t="s">
        <v>11197</v>
      </c>
      <c r="J1005" s="288"/>
      <c r="K1005" s="221" t="s">
        <v>14901</v>
      </c>
      <c r="L1005" s="221" t="s">
        <v>14902</v>
      </c>
    </row>
    <row r="1006" spans="1:12" ht="62.4" x14ac:dyDescent="0.3">
      <c r="A1006" s="218" t="s">
        <v>412</v>
      </c>
      <c r="B1006" s="203">
        <v>44708</v>
      </c>
      <c r="C1006" s="220" t="s">
        <v>14903</v>
      </c>
      <c r="D1006" s="221" t="s">
        <v>14904</v>
      </c>
      <c r="E1006" s="221" t="s">
        <v>2869</v>
      </c>
      <c r="F1006" s="223" t="s">
        <v>374</v>
      </c>
      <c r="G1006" s="223" t="s">
        <v>374</v>
      </c>
      <c r="H1006" s="288"/>
      <c r="I1006" s="288"/>
      <c r="J1006" s="288"/>
      <c r="K1006" s="211" t="s">
        <v>14905</v>
      </c>
      <c r="L1006" s="221" t="s">
        <v>10430</v>
      </c>
    </row>
    <row r="1007" spans="1:12" ht="78" x14ac:dyDescent="0.3">
      <c r="A1007" s="218" t="s">
        <v>412</v>
      </c>
      <c r="B1007" s="203">
        <v>44708</v>
      </c>
      <c r="C1007" s="220" t="s">
        <v>14906</v>
      </c>
      <c r="D1007" s="221" t="s">
        <v>14907</v>
      </c>
      <c r="E1007" s="221" t="s">
        <v>1297</v>
      </c>
      <c r="F1007" s="223" t="s">
        <v>374</v>
      </c>
      <c r="G1007" s="223" t="s">
        <v>374</v>
      </c>
      <c r="H1007" s="288"/>
      <c r="I1007" s="288"/>
      <c r="J1007" s="288"/>
      <c r="K1007" s="221" t="s">
        <v>14908</v>
      </c>
      <c r="L1007" s="221" t="s">
        <v>14909</v>
      </c>
    </row>
    <row r="1008" spans="1:12" ht="78" x14ac:dyDescent="0.3">
      <c r="A1008" s="202" t="s">
        <v>369</v>
      </c>
      <c r="B1008" s="203">
        <v>44708</v>
      </c>
      <c r="C1008" s="204" t="s">
        <v>14910</v>
      </c>
      <c r="D1008" s="210" t="s">
        <v>14911</v>
      </c>
      <c r="E1008" s="210" t="s">
        <v>1860</v>
      </c>
      <c r="F1008" s="237" t="s">
        <v>1782</v>
      </c>
      <c r="G1008" s="205" t="s">
        <v>374</v>
      </c>
      <c r="H1008" s="288"/>
      <c r="I1008" s="288"/>
      <c r="J1008" s="288"/>
      <c r="K1008" s="210" t="s">
        <v>14912</v>
      </c>
      <c r="L1008" s="210" t="s">
        <v>14913</v>
      </c>
    </row>
    <row r="1009" spans="1:12" ht="140.4" x14ac:dyDescent="0.3">
      <c r="A1009" s="218" t="s">
        <v>369</v>
      </c>
      <c r="B1009" s="203">
        <v>44708</v>
      </c>
      <c r="C1009" s="220" t="s">
        <v>14914</v>
      </c>
      <c r="D1009" s="221" t="s">
        <v>14915</v>
      </c>
      <c r="E1009" s="221" t="s">
        <v>1360</v>
      </c>
      <c r="F1009" s="223" t="s">
        <v>374</v>
      </c>
      <c r="G1009" s="223" t="s">
        <v>374</v>
      </c>
      <c r="H1009" s="288"/>
      <c r="I1009" s="288"/>
      <c r="J1009" s="288"/>
      <c r="K1009" s="221" t="s">
        <v>14916</v>
      </c>
      <c r="L1009" s="221" t="s">
        <v>14917</v>
      </c>
    </row>
    <row r="1010" spans="1:12" ht="124.8" x14ac:dyDescent="0.3">
      <c r="A1010" s="218" t="s">
        <v>400</v>
      </c>
      <c r="B1010" s="203">
        <v>44708</v>
      </c>
      <c r="C1010" s="220" t="s">
        <v>14918</v>
      </c>
      <c r="D1010" s="221" t="s">
        <v>14919</v>
      </c>
      <c r="E1010" s="221" t="s">
        <v>14920</v>
      </c>
      <c r="F1010" s="221" t="s">
        <v>374</v>
      </c>
      <c r="G1010" s="223" t="s">
        <v>849</v>
      </c>
      <c r="H1010" s="288"/>
      <c r="I1010" s="288" t="s">
        <v>505</v>
      </c>
      <c r="J1010" s="288"/>
      <c r="K1010" s="211" t="s">
        <v>14921</v>
      </c>
      <c r="L1010" s="221" t="s">
        <v>14922</v>
      </c>
    </row>
    <row r="1011" spans="1:12" ht="156" x14ac:dyDescent="0.3">
      <c r="A1011" s="218" t="s">
        <v>400</v>
      </c>
      <c r="B1011" s="203">
        <v>44708</v>
      </c>
      <c r="C1011" s="220" t="s">
        <v>14923</v>
      </c>
      <c r="D1011" s="221" t="s">
        <v>14924</v>
      </c>
      <c r="E1011" s="221" t="s">
        <v>14568</v>
      </c>
      <c r="F1011" s="223" t="s">
        <v>374</v>
      </c>
      <c r="G1011" s="223" t="s">
        <v>374</v>
      </c>
      <c r="H1011" s="288"/>
      <c r="I1011" s="288"/>
      <c r="J1011" s="288"/>
      <c r="K1011" s="221" t="s">
        <v>14925</v>
      </c>
      <c r="L1011" s="221" t="s">
        <v>14926</v>
      </c>
    </row>
    <row r="1012" spans="1:12" ht="93.6" x14ac:dyDescent="0.3">
      <c r="A1012" s="218" t="s">
        <v>750</v>
      </c>
      <c r="B1012" s="203">
        <v>44708</v>
      </c>
      <c r="C1012" s="220" t="s">
        <v>14927</v>
      </c>
      <c r="D1012" s="221" t="s">
        <v>14928</v>
      </c>
      <c r="E1012" s="221" t="s">
        <v>2869</v>
      </c>
      <c r="F1012" s="223" t="s">
        <v>374</v>
      </c>
      <c r="G1012" s="223" t="s">
        <v>374</v>
      </c>
      <c r="H1012" s="288"/>
      <c r="I1012" s="288"/>
      <c r="J1012" s="288"/>
      <c r="K1012" s="221" t="s">
        <v>14929</v>
      </c>
      <c r="L1012" s="221" t="s">
        <v>14930</v>
      </c>
    </row>
    <row r="1013" spans="1:12" ht="93.6" x14ac:dyDescent="0.3">
      <c r="A1013" s="218" t="s">
        <v>379</v>
      </c>
      <c r="B1013" s="203">
        <v>44708</v>
      </c>
      <c r="C1013" s="220" t="s">
        <v>14931</v>
      </c>
      <c r="D1013" s="221" t="s">
        <v>14932</v>
      </c>
      <c r="E1013" s="221" t="s">
        <v>4096</v>
      </c>
      <c r="F1013" s="223" t="s">
        <v>1470</v>
      </c>
      <c r="G1013" s="223" t="s">
        <v>564</v>
      </c>
      <c r="H1013" s="288"/>
      <c r="I1013" s="288"/>
      <c r="J1013" s="288"/>
      <c r="K1013" s="211" t="s">
        <v>14933</v>
      </c>
      <c r="L1013" s="221" t="s">
        <v>14934</v>
      </c>
    </row>
    <row r="1014" spans="1:12" ht="62.4" x14ac:dyDescent="0.3">
      <c r="A1014" s="218" t="s">
        <v>379</v>
      </c>
      <c r="B1014" s="203">
        <v>44708</v>
      </c>
      <c r="C1014" s="220" t="s">
        <v>14935</v>
      </c>
      <c r="D1014" s="221" t="s">
        <v>14936</v>
      </c>
      <c r="E1014" s="221" t="s">
        <v>1360</v>
      </c>
      <c r="F1014" s="223" t="s">
        <v>374</v>
      </c>
      <c r="G1014" s="223" t="s">
        <v>374</v>
      </c>
      <c r="H1014" s="288"/>
      <c r="I1014" s="288"/>
      <c r="J1014" s="288"/>
      <c r="K1014" s="221" t="s">
        <v>14937</v>
      </c>
      <c r="L1014" s="221" t="s">
        <v>14938</v>
      </c>
    </row>
    <row r="1015" spans="1:12" ht="93.6" x14ac:dyDescent="0.3">
      <c r="A1015" s="218" t="s">
        <v>379</v>
      </c>
      <c r="B1015" s="203">
        <v>44708</v>
      </c>
      <c r="C1015" s="220" t="s">
        <v>14939</v>
      </c>
      <c r="D1015" s="221" t="s">
        <v>14940</v>
      </c>
      <c r="E1015" s="221" t="s">
        <v>14941</v>
      </c>
      <c r="F1015" s="223" t="s">
        <v>374</v>
      </c>
      <c r="G1015" s="223" t="s">
        <v>374</v>
      </c>
      <c r="H1015" s="288"/>
      <c r="I1015" s="288"/>
      <c r="J1015" s="288"/>
      <c r="K1015" s="221" t="s">
        <v>14942</v>
      </c>
      <c r="L1015" s="221" t="s">
        <v>14943</v>
      </c>
    </row>
    <row r="1016" spans="1:12" ht="46.8" x14ac:dyDescent="0.3">
      <c r="A1016" s="116" t="s">
        <v>1033</v>
      </c>
      <c r="B1016" s="111">
        <v>44701</v>
      </c>
      <c r="C1016" s="207" t="s">
        <v>14944</v>
      </c>
      <c r="D1016" s="112" t="s">
        <v>14945</v>
      </c>
      <c r="E1016" s="112" t="s">
        <v>14896</v>
      </c>
      <c r="F1016" s="116" t="s">
        <v>1463</v>
      </c>
      <c r="G1016" s="116" t="s">
        <v>1088</v>
      </c>
      <c r="H1016" s="288"/>
      <c r="I1016" s="288"/>
      <c r="J1016" s="288"/>
      <c r="K1016" s="112" t="s">
        <v>14946</v>
      </c>
      <c r="L1016" s="112" t="s">
        <v>14947</v>
      </c>
    </row>
    <row r="1017" spans="1:12" ht="202.8" x14ac:dyDescent="0.3">
      <c r="A1017" s="218" t="s">
        <v>14948</v>
      </c>
      <c r="B1017" s="219">
        <v>44701</v>
      </c>
      <c r="C1017" s="220" t="s">
        <v>14949</v>
      </c>
      <c r="D1017" s="221" t="s">
        <v>14950</v>
      </c>
      <c r="E1017" s="221" t="s">
        <v>14951</v>
      </c>
      <c r="F1017" s="223" t="s">
        <v>374</v>
      </c>
      <c r="G1017" s="223" t="s">
        <v>374</v>
      </c>
      <c r="H1017" s="288"/>
      <c r="I1017" s="288"/>
      <c r="J1017" s="288"/>
      <c r="K1017" s="221" t="s">
        <v>14952</v>
      </c>
      <c r="L1017" s="221" t="s">
        <v>14953</v>
      </c>
    </row>
    <row r="1018" spans="1:12" ht="46.8" x14ac:dyDescent="0.3">
      <c r="A1018" s="218" t="s">
        <v>412</v>
      </c>
      <c r="B1018" s="219">
        <v>44701</v>
      </c>
      <c r="C1018" s="220" t="s">
        <v>14954</v>
      </c>
      <c r="D1018" s="221" t="s">
        <v>14955</v>
      </c>
      <c r="E1018" s="221" t="s">
        <v>1360</v>
      </c>
      <c r="F1018" s="223" t="s">
        <v>1606</v>
      </c>
      <c r="G1018" s="223" t="s">
        <v>830</v>
      </c>
      <c r="H1018" s="288"/>
      <c r="I1018" s="288"/>
      <c r="J1018" s="288"/>
      <c r="K1018" s="221" t="s">
        <v>14956</v>
      </c>
      <c r="L1018" s="221" t="s">
        <v>14957</v>
      </c>
    </row>
    <row r="1019" spans="1:12" ht="109.2" x14ac:dyDescent="0.3">
      <c r="A1019" s="218" t="s">
        <v>412</v>
      </c>
      <c r="B1019" s="219">
        <v>44701</v>
      </c>
      <c r="C1019" s="220" t="s">
        <v>14958</v>
      </c>
      <c r="D1019" s="221" t="s">
        <v>14959</v>
      </c>
      <c r="E1019" s="221" t="s">
        <v>8723</v>
      </c>
      <c r="F1019" s="223" t="s">
        <v>374</v>
      </c>
      <c r="G1019" s="223" t="s">
        <v>374</v>
      </c>
      <c r="H1019" s="288"/>
      <c r="I1019" s="288"/>
      <c r="J1019" s="288"/>
      <c r="K1019" s="221" t="s">
        <v>14960</v>
      </c>
      <c r="L1019" s="221" t="s">
        <v>14961</v>
      </c>
    </row>
    <row r="1020" spans="1:12" ht="46.8" x14ac:dyDescent="0.3">
      <c r="A1020" s="218" t="s">
        <v>554</v>
      </c>
      <c r="B1020" s="219">
        <v>44701</v>
      </c>
      <c r="C1020" s="220" t="s">
        <v>14962</v>
      </c>
      <c r="D1020" s="221" t="s">
        <v>14963</v>
      </c>
      <c r="E1020" s="221" t="s">
        <v>1303</v>
      </c>
      <c r="F1020" s="221" t="s">
        <v>1463</v>
      </c>
      <c r="G1020" s="223" t="s">
        <v>5532</v>
      </c>
      <c r="H1020" s="288"/>
      <c r="I1020" s="288"/>
      <c r="J1020" s="288"/>
      <c r="K1020" s="221" t="s">
        <v>14964</v>
      </c>
      <c r="L1020" s="221" t="s">
        <v>14965</v>
      </c>
    </row>
    <row r="1021" spans="1:12" ht="156" x14ac:dyDescent="0.3">
      <c r="A1021" s="218" t="s">
        <v>400</v>
      </c>
      <c r="B1021" s="219">
        <v>44701</v>
      </c>
      <c r="C1021" s="220" t="s">
        <v>14966</v>
      </c>
      <c r="D1021" s="221" t="s">
        <v>14967</v>
      </c>
      <c r="E1021" s="221" t="s">
        <v>14968</v>
      </c>
      <c r="F1021" s="223" t="s">
        <v>2702</v>
      </c>
      <c r="G1021" s="223" t="s">
        <v>409</v>
      </c>
      <c r="H1021" s="288"/>
      <c r="I1021" s="288"/>
      <c r="J1021" s="288"/>
      <c r="K1021" s="211" t="s">
        <v>14969</v>
      </c>
      <c r="L1021" s="221" t="s">
        <v>14970</v>
      </c>
    </row>
    <row r="1022" spans="1:12" ht="93.6" x14ac:dyDescent="0.3">
      <c r="A1022" s="218" t="s">
        <v>400</v>
      </c>
      <c r="B1022" s="219">
        <v>44701</v>
      </c>
      <c r="C1022" s="220" t="s">
        <v>14971</v>
      </c>
      <c r="D1022" s="221" t="s">
        <v>14972</v>
      </c>
      <c r="E1022" s="221" t="s">
        <v>1449</v>
      </c>
      <c r="F1022" s="223" t="s">
        <v>1525</v>
      </c>
      <c r="G1022" s="223" t="s">
        <v>2115</v>
      </c>
      <c r="H1022" s="288"/>
      <c r="I1022" s="288"/>
      <c r="J1022" s="288"/>
      <c r="K1022" s="221" t="s">
        <v>14973</v>
      </c>
      <c r="L1022" s="221" t="s">
        <v>14974</v>
      </c>
    </row>
    <row r="1023" spans="1:12" ht="62.4" x14ac:dyDescent="0.3">
      <c r="A1023" s="218" t="s">
        <v>400</v>
      </c>
      <c r="B1023" s="219">
        <v>44701</v>
      </c>
      <c r="C1023" s="220" t="s">
        <v>14975</v>
      </c>
      <c r="D1023" s="221" t="s">
        <v>14976</v>
      </c>
      <c r="E1023" s="221" t="s">
        <v>2456</v>
      </c>
      <c r="F1023" s="223" t="s">
        <v>374</v>
      </c>
      <c r="G1023" s="223" t="s">
        <v>374</v>
      </c>
      <c r="H1023" s="288"/>
      <c r="I1023" s="288"/>
      <c r="J1023" s="288"/>
      <c r="K1023" s="221" t="s">
        <v>14977</v>
      </c>
      <c r="L1023" s="221" t="s">
        <v>14978</v>
      </c>
    </row>
    <row r="1024" spans="1:12" ht="78" x14ac:dyDescent="0.3">
      <c r="A1024" s="218" t="s">
        <v>400</v>
      </c>
      <c r="B1024" s="219">
        <v>44701</v>
      </c>
      <c r="C1024" s="220" t="s">
        <v>14979</v>
      </c>
      <c r="D1024" s="221" t="s">
        <v>14980</v>
      </c>
      <c r="E1024" s="221" t="s">
        <v>1702</v>
      </c>
      <c r="F1024" s="223" t="s">
        <v>374</v>
      </c>
      <c r="G1024" s="223" t="s">
        <v>374</v>
      </c>
      <c r="H1024" s="288"/>
      <c r="I1024" s="288" t="s">
        <v>2678</v>
      </c>
      <c r="J1024" s="288"/>
      <c r="K1024" s="221" t="s">
        <v>14981</v>
      </c>
      <c r="L1024" s="221" t="s">
        <v>14982</v>
      </c>
    </row>
    <row r="1025" spans="1:12" ht="109.2" x14ac:dyDescent="0.3">
      <c r="A1025" s="202" t="s">
        <v>379</v>
      </c>
      <c r="B1025" s="203">
        <v>44701</v>
      </c>
      <c r="C1025" s="204" t="s">
        <v>14983</v>
      </c>
      <c r="D1025" s="210" t="s">
        <v>14984</v>
      </c>
      <c r="E1025" s="210" t="s">
        <v>2143</v>
      </c>
      <c r="F1025" s="205" t="s">
        <v>374</v>
      </c>
      <c r="G1025" s="205" t="s">
        <v>374</v>
      </c>
      <c r="H1025" s="288"/>
      <c r="I1025" s="288"/>
      <c r="J1025" s="288"/>
      <c r="K1025" s="210" t="s">
        <v>14985</v>
      </c>
      <c r="L1025" s="210" t="s">
        <v>14986</v>
      </c>
    </row>
    <row r="1026" spans="1:12" ht="140.4" x14ac:dyDescent="0.3">
      <c r="A1026" s="218" t="s">
        <v>390</v>
      </c>
      <c r="B1026" s="203">
        <v>44694</v>
      </c>
      <c r="C1026" s="220" t="s">
        <v>14987</v>
      </c>
      <c r="D1026" s="221" t="s">
        <v>14988</v>
      </c>
      <c r="E1026" s="221" t="s">
        <v>1340</v>
      </c>
      <c r="F1026" s="223" t="s">
        <v>374</v>
      </c>
      <c r="G1026" s="223" t="s">
        <v>374</v>
      </c>
      <c r="H1026" s="288"/>
      <c r="I1026" s="288"/>
      <c r="J1026" s="288"/>
      <c r="K1026" s="221" t="s">
        <v>14989</v>
      </c>
      <c r="L1026" s="221" t="s">
        <v>14990</v>
      </c>
    </row>
    <row r="1027" spans="1:12" ht="93.6" x14ac:dyDescent="0.3">
      <c r="A1027" s="202" t="s">
        <v>390</v>
      </c>
      <c r="B1027" s="203">
        <v>44694</v>
      </c>
      <c r="C1027" s="204" t="s">
        <v>14991</v>
      </c>
      <c r="D1027" s="210" t="s">
        <v>14992</v>
      </c>
      <c r="E1027" s="210" t="s">
        <v>2143</v>
      </c>
      <c r="F1027" s="205" t="s">
        <v>374</v>
      </c>
      <c r="G1027" s="205" t="s">
        <v>374</v>
      </c>
      <c r="H1027" s="288"/>
      <c r="I1027" s="288"/>
      <c r="J1027" s="288"/>
      <c r="K1027" s="210" t="s">
        <v>14993</v>
      </c>
      <c r="L1027" s="210" t="s">
        <v>14994</v>
      </c>
    </row>
    <row r="1028" spans="1:12" ht="62.4" x14ac:dyDescent="0.3">
      <c r="A1028" s="218" t="s">
        <v>442</v>
      </c>
      <c r="B1028" s="203">
        <v>44694</v>
      </c>
      <c r="C1028" s="220" t="s">
        <v>14995</v>
      </c>
      <c r="D1028" s="221" t="s">
        <v>14996</v>
      </c>
      <c r="E1028" s="221" t="s">
        <v>1297</v>
      </c>
      <c r="F1028" s="223" t="s">
        <v>374</v>
      </c>
      <c r="G1028" s="223" t="s">
        <v>564</v>
      </c>
      <c r="H1028" s="288"/>
      <c r="I1028" s="288"/>
      <c r="J1028" s="288"/>
      <c r="K1028" s="221" t="s">
        <v>14997</v>
      </c>
      <c r="L1028" s="221" t="s">
        <v>14998</v>
      </c>
    </row>
    <row r="1029" spans="1:12" ht="124.8" x14ac:dyDescent="0.3">
      <c r="A1029" s="218" t="s">
        <v>412</v>
      </c>
      <c r="B1029" s="203">
        <v>44694</v>
      </c>
      <c r="C1029" s="220" t="s">
        <v>14999</v>
      </c>
      <c r="D1029" s="221" t="s">
        <v>3736</v>
      </c>
      <c r="E1029" s="221" t="s">
        <v>2143</v>
      </c>
      <c r="F1029" s="223" t="s">
        <v>374</v>
      </c>
      <c r="G1029" s="223" t="s">
        <v>374</v>
      </c>
      <c r="H1029" s="288"/>
      <c r="I1029" s="288"/>
      <c r="J1029" s="288"/>
      <c r="K1029" s="221" t="s">
        <v>15000</v>
      </c>
      <c r="L1029" s="221" t="s">
        <v>15001</v>
      </c>
    </row>
    <row r="1030" spans="1:12" ht="109.2" x14ac:dyDescent="0.3">
      <c r="A1030" s="218" t="s">
        <v>369</v>
      </c>
      <c r="B1030" s="203">
        <v>44694</v>
      </c>
      <c r="C1030" s="220" t="s">
        <v>15002</v>
      </c>
      <c r="D1030" s="221" t="s">
        <v>15003</v>
      </c>
      <c r="E1030" s="221" t="s">
        <v>2466</v>
      </c>
      <c r="F1030" s="223" t="s">
        <v>374</v>
      </c>
      <c r="G1030" s="223" t="s">
        <v>374</v>
      </c>
      <c r="H1030" s="288"/>
      <c r="I1030" s="288"/>
      <c r="J1030" s="288"/>
      <c r="K1030" s="221" t="s">
        <v>15004</v>
      </c>
      <c r="L1030" s="221" t="s">
        <v>15005</v>
      </c>
    </row>
    <row r="1031" spans="1:12" ht="140.4" x14ac:dyDescent="0.3">
      <c r="A1031" s="218" t="s">
        <v>822</v>
      </c>
      <c r="B1031" s="203">
        <v>44694</v>
      </c>
      <c r="C1031" s="220" t="s">
        <v>15006</v>
      </c>
      <c r="D1031" s="221" t="s">
        <v>15007</v>
      </c>
      <c r="E1031" s="221" t="s">
        <v>15008</v>
      </c>
      <c r="F1031" s="223" t="s">
        <v>374</v>
      </c>
      <c r="G1031" s="223" t="s">
        <v>374</v>
      </c>
      <c r="H1031" s="288"/>
      <c r="I1031" s="288" t="s">
        <v>2678</v>
      </c>
      <c r="J1031" s="288"/>
      <c r="K1031" s="221" t="s">
        <v>15009</v>
      </c>
      <c r="L1031" s="221" t="s">
        <v>15010</v>
      </c>
    </row>
    <row r="1032" spans="1:12" ht="46.8" x14ac:dyDescent="0.3">
      <c r="A1032" s="202" t="s">
        <v>400</v>
      </c>
      <c r="B1032" s="203">
        <v>44694</v>
      </c>
      <c r="C1032" s="204" t="s">
        <v>15011</v>
      </c>
      <c r="D1032" s="210" t="s">
        <v>15012</v>
      </c>
      <c r="E1032" s="210" t="s">
        <v>1702</v>
      </c>
      <c r="F1032" s="210" t="s">
        <v>1463</v>
      </c>
      <c r="G1032" s="205" t="s">
        <v>564</v>
      </c>
      <c r="H1032" s="288"/>
      <c r="I1032" s="288"/>
      <c r="J1032" s="288"/>
      <c r="K1032" s="210" t="s">
        <v>15013</v>
      </c>
      <c r="L1032" s="210" t="s">
        <v>15014</v>
      </c>
    </row>
    <row r="1033" spans="1:12" ht="93.6" x14ac:dyDescent="0.3">
      <c r="A1033" s="218" t="s">
        <v>400</v>
      </c>
      <c r="B1033" s="203">
        <v>44694</v>
      </c>
      <c r="C1033" s="220" t="s">
        <v>15015</v>
      </c>
      <c r="D1033" s="221" t="s">
        <v>15016</v>
      </c>
      <c r="E1033" s="221" t="s">
        <v>9550</v>
      </c>
      <c r="F1033" s="223" t="s">
        <v>3298</v>
      </c>
      <c r="G1033" s="223" t="s">
        <v>374</v>
      </c>
      <c r="H1033" s="288"/>
      <c r="I1033" s="288"/>
      <c r="J1033" s="288"/>
      <c r="K1033" s="221" t="s">
        <v>15017</v>
      </c>
      <c r="L1033" s="221" t="s">
        <v>15018</v>
      </c>
    </row>
    <row r="1034" spans="1:12" ht="31.2" x14ac:dyDescent="0.3">
      <c r="A1034" s="218" t="s">
        <v>400</v>
      </c>
      <c r="B1034" s="203">
        <v>44694</v>
      </c>
      <c r="C1034" s="220" t="s">
        <v>15019</v>
      </c>
      <c r="D1034" s="221" t="s">
        <v>15020</v>
      </c>
      <c r="E1034" s="221" t="s">
        <v>2094</v>
      </c>
      <c r="F1034" s="223" t="s">
        <v>374</v>
      </c>
      <c r="G1034" s="223" t="s">
        <v>374</v>
      </c>
      <c r="H1034" s="288"/>
      <c r="I1034" s="288"/>
      <c r="J1034" s="288"/>
      <c r="K1034" s="221" t="s">
        <v>15021</v>
      </c>
      <c r="L1034" s="221" t="s">
        <v>15022</v>
      </c>
    </row>
    <row r="1035" spans="1:12" ht="62.4" x14ac:dyDescent="0.3">
      <c r="A1035" s="218" t="s">
        <v>400</v>
      </c>
      <c r="B1035" s="203">
        <v>44694</v>
      </c>
      <c r="C1035" s="220" t="s">
        <v>15023</v>
      </c>
      <c r="D1035" s="221" t="s">
        <v>15024</v>
      </c>
      <c r="E1035" s="221" t="s">
        <v>1702</v>
      </c>
      <c r="F1035" s="223" t="s">
        <v>374</v>
      </c>
      <c r="G1035" s="223" t="s">
        <v>374</v>
      </c>
      <c r="H1035" s="288"/>
      <c r="I1035" s="288"/>
      <c r="J1035" s="288"/>
      <c r="K1035" s="221" t="s">
        <v>15025</v>
      </c>
      <c r="L1035" s="221" t="s">
        <v>15026</v>
      </c>
    </row>
    <row r="1036" spans="1:12" ht="62.4" x14ac:dyDescent="0.3">
      <c r="A1036" s="218" t="s">
        <v>750</v>
      </c>
      <c r="B1036" s="203">
        <v>44694</v>
      </c>
      <c r="C1036" s="220" t="s">
        <v>15027</v>
      </c>
      <c r="D1036" s="221" t="s">
        <v>15028</v>
      </c>
      <c r="E1036" s="221" t="s">
        <v>15029</v>
      </c>
      <c r="F1036" s="223" t="s">
        <v>374</v>
      </c>
      <c r="G1036" s="223" t="s">
        <v>374</v>
      </c>
      <c r="H1036" s="288"/>
      <c r="I1036" s="288"/>
      <c r="J1036" s="288"/>
      <c r="K1036" s="221" t="s">
        <v>15030</v>
      </c>
      <c r="L1036" s="221" t="s">
        <v>15031</v>
      </c>
    </row>
    <row r="1037" spans="1:12" ht="78" x14ac:dyDescent="0.3">
      <c r="A1037" s="218" t="s">
        <v>390</v>
      </c>
      <c r="B1037" s="219">
        <v>44690</v>
      </c>
      <c r="C1037" s="220" t="s">
        <v>15032</v>
      </c>
      <c r="D1037" s="221" t="s">
        <v>15033</v>
      </c>
      <c r="E1037" s="221" t="s">
        <v>445</v>
      </c>
      <c r="F1037" s="221" t="s">
        <v>1470</v>
      </c>
      <c r="G1037" s="223" t="s">
        <v>374</v>
      </c>
      <c r="H1037" s="288"/>
      <c r="I1037" s="288"/>
      <c r="J1037" s="288"/>
      <c r="K1037" s="222" t="s">
        <v>15034</v>
      </c>
      <c r="L1037" s="221" t="s">
        <v>15035</v>
      </c>
    </row>
    <row r="1038" spans="1:12" ht="109.2" x14ac:dyDescent="0.3">
      <c r="A1038" s="218" t="s">
        <v>1214</v>
      </c>
      <c r="B1038" s="219">
        <v>44690</v>
      </c>
      <c r="C1038" s="220" t="s">
        <v>15036</v>
      </c>
      <c r="D1038" s="221" t="s">
        <v>15037</v>
      </c>
      <c r="E1038" s="221" t="s">
        <v>15038</v>
      </c>
      <c r="F1038" s="223" t="s">
        <v>1470</v>
      </c>
      <c r="G1038" s="223" t="s">
        <v>2115</v>
      </c>
      <c r="H1038" s="288"/>
      <c r="I1038" s="288"/>
      <c r="J1038" s="288"/>
      <c r="K1038" s="222" t="s">
        <v>15039</v>
      </c>
      <c r="L1038" s="221" t="s">
        <v>15040</v>
      </c>
    </row>
    <row r="1039" spans="1:12" ht="62.4" x14ac:dyDescent="0.3">
      <c r="A1039" s="202" t="s">
        <v>412</v>
      </c>
      <c r="B1039" s="203">
        <v>44690</v>
      </c>
      <c r="C1039" s="204" t="s">
        <v>15041</v>
      </c>
      <c r="D1039" s="210" t="s">
        <v>15042</v>
      </c>
      <c r="E1039" s="210" t="s">
        <v>1449</v>
      </c>
      <c r="F1039" s="205" t="s">
        <v>1544</v>
      </c>
      <c r="G1039" s="205" t="s">
        <v>2480</v>
      </c>
      <c r="H1039" s="288"/>
      <c r="I1039" s="288"/>
      <c r="J1039" s="288"/>
      <c r="K1039" s="201" t="s">
        <v>15043</v>
      </c>
      <c r="L1039" s="210" t="s">
        <v>15044</v>
      </c>
    </row>
    <row r="1040" spans="1:12" ht="78" x14ac:dyDescent="0.3">
      <c r="A1040" s="218" t="s">
        <v>412</v>
      </c>
      <c r="B1040" s="219">
        <v>44690</v>
      </c>
      <c r="C1040" s="220" t="s">
        <v>15045</v>
      </c>
      <c r="D1040" s="221" t="s">
        <v>15046</v>
      </c>
      <c r="E1040" s="221" t="s">
        <v>2143</v>
      </c>
      <c r="F1040" s="223" t="s">
        <v>1606</v>
      </c>
      <c r="G1040" s="223" t="s">
        <v>374</v>
      </c>
      <c r="H1040" s="288"/>
      <c r="I1040" s="288" t="s">
        <v>11197</v>
      </c>
      <c r="J1040" s="288"/>
      <c r="K1040" s="222" t="s">
        <v>15047</v>
      </c>
      <c r="L1040" s="221" t="s">
        <v>15048</v>
      </c>
    </row>
    <row r="1041" spans="1:12" ht="46.8" x14ac:dyDescent="0.3">
      <c r="A1041" s="218" t="s">
        <v>412</v>
      </c>
      <c r="B1041" s="219">
        <v>44690</v>
      </c>
      <c r="C1041" s="220" t="s">
        <v>15049</v>
      </c>
      <c r="D1041" s="221" t="s">
        <v>15050</v>
      </c>
      <c r="E1041" s="221" t="s">
        <v>1297</v>
      </c>
      <c r="F1041" s="223" t="s">
        <v>374</v>
      </c>
      <c r="G1041" s="223" t="s">
        <v>374</v>
      </c>
      <c r="H1041" s="288"/>
      <c r="I1041" s="288"/>
      <c r="J1041" s="288"/>
      <c r="K1041" s="222" t="s">
        <v>15051</v>
      </c>
      <c r="L1041" s="221" t="s">
        <v>15052</v>
      </c>
    </row>
    <row r="1042" spans="1:12" ht="93.6" x14ac:dyDescent="0.3">
      <c r="A1042" s="218" t="s">
        <v>412</v>
      </c>
      <c r="B1042" s="219">
        <v>44690</v>
      </c>
      <c r="C1042" s="220" t="s">
        <v>15053</v>
      </c>
      <c r="D1042" s="221" t="s">
        <v>15054</v>
      </c>
      <c r="E1042" s="221" t="s">
        <v>2143</v>
      </c>
      <c r="F1042" s="223" t="s">
        <v>374</v>
      </c>
      <c r="G1042" s="223" t="s">
        <v>374</v>
      </c>
      <c r="H1042" s="288"/>
      <c r="I1042" s="288"/>
      <c r="J1042" s="288"/>
      <c r="K1042" s="222" t="s">
        <v>15055</v>
      </c>
      <c r="L1042" s="221" t="s">
        <v>15056</v>
      </c>
    </row>
    <row r="1043" spans="1:12" ht="109.2" x14ac:dyDescent="0.3">
      <c r="A1043" s="218" t="s">
        <v>412</v>
      </c>
      <c r="B1043" s="219">
        <v>44690</v>
      </c>
      <c r="C1043" s="220" t="s">
        <v>15057</v>
      </c>
      <c r="D1043" s="221" t="s">
        <v>15058</v>
      </c>
      <c r="E1043" s="221" t="s">
        <v>1297</v>
      </c>
      <c r="F1043" s="223" t="s">
        <v>374</v>
      </c>
      <c r="G1043" s="223" t="s">
        <v>374</v>
      </c>
      <c r="H1043" s="288"/>
      <c r="I1043" s="288"/>
      <c r="J1043" s="288"/>
      <c r="K1043" s="222" t="s">
        <v>15059</v>
      </c>
      <c r="L1043" s="221" t="s">
        <v>15060</v>
      </c>
    </row>
    <row r="1044" spans="1:12" ht="78" x14ac:dyDescent="0.3">
      <c r="A1044" s="218" t="s">
        <v>369</v>
      </c>
      <c r="B1044" s="219">
        <v>44690</v>
      </c>
      <c r="C1044" s="220" t="s">
        <v>15061</v>
      </c>
      <c r="D1044" s="221" t="s">
        <v>15062</v>
      </c>
      <c r="E1044" s="221" t="s">
        <v>2240</v>
      </c>
      <c r="F1044" s="221" t="s">
        <v>1518</v>
      </c>
      <c r="G1044" s="223" t="s">
        <v>564</v>
      </c>
      <c r="H1044" s="288"/>
      <c r="I1044" s="288"/>
      <c r="J1044" s="288"/>
      <c r="K1044" s="222" t="s">
        <v>15063</v>
      </c>
      <c r="L1044" s="221" t="s">
        <v>15064</v>
      </c>
    </row>
    <row r="1045" spans="1:12" ht="124.8" x14ac:dyDescent="0.3">
      <c r="A1045" s="218" t="s">
        <v>400</v>
      </c>
      <c r="B1045" s="219">
        <v>44690</v>
      </c>
      <c r="C1045" s="220" t="s">
        <v>15065</v>
      </c>
      <c r="D1045" s="221" t="s">
        <v>15066</v>
      </c>
      <c r="E1045" s="221" t="s">
        <v>3912</v>
      </c>
      <c r="F1045" s="221" t="s">
        <v>1518</v>
      </c>
      <c r="G1045" s="223" t="s">
        <v>409</v>
      </c>
      <c r="H1045" s="288"/>
      <c r="I1045" s="288" t="s">
        <v>2678</v>
      </c>
      <c r="J1045" s="288"/>
      <c r="K1045" s="222" t="s">
        <v>15067</v>
      </c>
      <c r="L1045" s="221" t="s">
        <v>15068</v>
      </c>
    </row>
    <row r="1046" spans="1:12" ht="93.6" x14ac:dyDescent="0.3">
      <c r="A1046" s="218" t="s">
        <v>400</v>
      </c>
      <c r="B1046" s="219">
        <v>44690</v>
      </c>
      <c r="C1046" s="220" t="s">
        <v>15069</v>
      </c>
      <c r="D1046" s="221" t="s">
        <v>15070</v>
      </c>
      <c r="E1046" s="221" t="s">
        <v>1878</v>
      </c>
      <c r="F1046" s="223" t="s">
        <v>374</v>
      </c>
      <c r="G1046" s="223" t="s">
        <v>665</v>
      </c>
      <c r="H1046" s="288"/>
      <c r="I1046" s="288"/>
      <c r="J1046" s="288"/>
      <c r="K1046" s="222" t="s">
        <v>15071</v>
      </c>
      <c r="L1046" s="221" t="s">
        <v>15072</v>
      </c>
    </row>
    <row r="1047" spans="1:12" ht="93.6" x14ac:dyDescent="0.3">
      <c r="A1047" s="218" t="s">
        <v>400</v>
      </c>
      <c r="B1047" s="219">
        <v>44690</v>
      </c>
      <c r="C1047" s="220" t="s">
        <v>15073</v>
      </c>
      <c r="D1047" s="221" t="s">
        <v>15074</v>
      </c>
      <c r="E1047" s="221" t="s">
        <v>1328</v>
      </c>
      <c r="F1047" s="223" t="s">
        <v>374</v>
      </c>
      <c r="G1047" s="223" t="s">
        <v>374</v>
      </c>
      <c r="H1047" s="288"/>
      <c r="I1047" s="288"/>
      <c r="J1047" s="288"/>
      <c r="K1047" s="222" t="s">
        <v>15075</v>
      </c>
      <c r="L1047" s="221" t="s">
        <v>15076</v>
      </c>
    </row>
    <row r="1048" spans="1:12" ht="46.8" x14ac:dyDescent="0.3">
      <c r="A1048" s="218" t="s">
        <v>400</v>
      </c>
      <c r="B1048" s="219">
        <v>44690</v>
      </c>
      <c r="C1048" s="220" t="s">
        <v>10217</v>
      </c>
      <c r="D1048" s="221" t="s">
        <v>7978</v>
      </c>
      <c r="E1048" s="221" t="s">
        <v>6073</v>
      </c>
      <c r="F1048" s="223" t="s">
        <v>374</v>
      </c>
      <c r="G1048" s="223" t="s">
        <v>374</v>
      </c>
      <c r="H1048" s="288"/>
      <c r="I1048" s="288"/>
      <c r="J1048" s="288"/>
      <c r="K1048" s="222" t="s">
        <v>15077</v>
      </c>
      <c r="L1048" s="221" t="s">
        <v>10220</v>
      </c>
    </row>
    <row r="1049" spans="1:12" ht="93.6" x14ac:dyDescent="0.3">
      <c r="A1049" s="218" t="s">
        <v>400</v>
      </c>
      <c r="B1049" s="219">
        <v>44690</v>
      </c>
      <c r="C1049" s="220" t="s">
        <v>15078</v>
      </c>
      <c r="D1049" s="221" t="s">
        <v>15079</v>
      </c>
      <c r="E1049" s="221" t="s">
        <v>445</v>
      </c>
      <c r="F1049" s="223" t="s">
        <v>374</v>
      </c>
      <c r="G1049" s="223" t="s">
        <v>374</v>
      </c>
      <c r="H1049" s="288"/>
      <c r="I1049" s="288" t="s">
        <v>2678</v>
      </c>
      <c r="J1049" s="288"/>
      <c r="K1049" s="213" t="s">
        <v>15080</v>
      </c>
      <c r="L1049" s="221" t="s">
        <v>15081</v>
      </c>
    </row>
    <row r="1050" spans="1:12" ht="62.4" x14ac:dyDescent="0.3">
      <c r="A1050" s="218" t="s">
        <v>750</v>
      </c>
      <c r="B1050" s="219">
        <v>44690</v>
      </c>
      <c r="C1050" s="220" t="s">
        <v>15082</v>
      </c>
      <c r="D1050" s="221" t="s">
        <v>15083</v>
      </c>
      <c r="E1050" s="221" t="s">
        <v>1677</v>
      </c>
      <c r="F1050" s="223" t="s">
        <v>1606</v>
      </c>
      <c r="G1050" s="223" t="s">
        <v>15084</v>
      </c>
      <c r="H1050" s="288"/>
      <c r="I1050" s="288"/>
      <c r="J1050" s="288"/>
      <c r="K1050" s="222" t="s">
        <v>15085</v>
      </c>
      <c r="L1050" s="221" t="s">
        <v>15086</v>
      </c>
    </row>
    <row r="1051" spans="1:12" ht="62.4" x14ac:dyDescent="0.3">
      <c r="A1051" s="218" t="s">
        <v>750</v>
      </c>
      <c r="B1051" s="219">
        <v>44690</v>
      </c>
      <c r="C1051" s="220" t="s">
        <v>15087</v>
      </c>
      <c r="D1051" s="221" t="s">
        <v>15088</v>
      </c>
      <c r="E1051" s="221" t="s">
        <v>2185</v>
      </c>
      <c r="F1051" s="223" t="s">
        <v>374</v>
      </c>
      <c r="G1051" s="223" t="s">
        <v>374</v>
      </c>
      <c r="H1051" s="288"/>
      <c r="I1051" s="288"/>
      <c r="J1051" s="288"/>
      <c r="K1051" s="222" t="s">
        <v>15089</v>
      </c>
      <c r="L1051" s="221" t="s">
        <v>15090</v>
      </c>
    </row>
    <row r="1052" spans="1:12" ht="78" x14ac:dyDescent="0.3">
      <c r="A1052" s="218" t="s">
        <v>1654</v>
      </c>
      <c r="B1052" s="219">
        <v>44690</v>
      </c>
      <c r="C1052" s="220" t="s">
        <v>15091</v>
      </c>
      <c r="D1052" s="221" t="s">
        <v>15092</v>
      </c>
      <c r="E1052" s="221" t="s">
        <v>1878</v>
      </c>
      <c r="F1052" s="223" t="s">
        <v>1470</v>
      </c>
      <c r="G1052" s="223" t="s">
        <v>374</v>
      </c>
      <c r="H1052" s="288"/>
      <c r="I1052" s="288"/>
      <c r="J1052" s="288"/>
      <c r="K1052" s="213" t="s">
        <v>15093</v>
      </c>
      <c r="L1052" s="221" t="s">
        <v>15094</v>
      </c>
    </row>
    <row r="1053" spans="1:12" ht="93.6" x14ac:dyDescent="0.3">
      <c r="A1053" s="116" t="s">
        <v>3053</v>
      </c>
      <c r="B1053" s="171">
        <v>44676</v>
      </c>
      <c r="C1053" s="207" t="s">
        <v>15095</v>
      </c>
      <c r="D1053" s="112" t="s">
        <v>15096</v>
      </c>
      <c r="E1053" s="112" t="s">
        <v>15097</v>
      </c>
      <c r="F1053" s="112" t="s">
        <v>3298</v>
      </c>
      <c r="G1053" s="116" t="s">
        <v>830</v>
      </c>
      <c r="H1053" s="288"/>
      <c r="I1053" s="288"/>
      <c r="J1053" s="288"/>
      <c r="K1053" s="112" t="s">
        <v>15098</v>
      </c>
      <c r="L1053" s="121" t="s">
        <v>15099</v>
      </c>
    </row>
    <row r="1054" spans="1:12" ht="46.8" x14ac:dyDescent="0.3">
      <c r="A1054" s="116" t="s">
        <v>412</v>
      </c>
      <c r="B1054" s="171">
        <v>44676</v>
      </c>
      <c r="C1054" s="207" t="s">
        <v>15100</v>
      </c>
      <c r="D1054" s="112" t="s">
        <v>15101</v>
      </c>
      <c r="E1054" s="112" t="s">
        <v>2094</v>
      </c>
      <c r="F1054" s="116" t="s">
        <v>1556</v>
      </c>
      <c r="G1054" s="116" t="s">
        <v>564</v>
      </c>
      <c r="H1054" s="288"/>
      <c r="I1054" s="288"/>
      <c r="J1054" s="288"/>
      <c r="K1054" s="112" t="s">
        <v>15102</v>
      </c>
      <c r="L1054" s="121" t="s">
        <v>15103</v>
      </c>
    </row>
    <row r="1055" spans="1:12" ht="109.2" x14ac:dyDescent="0.3">
      <c r="A1055" s="116" t="s">
        <v>412</v>
      </c>
      <c r="B1055" s="171">
        <v>44676</v>
      </c>
      <c r="C1055" s="207" t="s">
        <v>15104</v>
      </c>
      <c r="D1055" s="112" t="s">
        <v>15105</v>
      </c>
      <c r="E1055" s="112" t="s">
        <v>1913</v>
      </c>
      <c r="F1055" s="112" t="s">
        <v>1525</v>
      </c>
      <c r="G1055" s="116" t="s">
        <v>830</v>
      </c>
      <c r="H1055" s="288"/>
      <c r="I1055" s="288" t="s">
        <v>2526</v>
      </c>
      <c r="J1055" s="288"/>
      <c r="K1055" s="112" t="s">
        <v>15106</v>
      </c>
      <c r="L1055" s="121" t="s">
        <v>15107</v>
      </c>
    </row>
    <row r="1056" spans="1:12" ht="109.2" x14ac:dyDescent="0.3">
      <c r="A1056" s="116" t="s">
        <v>412</v>
      </c>
      <c r="B1056" s="171">
        <v>44676</v>
      </c>
      <c r="C1056" s="207" t="s">
        <v>15108</v>
      </c>
      <c r="D1056" s="112" t="s">
        <v>15109</v>
      </c>
      <c r="E1056" s="112" t="s">
        <v>15110</v>
      </c>
      <c r="F1056" s="116" t="s">
        <v>374</v>
      </c>
      <c r="G1056" s="116" t="s">
        <v>374</v>
      </c>
      <c r="H1056" s="288"/>
      <c r="I1056" s="288"/>
      <c r="J1056" s="288"/>
      <c r="K1056" s="112" t="s">
        <v>15111</v>
      </c>
      <c r="L1056" s="121" t="s">
        <v>15112</v>
      </c>
    </row>
    <row r="1057" spans="1:12" ht="46.8" x14ac:dyDescent="0.3">
      <c r="A1057" s="116" t="s">
        <v>684</v>
      </c>
      <c r="B1057" s="171">
        <v>44676</v>
      </c>
      <c r="C1057" s="207" t="s">
        <v>15113</v>
      </c>
      <c r="D1057" s="112" t="s">
        <v>15114</v>
      </c>
      <c r="E1057" s="112" t="s">
        <v>445</v>
      </c>
      <c r="F1057" s="116" t="s">
        <v>1463</v>
      </c>
      <c r="G1057" s="116" t="s">
        <v>374</v>
      </c>
      <c r="H1057" s="288"/>
      <c r="I1057" s="288"/>
      <c r="J1057" s="288"/>
      <c r="K1057" s="112" t="s">
        <v>15115</v>
      </c>
      <c r="L1057" s="121" t="s">
        <v>15116</v>
      </c>
    </row>
    <row r="1058" spans="1:12" ht="78" x14ac:dyDescent="0.3">
      <c r="A1058" s="116" t="s">
        <v>684</v>
      </c>
      <c r="B1058" s="171">
        <v>44676</v>
      </c>
      <c r="C1058" s="207" t="s">
        <v>15117</v>
      </c>
      <c r="D1058" s="112" t="s">
        <v>15118</v>
      </c>
      <c r="E1058" s="112" t="s">
        <v>1449</v>
      </c>
      <c r="F1058" s="116" t="s">
        <v>374</v>
      </c>
      <c r="G1058" s="116" t="s">
        <v>374</v>
      </c>
      <c r="H1058" s="288"/>
      <c r="I1058" s="288"/>
      <c r="J1058" s="288"/>
      <c r="K1058" s="112" t="s">
        <v>15119</v>
      </c>
      <c r="L1058" s="121" t="s">
        <v>15120</v>
      </c>
    </row>
    <row r="1059" spans="1:12" ht="62.4" x14ac:dyDescent="0.3">
      <c r="A1059" s="116" t="s">
        <v>400</v>
      </c>
      <c r="B1059" s="171">
        <v>44676</v>
      </c>
      <c r="C1059" s="207" t="s">
        <v>15121</v>
      </c>
      <c r="D1059" s="112" t="s">
        <v>15122</v>
      </c>
      <c r="E1059" s="112" t="s">
        <v>15123</v>
      </c>
      <c r="F1059" s="112" t="s">
        <v>1606</v>
      </c>
      <c r="G1059" s="116" t="s">
        <v>374</v>
      </c>
      <c r="H1059" s="288"/>
      <c r="I1059" s="288" t="s">
        <v>15124</v>
      </c>
      <c r="J1059" s="288"/>
      <c r="K1059" s="112" t="s">
        <v>15125</v>
      </c>
      <c r="L1059" s="121" t="s">
        <v>15126</v>
      </c>
    </row>
    <row r="1060" spans="1:12" ht="109.2" x14ac:dyDescent="0.3">
      <c r="A1060" s="116" t="s">
        <v>400</v>
      </c>
      <c r="B1060" s="171">
        <v>44676</v>
      </c>
      <c r="C1060" s="207" t="s">
        <v>15127</v>
      </c>
      <c r="D1060" s="112" t="s">
        <v>15128</v>
      </c>
      <c r="E1060" s="112" t="s">
        <v>15129</v>
      </c>
      <c r="F1060" s="116" t="s">
        <v>374</v>
      </c>
      <c r="G1060" s="116" t="s">
        <v>3171</v>
      </c>
      <c r="H1060" s="288"/>
      <c r="I1060" s="288"/>
      <c r="J1060" s="288"/>
      <c r="K1060" s="121" t="s">
        <v>15130</v>
      </c>
      <c r="L1060" s="121" t="s">
        <v>15131</v>
      </c>
    </row>
    <row r="1061" spans="1:12" ht="62.4" x14ac:dyDescent="0.3">
      <c r="A1061" s="116" t="s">
        <v>379</v>
      </c>
      <c r="B1061" s="171">
        <v>44676</v>
      </c>
      <c r="C1061" s="207" t="s">
        <v>15132</v>
      </c>
      <c r="D1061" s="112" t="s">
        <v>15133</v>
      </c>
      <c r="E1061" s="112" t="s">
        <v>1634</v>
      </c>
      <c r="F1061" s="116" t="s">
        <v>1463</v>
      </c>
      <c r="G1061" s="116" t="s">
        <v>409</v>
      </c>
      <c r="H1061" s="288"/>
      <c r="I1061" s="288"/>
      <c r="J1061" s="288"/>
      <c r="K1061" s="112" t="s">
        <v>15134</v>
      </c>
      <c r="L1061" s="121" t="s">
        <v>15135</v>
      </c>
    </row>
    <row r="1062" spans="1:12" ht="46.8" x14ac:dyDescent="0.3">
      <c r="A1062" s="116" t="s">
        <v>379</v>
      </c>
      <c r="B1062" s="171">
        <v>44676</v>
      </c>
      <c r="C1062" s="207" t="s">
        <v>15136</v>
      </c>
      <c r="D1062" s="112" t="s">
        <v>15137</v>
      </c>
      <c r="E1062" s="112" t="s">
        <v>3247</v>
      </c>
      <c r="F1062" s="116" t="s">
        <v>374</v>
      </c>
      <c r="G1062" s="116" t="s">
        <v>374</v>
      </c>
      <c r="H1062" s="288"/>
      <c r="I1062" s="288"/>
      <c r="J1062" s="288"/>
      <c r="K1062" s="112" t="s">
        <v>15138</v>
      </c>
      <c r="L1062" s="121" t="s">
        <v>15139</v>
      </c>
    </row>
    <row r="1063" spans="1:12" ht="93.6" x14ac:dyDescent="0.3">
      <c r="A1063" s="116" t="s">
        <v>379</v>
      </c>
      <c r="B1063" s="171">
        <v>44676</v>
      </c>
      <c r="C1063" s="207" t="s">
        <v>15140</v>
      </c>
      <c r="D1063" s="112" t="s">
        <v>15141</v>
      </c>
      <c r="E1063" s="112" t="s">
        <v>1860</v>
      </c>
      <c r="F1063" s="116" t="s">
        <v>374</v>
      </c>
      <c r="G1063" s="116" t="s">
        <v>374</v>
      </c>
      <c r="H1063" s="288"/>
      <c r="I1063" s="288"/>
      <c r="J1063" s="288"/>
      <c r="K1063" s="112" t="s">
        <v>15142</v>
      </c>
      <c r="L1063" s="121" t="s">
        <v>15143</v>
      </c>
    </row>
    <row r="1064" spans="1:12" ht="78" x14ac:dyDescent="0.3">
      <c r="A1064" s="116" t="s">
        <v>379</v>
      </c>
      <c r="B1064" s="171">
        <v>44676</v>
      </c>
      <c r="C1064" s="207" t="s">
        <v>15144</v>
      </c>
      <c r="D1064" s="112" t="s">
        <v>15145</v>
      </c>
      <c r="E1064" s="112" t="s">
        <v>1360</v>
      </c>
      <c r="F1064" s="116" t="s">
        <v>374</v>
      </c>
      <c r="G1064" s="116" t="s">
        <v>374</v>
      </c>
      <c r="H1064" s="288"/>
      <c r="I1064" s="288"/>
      <c r="J1064" s="288"/>
      <c r="K1064" s="112" t="s">
        <v>15146</v>
      </c>
      <c r="L1064" s="121" t="s">
        <v>15147</v>
      </c>
    </row>
    <row r="1065" spans="1:12" ht="78" x14ac:dyDescent="0.3">
      <c r="A1065" s="116" t="s">
        <v>379</v>
      </c>
      <c r="B1065" s="171">
        <v>44676</v>
      </c>
      <c r="C1065" s="207" t="s">
        <v>15148</v>
      </c>
      <c r="D1065" s="112" t="s">
        <v>15149</v>
      </c>
      <c r="E1065" s="112" t="s">
        <v>15150</v>
      </c>
      <c r="F1065" s="116" t="s">
        <v>374</v>
      </c>
      <c r="G1065" s="116" t="s">
        <v>374</v>
      </c>
      <c r="H1065" s="288"/>
      <c r="I1065" s="288"/>
      <c r="J1065" s="288"/>
      <c r="K1065" s="112" t="s">
        <v>15151</v>
      </c>
      <c r="L1065" s="121" t="s">
        <v>15152</v>
      </c>
    </row>
    <row r="1066" spans="1:12" ht="93.6" x14ac:dyDescent="0.3">
      <c r="A1066" s="116" t="s">
        <v>379</v>
      </c>
      <c r="B1066" s="171">
        <v>44676</v>
      </c>
      <c r="C1066" s="207" t="s">
        <v>15153</v>
      </c>
      <c r="D1066" s="112" t="s">
        <v>15154</v>
      </c>
      <c r="E1066" s="112" t="s">
        <v>15155</v>
      </c>
      <c r="F1066" s="116" t="s">
        <v>374</v>
      </c>
      <c r="G1066" s="116" t="s">
        <v>374</v>
      </c>
      <c r="H1066" s="288"/>
      <c r="I1066" s="288"/>
      <c r="J1066" s="288"/>
      <c r="K1066" s="112" t="s">
        <v>15156</v>
      </c>
      <c r="L1066" s="121" t="s">
        <v>15157</v>
      </c>
    </row>
    <row r="1067" spans="1:12" ht="93.6" x14ac:dyDescent="0.3">
      <c r="A1067" s="116" t="s">
        <v>3174</v>
      </c>
      <c r="B1067" s="171">
        <v>44673</v>
      </c>
      <c r="C1067" s="207" t="s">
        <v>15158</v>
      </c>
      <c r="D1067" s="116" t="s">
        <v>15159</v>
      </c>
      <c r="E1067" s="112" t="s">
        <v>15160</v>
      </c>
      <c r="F1067" s="113" t="s">
        <v>374</v>
      </c>
      <c r="G1067" s="116" t="s">
        <v>758</v>
      </c>
      <c r="H1067" s="288"/>
      <c r="I1067" s="288" t="s">
        <v>505</v>
      </c>
      <c r="J1067" s="288"/>
      <c r="K1067" s="112" t="s">
        <v>15161</v>
      </c>
      <c r="L1067" s="121" t="s">
        <v>15162</v>
      </c>
    </row>
    <row r="1068" spans="1:12" ht="93.6" x14ac:dyDescent="0.3">
      <c r="A1068" s="122" t="s">
        <v>1214</v>
      </c>
      <c r="B1068" s="171">
        <v>44669</v>
      </c>
      <c r="C1068" s="207" t="s">
        <v>15163</v>
      </c>
      <c r="D1068" s="116" t="s">
        <v>10470</v>
      </c>
      <c r="E1068" s="112" t="s">
        <v>2185</v>
      </c>
      <c r="F1068" s="113" t="s">
        <v>1833</v>
      </c>
      <c r="G1068" s="116" t="s">
        <v>564</v>
      </c>
      <c r="H1068" s="288"/>
      <c r="I1068" s="288"/>
      <c r="J1068" s="288"/>
      <c r="K1068" s="112" t="s">
        <v>15164</v>
      </c>
      <c r="L1068" s="121" t="s">
        <v>15165</v>
      </c>
    </row>
    <row r="1069" spans="1:12" ht="78" x14ac:dyDescent="0.3">
      <c r="A1069" s="122" t="s">
        <v>1214</v>
      </c>
      <c r="B1069" s="171">
        <v>44669</v>
      </c>
      <c r="C1069" s="207" t="s">
        <v>15166</v>
      </c>
      <c r="D1069" s="116" t="s">
        <v>10470</v>
      </c>
      <c r="E1069" s="112" t="s">
        <v>1850</v>
      </c>
      <c r="F1069" s="113" t="s">
        <v>1606</v>
      </c>
      <c r="G1069" s="116" t="s">
        <v>942</v>
      </c>
      <c r="H1069" s="288"/>
      <c r="I1069" s="288"/>
      <c r="J1069" s="288"/>
      <c r="K1069" s="112" t="s">
        <v>15167</v>
      </c>
      <c r="L1069" s="121" t="s">
        <v>15168</v>
      </c>
    </row>
    <row r="1070" spans="1:12" ht="46.8" x14ac:dyDescent="0.3">
      <c r="A1070" s="122" t="s">
        <v>412</v>
      </c>
      <c r="B1070" s="171">
        <v>44669</v>
      </c>
      <c r="C1070" s="207" t="s">
        <v>15169</v>
      </c>
      <c r="D1070" s="116" t="s">
        <v>15170</v>
      </c>
      <c r="E1070" s="112" t="s">
        <v>2094</v>
      </c>
      <c r="F1070" s="113" t="s">
        <v>1463</v>
      </c>
      <c r="G1070" s="116" t="s">
        <v>416</v>
      </c>
      <c r="H1070" s="288"/>
      <c r="I1070" s="288"/>
      <c r="J1070" s="288"/>
      <c r="K1070" s="112" t="s">
        <v>15171</v>
      </c>
      <c r="L1070" s="121" t="s">
        <v>15172</v>
      </c>
    </row>
    <row r="1071" spans="1:12" ht="93.6" x14ac:dyDescent="0.3">
      <c r="A1071" s="122" t="s">
        <v>412</v>
      </c>
      <c r="B1071" s="171">
        <v>44669</v>
      </c>
      <c r="C1071" s="207" t="s">
        <v>15173</v>
      </c>
      <c r="D1071" s="116" t="s">
        <v>15174</v>
      </c>
      <c r="E1071" s="112" t="s">
        <v>15175</v>
      </c>
      <c r="F1071" s="113" t="s">
        <v>1606</v>
      </c>
      <c r="G1071" s="116" t="s">
        <v>564</v>
      </c>
      <c r="H1071" s="288"/>
      <c r="I1071" s="288"/>
      <c r="J1071" s="288"/>
      <c r="K1071" s="112" t="s">
        <v>15176</v>
      </c>
      <c r="L1071" s="121" t="s">
        <v>15177</v>
      </c>
    </row>
    <row r="1072" spans="1:12" ht="46.8" x14ac:dyDescent="0.3">
      <c r="A1072" s="116" t="s">
        <v>6648</v>
      </c>
      <c r="B1072" s="171">
        <v>44669</v>
      </c>
      <c r="C1072" s="207" t="s">
        <v>15178</v>
      </c>
      <c r="D1072" s="116" t="s">
        <v>15179</v>
      </c>
      <c r="E1072" s="112" t="s">
        <v>2548</v>
      </c>
      <c r="F1072" s="113" t="s">
        <v>374</v>
      </c>
      <c r="G1072" s="116" t="s">
        <v>374</v>
      </c>
      <c r="H1072" s="288"/>
      <c r="I1072" s="288"/>
      <c r="J1072" s="288"/>
      <c r="K1072" s="112" t="s">
        <v>15180</v>
      </c>
      <c r="L1072" s="121" t="s">
        <v>15181</v>
      </c>
    </row>
    <row r="1073" spans="1:12" ht="124.8" x14ac:dyDescent="0.3">
      <c r="A1073" s="122" t="s">
        <v>400</v>
      </c>
      <c r="B1073" s="171">
        <v>44669</v>
      </c>
      <c r="C1073" s="207" t="s">
        <v>15182</v>
      </c>
      <c r="D1073" s="116" t="s">
        <v>15183</v>
      </c>
      <c r="E1073" s="112" t="s">
        <v>1340</v>
      </c>
      <c r="F1073" s="113" t="s">
        <v>1518</v>
      </c>
      <c r="G1073" s="116" t="s">
        <v>374</v>
      </c>
      <c r="H1073" s="288"/>
      <c r="I1073" s="288" t="s">
        <v>2678</v>
      </c>
      <c r="J1073" s="288"/>
      <c r="K1073" s="112" t="s">
        <v>15184</v>
      </c>
      <c r="L1073" s="121" t="s">
        <v>15185</v>
      </c>
    </row>
    <row r="1074" spans="1:12" ht="46.8" x14ac:dyDescent="0.3">
      <c r="A1074" s="122" t="s">
        <v>400</v>
      </c>
      <c r="B1074" s="171">
        <v>44669</v>
      </c>
      <c r="C1074" s="207" t="s">
        <v>15186</v>
      </c>
      <c r="D1074" s="116" t="s">
        <v>15187</v>
      </c>
      <c r="E1074" s="112" t="s">
        <v>1634</v>
      </c>
      <c r="F1074" s="113" t="s">
        <v>374</v>
      </c>
      <c r="G1074" s="116" t="s">
        <v>374</v>
      </c>
      <c r="H1074" s="288"/>
      <c r="I1074" s="288"/>
      <c r="J1074" s="288"/>
      <c r="K1074" s="112" t="s">
        <v>15188</v>
      </c>
      <c r="L1074" s="121" t="s">
        <v>15189</v>
      </c>
    </row>
    <row r="1075" spans="1:12" ht="46.8" x14ac:dyDescent="0.3">
      <c r="A1075" s="122" t="s">
        <v>400</v>
      </c>
      <c r="B1075" s="171">
        <v>44669</v>
      </c>
      <c r="C1075" s="207" t="s">
        <v>15190</v>
      </c>
      <c r="D1075" s="116" t="s">
        <v>15191</v>
      </c>
      <c r="E1075" s="112" t="s">
        <v>2808</v>
      </c>
      <c r="F1075" s="113" t="s">
        <v>374</v>
      </c>
      <c r="G1075" s="116" t="s">
        <v>374</v>
      </c>
      <c r="H1075" s="288"/>
      <c r="I1075" s="288"/>
      <c r="J1075" s="288"/>
      <c r="K1075" s="112" t="s">
        <v>15192</v>
      </c>
      <c r="L1075" s="121" t="s">
        <v>15193</v>
      </c>
    </row>
    <row r="1076" spans="1:12" ht="46.8" x14ac:dyDescent="0.3">
      <c r="A1076" s="122" t="s">
        <v>379</v>
      </c>
      <c r="B1076" s="171">
        <v>44669</v>
      </c>
      <c r="C1076" s="207" t="s">
        <v>15194</v>
      </c>
      <c r="D1076" s="116" t="s">
        <v>15195</v>
      </c>
      <c r="E1076" s="112" t="s">
        <v>1634</v>
      </c>
      <c r="F1076" s="113" t="s">
        <v>1525</v>
      </c>
      <c r="G1076" s="116" t="s">
        <v>409</v>
      </c>
      <c r="H1076" s="288"/>
      <c r="I1076" s="288"/>
      <c r="J1076" s="288"/>
      <c r="K1076" s="112" t="s">
        <v>15196</v>
      </c>
      <c r="L1076" s="121" t="s">
        <v>15197</v>
      </c>
    </row>
    <row r="1077" spans="1:12" ht="78" x14ac:dyDescent="0.3">
      <c r="A1077" s="122" t="s">
        <v>1654</v>
      </c>
      <c r="B1077" s="171">
        <v>44669</v>
      </c>
      <c r="C1077" s="207" t="s">
        <v>15198</v>
      </c>
      <c r="D1077" s="116" t="s">
        <v>15199</v>
      </c>
      <c r="E1077" s="112" t="s">
        <v>3851</v>
      </c>
      <c r="F1077" s="113" t="s">
        <v>1463</v>
      </c>
      <c r="G1077" s="116" t="s">
        <v>1896</v>
      </c>
      <c r="H1077" s="288"/>
      <c r="I1077" s="288"/>
      <c r="J1077" s="288"/>
      <c r="K1077" s="112" t="s">
        <v>15200</v>
      </c>
      <c r="L1077" s="121" t="s">
        <v>15201</v>
      </c>
    </row>
    <row r="1078" spans="1:12" ht="78" x14ac:dyDescent="0.3">
      <c r="A1078" s="122" t="s">
        <v>400</v>
      </c>
      <c r="B1078" s="146">
        <v>44662</v>
      </c>
      <c r="C1078" s="190" t="s">
        <v>15202</v>
      </c>
      <c r="D1078" s="145" t="s">
        <v>15203</v>
      </c>
      <c r="E1078" s="145" t="s">
        <v>1360</v>
      </c>
      <c r="F1078" s="173" t="s">
        <v>1525</v>
      </c>
      <c r="G1078" s="173" t="s">
        <v>374</v>
      </c>
      <c r="H1078" s="288"/>
      <c r="I1078" s="288"/>
      <c r="J1078" s="288"/>
      <c r="K1078" s="145" t="s">
        <v>15204</v>
      </c>
      <c r="L1078" s="145" t="s">
        <v>15205</v>
      </c>
    </row>
    <row r="1079" spans="1:12" ht="187.2" x14ac:dyDescent="0.3">
      <c r="A1079" s="122" t="s">
        <v>400</v>
      </c>
      <c r="B1079" s="146">
        <v>44662</v>
      </c>
      <c r="C1079" s="190" t="s">
        <v>6140</v>
      </c>
      <c r="D1079" s="145" t="s">
        <v>6141</v>
      </c>
      <c r="E1079" s="145" t="s">
        <v>3247</v>
      </c>
      <c r="F1079" s="145" t="s">
        <v>374</v>
      </c>
      <c r="G1079" s="173" t="s">
        <v>374</v>
      </c>
      <c r="H1079" s="288"/>
      <c r="I1079" s="288"/>
      <c r="J1079" s="288"/>
      <c r="K1079" s="145" t="s">
        <v>15206</v>
      </c>
      <c r="L1079" s="145" t="s">
        <v>15207</v>
      </c>
    </row>
    <row r="1080" spans="1:12" ht="46.8" x14ac:dyDescent="0.3">
      <c r="A1080" s="122" t="s">
        <v>400</v>
      </c>
      <c r="B1080" s="146">
        <v>44662</v>
      </c>
      <c r="C1080" s="190" t="s">
        <v>8898</v>
      </c>
      <c r="D1080" s="145" t="s">
        <v>8899</v>
      </c>
      <c r="E1080" s="145" t="s">
        <v>1661</v>
      </c>
      <c r="F1080" s="145" t="s">
        <v>374</v>
      </c>
      <c r="G1080" s="173" t="s">
        <v>374</v>
      </c>
      <c r="H1080" s="288"/>
      <c r="I1080" s="288" t="s">
        <v>2678</v>
      </c>
      <c r="J1080" s="288"/>
      <c r="K1080" s="145" t="s">
        <v>15208</v>
      </c>
      <c r="L1080" s="145" t="s">
        <v>15209</v>
      </c>
    </row>
    <row r="1081" spans="1:12" ht="62.4" x14ac:dyDescent="0.3">
      <c r="A1081" s="122" t="s">
        <v>400</v>
      </c>
      <c r="B1081" s="146">
        <v>44662</v>
      </c>
      <c r="C1081" s="190" t="s">
        <v>15210</v>
      </c>
      <c r="D1081" s="145" t="s">
        <v>15211</v>
      </c>
      <c r="E1081" s="145" t="s">
        <v>3247</v>
      </c>
      <c r="F1081" s="145" t="s">
        <v>374</v>
      </c>
      <c r="G1081" s="173" t="s">
        <v>374</v>
      </c>
      <c r="H1081" s="288"/>
      <c r="I1081" s="288"/>
      <c r="J1081" s="288"/>
      <c r="K1081" s="145" t="s">
        <v>15212</v>
      </c>
      <c r="L1081" s="145" t="s">
        <v>15213</v>
      </c>
    </row>
    <row r="1082" spans="1:12" ht="78" x14ac:dyDescent="0.3">
      <c r="A1082" s="122" t="s">
        <v>400</v>
      </c>
      <c r="B1082" s="146">
        <v>44662</v>
      </c>
      <c r="C1082" s="190" t="s">
        <v>15214</v>
      </c>
      <c r="D1082" s="145" t="s">
        <v>15215</v>
      </c>
      <c r="E1082" s="145" t="s">
        <v>1702</v>
      </c>
      <c r="F1082" s="173" t="s">
        <v>374</v>
      </c>
      <c r="G1082" s="173" t="s">
        <v>374</v>
      </c>
      <c r="H1082" s="288"/>
      <c r="I1082" s="288"/>
      <c r="J1082" s="288"/>
      <c r="K1082" s="145" t="s">
        <v>15216</v>
      </c>
      <c r="L1082" s="145" t="s">
        <v>15217</v>
      </c>
    </row>
    <row r="1083" spans="1:12" ht="46.8" x14ac:dyDescent="0.3">
      <c r="A1083" s="122" t="s">
        <v>379</v>
      </c>
      <c r="B1083" s="146">
        <v>44662</v>
      </c>
      <c r="C1083" s="190" t="s">
        <v>15218</v>
      </c>
      <c r="D1083" s="145" t="s">
        <v>15219</v>
      </c>
      <c r="E1083" s="145" t="s">
        <v>1850</v>
      </c>
      <c r="F1083" s="145" t="s">
        <v>374</v>
      </c>
      <c r="G1083" s="173" t="s">
        <v>374</v>
      </c>
      <c r="H1083" s="288"/>
      <c r="I1083" s="288"/>
      <c r="J1083" s="288"/>
      <c r="K1083" s="145" t="s">
        <v>15220</v>
      </c>
      <c r="L1083" s="145" t="s">
        <v>15221</v>
      </c>
    </row>
    <row r="1084" spans="1:12" ht="109.2" x14ac:dyDescent="0.3">
      <c r="A1084" s="122" t="s">
        <v>379</v>
      </c>
      <c r="B1084" s="146">
        <v>44662</v>
      </c>
      <c r="C1084" s="190" t="s">
        <v>15222</v>
      </c>
      <c r="D1084" s="145" t="s">
        <v>15223</v>
      </c>
      <c r="E1084" s="145" t="s">
        <v>15224</v>
      </c>
      <c r="F1084" s="145" t="s">
        <v>374</v>
      </c>
      <c r="G1084" s="173" t="s">
        <v>374</v>
      </c>
      <c r="H1084" s="288"/>
      <c r="I1084" s="288"/>
      <c r="J1084" s="288"/>
      <c r="K1084" s="145" t="s">
        <v>15225</v>
      </c>
      <c r="L1084" s="145" t="s">
        <v>15226</v>
      </c>
    </row>
    <row r="1085" spans="1:12" ht="109.2" x14ac:dyDescent="0.3">
      <c r="A1085" s="122" t="s">
        <v>379</v>
      </c>
      <c r="B1085" s="146">
        <v>44662</v>
      </c>
      <c r="C1085" s="190" t="s">
        <v>15227</v>
      </c>
      <c r="D1085" s="145" t="s">
        <v>15228</v>
      </c>
      <c r="E1085" s="145" t="s">
        <v>2143</v>
      </c>
      <c r="F1085" s="145" t="s">
        <v>374</v>
      </c>
      <c r="G1085" s="173" t="s">
        <v>374</v>
      </c>
      <c r="H1085" s="288"/>
      <c r="I1085" s="288"/>
      <c r="J1085" s="288"/>
      <c r="K1085" s="145" t="s">
        <v>15229</v>
      </c>
      <c r="L1085" s="145" t="s">
        <v>15230</v>
      </c>
    </row>
    <row r="1086" spans="1:12" ht="62.4" x14ac:dyDescent="0.3">
      <c r="A1086" s="190" t="s">
        <v>602</v>
      </c>
      <c r="B1086" s="146">
        <v>44655</v>
      </c>
      <c r="C1086" s="190" t="s">
        <v>15231</v>
      </c>
      <c r="D1086" s="145" t="s">
        <v>9994</v>
      </c>
      <c r="E1086" s="145" t="s">
        <v>7302</v>
      </c>
      <c r="F1086" s="144" t="s">
        <v>374</v>
      </c>
      <c r="G1086" s="144" t="s">
        <v>374</v>
      </c>
      <c r="H1086" s="288"/>
      <c r="I1086" s="288"/>
      <c r="J1086" s="288"/>
      <c r="K1086" s="145" t="s">
        <v>15232</v>
      </c>
      <c r="L1086" s="148" t="s">
        <v>15233</v>
      </c>
    </row>
    <row r="1087" spans="1:12" ht="187.2" x14ac:dyDescent="0.3">
      <c r="A1087" s="190" t="s">
        <v>1593</v>
      </c>
      <c r="B1087" s="146">
        <v>44655</v>
      </c>
      <c r="C1087" s="190" t="s">
        <v>15234</v>
      </c>
      <c r="D1087" s="145" t="s">
        <v>15235</v>
      </c>
      <c r="E1087" s="145" t="s">
        <v>2143</v>
      </c>
      <c r="F1087" s="144" t="s">
        <v>374</v>
      </c>
      <c r="G1087" s="144" t="s">
        <v>374</v>
      </c>
      <c r="H1087" s="288"/>
      <c r="I1087" s="288"/>
      <c r="J1087" s="288"/>
      <c r="K1087" s="145" t="s">
        <v>15236</v>
      </c>
      <c r="L1087" s="148" t="s">
        <v>15237</v>
      </c>
    </row>
    <row r="1088" spans="1:12" ht="124.8" x14ac:dyDescent="0.3">
      <c r="A1088" s="122" t="s">
        <v>1214</v>
      </c>
      <c r="B1088" s="146">
        <v>44655</v>
      </c>
      <c r="C1088" s="190" t="s">
        <v>15238</v>
      </c>
      <c r="D1088" s="145" t="s">
        <v>15239</v>
      </c>
      <c r="E1088" s="145" t="s">
        <v>15240</v>
      </c>
      <c r="F1088" s="173" t="s">
        <v>5463</v>
      </c>
      <c r="G1088" s="173" t="s">
        <v>1114</v>
      </c>
      <c r="H1088" s="288"/>
      <c r="I1088" s="288"/>
      <c r="J1088" s="288"/>
      <c r="K1088" s="145" t="s">
        <v>15241</v>
      </c>
      <c r="L1088" s="148" t="s">
        <v>15242</v>
      </c>
    </row>
    <row r="1089" spans="1:12" ht="93.6" x14ac:dyDescent="0.3">
      <c r="A1089" s="122" t="s">
        <v>1214</v>
      </c>
      <c r="B1089" s="146">
        <v>44655</v>
      </c>
      <c r="C1089" s="190" t="s">
        <v>10464</v>
      </c>
      <c r="D1089" s="145" t="s">
        <v>10465</v>
      </c>
      <c r="E1089" s="145" t="s">
        <v>15243</v>
      </c>
      <c r="F1089" s="144" t="s">
        <v>374</v>
      </c>
      <c r="G1089" s="144" t="s">
        <v>374</v>
      </c>
      <c r="H1089" s="288"/>
      <c r="I1089" s="288"/>
      <c r="J1089" s="288"/>
      <c r="K1089" s="145" t="s">
        <v>15244</v>
      </c>
      <c r="L1089" s="148" t="s">
        <v>10468</v>
      </c>
    </row>
    <row r="1090" spans="1:12" ht="62.4" x14ac:dyDescent="0.3">
      <c r="A1090" s="122" t="s">
        <v>412</v>
      </c>
      <c r="B1090" s="146">
        <v>44655</v>
      </c>
      <c r="C1090" s="190" t="s">
        <v>15245</v>
      </c>
      <c r="D1090" s="145" t="s">
        <v>15246</v>
      </c>
      <c r="E1090" s="145" t="s">
        <v>1661</v>
      </c>
      <c r="F1090" s="173" t="s">
        <v>1556</v>
      </c>
      <c r="G1090" s="173" t="s">
        <v>564</v>
      </c>
      <c r="H1090" s="288"/>
      <c r="I1090" s="288"/>
      <c r="J1090" s="288"/>
      <c r="K1090" s="145" t="s">
        <v>15247</v>
      </c>
      <c r="L1090" s="148" t="s">
        <v>15248</v>
      </c>
    </row>
    <row r="1091" spans="1:12" ht="124.8" x14ac:dyDescent="0.3">
      <c r="A1091" s="122" t="s">
        <v>412</v>
      </c>
      <c r="B1091" s="146">
        <v>44655</v>
      </c>
      <c r="C1091" s="190" t="s">
        <v>15249</v>
      </c>
      <c r="D1091" s="145" t="s">
        <v>15250</v>
      </c>
      <c r="E1091" s="145" t="s">
        <v>15251</v>
      </c>
      <c r="F1091" s="173" t="s">
        <v>3298</v>
      </c>
      <c r="G1091" s="173" t="s">
        <v>2115</v>
      </c>
      <c r="H1091" s="288"/>
      <c r="I1091" s="288"/>
      <c r="J1091" s="288"/>
      <c r="K1091" s="145" t="s">
        <v>15252</v>
      </c>
      <c r="L1091" s="148" t="s">
        <v>15253</v>
      </c>
    </row>
    <row r="1092" spans="1:12" ht="46.8" x14ac:dyDescent="0.3">
      <c r="A1092" s="190" t="s">
        <v>369</v>
      </c>
      <c r="B1092" s="146">
        <v>44655</v>
      </c>
      <c r="C1092" s="190" t="s">
        <v>15254</v>
      </c>
      <c r="D1092" s="145" t="s">
        <v>15255</v>
      </c>
      <c r="E1092" s="145" t="s">
        <v>9352</v>
      </c>
      <c r="F1092" s="144" t="s">
        <v>374</v>
      </c>
      <c r="G1092" s="144" t="s">
        <v>374</v>
      </c>
      <c r="H1092" s="288"/>
      <c r="I1092" s="288" t="s">
        <v>1037</v>
      </c>
      <c r="J1092" s="288"/>
      <c r="K1092" s="145" t="s">
        <v>15256</v>
      </c>
      <c r="L1092" s="148" t="s">
        <v>15257</v>
      </c>
    </row>
    <row r="1093" spans="1:12" ht="46.8" x14ac:dyDescent="0.3">
      <c r="A1093" s="190" t="s">
        <v>684</v>
      </c>
      <c r="B1093" s="146">
        <v>44655</v>
      </c>
      <c r="C1093" s="190" t="s">
        <v>15258</v>
      </c>
      <c r="D1093" s="145" t="s">
        <v>15259</v>
      </c>
      <c r="E1093" s="145" t="s">
        <v>8723</v>
      </c>
      <c r="F1093" s="173" t="s">
        <v>1463</v>
      </c>
      <c r="G1093" s="173" t="s">
        <v>564</v>
      </c>
      <c r="H1093" s="288"/>
      <c r="I1093" s="288"/>
      <c r="J1093" s="288"/>
      <c r="K1093" s="145" t="s">
        <v>15260</v>
      </c>
      <c r="L1093" s="148" t="s">
        <v>15261</v>
      </c>
    </row>
    <row r="1094" spans="1:12" ht="78" x14ac:dyDescent="0.3">
      <c r="A1094" s="190" t="s">
        <v>822</v>
      </c>
      <c r="B1094" s="146">
        <v>44655</v>
      </c>
      <c r="C1094" s="190" t="s">
        <v>2234</v>
      </c>
      <c r="D1094" s="145" t="s">
        <v>15262</v>
      </c>
      <c r="E1094" s="145" t="s">
        <v>15263</v>
      </c>
      <c r="F1094" s="173" t="s">
        <v>1606</v>
      </c>
      <c r="G1094" s="173" t="s">
        <v>374</v>
      </c>
      <c r="H1094" s="288"/>
      <c r="I1094" s="288"/>
      <c r="J1094" s="288"/>
      <c r="K1094" s="145" t="s">
        <v>15264</v>
      </c>
      <c r="L1094" s="148" t="s">
        <v>2237</v>
      </c>
    </row>
    <row r="1095" spans="1:12" ht="78" x14ac:dyDescent="0.3">
      <c r="A1095" s="122" t="s">
        <v>400</v>
      </c>
      <c r="B1095" s="146">
        <v>44655</v>
      </c>
      <c r="C1095" s="190" t="s">
        <v>15265</v>
      </c>
      <c r="D1095" s="145" t="s">
        <v>15266</v>
      </c>
      <c r="E1095" s="145" t="s">
        <v>445</v>
      </c>
      <c r="F1095" s="173" t="s">
        <v>1525</v>
      </c>
      <c r="G1095" s="173" t="s">
        <v>564</v>
      </c>
      <c r="H1095" s="288"/>
      <c r="I1095" s="288"/>
      <c r="J1095" s="288"/>
      <c r="K1095" s="145" t="s">
        <v>15267</v>
      </c>
      <c r="L1095" s="148" t="s">
        <v>15268</v>
      </c>
    </row>
    <row r="1096" spans="1:12" ht="78" x14ac:dyDescent="0.3">
      <c r="A1096" s="122" t="s">
        <v>400</v>
      </c>
      <c r="B1096" s="146">
        <v>44655</v>
      </c>
      <c r="C1096" s="190" t="s">
        <v>6833</v>
      </c>
      <c r="D1096" s="145" t="s">
        <v>6834</v>
      </c>
      <c r="E1096" s="145" t="s">
        <v>1058</v>
      </c>
      <c r="F1096" s="173" t="s">
        <v>374</v>
      </c>
      <c r="G1096" s="173" t="s">
        <v>374</v>
      </c>
      <c r="H1096" s="288"/>
      <c r="I1096" s="288"/>
      <c r="J1096" s="288"/>
      <c r="K1096" s="148" t="s">
        <v>15269</v>
      </c>
      <c r="L1096" s="148" t="s">
        <v>15270</v>
      </c>
    </row>
    <row r="1097" spans="1:12" ht="78" x14ac:dyDescent="0.3">
      <c r="A1097" s="122" t="s">
        <v>400</v>
      </c>
      <c r="B1097" s="146">
        <v>44655</v>
      </c>
      <c r="C1097" s="190" t="s">
        <v>15271</v>
      </c>
      <c r="D1097" s="145" t="s">
        <v>15272</v>
      </c>
      <c r="E1097" s="145" t="s">
        <v>2127</v>
      </c>
      <c r="F1097" s="144" t="s">
        <v>374</v>
      </c>
      <c r="G1097" s="144" t="s">
        <v>374</v>
      </c>
      <c r="H1097" s="288"/>
      <c r="I1097" s="288"/>
      <c r="J1097" s="288"/>
      <c r="K1097" s="145" t="s">
        <v>15273</v>
      </c>
      <c r="L1097" s="148" t="s">
        <v>15274</v>
      </c>
    </row>
    <row r="1098" spans="1:12" ht="46.8" x14ac:dyDescent="0.3">
      <c r="A1098" s="122" t="s">
        <v>400</v>
      </c>
      <c r="B1098" s="146">
        <v>44655</v>
      </c>
      <c r="C1098" s="190" t="s">
        <v>15275</v>
      </c>
      <c r="D1098" s="145" t="s">
        <v>15276</v>
      </c>
      <c r="E1098" s="145" t="s">
        <v>1340</v>
      </c>
      <c r="F1098" s="144" t="s">
        <v>374</v>
      </c>
      <c r="G1098" s="144" t="s">
        <v>374</v>
      </c>
      <c r="H1098" s="288"/>
      <c r="I1098" s="288" t="s">
        <v>2678</v>
      </c>
      <c r="J1098" s="288"/>
      <c r="K1098" s="145" t="s">
        <v>15277</v>
      </c>
      <c r="L1098" s="148" t="s">
        <v>15278</v>
      </c>
    </row>
    <row r="1099" spans="1:12" ht="93.6" x14ac:dyDescent="0.3">
      <c r="A1099" s="122" t="s">
        <v>400</v>
      </c>
      <c r="B1099" s="146">
        <v>44655</v>
      </c>
      <c r="C1099" s="190" t="s">
        <v>15279</v>
      </c>
      <c r="D1099" s="145" t="s">
        <v>15280</v>
      </c>
      <c r="E1099" s="145" t="s">
        <v>1661</v>
      </c>
      <c r="F1099" s="144" t="s">
        <v>374</v>
      </c>
      <c r="G1099" s="173" t="s">
        <v>374</v>
      </c>
      <c r="H1099" s="288"/>
      <c r="I1099" s="288" t="s">
        <v>2678</v>
      </c>
      <c r="J1099" s="288"/>
      <c r="K1099" s="145" t="s">
        <v>15281</v>
      </c>
      <c r="L1099" s="148" t="s">
        <v>15282</v>
      </c>
    </row>
    <row r="1100" spans="1:12" ht="78" x14ac:dyDescent="0.3">
      <c r="A1100" s="122" t="s">
        <v>379</v>
      </c>
      <c r="B1100" s="146">
        <v>44655</v>
      </c>
      <c r="C1100" s="190" t="s">
        <v>15283</v>
      </c>
      <c r="D1100" s="145" t="s">
        <v>15284</v>
      </c>
      <c r="E1100" s="145" t="s">
        <v>445</v>
      </c>
      <c r="F1100" s="173" t="s">
        <v>1463</v>
      </c>
      <c r="G1100" s="173" t="s">
        <v>409</v>
      </c>
      <c r="H1100" s="288"/>
      <c r="I1100" s="288"/>
      <c r="J1100" s="288"/>
      <c r="K1100" s="145" t="s">
        <v>15285</v>
      </c>
      <c r="L1100" s="148" t="s">
        <v>15286</v>
      </c>
    </row>
    <row r="1101" spans="1:12" ht="62.4" x14ac:dyDescent="0.3">
      <c r="A1101" s="122" t="s">
        <v>379</v>
      </c>
      <c r="B1101" s="146">
        <v>44655</v>
      </c>
      <c r="C1101" s="190" t="s">
        <v>15287</v>
      </c>
      <c r="D1101" s="145" t="s">
        <v>15288</v>
      </c>
      <c r="E1101" s="145" t="s">
        <v>1572</v>
      </c>
      <c r="F1101" s="173" t="s">
        <v>1525</v>
      </c>
      <c r="G1101" s="173" t="s">
        <v>15289</v>
      </c>
      <c r="H1101" s="288"/>
      <c r="I1101" s="288"/>
      <c r="J1101" s="288"/>
      <c r="K1101" s="145" t="s">
        <v>15290</v>
      </c>
      <c r="L1101" s="148" t="s">
        <v>15291</v>
      </c>
    </row>
    <row r="1102" spans="1:12" ht="109.2" x14ac:dyDescent="0.3">
      <c r="A1102" s="122" t="s">
        <v>379</v>
      </c>
      <c r="B1102" s="146">
        <v>44655</v>
      </c>
      <c r="C1102" s="190" t="s">
        <v>15292</v>
      </c>
      <c r="D1102" s="145" t="s">
        <v>15293</v>
      </c>
      <c r="E1102" s="145" t="s">
        <v>15294</v>
      </c>
      <c r="F1102" s="144" t="s">
        <v>374</v>
      </c>
      <c r="G1102" s="144" t="s">
        <v>374</v>
      </c>
      <c r="H1102" s="288"/>
      <c r="I1102" s="288" t="s">
        <v>2526</v>
      </c>
      <c r="J1102" s="288"/>
      <c r="K1102" s="148" t="s">
        <v>15295</v>
      </c>
      <c r="L1102" s="148" t="s">
        <v>15296</v>
      </c>
    </row>
    <row r="1103" spans="1:12" ht="109.2" x14ac:dyDescent="0.3">
      <c r="A1103" s="122" t="s">
        <v>1654</v>
      </c>
      <c r="B1103" s="146">
        <v>44655</v>
      </c>
      <c r="C1103" s="190" t="s">
        <v>15297</v>
      </c>
      <c r="D1103" s="145" t="s">
        <v>15298</v>
      </c>
      <c r="E1103" s="145" t="s">
        <v>2143</v>
      </c>
      <c r="F1103" s="173" t="s">
        <v>1525</v>
      </c>
      <c r="G1103" s="173" t="s">
        <v>409</v>
      </c>
      <c r="H1103" s="288"/>
      <c r="I1103" s="288"/>
      <c r="J1103" s="288"/>
      <c r="K1103" s="145" t="s">
        <v>15299</v>
      </c>
      <c r="L1103" s="148" t="s">
        <v>15300</v>
      </c>
    </row>
    <row r="1104" spans="1:12" ht="46.8" x14ac:dyDescent="0.3">
      <c r="A1104" s="190" t="s">
        <v>3053</v>
      </c>
      <c r="B1104" s="146">
        <v>44648</v>
      </c>
      <c r="C1104" s="190" t="s">
        <v>15301</v>
      </c>
      <c r="D1104" s="145" t="s">
        <v>15302</v>
      </c>
      <c r="E1104" s="145" t="s">
        <v>1878</v>
      </c>
      <c r="F1104" s="144" t="s">
        <v>374</v>
      </c>
      <c r="G1104" s="144" t="s">
        <v>374</v>
      </c>
      <c r="H1104" s="288"/>
      <c r="I1104" s="288"/>
      <c r="J1104" s="288"/>
      <c r="K1104" s="145" t="s">
        <v>15303</v>
      </c>
      <c r="L1104" s="175" t="s">
        <v>15304</v>
      </c>
    </row>
    <row r="1105" spans="1:12" ht="78" x14ac:dyDescent="0.3">
      <c r="A1105" s="122" t="s">
        <v>412</v>
      </c>
      <c r="B1105" s="146">
        <v>44648</v>
      </c>
      <c r="C1105" s="190" t="s">
        <v>761</v>
      </c>
      <c r="D1105" s="145" t="s">
        <v>762</v>
      </c>
      <c r="E1105" s="145" t="s">
        <v>7749</v>
      </c>
      <c r="F1105" s="173" t="s">
        <v>3383</v>
      </c>
      <c r="G1105" s="173" t="s">
        <v>409</v>
      </c>
      <c r="H1105" s="288"/>
      <c r="I1105" s="288" t="s">
        <v>15124</v>
      </c>
      <c r="J1105" s="288"/>
      <c r="K1105" s="145" t="s">
        <v>15305</v>
      </c>
      <c r="L1105" s="175" t="s">
        <v>765</v>
      </c>
    </row>
    <row r="1106" spans="1:12" ht="78" x14ac:dyDescent="0.3">
      <c r="A1106" s="190" t="s">
        <v>369</v>
      </c>
      <c r="B1106" s="146">
        <v>44648</v>
      </c>
      <c r="C1106" s="190" t="s">
        <v>15306</v>
      </c>
      <c r="D1106" s="145" t="s">
        <v>15307</v>
      </c>
      <c r="E1106" s="145" t="s">
        <v>7296</v>
      </c>
      <c r="F1106" s="173" t="s">
        <v>1506</v>
      </c>
      <c r="G1106" s="173" t="s">
        <v>374</v>
      </c>
      <c r="H1106" s="288"/>
      <c r="I1106" s="288" t="s">
        <v>11197</v>
      </c>
      <c r="J1106" s="288"/>
      <c r="K1106" s="145" t="s">
        <v>15308</v>
      </c>
      <c r="L1106" s="175" t="s">
        <v>15309</v>
      </c>
    </row>
    <row r="1107" spans="1:12" ht="93.6" x14ac:dyDescent="0.3">
      <c r="A1107" s="190" t="s">
        <v>1294</v>
      </c>
      <c r="B1107" s="146">
        <v>44648</v>
      </c>
      <c r="C1107" s="190" t="s">
        <v>15310</v>
      </c>
      <c r="D1107" s="145" t="s">
        <v>15311</v>
      </c>
      <c r="E1107" s="173" t="s">
        <v>1860</v>
      </c>
      <c r="F1107" s="144" t="s">
        <v>374</v>
      </c>
      <c r="G1107" s="144" t="s">
        <v>374</v>
      </c>
      <c r="H1107" s="288"/>
      <c r="I1107" s="288"/>
      <c r="J1107" s="288"/>
      <c r="K1107" s="145" t="s">
        <v>15312</v>
      </c>
      <c r="L1107" s="175" t="s">
        <v>15313</v>
      </c>
    </row>
    <row r="1108" spans="1:12" ht="78" x14ac:dyDescent="0.3">
      <c r="A1108" s="190" t="s">
        <v>822</v>
      </c>
      <c r="B1108" s="146">
        <v>44648</v>
      </c>
      <c r="C1108" s="190" t="s">
        <v>15314</v>
      </c>
      <c r="D1108" s="145" t="s">
        <v>15315</v>
      </c>
      <c r="E1108" s="145" t="s">
        <v>15316</v>
      </c>
      <c r="F1108" s="173" t="s">
        <v>1470</v>
      </c>
      <c r="G1108" s="173" t="s">
        <v>942</v>
      </c>
      <c r="H1108" s="288"/>
      <c r="I1108" s="288"/>
      <c r="J1108" s="288"/>
      <c r="K1108" s="145" t="s">
        <v>15317</v>
      </c>
      <c r="L1108" s="175" t="s">
        <v>15318</v>
      </c>
    </row>
    <row r="1109" spans="1:12" ht="93.6" x14ac:dyDescent="0.3">
      <c r="A1109" s="122" t="s">
        <v>400</v>
      </c>
      <c r="B1109" s="146">
        <v>44648</v>
      </c>
      <c r="C1109" s="190" t="s">
        <v>15319</v>
      </c>
      <c r="D1109" s="145" t="s">
        <v>15320</v>
      </c>
      <c r="E1109" s="145" t="s">
        <v>4096</v>
      </c>
      <c r="F1109" s="173" t="s">
        <v>374</v>
      </c>
      <c r="G1109" s="173" t="s">
        <v>374</v>
      </c>
      <c r="H1109" s="288"/>
      <c r="I1109" s="288" t="s">
        <v>505</v>
      </c>
      <c r="J1109" s="288"/>
      <c r="K1109" s="145" t="s">
        <v>15321</v>
      </c>
      <c r="L1109" s="175" t="s">
        <v>15322</v>
      </c>
    </row>
    <row r="1110" spans="1:12" ht="62.4" x14ac:dyDescent="0.3">
      <c r="A1110" s="122" t="s">
        <v>400</v>
      </c>
      <c r="B1110" s="146">
        <v>44648</v>
      </c>
      <c r="C1110" s="190" t="s">
        <v>8860</v>
      </c>
      <c r="D1110" s="145" t="s">
        <v>8861</v>
      </c>
      <c r="E1110" s="145" t="s">
        <v>15323</v>
      </c>
      <c r="F1110" s="144" t="s">
        <v>374</v>
      </c>
      <c r="G1110" s="144" t="s">
        <v>374</v>
      </c>
      <c r="H1110" s="288"/>
      <c r="I1110" s="288"/>
      <c r="J1110" s="288"/>
      <c r="K1110" s="145" t="s">
        <v>15324</v>
      </c>
      <c r="L1110" s="175" t="s">
        <v>8864</v>
      </c>
    </row>
    <row r="1111" spans="1:12" ht="93.6" x14ac:dyDescent="0.3">
      <c r="A1111" s="122" t="s">
        <v>400</v>
      </c>
      <c r="B1111" s="146">
        <v>44648</v>
      </c>
      <c r="C1111" s="190" t="s">
        <v>15325</v>
      </c>
      <c r="D1111" s="145" t="s">
        <v>15326</v>
      </c>
      <c r="E1111" s="145" t="s">
        <v>6073</v>
      </c>
      <c r="F1111" s="173" t="s">
        <v>374</v>
      </c>
      <c r="G1111" s="173" t="s">
        <v>374</v>
      </c>
      <c r="H1111" s="288"/>
      <c r="I1111" s="288"/>
      <c r="J1111" s="288"/>
      <c r="K1111" s="145" t="s">
        <v>15327</v>
      </c>
      <c r="L1111" s="175" t="s">
        <v>15328</v>
      </c>
    </row>
    <row r="1112" spans="1:12" ht="46.8" x14ac:dyDescent="0.3">
      <c r="A1112" s="190" t="s">
        <v>750</v>
      </c>
      <c r="B1112" s="146">
        <v>44648</v>
      </c>
      <c r="C1112" s="190" t="s">
        <v>15329</v>
      </c>
      <c r="D1112" s="145" t="s">
        <v>15330</v>
      </c>
      <c r="E1112" s="145" t="s">
        <v>1449</v>
      </c>
      <c r="F1112" s="173" t="s">
        <v>1470</v>
      </c>
      <c r="G1112" s="173" t="s">
        <v>374</v>
      </c>
      <c r="H1112" s="288"/>
      <c r="I1112" s="288"/>
      <c r="J1112" s="288"/>
      <c r="K1112" s="145" t="s">
        <v>15331</v>
      </c>
      <c r="L1112" s="175" t="s">
        <v>15332</v>
      </c>
    </row>
    <row r="1113" spans="1:12" ht="46.8" x14ac:dyDescent="0.3">
      <c r="A1113" s="190" t="s">
        <v>750</v>
      </c>
      <c r="B1113" s="146">
        <v>44648</v>
      </c>
      <c r="C1113" s="190" t="s">
        <v>15333</v>
      </c>
      <c r="D1113" s="145" t="s">
        <v>15334</v>
      </c>
      <c r="E1113" s="145" t="s">
        <v>1297</v>
      </c>
      <c r="F1113" s="144" t="s">
        <v>374</v>
      </c>
      <c r="G1113" s="144" t="s">
        <v>374</v>
      </c>
      <c r="H1113" s="288"/>
      <c r="I1113" s="288"/>
      <c r="J1113" s="288"/>
      <c r="K1113" s="145" t="s">
        <v>15335</v>
      </c>
      <c r="L1113" s="175" t="s">
        <v>15336</v>
      </c>
    </row>
    <row r="1114" spans="1:12" ht="62.4" x14ac:dyDescent="0.3">
      <c r="A1114" s="190" t="s">
        <v>750</v>
      </c>
      <c r="B1114" s="146">
        <v>44648</v>
      </c>
      <c r="C1114" s="190" t="s">
        <v>15337</v>
      </c>
      <c r="D1114" s="145" t="s">
        <v>15338</v>
      </c>
      <c r="E1114" s="145" t="s">
        <v>11868</v>
      </c>
      <c r="F1114" s="144" t="s">
        <v>374</v>
      </c>
      <c r="G1114" s="144" t="s">
        <v>374</v>
      </c>
      <c r="H1114" s="288"/>
      <c r="I1114" s="288" t="s">
        <v>989</v>
      </c>
      <c r="J1114" s="288"/>
      <c r="K1114" s="145" t="s">
        <v>15339</v>
      </c>
      <c r="L1114" s="175" t="s">
        <v>15340</v>
      </c>
    </row>
    <row r="1115" spans="1:12" ht="46.8" x14ac:dyDescent="0.3">
      <c r="A1115" s="122" t="s">
        <v>379</v>
      </c>
      <c r="B1115" s="146">
        <v>44648</v>
      </c>
      <c r="C1115" s="190" t="s">
        <v>15341</v>
      </c>
      <c r="D1115" s="145" t="s">
        <v>15342</v>
      </c>
      <c r="E1115" s="145" t="s">
        <v>2143</v>
      </c>
      <c r="F1115" s="173" t="s">
        <v>1525</v>
      </c>
      <c r="G1115" s="173" t="s">
        <v>409</v>
      </c>
      <c r="H1115" s="288"/>
      <c r="I1115" s="288"/>
      <c r="J1115" s="288"/>
      <c r="K1115" s="145" t="s">
        <v>15343</v>
      </c>
      <c r="L1115" s="175" t="s">
        <v>15344</v>
      </c>
    </row>
    <row r="1116" spans="1:12" ht="78" x14ac:dyDescent="0.3">
      <c r="A1116" s="122" t="s">
        <v>379</v>
      </c>
      <c r="B1116" s="146">
        <v>44648</v>
      </c>
      <c r="C1116" s="190" t="s">
        <v>15345</v>
      </c>
      <c r="D1116" s="145" t="s">
        <v>15346</v>
      </c>
      <c r="E1116" s="145" t="s">
        <v>1634</v>
      </c>
      <c r="F1116" s="173" t="s">
        <v>1518</v>
      </c>
      <c r="G1116" s="173" t="s">
        <v>409</v>
      </c>
      <c r="H1116" s="288"/>
      <c r="I1116" s="288"/>
      <c r="J1116" s="288"/>
      <c r="K1116" s="145" t="s">
        <v>15347</v>
      </c>
      <c r="L1116" s="175" t="s">
        <v>15348</v>
      </c>
    </row>
    <row r="1117" spans="1:12" ht="140.4" x14ac:dyDescent="0.3">
      <c r="A1117" s="122" t="s">
        <v>379</v>
      </c>
      <c r="B1117" s="146">
        <v>44648</v>
      </c>
      <c r="C1117" s="190" t="s">
        <v>15349</v>
      </c>
      <c r="D1117" s="145" t="s">
        <v>15350</v>
      </c>
      <c r="E1117" s="145" t="s">
        <v>15351</v>
      </c>
      <c r="F1117" s="173" t="s">
        <v>374</v>
      </c>
      <c r="G1117" s="173" t="s">
        <v>15352</v>
      </c>
      <c r="H1117" s="288"/>
      <c r="I1117" s="288"/>
      <c r="J1117" s="288"/>
      <c r="K1117" s="145" t="s">
        <v>15353</v>
      </c>
      <c r="L1117" s="175" t="s">
        <v>15354</v>
      </c>
    </row>
    <row r="1118" spans="1:12" ht="171.6" x14ac:dyDescent="0.3">
      <c r="A1118" s="122" t="s">
        <v>379</v>
      </c>
      <c r="B1118" s="146">
        <v>44648</v>
      </c>
      <c r="C1118" s="190" t="s">
        <v>5944</v>
      </c>
      <c r="D1118" s="145" t="s">
        <v>5945</v>
      </c>
      <c r="E1118" s="145" t="s">
        <v>1572</v>
      </c>
      <c r="F1118" s="173" t="s">
        <v>374</v>
      </c>
      <c r="G1118" s="173" t="s">
        <v>374</v>
      </c>
      <c r="H1118" s="288"/>
      <c r="I1118" s="288"/>
      <c r="J1118" s="288"/>
      <c r="K1118" s="145" t="s">
        <v>15355</v>
      </c>
      <c r="L1118" s="175" t="s">
        <v>5948</v>
      </c>
    </row>
    <row r="1119" spans="1:12" ht="93.6" x14ac:dyDescent="0.3">
      <c r="A1119" s="122" t="s">
        <v>379</v>
      </c>
      <c r="B1119" s="146">
        <v>44648</v>
      </c>
      <c r="C1119" s="190" t="s">
        <v>7234</v>
      </c>
      <c r="D1119" s="145" t="s">
        <v>15356</v>
      </c>
      <c r="E1119" s="145" t="s">
        <v>15357</v>
      </c>
      <c r="F1119" s="144" t="s">
        <v>374</v>
      </c>
      <c r="G1119" s="144" t="s">
        <v>374</v>
      </c>
      <c r="H1119" s="288"/>
      <c r="I1119" s="288"/>
      <c r="J1119" s="288"/>
      <c r="K1119" s="145" t="s">
        <v>15358</v>
      </c>
      <c r="L1119" s="175" t="s">
        <v>7238</v>
      </c>
    </row>
    <row r="1120" spans="1:12" ht="93.6" x14ac:dyDescent="0.3">
      <c r="A1120" s="122" t="s">
        <v>379</v>
      </c>
      <c r="B1120" s="146">
        <v>44648</v>
      </c>
      <c r="C1120" s="190" t="s">
        <v>4123</v>
      </c>
      <c r="D1120" s="145" t="s">
        <v>4124</v>
      </c>
      <c r="E1120" s="145" t="s">
        <v>15359</v>
      </c>
      <c r="F1120" s="144" t="s">
        <v>374</v>
      </c>
      <c r="G1120" s="144" t="s">
        <v>374</v>
      </c>
      <c r="H1120" s="288"/>
      <c r="I1120" s="288"/>
      <c r="J1120" s="288"/>
      <c r="K1120" s="145" t="s">
        <v>15360</v>
      </c>
      <c r="L1120" s="175" t="s">
        <v>4127</v>
      </c>
    </row>
    <row r="1121" spans="1:12" ht="62.4" x14ac:dyDescent="0.3">
      <c r="A1121" s="122" t="s">
        <v>379</v>
      </c>
      <c r="B1121" s="146">
        <v>44648</v>
      </c>
      <c r="C1121" s="190" t="s">
        <v>10858</v>
      </c>
      <c r="D1121" s="145" t="s">
        <v>15361</v>
      </c>
      <c r="E1121" s="145" t="s">
        <v>1850</v>
      </c>
      <c r="F1121" s="173" t="s">
        <v>374</v>
      </c>
      <c r="G1121" s="173" t="s">
        <v>4574</v>
      </c>
      <c r="H1121" s="288"/>
      <c r="I1121" s="288"/>
      <c r="J1121" s="288"/>
      <c r="K1121" s="145" t="s">
        <v>15362</v>
      </c>
      <c r="L1121" s="175" t="s">
        <v>10859</v>
      </c>
    </row>
    <row r="1122" spans="1:12" ht="62.4" x14ac:dyDescent="0.3">
      <c r="A1122" s="122" t="s">
        <v>412</v>
      </c>
      <c r="B1122" s="146">
        <v>44641</v>
      </c>
      <c r="C1122" s="147" t="s">
        <v>15363</v>
      </c>
      <c r="D1122" s="145" t="s">
        <v>15364</v>
      </c>
      <c r="E1122" s="145" t="s">
        <v>2548</v>
      </c>
      <c r="F1122" s="145" t="s">
        <v>1606</v>
      </c>
      <c r="G1122" s="173" t="s">
        <v>564</v>
      </c>
      <c r="H1122" s="288"/>
      <c r="I1122" s="288" t="s">
        <v>15124</v>
      </c>
      <c r="J1122" s="288"/>
      <c r="K1122" s="145" t="s">
        <v>15365</v>
      </c>
      <c r="L1122" s="148" t="s">
        <v>15366</v>
      </c>
    </row>
    <row r="1123" spans="1:12" ht="62.4" x14ac:dyDescent="0.3">
      <c r="A1123" s="122" t="s">
        <v>412</v>
      </c>
      <c r="B1123" s="146">
        <v>44641</v>
      </c>
      <c r="C1123" s="190" t="s">
        <v>15367</v>
      </c>
      <c r="D1123" s="145" t="s">
        <v>8881</v>
      </c>
      <c r="E1123" s="145" t="s">
        <v>15368</v>
      </c>
      <c r="F1123" s="173" t="s">
        <v>10189</v>
      </c>
      <c r="G1123" s="173" t="s">
        <v>374</v>
      </c>
      <c r="H1123" s="288"/>
      <c r="I1123" s="288"/>
      <c r="J1123" s="288"/>
      <c r="K1123" s="145" t="s">
        <v>15369</v>
      </c>
      <c r="L1123" s="148" t="s">
        <v>8883</v>
      </c>
    </row>
    <row r="1124" spans="1:12" ht="124.8" x14ac:dyDescent="0.3">
      <c r="A1124" s="190" t="s">
        <v>369</v>
      </c>
      <c r="B1124" s="146">
        <v>44641</v>
      </c>
      <c r="C1124" s="190" t="s">
        <v>15370</v>
      </c>
      <c r="D1124" s="145" t="s">
        <v>15371</v>
      </c>
      <c r="E1124" s="145" t="s">
        <v>15372</v>
      </c>
      <c r="F1124" s="173" t="s">
        <v>10189</v>
      </c>
      <c r="G1124" s="173" t="s">
        <v>374</v>
      </c>
      <c r="H1124" s="288"/>
      <c r="I1124" s="288"/>
      <c r="J1124" s="288"/>
      <c r="K1124" s="145" t="s">
        <v>15373</v>
      </c>
      <c r="L1124" s="148" t="s">
        <v>15374</v>
      </c>
    </row>
    <row r="1125" spans="1:12" ht="78" x14ac:dyDescent="0.3">
      <c r="A1125" s="190" t="s">
        <v>1294</v>
      </c>
      <c r="B1125" s="146">
        <v>44641</v>
      </c>
      <c r="C1125" s="190" t="s">
        <v>15375</v>
      </c>
      <c r="D1125" s="145" t="s">
        <v>15376</v>
      </c>
      <c r="E1125" s="145" t="s">
        <v>1634</v>
      </c>
      <c r="F1125" s="173" t="s">
        <v>1525</v>
      </c>
      <c r="G1125" s="173" t="s">
        <v>830</v>
      </c>
      <c r="H1125" s="288"/>
      <c r="I1125" s="288"/>
      <c r="J1125" s="288"/>
      <c r="K1125" s="145" t="s">
        <v>15377</v>
      </c>
      <c r="L1125" s="148" t="s">
        <v>15378</v>
      </c>
    </row>
    <row r="1126" spans="1:12" ht="78" x14ac:dyDescent="0.3">
      <c r="A1126" s="122" t="s">
        <v>400</v>
      </c>
      <c r="B1126" s="146">
        <v>44641</v>
      </c>
      <c r="C1126" s="190" t="s">
        <v>15379</v>
      </c>
      <c r="D1126" s="145" t="s">
        <v>15380</v>
      </c>
      <c r="E1126" s="145" t="s">
        <v>1340</v>
      </c>
      <c r="F1126" s="173" t="s">
        <v>1506</v>
      </c>
      <c r="G1126" s="173" t="s">
        <v>409</v>
      </c>
      <c r="H1126" s="288"/>
      <c r="I1126" s="288"/>
      <c r="J1126" s="288"/>
      <c r="K1126" s="145" t="s">
        <v>15381</v>
      </c>
      <c r="L1126" s="148" t="s">
        <v>15382</v>
      </c>
    </row>
    <row r="1127" spans="1:12" ht="124.8" x14ac:dyDescent="0.3">
      <c r="A1127" s="122" t="s">
        <v>400</v>
      </c>
      <c r="B1127" s="146">
        <v>44641</v>
      </c>
      <c r="C1127" s="190" t="s">
        <v>15383</v>
      </c>
      <c r="D1127" s="145" t="s">
        <v>15384</v>
      </c>
      <c r="E1127" s="145" t="s">
        <v>15385</v>
      </c>
      <c r="F1127" s="173" t="s">
        <v>3298</v>
      </c>
      <c r="G1127" s="173" t="s">
        <v>942</v>
      </c>
      <c r="H1127" s="288"/>
      <c r="I1127" s="288"/>
      <c r="J1127" s="288"/>
      <c r="K1127" s="145" t="s">
        <v>15386</v>
      </c>
      <c r="L1127" s="148" t="s">
        <v>15387</v>
      </c>
    </row>
    <row r="1128" spans="1:12" ht="93.6" x14ac:dyDescent="0.3">
      <c r="A1128" s="122" t="s">
        <v>400</v>
      </c>
      <c r="B1128" s="146">
        <v>44641</v>
      </c>
      <c r="C1128" s="190" t="s">
        <v>15388</v>
      </c>
      <c r="D1128" s="145" t="s">
        <v>15389</v>
      </c>
      <c r="E1128" s="173" t="s">
        <v>4950</v>
      </c>
      <c r="F1128" s="173" t="s">
        <v>374</v>
      </c>
      <c r="G1128" s="173" t="s">
        <v>374</v>
      </c>
      <c r="H1128" s="288"/>
      <c r="I1128" s="288"/>
      <c r="J1128" s="288"/>
      <c r="K1128" s="145" t="s">
        <v>15390</v>
      </c>
      <c r="L1128" s="148" t="s">
        <v>15391</v>
      </c>
    </row>
    <row r="1129" spans="1:12" ht="78" x14ac:dyDescent="0.3">
      <c r="A1129" s="122" t="s">
        <v>400</v>
      </c>
      <c r="B1129" s="146">
        <v>44641</v>
      </c>
      <c r="C1129" s="190" t="s">
        <v>15392</v>
      </c>
      <c r="D1129" s="145" t="s">
        <v>15393</v>
      </c>
      <c r="E1129" s="145" t="s">
        <v>15394</v>
      </c>
      <c r="F1129" s="173" t="s">
        <v>10189</v>
      </c>
      <c r="G1129" s="173" t="s">
        <v>374</v>
      </c>
      <c r="H1129" s="288"/>
      <c r="I1129" s="288"/>
      <c r="J1129" s="288"/>
      <c r="K1129" s="145" t="s">
        <v>15395</v>
      </c>
      <c r="L1129" s="148" t="s">
        <v>15396</v>
      </c>
    </row>
    <row r="1130" spans="1:12" ht="62.4" x14ac:dyDescent="0.3">
      <c r="A1130" s="122" t="s">
        <v>400</v>
      </c>
      <c r="B1130" s="146">
        <v>44641</v>
      </c>
      <c r="C1130" s="190" t="s">
        <v>8176</v>
      </c>
      <c r="D1130" s="145" t="s">
        <v>8177</v>
      </c>
      <c r="E1130" s="145" t="s">
        <v>1702</v>
      </c>
      <c r="F1130" s="173" t="s">
        <v>10189</v>
      </c>
      <c r="G1130" s="173" t="s">
        <v>374</v>
      </c>
      <c r="H1130" s="288"/>
      <c r="I1130" s="288"/>
      <c r="J1130" s="288"/>
      <c r="K1130" s="145" t="s">
        <v>15397</v>
      </c>
      <c r="L1130" s="148" t="s">
        <v>8179</v>
      </c>
    </row>
    <row r="1131" spans="1:12" ht="62.4" x14ac:dyDescent="0.3">
      <c r="A1131" s="122" t="s">
        <v>400</v>
      </c>
      <c r="B1131" s="146">
        <v>44641</v>
      </c>
      <c r="C1131" s="190" t="s">
        <v>15398</v>
      </c>
      <c r="D1131" s="145" t="s">
        <v>15399</v>
      </c>
      <c r="E1131" s="145" t="s">
        <v>4950</v>
      </c>
      <c r="F1131" s="173" t="s">
        <v>10189</v>
      </c>
      <c r="G1131" s="173" t="s">
        <v>374</v>
      </c>
      <c r="H1131" s="288"/>
      <c r="I1131" s="288"/>
      <c r="J1131" s="288"/>
      <c r="K1131" s="145" t="s">
        <v>15400</v>
      </c>
      <c r="L1131" s="148" t="s">
        <v>15401</v>
      </c>
    </row>
    <row r="1132" spans="1:12" ht="46.8" x14ac:dyDescent="0.3">
      <c r="A1132" s="122" t="s">
        <v>400</v>
      </c>
      <c r="B1132" s="146">
        <v>44641</v>
      </c>
      <c r="C1132" s="190" t="s">
        <v>15402</v>
      </c>
      <c r="D1132" s="145" t="s">
        <v>8607</v>
      </c>
      <c r="E1132" s="145" t="s">
        <v>2105</v>
      </c>
      <c r="F1132" s="173" t="s">
        <v>10189</v>
      </c>
      <c r="G1132" s="173" t="s">
        <v>374</v>
      </c>
      <c r="H1132" s="288"/>
      <c r="I1132" s="288"/>
      <c r="J1132" s="288"/>
      <c r="K1132" s="145" t="s">
        <v>15403</v>
      </c>
      <c r="L1132" s="148" t="s">
        <v>15404</v>
      </c>
    </row>
    <row r="1133" spans="1:12" ht="62.4" x14ac:dyDescent="0.3">
      <c r="A1133" s="190" t="s">
        <v>750</v>
      </c>
      <c r="B1133" s="146">
        <v>44641</v>
      </c>
      <c r="C1133" s="190" t="s">
        <v>15405</v>
      </c>
      <c r="D1133" s="145" t="s">
        <v>15406</v>
      </c>
      <c r="E1133" s="145" t="s">
        <v>15407</v>
      </c>
      <c r="F1133" s="173" t="s">
        <v>1059</v>
      </c>
      <c r="G1133" s="173" t="s">
        <v>15408</v>
      </c>
      <c r="H1133" s="288"/>
      <c r="I1133" s="288"/>
      <c r="J1133" s="288"/>
      <c r="K1133" s="145" t="s">
        <v>15409</v>
      </c>
      <c r="L1133" s="148" t="s">
        <v>15410</v>
      </c>
    </row>
    <row r="1134" spans="1:12" ht="78" x14ac:dyDescent="0.3">
      <c r="A1134" s="190" t="s">
        <v>750</v>
      </c>
      <c r="B1134" s="146">
        <v>44641</v>
      </c>
      <c r="C1134" s="190" t="s">
        <v>15411</v>
      </c>
      <c r="D1134" s="145" t="s">
        <v>15412</v>
      </c>
      <c r="E1134" s="145" t="s">
        <v>2325</v>
      </c>
      <c r="F1134" s="173" t="s">
        <v>374</v>
      </c>
      <c r="G1134" s="173" t="s">
        <v>374</v>
      </c>
      <c r="H1134" s="288"/>
      <c r="I1134" s="288" t="s">
        <v>15413</v>
      </c>
      <c r="J1134" s="288"/>
      <c r="K1134" s="145" t="s">
        <v>15414</v>
      </c>
      <c r="L1134" s="148" t="s">
        <v>15415</v>
      </c>
    </row>
    <row r="1135" spans="1:12" ht="62.4" x14ac:dyDescent="0.3">
      <c r="A1135" s="122" t="s">
        <v>379</v>
      </c>
      <c r="B1135" s="146">
        <v>44641</v>
      </c>
      <c r="C1135" s="190" t="s">
        <v>15416</v>
      </c>
      <c r="D1135" s="145" t="s">
        <v>15417</v>
      </c>
      <c r="E1135" s="145" t="s">
        <v>1850</v>
      </c>
      <c r="F1135" s="173" t="s">
        <v>1518</v>
      </c>
      <c r="G1135" s="173" t="s">
        <v>849</v>
      </c>
      <c r="H1135" s="288"/>
      <c r="I1135" s="288"/>
      <c r="J1135" s="288"/>
      <c r="K1135" s="145" t="s">
        <v>15418</v>
      </c>
      <c r="L1135" s="148" t="s">
        <v>15419</v>
      </c>
    </row>
    <row r="1136" spans="1:12" ht="93.6" x14ac:dyDescent="0.3">
      <c r="A1136" s="122" t="s">
        <v>379</v>
      </c>
      <c r="B1136" s="146">
        <v>44641</v>
      </c>
      <c r="C1136" s="190" t="s">
        <v>15420</v>
      </c>
      <c r="D1136" s="145" t="s">
        <v>15421</v>
      </c>
      <c r="E1136" s="145" t="s">
        <v>2094</v>
      </c>
      <c r="F1136" s="173" t="s">
        <v>374</v>
      </c>
      <c r="G1136" s="173" t="s">
        <v>409</v>
      </c>
      <c r="H1136" s="288"/>
      <c r="I1136" s="288"/>
      <c r="J1136" s="288"/>
      <c r="K1136" s="145" t="s">
        <v>15422</v>
      </c>
      <c r="L1136" s="148" t="s">
        <v>15423</v>
      </c>
    </row>
    <row r="1137" spans="1:12" ht="78" x14ac:dyDescent="0.3">
      <c r="A1137" s="122" t="s">
        <v>379</v>
      </c>
      <c r="B1137" s="146">
        <v>44641</v>
      </c>
      <c r="C1137" s="190" t="s">
        <v>15424</v>
      </c>
      <c r="D1137" s="145" t="s">
        <v>15425</v>
      </c>
      <c r="E1137" s="145" t="s">
        <v>15426</v>
      </c>
      <c r="F1137" s="173" t="s">
        <v>374</v>
      </c>
      <c r="G1137" s="173" t="s">
        <v>374</v>
      </c>
      <c r="H1137" s="288"/>
      <c r="I1137" s="288" t="s">
        <v>2678</v>
      </c>
      <c r="J1137" s="288"/>
      <c r="K1137" s="145" t="s">
        <v>15427</v>
      </c>
      <c r="L1137" s="148" t="s">
        <v>15428</v>
      </c>
    </row>
    <row r="1138" spans="1:12" ht="78" x14ac:dyDescent="0.3">
      <c r="A1138" s="122" t="s">
        <v>1654</v>
      </c>
      <c r="B1138" s="146">
        <v>44641</v>
      </c>
      <c r="C1138" s="190" t="s">
        <v>15429</v>
      </c>
      <c r="D1138" s="145" t="s">
        <v>7464</v>
      </c>
      <c r="E1138" s="145" t="s">
        <v>15430</v>
      </c>
      <c r="F1138" s="173" t="s">
        <v>374</v>
      </c>
      <c r="G1138" s="173" t="s">
        <v>374</v>
      </c>
      <c r="H1138" s="288"/>
      <c r="I1138" s="288"/>
      <c r="J1138" s="288"/>
      <c r="K1138" s="145" t="s">
        <v>15431</v>
      </c>
      <c r="L1138" s="148" t="s">
        <v>15432</v>
      </c>
    </row>
    <row r="1139" spans="1:12" ht="78" x14ac:dyDescent="0.3">
      <c r="A1139" s="122" t="s">
        <v>1654</v>
      </c>
      <c r="B1139" s="146">
        <v>44641</v>
      </c>
      <c r="C1139" s="190" t="s">
        <v>15433</v>
      </c>
      <c r="D1139" s="145" t="s">
        <v>15434</v>
      </c>
      <c r="E1139" s="145" t="s">
        <v>1003</v>
      </c>
      <c r="F1139" s="173" t="s">
        <v>10189</v>
      </c>
      <c r="G1139" s="173" t="s">
        <v>374</v>
      </c>
      <c r="H1139" s="288"/>
      <c r="I1139" s="288"/>
      <c r="J1139" s="288"/>
      <c r="K1139" s="145" t="s">
        <v>15435</v>
      </c>
      <c r="L1139" s="148" t="s">
        <v>15436</v>
      </c>
    </row>
    <row r="1140" spans="1:12" ht="78" x14ac:dyDescent="0.3">
      <c r="A1140" s="190" t="s">
        <v>390</v>
      </c>
      <c r="B1140" s="146">
        <v>44634</v>
      </c>
      <c r="C1140" s="190" t="s">
        <v>939</v>
      </c>
      <c r="D1140" s="145" t="s">
        <v>940</v>
      </c>
      <c r="E1140" s="145" t="s">
        <v>1572</v>
      </c>
      <c r="F1140" s="173" t="s">
        <v>1606</v>
      </c>
      <c r="G1140" s="173" t="s">
        <v>374</v>
      </c>
      <c r="H1140" s="288"/>
      <c r="I1140" s="288"/>
      <c r="J1140" s="288"/>
      <c r="K1140" s="148" t="s">
        <v>15437</v>
      </c>
      <c r="L1140" s="148" t="s">
        <v>15438</v>
      </c>
    </row>
    <row r="1141" spans="1:12" ht="93.6" x14ac:dyDescent="0.3">
      <c r="A1141" s="190" t="s">
        <v>602</v>
      </c>
      <c r="B1141" s="146">
        <v>44634</v>
      </c>
      <c r="C1141" s="190" t="s">
        <v>15439</v>
      </c>
      <c r="D1141" s="145" t="s">
        <v>15440</v>
      </c>
      <c r="E1141" s="145" t="s">
        <v>1584</v>
      </c>
      <c r="F1141" s="173" t="s">
        <v>3000</v>
      </c>
      <c r="G1141" s="173" t="s">
        <v>374</v>
      </c>
      <c r="H1141" s="288"/>
      <c r="I1141" s="288" t="s">
        <v>15441</v>
      </c>
      <c r="J1141" s="288"/>
      <c r="K1141" s="145" t="s">
        <v>15442</v>
      </c>
      <c r="L1141" s="148" t="s">
        <v>15443</v>
      </c>
    </row>
    <row r="1142" spans="1:12" ht="62.4" x14ac:dyDescent="0.3">
      <c r="A1142" s="122" t="s">
        <v>412</v>
      </c>
      <c r="B1142" s="146">
        <v>44634</v>
      </c>
      <c r="C1142" s="190" t="s">
        <v>15444</v>
      </c>
      <c r="D1142" s="145" t="s">
        <v>15445</v>
      </c>
      <c r="E1142" s="145" t="s">
        <v>7968</v>
      </c>
      <c r="F1142" s="173" t="s">
        <v>374</v>
      </c>
      <c r="G1142" s="173" t="s">
        <v>374</v>
      </c>
      <c r="H1142" s="288"/>
      <c r="I1142" s="288"/>
      <c r="J1142" s="288"/>
      <c r="K1142" s="145" t="s">
        <v>15446</v>
      </c>
      <c r="L1142" s="148" t="s">
        <v>15447</v>
      </c>
    </row>
    <row r="1143" spans="1:12" ht="62.4" x14ac:dyDescent="0.3">
      <c r="A1143" s="122" t="s">
        <v>412</v>
      </c>
      <c r="B1143" s="146">
        <v>44634</v>
      </c>
      <c r="C1143" s="190" t="s">
        <v>9096</v>
      </c>
      <c r="D1143" s="145" t="s">
        <v>9097</v>
      </c>
      <c r="E1143" s="145" t="s">
        <v>15448</v>
      </c>
      <c r="F1143" s="173" t="s">
        <v>374</v>
      </c>
      <c r="G1143" s="173" t="s">
        <v>374</v>
      </c>
      <c r="H1143" s="288"/>
      <c r="I1143" s="288"/>
      <c r="J1143" s="288"/>
      <c r="K1143" s="145" t="s">
        <v>15449</v>
      </c>
      <c r="L1143" s="148" t="s">
        <v>15450</v>
      </c>
    </row>
    <row r="1144" spans="1:12" ht="140.4" x14ac:dyDescent="0.3">
      <c r="A1144" s="122" t="s">
        <v>412</v>
      </c>
      <c r="B1144" s="146">
        <v>44634</v>
      </c>
      <c r="C1144" s="190" t="s">
        <v>15451</v>
      </c>
      <c r="D1144" s="145" t="s">
        <v>15452</v>
      </c>
      <c r="E1144" s="145" t="s">
        <v>13096</v>
      </c>
      <c r="F1144" s="173" t="s">
        <v>374</v>
      </c>
      <c r="G1144" s="173" t="s">
        <v>374</v>
      </c>
      <c r="H1144" s="288"/>
      <c r="I1144" s="288" t="s">
        <v>15124</v>
      </c>
      <c r="J1144" s="288"/>
      <c r="K1144" s="145" t="s">
        <v>15453</v>
      </c>
      <c r="L1144" s="148" t="s">
        <v>15454</v>
      </c>
    </row>
    <row r="1145" spans="1:12" ht="78" x14ac:dyDescent="0.3">
      <c r="A1145" s="190" t="s">
        <v>554</v>
      </c>
      <c r="B1145" s="146">
        <v>44634</v>
      </c>
      <c r="C1145" s="190" t="s">
        <v>15455</v>
      </c>
      <c r="D1145" s="145" t="s">
        <v>15456</v>
      </c>
      <c r="E1145" s="145" t="s">
        <v>14941</v>
      </c>
      <c r="F1145" s="173" t="s">
        <v>374</v>
      </c>
      <c r="G1145" s="173" t="s">
        <v>409</v>
      </c>
      <c r="H1145" s="288"/>
      <c r="I1145" s="288" t="s">
        <v>15457</v>
      </c>
      <c r="J1145" s="288"/>
      <c r="K1145" s="148" t="s">
        <v>15458</v>
      </c>
      <c r="L1145" s="148" t="s">
        <v>15459</v>
      </c>
    </row>
    <row r="1146" spans="1:12" ht="62.4" x14ac:dyDescent="0.3">
      <c r="A1146" s="190" t="s">
        <v>369</v>
      </c>
      <c r="B1146" s="146">
        <v>44634</v>
      </c>
      <c r="C1146" s="190" t="s">
        <v>15460</v>
      </c>
      <c r="D1146" s="145" t="s">
        <v>15461</v>
      </c>
      <c r="E1146" s="145" t="s">
        <v>1634</v>
      </c>
      <c r="F1146" s="145" t="s">
        <v>1525</v>
      </c>
      <c r="G1146" s="173" t="s">
        <v>2426</v>
      </c>
      <c r="H1146" s="288"/>
      <c r="I1146" s="288" t="s">
        <v>2526</v>
      </c>
      <c r="J1146" s="288"/>
      <c r="K1146" s="145" t="s">
        <v>15462</v>
      </c>
      <c r="L1146" s="148" t="s">
        <v>15463</v>
      </c>
    </row>
    <row r="1147" spans="1:12" ht="140.4" x14ac:dyDescent="0.3">
      <c r="A1147" s="190" t="s">
        <v>369</v>
      </c>
      <c r="B1147" s="146">
        <v>44634</v>
      </c>
      <c r="C1147" s="190" t="s">
        <v>15464</v>
      </c>
      <c r="D1147" s="145" t="s">
        <v>11511</v>
      </c>
      <c r="E1147" s="145" t="s">
        <v>15465</v>
      </c>
      <c r="F1147" s="173" t="s">
        <v>3298</v>
      </c>
      <c r="G1147" s="173" t="s">
        <v>374</v>
      </c>
      <c r="H1147" s="288"/>
      <c r="I1147" s="288"/>
      <c r="J1147" s="288"/>
      <c r="K1147" s="145" t="s">
        <v>15466</v>
      </c>
      <c r="L1147" s="148" t="s">
        <v>15467</v>
      </c>
    </row>
    <row r="1148" spans="1:12" ht="93.6" x14ac:dyDescent="0.3">
      <c r="A1148" s="190" t="s">
        <v>822</v>
      </c>
      <c r="B1148" s="146">
        <v>44634</v>
      </c>
      <c r="C1148" s="190" t="s">
        <v>15468</v>
      </c>
      <c r="D1148" s="145" t="s">
        <v>15469</v>
      </c>
      <c r="E1148" s="145" t="s">
        <v>14876</v>
      </c>
      <c r="F1148" s="173" t="s">
        <v>374</v>
      </c>
      <c r="G1148" s="173" t="s">
        <v>374</v>
      </c>
      <c r="H1148" s="288"/>
      <c r="I1148" s="288"/>
      <c r="J1148" s="288"/>
      <c r="K1148" s="145" t="s">
        <v>15470</v>
      </c>
      <c r="L1148" s="148" t="s">
        <v>15471</v>
      </c>
    </row>
    <row r="1149" spans="1:12" ht="140.4" x14ac:dyDescent="0.3">
      <c r="A1149" s="190" t="s">
        <v>15472</v>
      </c>
      <c r="B1149" s="146">
        <v>44634</v>
      </c>
      <c r="C1149" s="190" t="s">
        <v>15473</v>
      </c>
      <c r="D1149" s="145" t="s">
        <v>15474</v>
      </c>
      <c r="E1149" s="145" t="s">
        <v>15475</v>
      </c>
      <c r="F1149" s="173" t="s">
        <v>374</v>
      </c>
      <c r="G1149" s="173" t="s">
        <v>374</v>
      </c>
      <c r="H1149" s="288"/>
      <c r="I1149" s="288"/>
      <c r="J1149" s="288"/>
      <c r="K1149" s="145" t="s">
        <v>15476</v>
      </c>
      <c r="L1149" s="148" t="s">
        <v>15477</v>
      </c>
    </row>
    <row r="1150" spans="1:12" ht="31.2" x14ac:dyDescent="0.3">
      <c r="A1150" s="190" t="s">
        <v>927</v>
      </c>
      <c r="B1150" s="146">
        <v>44634</v>
      </c>
      <c r="C1150" s="190" t="s">
        <v>15478</v>
      </c>
      <c r="D1150" s="145" t="s">
        <v>15479</v>
      </c>
      <c r="E1150" s="145" t="s">
        <v>2094</v>
      </c>
      <c r="F1150" s="173" t="s">
        <v>374</v>
      </c>
      <c r="G1150" s="173" t="s">
        <v>374</v>
      </c>
      <c r="H1150" s="288"/>
      <c r="I1150" s="288"/>
      <c r="J1150" s="288"/>
      <c r="K1150" s="148" t="s">
        <v>15480</v>
      </c>
      <c r="L1150" s="148" t="s">
        <v>15481</v>
      </c>
    </row>
    <row r="1151" spans="1:12" ht="62.4" x14ac:dyDescent="0.3">
      <c r="A1151" s="122" t="s">
        <v>400</v>
      </c>
      <c r="B1151" s="146">
        <v>44634</v>
      </c>
      <c r="C1151" s="190" t="s">
        <v>15482</v>
      </c>
      <c r="D1151" s="145" t="s">
        <v>15483</v>
      </c>
      <c r="E1151" s="145" t="s">
        <v>3197</v>
      </c>
      <c r="F1151" s="173" t="s">
        <v>1463</v>
      </c>
      <c r="G1151" s="173" t="s">
        <v>2115</v>
      </c>
      <c r="H1151" s="288"/>
      <c r="I1151" s="288"/>
      <c r="J1151" s="288"/>
      <c r="K1151" s="145" t="s">
        <v>15484</v>
      </c>
      <c r="L1151" s="148" t="s">
        <v>15485</v>
      </c>
    </row>
    <row r="1152" spans="1:12" ht="109.2" x14ac:dyDescent="0.3">
      <c r="A1152" s="122" t="s">
        <v>400</v>
      </c>
      <c r="B1152" s="146">
        <v>44634</v>
      </c>
      <c r="C1152" s="190" t="s">
        <v>15486</v>
      </c>
      <c r="D1152" s="145" t="s">
        <v>15487</v>
      </c>
      <c r="E1152" s="145" t="s">
        <v>15488</v>
      </c>
      <c r="F1152" s="173" t="s">
        <v>374</v>
      </c>
      <c r="G1152" s="173" t="s">
        <v>374</v>
      </c>
      <c r="H1152" s="288"/>
      <c r="I1152" s="288" t="s">
        <v>15489</v>
      </c>
      <c r="J1152" s="288"/>
      <c r="K1152" s="148" t="s">
        <v>15490</v>
      </c>
      <c r="L1152" s="148" t="s">
        <v>15491</v>
      </c>
    </row>
    <row r="1153" spans="1:12" ht="46.8" x14ac:dyDescent="0.3">
      <c r="A1153" s="122" t="s">
        <v>400</v>
      </c>
      <c r="B1153" s="146">
        <v>44634</v>
      </c>
      <c r="C1153" s="190" t="s">
        <v>15492</v>
      </c>
      <c r="D1153" s="145" t="s">
        <v>15493</v>
      </c>
      <c r="E1153" s="145" t="s">
        <v>2094</v>
      </c>
      <c r="F1153" s="173" t="s">
        <v>374</v>
      </c>
      <c r="G1153" s="173" t="s">
        <v>374</v>
      </c>
      <c r="H1153" s="288"/>
      <c r="I1153" s="288"/>
      <c r="J1153" s="288"/>
      <c r="K1153" s="148" t="s">
        <v>15494</v>
      </c>
      <c r="L1153" s="148" t="s">
        <v>15495</v>
      </c>
    </row>
    <row r="1154" spans="1:12" ht="31.2" x14ac:dyDescent="0.3">
      <c r="A1154" s="122" t="s">
        <v>400</v>
      </c>
      <c r="B1154" s="146">
        <v>44634</v>
      </c>
      <c r="C1154" s="190" t="s">
        <v>9074</v>
      </c>
      <c r="D1154" s="145" t="s">
        <v>15496</v>
      </c>
      <c r="E1154" s="145" t="s">
        <v>1850</v>
      </c>
      <c r="F1154" s="173" t="s">
        <v>374</v>
      </c>
      <c r="G1154" s="173" t="s">
        <v>374</v>
      </c>
      <c r="H1154" s="288"/>
      <c r="I1154" s="288"/>
      <c r="J1154" s="288"/>
      <c r="K1154" s="145" t="s">
        <v>15497</v>
      </c>
      <c r="L1154" s="148" t="s">
        <v>15498</v>
      </c>
    </row>
    <row r="1155" spans="1:12" ht="46.8" x14ac:dyDescent="0.3">
      <c r="A1155" s="122" t="s">
        <v>400</v>
      </c>
      <c r="B1155" s="146">
        <v>44634</v>
      </c>
      <c r="C1155" s="190" t="s">
        <v>1028</v>
      </c>
      <c r="D1155" s="145" t="s">
        <v>15499</v>
      </c>
      <c r="E1155" s="145" t="s">
        <v>9807</v>
      </c>
      <c r="F1155" s="173" t="s">
        <v>374</v>
      </c>
      <c r="G1155" s="173" t="s">
        <v>374</v>
      </c>
      <c r="H1155" s="288"/>
      <c r="I1155" s="288"/>
      <c r="J1155" s="288"/>
      <c r="K1155" s="145" t="s">
        <v>15500</v>
      </c>
      <c r="L1155" s="148" t="s">
        <v>15501</v>
      </c>
    </row>
    <row r="1156" spans="1:12" ht="46.8" x14ac:dyDescent="0.3">
      <c r="A1156" s="122" t="s">
        <v>400</v>
      </c>
      <c r="B1156" s="146">
        <v>44634</v>
      </c>
      <c r="C1156" s="190" t="s">
        <v>15502</v>
      </c>
      <c r="D1156" s="145" t="s">
        <v>15503</v>
      </c>
      <c r="E1156" s="145" t="s">
        <v>4950</v>
      </c>
      <c r="F1156" s="173" t="s">
        <v>374</v>
      </c>
      <c r="G1156" s="173" t="s">
        <v>374</v>
      </c>
      <c r="H1156" s="288"/>
      <c r="I1156" s="288"/>
      <c r="J1156" s="288"/>
      <c r="K1156" s="145" t="s">
        <v>15504</v>
      </c>
      <c r="L1156" s="148" t="s">
        <v>15505</v>
      </c>
    </row>
    <row r="1157" spans="1:12" ht="62.4" x14ac:dyDescent="0.3">
      <c r="A1157" s="122" t="s">
        <v>400</v>
      </c>
      <c r="B1157" s="146">
        <v>44634</v>
      </c>
      <c r="C1157" s="190" t="s">
        <v>15506</v>
      </c>
      <c r="D1157" s="145" t="s">
        <v>15507</v>
      </c>
      <c r="E1157" s="173" t="s">
        <v>2808</v>
      </c>
      <c r="F1157" s="173" t="s">
        <v>374</v>
      </c>
      <c r="G1157" s="173" t="s">
        <v>374</v>
      </c>
      <c r="H1157" s="288"/>
      <c r="I1157" s="288"/>
      <c r="J1157" s="288"/>
      <c r="K1157" s="145" t="s">
        <v>15508</v>
      </c>
      <c r="L1157" s="148" t="s">
        <v>15509</v>
      </c>
    </row>
    <row r="1158" spans="1:12" ht="93.6" x14ac:dyDescent="0.3">
      <c r="A1158" s="122" t="s">
        <v>400</v>
      </c>
      <c r="B1158" s="146">
        <v>44634</v>
      </c>
      <c r="C1158" s="147" t="s">
        <v>15510</v>
      </c>
      <c r="D1158" s="145" t="s">
        <v>15511</v>
      </c>
      <c r="E1158" s="145" t="s">
        <v>15512</v>
      </c>
      <c r="F1158" s="173" t="s">
        <v>374</v>
      </c>
      <c r="G1158" s="173" t="s">
        <v>374</v>
      </c>
      <c r="H1158" s="288"/>
      <c r="I1158" s="288" t="s">
        <v>505</v>
      </c>
      <c r="J1158" s="288"/>
      <c r="K1158" s="145" t="s">
        <v>15513</v>
      </c>
      <c r="L1158" s="148" t="s">
        <v>15514</v>
      </c>
    </row>
    <row r="1159" spans="1:12" ht="31.2" x14ac:dyDescent="0.3">
      <c r="A1159" s="190" t="s">
        <v>750</v>
      </c>
      <c r="B1159" s="146">
        <v>44634</v>
      </c>
      <c r="C1159" s="190" t="s">
        <v>15515</v>
      </c>
      <c r="D1159" s="145" t="s">
        <v>15516</v>
      </c>
      <c r="E1159" s="145" t="s">
        <v>15517</v>
      </c>
      <c r="F1159" s="173" t="s">
        <v>1463</v>
      </c>
      <c r="G1159" s="173" t="s">
        <v>374</v>
      </c>
      <c r="H1159" s="288"/>
      <c r="I1159" s="288"/>
      <c r="J1159" s="288"/>
      <c r="K1159" s="148" t="s">
        <v>15518</v>
      </c>
      <c r="L1159" s="148" t="s">
        <v>15519</v>
      </c>
    </row>
    <row r="1160" spans="1:12" ht="62.4" x14ac:dyDescent="0.3">
      <c r="A1160" s="190" t="s">
        <v>750</v>
      </c>
      <c r="B1160" s="146">
        <v>44634</v>
      </c>
      <c r="C1160" s="190" t="s">
        <v>15520</v>
      </c>
      <c r="D1160" s="145" t="s">
        <v>15521</v>
      </c>
      <c r="E1160" s="145" t="s">
        <v>15522</v>
      </c>
      <c r="F1160" s="173" t="s">
        <v>374</v>
      </c>
      <c r="G1160" s="173" t="s">
        <v>374</v>
      </c>
      <c r="H1160" s="288"/>
      <c r="I1160" s="288" t="s">
        <v>1037</v>
      </c>
      <c r="J1160" s="288"/>
      <c r="K1160" s="145" t="s">
        <v>15523</v>
      </c>
      <c r="L1160" s="148" t="s">
        <v>15524</v>
      </c>
    </row>
    <row r="1161" spans="1:12" ht="124.8" x14ac:dyDescent="0.3">
      <c r="A1161" s="122" t="s">
        <v>379</v>
      </c>
      <c r="B1161" s="146">
        <v>44634</v>
      </c>
      <c r="C1161" s="190" t="s">
        <v>15525</v>
      </c>
      <c r="D1161" s="145" t="s">
        <v>15526</v>
      </c>
      <c r="E1161" s="145" t="s">
        <v>15527</v>
      </c>
      <c r="F1161" s="173" t="s">
        <v>1470</v>
      </c>
      <c r="G1161" s="173" t="s">
        <v>942</v>
      </c>
      <c r="H1161" s="288"/>
      <c r="I1161" s="288"/>
      <c r="J1161" s="288"/>
      <c r="K1161" s="145" t="s">
        <v>15528</v>
      </c>
      <c r="L1161" s="148" t="s">
        <v>15529</v>
      </c>
    </row>
    <row r="1162" spans="1:12" ht="78" x14ac:dyDescent="0.3">
      <c r="A1162" s="122" t="s">
        <v>379</v>
      </c>
      <c r="B1162" s="146">
        <v>44634</v>
      </c>
      <c r="C1162" s="190" t="s">
        <v>15530</v>
      </c>
      <c r="D1162" s="145" t="s">
        <v>15531</v>
      </c>
      <c r="E1162" s="145" t="s">
        <v>1360</v>
      </c>
      <c r="F1162" s="173" t="s">
        <v>3298</v>
      </c>
      <c r="G1162" s="173" t="s">
        <v>3171</v>
      </c>
      <c r="H1162" s="288"/>
      <c r="I1162" s="288"/>
      <c r="J1162" s="288"/>
      <c r="K1162" s="145" t="s">
        <v>15532</v>
      </c>
      <c r="L1162" s="148"/>
    </row>
    <row r="1163" spans="1:12" ht="78" x14ac:dyDescent="0.3">
      <c r="A1163" s="122" t="s">
        <v>379</v>
      </c>
      <c r="B1163" s="146">
        <v>44634</v>
      </c>
      <c r="C1163" s="190" t="s">
        <v>15533</v>
      </c>
      <c r="D1163" s="145" t="s">
        <v>13329</v>
      </c>
      <c r="E1163" s="145" t="s">
        <v>14464</v>
      </c>
      <c r="F1163" s="173" t="s">
        <v>374</v>
      </c>
      <c r="G1163" s="173" t="s">
        <v>374</v>
      </c>
      <c r="H1163" s="288"/>
      <c r="I1163" s="288" t="s">
        <v>2526</v>
      </c>
      <c r="J1163" s="288"/>
      <c r="K1163" s="145" t="s">
        <v>15534</v>
      </c>
      <c r="L1163" s="148" t="s">
        <v>15535</v>
      </c>
    </row>
    <row r="1164" spans="1:12" ht="109.2" x14ac:dyDescent="0.3">
      <c r="A1164" s="122" t="s">
        <v>379</v>
      </c>
      <c r="B1164" s="146">
        <v>44634</v>
      </c>
      <c r="C1164" s="190" t="s">
        <v>15536</v>
      </c>
      <c r="D1164" s="145" t="s">
        <v>15537</v>
      </c>
      <c r="E1164" s="145" t="s">
        <v>2548</v>
      </c>
      <c r="F1164" s="173" t="s">
        <v>374</v>
      </c>
      <c r="G1164" s="173" t="s">
        <v>374</v>
      </c>
      <c r="H1164" s="288"/>
      <c r="I1164" s="288"/>
      <c r="J1164" s="288"/>
      <c r="K1164" s="145" t="s">
        <v>15538</v>
      </c>
      <c r="L1164" s="148" t="s">
        <v>15539</v>
      </c>
    </row>
    <row r="1165" spans="1:12" ht="46.8" x14ac:dyDescent="0.3">
      <c r="A1165" s="190" t="s">
        <v>390</v>
      </c>
      <c r="B1165" s="146">
        <v>44627</v>
      </c>
      <c r="C1165" s="147" t="s">
        <v>15540</v>
      </c>
      <c r="D1165" s="145" t="s">
        <v>15541</v>
      </c>
      <c r="E1165" s="145" t="s">
        <v>445</v>
      </c>
      <c r="F1165" s="145" t="s">
        <v>374</v>
      </c>
      <c r="G1165" s="173" t="s">
        <v>374</v>
      </c>
      <c r="H1165" s="288"/>
      <c r="I1165" s="288"/>
      <c r="J1165" s="288"/>
      <c r="K1165" s="145" t="s">
        <v>15542</v>
      </c>
      <c r="L1165" s="148" t="s">
        <v>15543</v>
      </c>
    </row>
    <row r="1166" spans="1:12" ht="46.8" x14ac:dyDescent="0.3">
      <c r="A1166" s="190" t="s">
        <v>390</v>
      </c>
      <c r="B1166" s="146">
        <v>44627</v>
      </c>
      <c r="C1166" s="147" t="s">
        <v>7345</v>
      </c>
      <c r="D1166" s="145" t="s">
        <v>7346</v>
      </c>
      <c r="E1166" s="145" t="s">
        <v>1677</v>
      </c>
      <c r="F1166" s="145" t="s">
        <v>374</v>
      </c>
      <c r="G1166" s="173" t="s">
        <v>374</v>
      </c>
      <c r="H1166" s="288"/>
      <c r="I1166" s="288" t="s">
        <v>2678</v>
      </c>
      <c r="J1166" s="288"/>
      <c r="K1166" s="145" t="s">
        <v>15544</v>
      </c>
      <c r="L1166" s="148" t="s">
        <v>15545</v>
      </c>
    </row>
    <row r="1167" spans="1:12" ht="109.2" x14ac:dyDescent="0.3">
      <c r="A1167" s="122" t="s">
        <v>412</v>
      </c>
      <c r="B1167" s="146">
        <v>44627</v>
      </c>
      <c r="C1167" s="147" t="s">
        <v>15546</v>
      </c>
      <c r="D1167" s="145" t="s">
        <v>15547</v>
      </c>
      <c r="E1167" s="145" t="s">
        <v>15548</v>
      </c>
      <c r="F1167" s="145" t="s">
        <v>374</v>
      </c>
      <c r="G1167" s="173" t="s">
        <v>374</v>
      </c>
      <c r="H1167" s="288"/>
      <c r="I1167" s="288"/>
      <c r="J1167" s="288"/>
      <c r="K1167" s="145" t="s">
        <v>15549</v>
      </c>
      <c r="L1167" s="148" t="s">
        <v>15550</v>
      </c>
    </row>
    <row r="1168" spans="1:12" ht="93.6" x14ac:dyDescent="0.3">
      <c r="A1168" s="122" t="s">
        <v>412</v>
      </c>
      <c r="B1168" s="146">
        <v>44627</v>
      </c>
      <c r="C1168" s="147" t="s">
        <v>7724</v>
      </c>
      <c r="D1168" s="145" t="s">
        <v>7725</v>
      </c>
      <c r="E1168" s="145" t="s">
        <v>15551</v>
      </c>
      <c r="F1168" s="145" t="s">
        <v>374</v>
      </c>
      <c r="G1168" s="173" t="s">
        <v>374</v>
      </c>
      <c r="H1168" s="288"/>
      <c r="I1168" s="288"/>
      <c r="J1168" s="288"/>
      <c r="K1168" s="145" t="s">
        <v>15552</v>
      </c>
      <c r="L1168" s="148" t="s">
        <v>7727</v>
      </c>
    </row>
    <row r="1169" spans="1:12" ht="78" x14ac:dyDescent="0.3">
      <c r="A1169" s="122" t="s">
        <v>412</v>
      </c>
      <c r="B1169" s="146">
        <v>44627</v>
      </c>
      <c r="C1169" s="147" t="s">
        <v>15553</v>
      </c>
      <c r="D1169" s="145" t="s">
        <v>15554</v>
      </c>
      <c r="E1169" s="145" t="s">
        <v>15555</v>
      </c>
      <c r="F1169" s="145" t="s">
        <v>374</v>
      </c>
      <c r="G1169" s="173" t="s">
        <v>374</v>
      </c>
      <c r="H1169" s="288"/>
      <c r="I1169" s="288" t="s">
        <v>13735</v>
      </c>
      <c r="J1169" s="288"/>
      <c r="K1169" s="145" t="s">
        <v>15556</v>
      </c>
      <c r="L1169" s="148" t="s">
        <v>15557</v>
      </c>
    </row>
    <row r="1170" spans="1:12" ht="62.4" x14ac:dyDescent="0.3">
      <c r="A1170" s="190" t="s">
        <v>369</v>
      </c>
      <c r="B1170" s="146">
        <v>44627</v>
      </c>
      <c r="C1170" s="147" t="s">
        <v>15558</v>
      </c>
      <c r="D1170" s="145" t="s">
        <v>15559</v>
      </c>
      <c r="E1170" s="145" t="s">
        <v>2143</v>
      </c>
      <c r="F1170" s="145" t="s">
        <v>374</v>
      </c>
      <c r="G1170" s="173" t="s">
        <v>374</v>
      </c>
      <c r="H1170" s="288"/>
      <c r="I1170" s="288"/>
      <c r="J1170" s="288"/>
      <c r="K1170" s="145" t="s">
        <v>15560</v>
      </c>
      <c r="L1170" s="148" t="s">
        <v>15561</v>
      </c>
    </row>
    <row r="1171" spans="1:12" ht="124.8" x14ac:dyDescent="0.3">
      <c r="A1171" s="122" t="s">
        <v>400</v>
      </c>
      <c r="B1171" s="146">
        <v>44627</v>
      </c>
      <c r="C1171" s="147" t="s">
        <v>15562</v>
      </c>
      <c r="D1171" s="145" t="s">
        <v>15563</v>
      </c>
      <c r="E1171" s="145" t="s">
        <v>445</v>
      </c>
      <c r="F1171" s="145" t="s">
        <v>5463</v>
      </c>
      <c r="G1171" s="173" t="s">
        <v>2115</v>
      </c>
      <c r="H1171" s="288"/>
      <c r="I1171" s="288"/>
      <c r="J1171" s="288"/>
      <c r="K1171" s="145" t="s">
        <v>15564</v>
      </c>
      <c r="L1171" s="148" t="s">
        <v>15565</v>
      </c>
    </row>
    <row r="1172" spans="1:12" ht="46.8" x14ac:dyDescent="0.3">
      <c r="A1172" s="122" t="s">
        <v>400</v>
      </c>
      <c r="B1172" s="146">
        <v>44627</v>
      </c>
      <c r="C1172" s="147" t="s">
        <v>7506</v>
      </c>
      <c r="D1172" s="145" t="s">
        <v>7507</v>
      </c>
      <c r="E1172" s="145" t="s">
        <v>15566</v>
      </c>
      <c r="F1172" s="145" t="s">
        <v>374</v>
      </c>
      <c r="G1172" s="173" t="s">
        <v>374</v>
      </c>
      <c r="H1172" s="288"/>
      <c r="I1172" s="288"/>
      <c r="J1172" s="288"/>
      <c r="K1172" s="145" t="s">
        <v>15567</v>
      </c>
      <c r="L1172" s="148" t="s">
        <v>15568</v>
      </c>
    </row>
    <row r="1173" spans="1:12" ht="93.6" x14ac:dyDescent="0.3">
      <c r="A1173" s="122" t="s">
        <v>400</v>
      </c>
      <c r="B1173" s="146">
        <v>44627</v>
      </c>
      <c r="C1173" s="147" t="s">
        <v>15569</v>
      </c>
      <c r="D1173" s="145" t="s">
        <v>15570</v>
      </c>
      <c r="E1173" s="145" t="s">
        <v>1702</v>
      </c>
      <c r="F1173" s="145" t="s">
        <v>374</v>
      </c>
      <c r="G1173" s="173" t="s">
        <v>374</v>
      </c>
      <c r="H1173" s="288"/>
      <c r="I1173" s="288"/>
      <c r="J1173" s="288"/>
      <c r="K1173" s="145" t="s">
        <v>15571</v>
      </c>
      <c r="L1173" s="148" t="s">
        <v>15572</v>
      </c>
    </row>
    <row r="1174" spans="1:12" ht="93.6" x14ac:dyDescent="0.3">
      <c r="A1174" s="190" t="s">
        <v>750</v>
      </c>
      <c r="B1174" s="146">
        <v>44627</v>
      </c>
      <c r="C1174" s="147" t="s">
        <v>15573</v>
      </c>
      <c r="D1174" s="145" t="s">
        <v>15574</v>
      </c>
      <c r="E1174" s="145" t="s">
        <v>2803</v>
      </c>
      <c r="F1174" s="145" t="s">
        <v>374</v>
      </c>
      <c r="G1174" s="173" t="s">
        <v>374</v>
      </c>
      <c r="H1174" s="288"/>
      <c r="I1174" s="288" t="s">
        <v>15413</v>
      </c>
      <c r="J1174" s="288"/>
      <c r="K1174" s="148" t="s">
        <v>15575</v>
      </c>
      <c r="L1174" s="148" t="s">
        <v>15576</v>
      </c>
    </row>
    <row r="1175" spans="1:12" ht="78" x14ac:dyDescent="0.3">
      <c r="A1175" s="122" t="s">
        <v>379</v>
      </c>
      <c r="B1175" s="146">
        <v>44627</v>
      </c>
      <c r="C1175" s="147" t="s">
        <v>15577</v>
      </c>
      <c r="D1175" s="145" t="s">
        <v>15578</v>
      </c>
      <c r="E1175" s="145" t="s">
        <v>2143</v>
      </c>
      <c r="F1175" s="145" t="s">
        <v>374</v>
      </c>
      <c r="G1175" s="173" t="s">
        <v>374</v>
      </c>
      <c r="H1175" s="288"/>
      <c r="I1175" s="288"/>
      <c r="J1175" s="288"/>
      <c r="K1175" s="145" t="s">
        <v>15579</v>
      </c>
      <c r="L1175" s="148" t="s">
        <v>15580</v>
      </c>
    </row>
    <row r="1176" spans="1:12" ht="93.6" x14ac:dyDescent="0.3">
      <c r="A1176" s="122" t="s">
        <v>379</v>
      </c>
      <c r="B1176" s="146">
        <v>44627</v>
      </c>
      <c r="C1176" s="147" t="s">
        <v>15581</v>
      </c>
      <c r="D1176" s="145" t="s">
        <v>15582</v>
      </c>
      <c r="E1176" s="145" t="s">
        <v>1003</v>
      </c>
      <c r="F1176" s="145" t="s">
        <v>374</v>
      </c>
      <c r="G1176" s="173" t="s">
        <v>374</v>
      </c>
      <c r="H1176" s="288"/>
      <c r="I1176" s="288"/>
      <c r="J1176" s="288"/>
      <c r="K1176" s="148" t="s">
        <v>15583</v>
      </c>
      <c r="L1176" s="148" t="s">
        <v>15584</v>
      </c>
    </row>
    <row r="1177" spans="1:12" ht="109.2" x14ac:dyDescent="0.3">
      <c r="A1177" s="122" t="s">
        <v>1654</v>
      </c>
      <c r="B1177" s="146">
        <v>44627</v>
      </c>
      <c r="C1177" s="147" t="s">
        <v>15585</v>
      </c>
      <c r="D1177" s="145" t="s">
        <v>15586</v>
      </c>
      <c r="E1177" s="145" t="s">
        <v>2143</v>
      </c>
      <c r="F1177" s="145" t="s">
        <v>1525</v>
      </c>
      <c r="G1177" s="173" t="s">
        <v>849</v>
      </c>
      <c r="H1177" s="288"/>
      <c r="I1177" s="288" t="s">
        <v>15413</v>
      </c>
      <c r="J1177" s="288"/>
      <c r="K1177" s="145" t="s">
        <v>15587</v>
      </c>
      <c r="L1177" s="148" t="s">
        <v>15588</v>
      </c>
    </row>
    <row r="1178" spans="1:12" ht="78" x14ac:dyDescent="0.3">
      <c r="A1178" s="122" t="s">
        <v>1654</v>
      </c>
      <c r="B1178" s="146">
        <v>44627</v>
      </c>
      <c r="C1178" s="147" t="s">
        <v>15589</v>
      </c>
      <c r="D1178" s="145" t="s">
        <v>15590</v>
      </c>
      <c r="E1178" s="145" t="s">
        <v>1449</v>
      </c>
      <c r="F1178" s="145" t="s">
        <v>374</v>
      </c>
      <c r="G1178" s="173" t="s">
        <v>374</v>
      </c>
      <c r="H1178" s="288"/>
      <c r="I1178" s="288"/>
      <c r="J1178" s="288"/>
      <c r="K1178" s="145" t="s">
        <v>15591</v>
      </c>
      <c r="L1178" s="148" t="s">
        <v>15592</v>
      </c>
    </row>
  </sheetData>
  <conditionalFormatting sqref="C1 C1:C1025 C1027:C1178">
    <cfRule type="duplicateValues" dxfId="0" priority="2" stopIfTrue="1"/>
  </conditionalFormatting>
  <hyperlinks>
    <hyperlink ref="K678" r:id="rId1" display="/"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9A15-7526-4814-9A7E-9B1642D43C44}">
  <sheetPr>
    <outlinePr summaryBelow="0" summaryRight="0"/>
  </sheetPr>
  <dimension ref="A1:G202"/>
  <sheetViews>
    <sheetView workbookViewId="0"/>
  </sheetViews>
  <sheetFormatPr defaultColWidth="14" defaultRowHeight="13.8" x14ac:dyDescent="0.3"/>
  <cols>
    <col min="1" max="1" width="19" customWidth="1"/>
    <col min="2" max="7" width="11" customWidth="1"/>
    <col min="8" max="25" width="14" customWidth="1"/>
  </cols>
  <sheetData>
    <row r="1" spans="1:7" x14ac:dyDescent="0.3">
      <c r="B1" s="309">
        <v>45142</v>
      </c>
      <c r="C1" s="309">
        <v>45135</v>
      </c>
      <c r="D1" s="309">
        <v>45128</v>
      </c>
      <c r="E1" s="309">
        <v>45121</v>
      </c>
      <c r="F1" s="309">
        <v>45114</v>
      </c>
      <c r="G1" s="309">
        <v>45107</v>
      </c>
    </row>
    <row r="2" spans="1:7" ht="19.05" customHeight="1" x14ac:dyDescent="0.3">
      <c r="A2" s="318" t="s">
        <v>310</v>
      </c>
      <c r="B2" s="317">
        <v>25</v>
      </c>
      <c r="C2" s="317">
        <v>49</v>
      </c>
      <c r="D2" s="317">
        <v>72</v>
      </c>
      <c r="E2" s="317">
        <v>37</v>
      </c>
      <c r="F2" s="317">
        <v>45</v>
      </c>
      <c r="G2" s="317">
        <f>SUM(G5:G34)</f>
        <v>49</v>
      </c>
    </row>
    <row r="3" spans="1:7" ht="7.05" customHeight="1" x14ac:dyDescent="0.3"/>
    <row r="4" spans="1:7" x14ac:dyDescent="0.3">
      <c r="A4" s="16" t="s">
        <v>15593</v>
      </c>
      <c r="B4" s="316">
        <f t="shared" ref="B4:G4" si="0">SUM(B5:B9)</f>
        <v>8</v>
      </c>
      <c r="C4" s="316">
        <f t="shared" si="0"/>
        <v>22</v>
      </c>
      <c r="D4" s="316">
        <f t="shared" si="0"/>
        <v>30</v>
      </c>
      <c r="E4" s="316">
        <f t="shared" si="0"/>
        <v>13</v>
      </c>
      <c r="F4" s="316">
        <f t="shared" si="0"/>
        <v>21</v>
      </c>
      <c r="G4" s="316">
        <f t="shared" si="0"/>
        <v>9</v>
      </c>
    </row>
    <row r="5" spans="1:7" x14ac:dyDescent="0.3">
      <c r="A5" s="20" t="s">
        <v>312</v>
      </c>
      <c r="B5" s="312">
        <v>7</v>
      </c>
      <c r="C5" s="312">
        <v>19</v>
      </c>
      <c r="D5" s="312">
        <v>15</v>
      </c>
      <c r="E5" s="312">
        <v>10</v>
      </c>
      <c r="F5" s="312">
        <v>10</v>
      </c>
      <c r="G5" s="312">
        <v>5</v>
      </c>
    </row>
    <row r="6" spans="1:7" x14ac:dyDescent="0.3">
      <c r="A6" s="20" t="s">
        <v>313</v>
      </c>
      <c r="B6" s="310">
        <v>0</v>
      </c>
      <c r="C6" s="310">
        <v>0</v>
      </c>
      <c r="D6" s="310">
        <v>6</v>
      </c>
      <c r="E6" s="310">
        <v>2</v>
      </c>
      <c r="F6" s="310">
        <v>5</v>
      </c>
      <c r="G6" s="310">
        <v>2</v>
      </c>
    </row>
    <row r="7" spans="1:7" x14ac:dyDescent="0.3">
      <c r="A7" s="20" t="s">
        <v>314</v>
      </c>
      <c r="B7" s="310">
        <v>0</v>
      </c>
      <c r="C7" s="310">
        <v>0</v>
      </c>
      <c r="D7" s="310">
        <v>2</v>
      </c>
      <c r="E7" s="310">
        <v>1</v>
      </c>
      <c r="F7" s="310">
        <v>2</v>
      </c>
      <c r="G7" s="310">
        <v>0</v>
      </c>
    </row>
    <row r="8" spans="1:7" x14ac:dyDescent="0.3">
      <c r="A8" s="20" t="s">
        <v>315</v>
      </c>
      <c r="B8" s="310">
        <v>0</v>
      </c>
      <c r="C8" s="310">
        <v>1</v>
      </c>
      <c r="D8" s="310">
        <v>0</v>
      </c>
      <c r="E8" s="310">
        <v>0</v>
      </c>
      <c r="F8" s="310">
        <v>0</v>
      </c>
      <c r="G8" s="310">
        <v>0</v>
      </c>
    </row>
    <row r="9" spans="1:7" x14ac:dyDescent="0.3">
      <c r="A9" s="20" t="s">
        <v>316</v>
      </c>
      <c r="B9" s="310">
        <v>1</v>
      </c>
      <c r="C9" s="310">
        <v>2</v>
      </c>
      <c r="D9" s="310">
        <v>7</v>
      </c>
      <c r="E9" s="310">
        <v>0</v>
      </c>
      <c r="F9" s="310">
        <v>4</v>
      </c>
      <c r="G9" s="310">
        <v>2</v>
      </c>
    </row>
    <row r="10" spans="1:7" x14ac:dyDescent="0.3">
      <c r="A10" s="16" t="s">
        <v>15594</v>
      </c>
      <c r="B10" s="316">
        <f t="shared" ref="B10:G10" si="1">SUM(B11:B12)</f>
        <v>3</v>
      </c>
      <c r="C10" s="316">
        <f t="shared" si="1"/>
        <v>2</v>
      </c>
      <c r="D10" s="316">
        <f t="shared" si="1"/>
        <v>6</v>
      </c>
      <c r="E10" s="316">
        <f t="shared" si="1"/>
        <v>1</v>
      </c>
      <c r="F10" s="316">
        <f t="shared" si="1"/>
        <v>5</v>
      </c>
      <c r="G10" s="316">
        <f t="shared" si="1"/>
        <v>2</v>
      </c>
    </row>
    <row r="11" spans="1:7" x14ac:dyDescent="0.3">
      <c r="A11" s="20" t="s">
        <v>318</v>
      </c>
      <c r="B11" s="312">
        <v>2</v>
      </c>
      <c r="C11" s="312">
        <v>2</v>
      </c>
      <c r="D11" s="312">
        <v>6</v>
      </c>
      <c r="E11" s="312">
        <v>0</v>
      </c>
      <c r="F11" s="312">
        <v>5</v>
      </c>
      <c r="G11" s="312">
        <v>2</v>
      </c>
    </row>
    <row r="12" spans="1:7" x14ac:dyDescent="0.3">
      <c r="A12" s="20" t="s">
        <v>319</v>
      </c>
      <c r="B12" s="310">
        <v>1</v>
      </c>
      <c r="C12" s="310">
        <v>0</v>
      </c>
      <c r="D12" s="310">
        <v>0</v>
      </c>
      <c r="E12" s="310">
        <v>1</v>
      </c>
      <c r="F12" s="310">
        <v>0</v>
      </c>
      <c r="G12" s="310">
        <v>0</v>
      </c>
    </row>
    <row r="13" spans="1:7" x14ac:dyDescent="0.3">
      <c r="A13" s="16" t="s">
        <v>15595</v>
      </c>
      <c r="B13" s="316">
        <f t="shared" ref="B13:G13" si="2">SUM(B14:B15)</f>
        <v>1</v>
      </c>
      <c r="C13" s="316">
        <f t="shared" si="2"/>
        <v>5</v>
      </c>
      <c r="D13" s="316">
        <f t="shared" si="2"/>
        <v>5</v>
      </c>
      <c r="E13" s="316">
        <f t="shared" si="2"/>
        <v>3</v>
      </c>
      <c r="F13" s="316">
        <f t="shared" si="2"/>
        <v>2</v>
      </c>
      <c r="G13" s="316">
        <f t="shared" si="2"/>
        <v>4</v>
      </c>
    </row>
    <row r="14" spans="1:7" x14ac:dyDescent="0.3">
      <c r="A14" s="20" t="s">
        <v>321</v>
      </c>
      <c r="B14" s="312">
        <v>1</v>
      </c>
      <c r="C14" s="312">
        <v>4</v>
      </c>
      <c r="D14" s="312">
        <v>4</v>
      </c>
      <c r="E14" s="312">
        <v>3</v>
      </c>
      <c r="F14" s="312">
        <v>2</v>
      </c>
      <c r="G14" s="312">
        <v>4</v>
      </c>
    </row>
    <row r="15" spans="1:7" x14ac:dyDescent="0.3">
      <c r="A15" s="20" t="s">
        <v>322</v>
      </c>
      <c r="B15" s="311">
        <v>0</v>
      </c>
      <c r="C15" s="311">
        <v>1</v>
      </c>
      <c r="D15" s="311">
        <v>1</v>
      </c>
      <c r="E15" s="311">
        <v>0</v>
      </c>
      <c r="F15" s="311">
        <v>0</v>
      </c>
      <c r="G15" s="311">
        <v>0</v>
      </c>
    </row>
    <row r="16" spans="1:7" x14ac:dyDescent="0.3">
      <c r="A16" s="314" t="s">
        <v>15596</v>
      </c>
      <c r="B16" s="313">
        <f t="shared" ref="B16:G16" si="3">SUM(B17:B28)</f>
        <v>1</v>
      </c>
      <c r="C16" s="313">
        <f t="shared" si="3"/>
        <v>4</v>
      </c>
      <c r="D16" s="313">
        <f t="shared" si="3"/>
        <v>3</v>
      </c>
      <c r="E16" s="313">
        <f t="shared" si="3"/>
        <v>2</v>
      </c>
      <c r="F16" s="313">
        <f t="shared" si="3"/>
        <v>1</v>
      </c>
      <c r="G16" s="313">
        <f t="shared" si="3"/>
        <v>1</v>
      </c>
    </row>
    <row r="17" spans="1:7" x14ac:dyDescent="0.3">
      <c r="A17" s="20" t="s">
        <v>324</v>
      </c>
      <c r="B17" s="310">
        <v>0</v>
      </c>
      <c r="C17" s="310">
        <v>1</v>
      </c>
      <c r="D17" s="310">
        <v>1</v>
      </c>
      <c r="E17" s="310">
        <v>0</v>
      </c>
      <c r="F17" s="310">
        <v>0</v>
      </c>
      <c r="G17" s="310">
        <v>1</v>
      </c>
    </row>
    <row r="18" spans="1:7" x14ac:dyDescent="0.3">
      <c r="A18" s="20" t="s">
        <v>325</v>
      </c>
      <c r="B18" s="310">
        <v>1</v>
      </c>
      <c r="C18" s="310">
        <v>2</v>
      </c>
      <c r="D18" s="310">
        <v>1</v>
      </c>
      <c r="E18" s="310">
        <v>1</v>
      </c>
      <c r="F18" s="310">
        <v>0</v>
      </c>
      <c r="G18" s="310">
        <v>0</v>
      </c>
    </row>
    <row r="19" spans="1:7" x14ac:dyDescent="0.3">
      <c r="A19" s="20" t="s">
        <v>326</v>
      </c>
      <c r="B19" s="310">
        <v>0</v>
      </c>
      <c r="C19" s="310">
        <v>0</v>
      </c>
      <c r="D19" s="310">
        <v>0</v>
      </c>
      <c r="E19" s="310">
        <v>1</v>
      </c>
      <c r="F19" s="310">
        <v>0</v>
      </c>
      <c r="G19" s="310">
        <v>0</v>
      </c>
    </row>
    <row r="20" spans="1:7" x14ac:dyDescent="0.3">
      <c r="A20" s="69" t="s">
        <v>327</v>
      </c>
      <c r="B20" s="310">
        <v>0</v>
      </c>
      <c r="C20" s="310">
        <v>0</v>
      </c>
      <c r="D20" s="310">
        <v>0</v>
      </c>
      <c r="E20" s="310">
        <v>0</v>
      </c>
      <c r="F20" s="310">
        <v>1</v>
      </c>
      <c r="G20" s="310">
        <v>0</v>
      </c>
    </row>
    <row r="21" spans="1:7" x14ac:dyDescent="0.3">
      <c r="A21" s="20" t="s">
        <v>328</v>
      </c>
      <c r="B21" s="310">
        <v>0</v>
      </c>
      <c r="C21" s="310">
        <v>1</v>
      </c>
      <c r="D21" s="310">
        <v>0</v>
      </c>
      <c r="E21" s="310">
        <v>0</v>
      </c>
      <c r="F21" s="310">
        <v>0</v>
      </c>
      <c r="G21" s="310">
        <v>0</v>
      </c>
    </row>
    <row r="22" spans="1:7" x14ac:dyDescent="0.3">
      <c r="A22" s="51" t="s">
        <v>329</v>
      </c>
      <c r="B22" s="310">
        <v>0</v>
      </c>
      <c r="C22" s="310">
        <v>0</v>
      </c>
      <c r="D22" s="310">
        <v>0</v>
      </c>
      <c r="E22" s="310">
        <v>0</v>
      </c>
      <c r="F22" s="310">
        <v>0</v>
      </c>
      <c r="G22" s="310">
        <v>0</v>
      </c>
    </row>
    <row r="23" spans="1:7" x14ac:dyDescent="0.3">
      <c r="A23" s="20" t="s">
        <v>330</v>
      </c>
      <c r="B23" s="310">
        <v>0</v>
      </c>
      <c r="C23" s="310">
        <v>0</v>
      </c>
      <c r="D23" s="310">
        <v>0</v>
      </c>
      <c r="E23" s="310">
        <v>0</v>
      </c>
      <c r="F23" s="310">
        <v>0</v>
      </c>
      <c r="G23" s="310">
        <v>0</v>
      </c>
    </row>
    <row r="24" spans="1:7" x14ac:dyDescent="0.3">
      <c r="A24" s="20" t="s">
        <v>331</v>
      </c>
      <c r="B24" s="310">
        <v>0</v>
      </c>
      <c r="C24" s="310">
        <v>0</v>
      </c>
      <c r="D24" s="310">
        <v>0</v>
      </c>
      <c r="E24" s="310">
        <v>0</v>
      </c>
      <c r="F24" s="310">
        <v>0</v>
      </c>
      <c r="G24" s="310">
        <v>0</v>
      </c>
    </row>
    <row r="25" spans="1:7" x14ac:dyDescent="0.3">
      <c r="A25" s="20" t="s">
        <v>332</v>
      </c>
      <c r="B25" s="310">
        <v>0</v>
      </c>
      <c r="C25" s="310">
        <v>0</v>
      </c>
      <c r="D25" s="310">
        <v>0</v>
      </c>
      <c r="E25" s="310">
        <v>0</v>
      </c>
      <c r="F25" s="310">
        <v>0</v>
      </c>
      <c r="G25" s="310">
        <v>0</v>
      </c>
    </row>
    <row r="26" spans="1:7" x14ac:dyDescent="0.3">
      <c r="A26" s="20" t="s">
        <v>333</v>
      </c>
      <c r="B26" s="310">
        <v>0</v>
      </c>
      <c r="C26" s="310">
        <v>0</v>
      </c>
      <c r="D26" s="310">
        <v>1</v>
      </c>
      <c r="E26" s="310">
        <v>0</v>
      </c>
      <c r="F26" s="310">
        <v>0</v>
      </c>
      <c r="G26" s="310">
        <v>0</v>
      </c>
    </row>
    <row r="27" spans="1:7" x14ac:dyDescent="0.3">
      <c r="A27" s="20" t="s">
        <v>334</v>
      </c>
      <c r="B27" s="310">
        <v>0</v>
      </c>
      <c r="C27" s="310">
        <v>0</v>
      </c>
      <c r="D27" s="310">
        <v>0</v>
      </c>
      <c r="E27" s="310">
        <v>0</v>
      </c>
      <c r="F27" s="310">
        <v>0</v>
      </c>
      <c r="G27" s="310">
        <v>0</v>
      </c>
    </row>
    <row r="28" spans="1:7" x14ac:dyDescent="0.3">
      <c r="A28" s="20" t="s">
        <v>335</v>
      </c>
      <c r="B28" s="310">
        <v>0</v>
      </c>
      <c r="C28" s="310">
        <v>0</v>
      </c>
      <c r="D28" s="310">
        <v>0</v>
      </c>
      <c r="E28" s="310">
        <v>0</v>
      </c>
      <c r="F28" s="310">
        <v>0</v>
      </c>
      <c r="G28" s="310">
        <v>0</v>
      </c>
    </row>
    <row r="29" spans="1:7" x14ac:dyDescent="0.3">
      <c r="A29" s="16" t="s">
        <v>336</v>
      </c>
      <c r="B29" s="315">
        <f t="shared" ref="B29:G29" si="4">SUM(B30:B32)</f>
        <v>1</v>
      </c>
      <c r="C29" s="315">
        <f t="shared" si="4"/>
        <v>1</v>
      </c>
      <c r="D29" s="315">
        <f t="shared" si="4"/>
        <v>5</v>
      </c>
      <c r="E29" s="315">
        <f t="shared" si="4"/>
        <v>3</v>
      </c>
      <c r="F29" s="315">
        <f t="shared" si="4"/>
        <v>2</v>
      </c>
      <c r="G29" s="315">
        <f t="shared" si="4"/>
        <v>1</v>
      </c>
    </row>
    <row r="30" spans="1:7" x14ac:dyDescent="0.3">
      <c r="A30" s="20" t="s">
        <v>337</v>
      </c>
      <c r="B30" s="312">
        <v>1</v>
      </c>
      <c r="C30" s="312">
        <v>1</v>
      </c>
      <c r="D30" s="312">
        <v>4</v>
      </c>
      <c r="E30" s="312">
        <v>3</v>
      </c>
      <c r="F30" s="312">
        <v>1</v>
      </c>
      <c r="G30" s="312">
        <v>1</v>
      </c>
    </row>
    <row r="31" spans="1:7" x14ac:dyDescent="0.3">
      <c r="A31" s="20" t="s">
        <v>338</v>
      </c>
      <c r="B31" s="310">
        <v>0</v>
      </c>
      <c r="C31" s="310">
        <v>0</v>
      </c>
      <c r="D31" s="310">
        <v>0</v>
      </c>
      <c r="E31" s="310">
        <v>0</v>
      </c>
      <c r="F31" s="310">
        <v>1</v>
      </c>
      <c r="G31" s="310">
        <v>0</v>
      </c>
    </row>
    <row r="32" spans="1:7" x14ac:dyDescent="0.3">
      <c r="A32" s="20" t="s">
        <v>339</v>
      </c>
      <c r="B32" s="310">
        <v>0</v>
      </c>
      <c r="C32" s="310">
        <v>0</v>
      </c>
      <c r="D32" s="310">
        <v>1</v>
      </c>
      <c r="E32" s="310">
        <v>0</v>
      </c>
      <c r="F32" s="310">
        <v>0</v>
      </c>
      <c r="G32" s="310">
        <v>0</v>
      </c>
    </row>
    <row r="33" spans="1:7" x14ac:dyDescent="0.3">
      <c r="A33" s="16" t="s">
        <v>15597</v>
      </c>
      <c r="B33" s="316">
        <f t="shared" ref="B33:G33" si="5">B34</f>
        <v>11</v>
      </c>
      <c r="C33" s="316">
        <f t="shared" si="5"/>
        <v>15</v>
      </c>
      <c r="D33" s="316">
        <f t="shared" si="5"/>
        <v>23</v>
      </c>
      <c r="E33" s="316">
        <f t="shared" si="5"/>
        <v>15</v>
      </c>
      <c r="F33" s="316">
        <f t="shared" si="5"/>
        <v>15</v>
      </c>
      <c r="G33" s="316">
        <f t="shared" si="5"/>
        <v>12</v>
      </c>
    </row>
    <row r="34" spans="1:7" x14ac:dyDescent="0.3">
      <c r="A34" s="20" t="s">
        <v>341</v>
      </c>
      <c r="B34" s="312">
        <v>11</v>
      </c>
      <c r="C34" s="312">
        <v>15</v>
      </c>
      <c r="D34" s="312">
        <v>23</v>
      </c>
      <c r="E34" s="312">
        <v>15</v>
      </c>
      <c r="F34" s="312">
        <v>15</v>
      </c>
      <c r="G34" s="312">
        <v>12</v>
      </c>
    </row>
    <row r="35" spans="1:7" x14ac:dyDescent="0.3">
      <c r="B35" s="46"/>
      <c r="C35" s="46"/>
      <c r="D35" s="46"/>
      <c r="E35" s="46"/>
      <c r="F35" s="46"/>
      <c r="G35" s="46"/>
    </row>
    <row r="37" spans="1:7" x14ac:dyDescent="0.3">
      <c r="B37" s="46"/>
      <c r="C37" s="46"/>
      <c r="D37" s="46"/>
      <c r="E37" s="46"/>
      <c r="F37" s="46"/>
      <c r="G37" s="46"/>
    </row>
    <row r="38" spans="1:7" x14ac:dyDescent="0.3">
      <c r="B38" s="46"/>
      <c r="C38" s="46"/>
      <c r="D38" s="46"/>
      <c r="E38" s="46"/>
      <c r="F38" s="46"/>
      <c r="G38" s="46"/>
    </row>
    <row r="39" spans="1:7" x14ac:dyDescent="0.3">
      <c r="B39" s="46"/>
      <c r="C39" s="46"/>
      <c r="D39" s="46"/>
      <c r="E39" s="46"/>
      <c r="F39" s="46"/>
      <c r="G39" s="46"/>
    </row>
    <row r="40" spans="1:7" x14ac:dyDescent="0.3">
      <c r="B40" s="46"/>
      <c r="C40" s="46"/>
      <c r="D40" s="46"/>
      <c r="E40" s="46"/>
      <c r="F40" s="46"/>
      <c r="G40" s="46"/>
    </row>
    <row r="41" spans="1:7" x14ac:dyDescent="0.3">
      <c r="B41" s="46"/>
      <c r="C41" s="46"/>
      <c r="D41" s="46"/>
      <c r="E41" s="46"/>
      <c r="F41" s="46"/>
      <c r="G41" s="46"/>
    </row>
    <row r="42" spans="1:7" x14ac:dyDescent="0.3">
      <c r="B42" s="46"/>
      <c r="C42" s="46"/>
      <c r="D42" s="46"/>
      <c r="E42" s="46"/>
      <c r="F42" s="46"/>
      <c r="G42" s="46"/>
    </row>
    <row r="43" spans="1:7" x14ac:dyDescent="0.3">
      <c r="B43" s="46"/>
      <c r="C43" s="46"/>
      <c r="D43" s="46"/>
      <c r="E43" s="46"/>
      <c r="F43" s="46"/>
      <c r="G43" s="46"/>
    </row>
    <row r="44" spans="1:7" x14ac:dyDescent="0.3">
      <c r="B44" s="46"/>
      <c r="C44" s="46"/>
      <c r="D44" s="46"/>
      <c r="E44" s="46"/>
      <c r="F44" s="46"/>
      <c r="G44" s="46"/>
    </row>
    <row r="45" spans="1:7" x14ac:dyDescent="0.3">
      <c r="B45" s="46"/>
      <c r="C45" s="46"/>
      <c r="D45" s="46"/>
      <c r="E45" s="46"/>
      <c r="F45" s="46"/>
      <c r="G45" s="46"/>
    </row>
    <row r="46" spans="1:7" x14ac:dyDescent="0.3">
      <c r="B46" s="46"/>
      <c r="C46" s="46"/>
      <c r="D46" s="46"/>
      <c r="E46" s="46"/>
      <c r="F46" s="46"/>
      <c r="G46" s="46"/>
    </row>
    <row r="47" spans="1:7" x14ac:dyDescent="0.3">
      <c r="B47" s="46"/>
      <c r="C47" s="46"/>
      <c r="D47" s="46"/>
      <c r="E47" s="46"/>
      <c r="F47" s="46"/>
      <c r="G47" s="46"/>
    </row>
    <row r="48" spans="1:7" x14ac:dyDescent="0.3">
      <c r="B48" s="46"/>
      <c r="C48" s="46"/>
      <c r="D48" s="46"/>
      <c r="E48" s="46"/>
      <c r="F48" s="46"/>
      <c r="G48" s="46"/>
    </row>
    <row r="49" spans="2:7" x14ac:dyDescent="0.3">
      <c r="B49" s="46"/>
      <c r="C49" s="46"/>
      <c r="D49" s="46"/>
      <c r="E49" s="46"/>
      <c r="F49" s="46"/>
      <c r="G49" s="46"/>
    </row>
    <row r="50" spans="2:7" x14ac:dyDescent="0.3">
      <c r="B50" s="46"/>
      <c r="C50" s="46"/>
      <c r="D50" s="46"/>
      <c r="E50" s="46"/>
      <c r="F50" s="46"/>
      <c r="G50" s="46"/>
    </row>
    <row r="51" spans="2:7" x14ac:dyDescent="0.3">
      <c r="B51" s="46"/>
      <c r="C51" s="46"/>
      <c r="D51" s="46"/>
      <c r="E51" s="46"/>
      <c r="F51" s="46"/>
      <c r="G51" s="46"/>
    </row>
    <row r="52" spans="2:7" x14ac:dyDescent="0.3">
      <c r="B52" s="46"/>
      <c r="C52" s="46"/>
      <c r="D52" s="46"/>
      <c r="E52" s="46"/>
      <c r="F52" s="46"/>
      <c r="G52" s="46"/>
    </row>
    <row r="53" spans="2:7" x14ac:dyDescent="0.3">
      <c r="B53" s="46"/>
      <c r="C53" s="46"/>
      <c r="D53" s="46"/>
      <c r="E53" s="46"/>
      <c r="F53" s="46"/>
      <c r="G53" s="46"/>
    </row>
    <row r="54" spans="2:7" x14ac:dyDescent="0.3">
      <c r="B54" s="46"/>
      <c r="C54" s="46"/>
      <c r="D54" s="46"/>
      <c r="E54" s="46"/>
      <c r="F54" s="46"/>
      <c r="G54" s="46"/>
    </row>
    <row r="55" spans="2:7" x14ac:dyDescent="0.3">
      <c r="B55" s="46"/>
      <c r="C55" s="46"/>
      <c r="D55" s="46"/>
      <c r="E55" s="46"/>
      <c r="F55" s="46"/>
      <c r="G55" s="46"/>
    </row>
    <row r="56" spans="2:7" x14ac:dyDescent="0.3">
      <c r="B56" s="46"/>
      <c r="C56" s="46"/>
      <c r="D56" s="46"/>
      <c r="E56" s="46"/>
      <c r="F56" s="46"/>
      <c r="G56" s="46"/>
    </row>
    <row r="57" spans="2:7" x14ac:dyDescent="0.3">
      <c r="B57" s="46"/>
      <c r="C57" s="46"/>
      <c r="D57" s="46"/>
      <c r="E57" s="46"/>
      <c r="F57" s="46"/>
      <c r="G57" s="46"/>
    </row>
    <row r="58" spans="2:7" x14ac:dyDescent="0.3">
      <c r="B58" s="46"/>
      <c r="C58" s="46"/>
      <c r="D58" s="46"/>
      <c r="E58" s="46"/>
      <c r="F58" s="46"/>
      <c r="G58" s="46"/>
    </row>
    <row r="59" spans="2:7" x14ac:dyDescent="0.3">
      <c r="B59" s="46"/>
      <c r="C59" s="46"/>
      <c r="D59" s="46"/>
      <c r="E59" s="46"/>
      <c r="F59" s="46"/>
      <c r="G59" s="46"/>
    </row>
    <row r="60" spans="2:7" x14ac:dyDescent="0.3">
      <c r="B60" s="46"/>
      <c r="C60" s="46"/>
      <c r="D60" s="46"/>
      <c r="E60" s="46"/>
      <c r="F60" s="46"/>
      <c r="G60" s="46"/>
    </row>
    <row r="61" spans="2:7" x14ac:dyDescent="0.3">
      <c r="B61" s="46"/>
      <c r="C61" s="46"/>
      <c r="D61" s="46"/>
      <c r="E61" s="46"/>
      <c r="F61" s="46"/>
      <c r="G61" s="46"/>
    </row>
    <row r="62" spans="2:7" x14ac:dyDescent="0.3">
      <c r="B62" s="46"/>
      <c r="C62" s="46"/>
      <c r="D62" s="46"/>
      <c r="E62" s="46"/>
      <c r="F62" s="46"/>
      <c r="G62" s="46"/>
    </row>
    <row r="63" spans="2:7" x14ac:dyDescent="0.3">
      <c r="B63" s="46"/>
      <c r="C63" s="46"/>
      <c r="D63" s="46"/>
      <c r="E63" s="46"/>
      <c r="F63" s="46"/>
      <c r="G63" s="46"/>
    </row>
    <row r="64" spans="2:7" x14ac:dyDescent="0.3">
      <c r="B64" s="46"/>
      <c r="C64" s="46"/>
      <c r="D64" s="46"/>
      <c r="E64" s="46"/>
      <c r="F64" s="46"/>
      <c r="G64" s="46"/>
    </row>
    <row r="65" spans="2:7" x14ac:dyDescent="0.3">
      <c r="B65" s="46"/>
      <c r="C65" s="46"/>
      <c r="D65" s="46"/>
      <c r="E65" s="46"/>
      <c r="F65" s="46"/>
      <c r="G65" s="46"/>
    </row>
    <row r="66" spans="2:7" x14ac:dyDescent="0.3">
      <c r="B66" s="46"/>
      <c r="C66" s="46"/>
      <c r="D66" s="46"/>
      <c r="E66" s="46"/>
      <c r="F66" s="46"/>
      <c r="G66" s="46"/>
    </row>
    <row r="67" spans="2:7" x14ac:dyDescent="0.3">
      <c r="B67" s="46"/>
      <c r="C67" s="46"/>
      <c r="D67" s="46"/>
      <c r="E67" s="46"/>
      <c r="F67" s="46"/>
      <c r="G67" s="46"/>
    </row>
    <row r="68" spans="2:7" x14ac:dyDescent="0.3">
      <c r="B68" s="46"/>
      <c r="C68" s="46"/>
      <c r="D68" s="46"/>
      <c r="E68" s="46"/>
      <c r="F68" s="46"/>
      <c r="G68" s="46"/>
    </row>
    <row r="69" spans="2:7" x14ac:dyDescent="0.3">
      <c r="B69" s="46"/>
      <c r="C69" s="46"/>
      <c r="D69" s="46"/>
      <c r="E69" s="46"/>
      <c r="F69" s="46"/>
      <c r="G69" s="46"/>
    </row>
    <row r="70" spans="2:7" x14ac:dyDescent="0.3">
      <c r="B70" s="46"/>
      <c r="C70" s="46"/>
      <c r="D70" s="46"/>
      <c r="E70" s="46"/>
      <c r="F70" s="46"/>
      <c r="G70" s="46"/>
    </row>
    <row r="71" spans="2:7" x14ac:dyDescent="0.3">
      <c r="B71" s="46"/>
      <c r="C71" s="46"/>
      <c r="D71" s="46"/>
      <c r="E71" s="46"/>
      <c r="F71" s="46"/>
      <c r="G71" s="46"/>
    </row>
    <row r="72" spans="2:7" x14ac:dyDescent="0.3">
      <c r="B72" s="46"/>
      <c r="C72" s="46"/>
      <c r="D72" s="46"/>
      <c r="E72" s="46"/>
      <c r="F72" s="46"/>
      <c r="G72" s="46"/>
    </row>
    <row r="73" spans="2:7" x14ac:dyDescent="0.3">
      <c r="B73" s="46"/>
      <c r="C73" s="46"/>
      <c r="D73" s="46"/>
      <c r="E73" s="46"/>
      <c r="F73" s="46"/>
      <c r="G73" s="46"/>
    </row>
    <row r="74" spans="2:7" x14ac:dyDescent="0.3">
      <c r="B74" s="46"/>
      <c r="C74" s="46"/>
      <c r="D74" s="46"/>
      <c r="E74" s="46"/>
      <c r="F74" s="46"/>
      <c r="G74" s="46"/>
    </row>
    <row r="75" spans="2:7" x14ac:dyDescent="0.3">
      <c r="B75" s="46"/>
      <c r="C75" s="46"/>
      <c r="D75" s="46"/>
      <c r="E75" s="46"/>
      <c r="F75" s="46"/>
      <c r="G75" s="46"/>
    </row>
    <row r="76" spans="2:7" x14ac:dyDescent="0.3">
      <c r="B76" s="46"/>
      <c r="C76" s="46"/>
      <c r="D76" s="46"/>
      <c r="E76" s="46"/>
      <c r="F76" s="46"/>
      <c r="G76" s="46"/>
    </row>
    <row r="77" spans="2:7" x14ac:dyDescent="0.3">
      <c r="B77" s="46"/>
      <c r="C77" s="46"/>
      <c r="D77" s="46"/>
      <c r="E77" s="46"/>
      <c r="F77" s="46"/>
      <c r="G77" s="46"/>
    </row>
    <row r="78" spans="2:7" x14ac:dyDescent="0.3">
      <c r="B78" s="46"/>
      <c r="C78" s="46"/>
      <c r="D78" s="46"/>
      <c r="E78" s="46"/>
      <c r="F78" s="46"/>
      <c r="G78" s="46"/>
    </row>
    <row r="79" spans="2:7" x14ac:dyDescent="0.3">
      <c r="B79" s="46"/>
      <c r="C79" s="46"/>
      <c r="D79" s="46"/>
      <c r="E79" s="46"/>
      <c r="F79" s="46"/>
      <c r="G79" s="46"/>
    </row>
    <row r="80" spans="2:7" x14ac:dyDescent="0.3">
      <c r="B80" s="46"/>
      <c r="C80" s="46"/>
      <c r="D80" s="46"/>
      <c r="E80" s="46"/>
      <c r="F80" s="46"/>
      <c r="G80" s="46"/>
    </row>
    <row r="81" spans="2:7" x14ac:dyDescent="0.3">
      <c r="B81" s="46"/>
      <c r="C81" s="46"/>
      <c r="D81" s="46"/>
      <c r="E81" s="46"/>
      <c r="F81" s="46"/>
      <c r="G81" s="46"/>
    </row>
    <row r="82" spans="2:7" x14ac:dyDescent="0.3">
      <c r="B82" s="46"/>
      <c r="C82" s="46"/>
      <c r="D82" s="46"/>
      <c r="E82" s="46"/>
      <c r="F82" s="46"/>
      <c r="G82" s="46"/>
    </row>
    <row r="83" spans="2:7" x14ac:dyDescent="0.3">
      <c r="B83" s="46"/>
      <c r="C83" s="46"/>
      <c r="D83" s="46"/>
      <c r="E83" s="46"/>
      <c r="F83" s="46"/>
      <c r="G83" s="46"/>
    </row>
    <row r="84" spans="2:7" x14ac:dyDescent="0.3">
      <c r="B84" s="46"/>
      <c r="C84" s="46"/>
      <c r="D84" s="46"/>
      <c r="E84" s="46"/>
      <c r="F84" s="46"/>
      <c r="G84" s="46"/>
    </row>
    <row r="85" spans="2:7" x14ac:dyDescent="0.3">
      <c r="B85" s="46"/>
      <c r="C85" s="46"/>
      <c r="D85" s="46"/>
      <c r="E85" s="46"/>
      <c r="F85" s="46"/>
      <c r="G85" s="46"/>
    </row>
    <row r="86" spans="2:7" x14ac:dyDescent="0.3">
      <c r="B86" s="46"/>
      <c r="C86" s="46"/>
      <c r="D86" s="46"/>
      <c r="E86" s="46"/>
      <c r="F86" s="46"/>
      <c r="G86" s="46"/>
    </row>
    <row r="87" spans="2:7" x14ac:dyDescent="0.3">
      <c r="B87" s="46"/>
      <c r="C87" s="46"/>
      <c r="D87" s="46"/>
      <c r="E87" s="46"/>
      <c r="F87" s="46"/>
      <c r="G87" s="46"/>
    </row>
    <row r="88" spans="2:7" x14ac:dyDescent="0.3">
      <c r="B88" s="46"/>
      <c r="C88" s="46"/>
      <c r="D88" s="46"/>
      <c r="E88" s="46"/>
      <c r="F88" s="46"/>
      <c r="G88" s="46"/>
    </row>
    <row r="89" spans="2:7" x14ac:dyDescent="0.3">
      <c r="B89" s="46"/>
      <c r="C89" s="46"/>
      <c r="D89" s="46"/>
      <c r="E89" s="46"/>
      <c r="F89" s="46"/>
      <c r="G89" s="46"/>
    </row>
    <row r="90" spans="2:7" x14ac:dyDescent="0.3">
      <c r="B90" s="46"/>
      <c r="C90" s="46"/>
      <c r="D90" s="46"/>
      <c r="E90" s="46"/>
      <c r="F90" s="46"/>
      <c r="G90" s="46"/>
    </row>
    <row r="91" spans="2:7" x14ac:dyDescent="0.3">
      <c r="B91" s="46"/>
      <c r="C91" s="46"/>
      <c r="D91" s="46"/>
      <c r="E91" s="46"/>
      <c r="F91" s="46"/>
      <c r="G91" s="46"/>
    </row>
    <row r="92" spans="2:7" x14ac:dyDescent="0.3">
      <c r="B92" s="46"/>
      <c r="C92" s="46"/>
      <c r="D92" s="46"/>
      <c r="E92" s="46"/>
      <c r="F92" s="46"/>
      <c r="G92" s="46"/>
    </row>
    <row r="93" spans="2:7" x14ac:dyDescent="0.3">
      <c r="B93" s="46"/>
      <c r="C93" s="46"/>
      <c r="D93" s="46"/>
      <c r="E93" s="46"/>
      <c r="F93" s="46"/>
      <c r="G93" s="46"/>
    </row>
    <row r="94" spans="2:7" x14ac:dyDescent="0.3">
      <c r="B94" s="46"/>
      <c r="C94" s="46"/>
      <c r="D94" s="46"/>
      <c r="E94" s="46"/>
      <c r="F94" s="46"/>
      <c r="G94" s="46"/>
    </row>
    <row r="95" spans="2:7" x14ac:dyDescent="0.3">
      <c r="B95" s="46"/>
      <c r="C95" s="46"/>
      <c r="D95" s="46"/>
      <c r="E95" s="46"/>
      <c r="F95" s="46"/>
      <c r="G95" s="46"/>
    </row>
    <row r="96" spans="2:7" x14ac:dyDescent="0.3">
      <c r="B96" s="46"/>
      <c r="C96" s="46"/>
      <c r="D96" s="46"/>
      <c r="E96" s="46"/>
      <c r="F96" s="46"/>
      <c r="G96" s="46"/>
    </row>
    <row r="97" spans="2:7" x14ac:dyDescent="0.3">
      <c r="B97" s="46"/>
      <c r="C97" s="46"/>
      <c r="D97" s="46"/>
      <c r="E97" s="46"/>
      <c r="F97" s="46"/>
      <c r="G97" s="46"/>
    </row>
    <row r="98" spans="2:7" x14ac:dyDescent="0.3">
      <c r="B98" s="46"/>
      <c r="C98" s="46"/>
      <c r="D98" s="46"/>
      <c r="E98" s="46"/>
      <c r="F98" s="46"/>
      <c r="G98" s="46"/>
    </row>
    <row r="99" spans="2:7" x14ac:dyDescent="0.3">
      <c r="B99" s="46"/>
      <c r="C99" s="46"/>
      <c r="D99" s="46"/>
      <c r="E99" s="46"/>
      <c r="F99" s="46"/>
      <c r="G99" s="46"/>
    </row>
    <row r="100" spans="2:7" x14ac:dyDescent="0.3">
      <c r="B100" s="46"/>
      <c r="C100" s="46"/>
      <c r="D100" s="46"/>
      <c r="E100" s="46"/>
      <c r="F100" s="46"/>
      <c r="G100" s="46"/>
    </row>
    <row r="101" spans="2:7" x14ac:dyDescent="0.3">
      <c r="B101" s="46"/>
      <c r="C101" s="46"/>
      <c r="D101" s="46"/>
      <c r="E101" s="46"/>
      <c r="F101" s="46"/>
      <c r="G101" s="46"/>
    </row>
    <row r="102" spans="2:7" x14ac:dyDescent="0.3">
      <c r="B102" s="46"/>
      <c r="C102" s="46"/>
      <c r="D102" s="46"/>
      <c r="E102" s="46"/>
      <c r="F102" s="46"/>
      <c r="G102" s="46"/>
    </row>
    <row r="103" spans="2:7" x14ac:dyDescent="0.3">
      <c r="B103" s="46"/>
      <c r="C103" s="46"/>
      <c r="D103" s="46"/>
      <c r="E103" s="46"/>
      <c r="F103" s="46"/>
      <c r="G103" s="46"/>
    </row>
    <row r="104" spans="2:7" x14ac:dyDescent="0.3">
      <c r="B104" s="46"/>
      <c r="C104" s="46"/>
      <c r="D104" s="46"/>
      <c r="E104" s="46"/>
      <c r="F104" s="46"/>
      <c r="G104" s="46"/>
    </row>
    <row r="105" spans="2:7" x14ac:dyDescent="0.3">
      <c r="B105" s="46"/>
      <c r="C105" s="46"/>
      <c r="D105" s="46"/>
      <c r="E105" s="46"/>
      <c r="F105" s="46"/>
      <c r="G105" s="46"/>
    </row>
    <row r="106" spans="2:7" x14ac:dyDescent="0.3">
      <c r="B106" s="46"/>
      <c r="C106" s="46"/>
      <c r="D106" s="46"/>
      <c r="E106" s="46"/>
      <c r="F106" s="46"/>
      <c r="G106" s="46"/>
    </row>
    <row r="107" spans="2:7" x14ac:dyDescent="0.3">
      <c r="B107" s="46"/>
      <c r="C107" s="46"/>
      <c r="D107" s="46"/>
      <c r="E107" s="46"/>
      <c r="F107" s="46"/>
      <c r="G107" s="46"/>
    </row>
    <row r="108" spans="2:7" x14ac:dyDescent="0.3">
      <c r="B108" s="46"/>
      <c r="C108" s="46"/>
      <c r="D108" s="46"/>
      <c r="E108" s="46"/>
      <c r="F108" s="46"/>
      <c r="G108" s="46"/>
    </row>
    <row r="109" spans="2:7" x14ac:dyDescent="0.3">
      <c r="B109" s="46"/>
      <c r="C109" s="46"/>
      <c r="D109" s="46"/>
      <c r="E109" s="46"/>
      <c r="F109" s="46"/>
      <c r="G109" s="46"/>
    </row>
    <row r="110" spans="2:7" x14ac:dyDescent="0.3">
      <c r="B110" s="46"/>
      <c r="C110" s="46"/>
      <c r="D110" s="46"/>
      <c r="E110" s="46"/>
      <c r="F110" s="46"/>
      <c r="G110" s="46"/>
    </row>
    <row r="111" spans="2:7" x14ac:dyDescent="0.3">
      <c r="B111" s="46"/>
      <c r="C111" s="46"/>
      <c r="D111" s="46"/>
      <c r="E111" s="46"/>
      <c r="F111" s="46"/>
      <c r="G111" s="46"/>
    </row>
    <row r="112" spans="2:7" x14ac:dyDescent="0.3">
      <c r="B112" s="46"/>
      <c r="C112" s="46"/>
      <c r="D112" s="46"/>
      <c r="E112" s="46"/>
      <c r="F112" s="46"/>
      <c r="G112" s="46"/>
    </row>
    <row r="113" spans="2:7" x14ac:dyDescent="0.3">
      <c r="B113" s="46"/>
      <c r="C113" s="46"/>
      <c r="D113" s="46"/>
      <c r="E113" s="46"/>
      <c r="F113" s="46"/>
      <c r="G113" s="46"/>
    </row>
    <row r="114" spans="2:7" x14ac:dyDescent="0.3">
      <c r="B114" s="46"/>
      <c r="C114" s="46"/>
      <c r="D114" s="46"/>
      <c r="E114" s="46"/>
      <c r="F114" s="46"/>
      <c r="G114" s="46"/>
    </row>
    <row r="115" spans="2:7" x14ac:dyDescent="0.3">
      <c r="B115" s="46"/>
      <c r="C115" s="46"/>
      <c r="D115" s="46"/>
      <c r="E115" s="46"/>
      <c r="F115" s="46"/>
      <c r="G115" s="46"/>
    </row>
    <row r="116" spans="2:7" x14ac:dyDescent="0.3">
      <c r="B116" s="46"/>
      <c r="C116" s="46"/>
      <c r="D116" s="46"/>
      <c r="E116" s="46"/>
      <c r="F116" s="46"/>
      <c r="G116" s="46"/>
    </row>
    <row r="117" spans="2:7" x14ac:dyDescent="0.3">
      <c r="B117" s="46"/>
      <c r="C117" s="46"/>
      <c r="D117" s="46"/>
      <c r="E117" s="46"/>
      <c r="F117" s="46"/>
      <c r="G117" s="46"/>
    </row>
    <row r="118" spans="2:7" x14ac:dyDescent="0.3">
      <c r="B118" s="46"/>
      <c r="C118" s="46"/>
      <c r="D118" s="46"/>
      <c r="E118" s="46"/>
      <c r="F118" s="46"/>
      <c r="G118" s="46"/>
    </row>
    <row r="119" spans="2:7" x14ac:dyDescent="0.3">
      <c r="B119" s="46"/>
      <c r="C119" s="46"/>
      <c r="D119" s="46"/>
      <c r="E119" s="46"/>
      <c r="F119" s="46"/>
      <c r="G119" s="46"/>
    </row>
    <row r="120" spans="2:7" x14ac:dyDescent="0.3">
      <c r="B120" s="46"/>
      <c r="C120" s="46"/>
      <c r="D120" s="46"/>
      <c r="E120" s="46"/>
      <c r="F120" s="46"/>
      <c r="G120" s="46"/>
    </row>
    <row r="121" spans="2:7" x14ac:dyDescent="0.3">
      <c r="B121" s="46"/>
      <c r="C121" s="46"/>
      <c r="D121" s="46"/>
      <c r="E121" s="46"/>
      <c r="F121" s="46"/>
      <c r="G121" s="46"/>
    </row>
    <row r="122" spans="2:7" x14ac:dyDescent="0.3">
      <c r="B122" s="46"/>
      <c r="C122" s="46"/>
      <c r="D122" s="46"/>
      <c r="E122" s="46"/>
      <c r="F122" s="46"/>
      <c r="G122" s="46"/>
    </row>
    <row r="123" spans="2:7" x14ac:dyDescent="0.3">
      <c r="B123" s="46"/>
      <c r="C123" s="46"/>
      <c r="D123" s="46"/>
      <c r="E123" s="46"/>
      <c r="F123" s="46"/>
      <c r="G123" s="46"/>
    </row>
    <row r="124" spans="2:7" x14ac:dyDescent="0.3">
      <c r="B124" s="46"/>
      <c r="C124" s="46"/>
      <c r="D124" s="46"/>
      <c r="E124" s="46"/>
      <c r="F124" s="46"/>
      <c r="G124" s="46"/>
    </row>
    <row r="125" spans="2:7" x14ac:dyDescent="0.3">
      <c r="B125" s="46"/>
      <c r="C125" s="46"/>
      <c r="D125" s="46"/>
      <c r="E125" s="46"/>
      <c r="F125" s="46"/>
      <c r="G125" s="46"/>
    </row>
    <row r="126" spans="2:7" x14ac:dyDescent="0.3">
      <c r="B126" s="46"/>
      <c r="C126" s="46"/>
      <c r="D126" s="46"/>
      <c r="E126" s="46"/>
      <c r="F126" s="46"/>
      <c r="G126" s="46"/>
    </row>
    <row r="127" spans="2:7" x14ac:dyDescent="0.3">
      <c r="B127" s="46"/>
      <c r="C127" s="46"/>
      <c r="D127" s="46"/>
      <c r="E127" s="46"/>
      <c r="F127" s="46"/>
      <c r="G127" s="46"/>
    </row>
    <row r="128" spans="2:7" x14ac:dyDescent="0.3">
      <c r="B128" s="46"/>
      <c r="C128" s="46"/>
      <c r="D128" s="46"/>
      <c r="E128" s="46"/>
      <c r="F128" s="46"/>
      <c r="G128" s="46"/>
    </row>
    <row r="129" spans="2:7" x14ac:dyDescent="0.3">
      <c r="B129" s="46"/>
      <c r="C129" s="46"/>
      <c r="D129" s="46"/>
      <c r="E129" s="46"/>
      <c r="F129" s="46"/>
      <c r="G129" s="46"/>
    </row>
    <row r="130" spans="2:7" x14ac:dyDescent="0.3">
      <c r="B130" s="46"/>
      <c r="C130" s="46"/>
      <c r="D130" s="46"/>
      <c r="E130" s="46"/>
      <c r="F130" s="46"/>
      <c r="G130" s="46"/>
    </row>
    <row r="131" spans="2:7" x14ac:dyDescent="0.3">
      <c r="B131" s="46"/>
      <c r="C131" s="46"/>
      <c r="D131" s="46"/>
      <c r="E131" s="46"/>
      <c r="F131" s="46"/>
      <c r="G131" s="46"/>
    </row>
    <row r="132" spans="2:7" x14ac:dyDescent="0.3">
      <c r="B132" s="46"/>
      <c r="C132" s="46"/>
      <c r="D132" s="46"/>
      <c r="E132" s="46"/>
      <c r="F132" s="46"/>
      <c r="G132" s="46"/>
    </row>
    <row r="133" spans="2:7" x14ac:dyDescent="0.3">
      <c r="B133" s="46"/>
      <c r="C133" s="46"/>
      <c r="D133" s="46"/>
      <c r="E133" s="46"/>
      <c r="F133" s="46"/>
      <c r="G133" s="46"/>
    </row>
    <row r="134" spans="2:7" x14ac:dyDescent="0.3">
      <c r="B134" s="46"/>
      <c r="C134" s="46"/>
      <c r="D134" s="46"/>
      <c r="E134" s="46"/>
      <c r="F134" s="46"/>
      <c r="G134" s="46"/>
    </row>
    <row r="135" spans="2:7" x14ac:dyDescent="0.3">
      <c r="B135" s="46"/>
      <c r="C135" s="46"/>
      <c r="D135" s="46"/>
      <c r="E135" s="46"/>
      <c r="F135" s="46"/>
      <c r="G135" s="46"/>
    </row>
    <row r="136" spans="2:7" x14ac:dyDescent="0.3">
      <c r="B136" s="46"/>
      <c r="C136" s="46"/>
      <c r="D136" s="46"/>
      <c r="E136" s="46"/>
      <c r="F136" s="46"/>
      <c r="G136" s="46"/>
    </row>
    <row r="137" spans="2:7" x14ac:dyDescent="0.3">
      <c r="B137" s="46"/>
      <c r="C137" s="46"/>
      <c r="D137" s="46"/>
      <c r="E137" s="46"/>
      <c r="F137" s="46"/>
      <c r="G137" s="46"/>
    </row>
    <row r="138" spans="2:7" x14ac:dyDescent="0.3">
      <c r="B138" s="46"/>
      <c r="C138" s="46"/>
      <c r="D138" s="46"/>
      <c r="E138" s="46"/>
      <c r="F138" s="46"/>
      <c r="G138" s="46"/>
    </row>
    <row r="139" spans="2:7" x14ac:dyDescent="0.3">
      <c r="B139" s="46"/>
      <c r="C139" s="46"/>
      <c r="D139" s="46"/>
      <c r="E139" s="46"/>
      <c r="F139" s="46"/>
      <c r="G139" s="46"/>
    </row>
    <row r="140" spans="2:7" x14ac:dyDescent="0.3">
      <c r="B140" s="46"/>
      <c r="C140" s="46"/>
      <c r="D140" s="46"/>
      <c r="E140" s="46"/>
      <c r="F140" s="46"/>
      <c r="G140" s="46"/>
    </row>
    <row r="141" spans="2:7" x14ac:dyDescent="0.3">
      <c r="B141" s="46"/>
      <c r="C141" s="46"/>
      <c r="D141" s="46"/>
      <c r="E141" s="46"/>
      <c r="F141" s="46"/>
      <c r="G141" s="46"/>
    </row>
    <row r="142" spans="2:7" x14ac:dyDescent="0.3">
      <c r="B142" s="46"/>
      <c r="C142" s="46"/>
      <c r="D142" s="46"/>
      <c r="E142" s="46"/>
      <c r="F142" s="46"/>
      <c r="G142" s="46"/>
    </row>
    <row r="143" spans="2:7" x14ac:dyDescent="0.3">
      <c r="B143" s="46"/>
      <c r="C143" s="46"/>
      <c r="D143" s="46"/>
      <c r="E143" s="46"/>
      <c r="F143" s="46"/>
      <c r="G143" s="46"/>
    </row>
    <row r="144" spans="2:7" x14ac:dyDescent="0.3">
      <c r="B144" s="46"/>
      <c r="C144" s="46"/>
      <c r="D144" s="46"/>
      <c r="E144" s="46"/>
      <c r="F144" s="46"/>
      <c r="G144" s="46"/>
    </row>
    <row r="145" spans="2:7" x14ac:dyDescent="0.3">
      <c r="B145" s="46"/>
      <c r="C145" s="46"/>
      <c r="D145" s="46"/>
      <c r="E145" s="46"/>
      <c r="F145" s="46"/>
      <c r="G145" s="46"/>
    </row>
    <row r="146" spans="2:7" x14ac:dyDescent="0.3">
      <c r="B146" s="46"/>
      <c r="C146" s="46"/>
      <c r="D146" s="46"/>
      <c r="E146" s="46"/>
      <c r="F146" s="46"/>
      <c r="G146" s="46"/>
    </row>
    <row r="147" spans="2:7" x14ac:dyDescent="0.3">
      <c r="B147" s="46"/>
      <c r="C147" s="46"/>
      <c r="D147" s="46"/>
      <c r="E147" s="46"/>
      <c r="F147" s="46"/>
      <c r="G147" s="46"/>
    </row>
    <row r="148" spans="2:7" x14ac:dyDescent="0.3">
      <c r="B148" s="46"/>
      <c r="C148" s="46"/>
      <c r="D148" s="46"/>
      <c r="E148" s="46"/>
      <c r="F148" s="46"/>
      <c r="G148" s="46"/>
    </row>
    <row r="149" spans="2:7" x14ac:dyDescent="0.3">
      <c r="B149" s="46"/>
      <c r="C149" s="46"/>
      <c r="D149" s="46"/>
      <c r="E149" s="46"/>
      <c r="F149" s="46"/>
      <c r="G149" s="46"/>
    </row>
    <row r="150" spans="2:7" x14ac:dyDescent="0.3">
      <c r="B150" s="46"/>
      <c r="C150" s="46"/>
      <c r="D150" s="46"/>
      <c r="E150" s="46"/>
      <c r="F150" s="46"/>
      <c r="G150" s="46"/>
    </row>
    <row r="151" spans="2:7" x14ac:dyDescent="0.3">
      <c r="B151" s="46"/>
      <c r="C151" s="46"/>
      <c r="D151" s="46"/>
      <c r="E151" s="46"/>
      <c r="F151" s="46"/>
      <c r="G151" s="46"/>
    </row>
    <row r="152" spans="2:7" x14ac:dyDescent="0.3">
      <c r="B152" s="46"/>
      <c r="C152" s="46"/>
      <c r="D152" s="46"/>
      <c r="E152" s="46"/>
      <c r="F152" s="46"/>
      <c r="G152" s="46"/>
    </row>
    <row r="153" spans="2:7" x14ac:dyDescent="0.3">
      <c r="B153" s="46"/>
      <c r="C153" s="46"/>
      <c r="D153" s="46"/>
      <c r="E153" s="46"/>
      <c r="F153" s="46"/>
      <c r="G153" s="46"/>
    </row>
    <row r="154" spans="2:7" x14ac:dyDescent="0.3">
      <c r="B154" s="46"/>
      <c r="C154" s="46"/>
      <c r="D154" s="46"/>
      <c r="E154" s="46"/>
      <c r="F154" s="46"/>
      <c r="G154" s="46"/>
    </row>
    <row r="155" spans="2:7" x14ac:dyDescent="0.3">
      <c r="B155" s="46"/>
      <c r="C155" s="46"/>
      <c r="D155" s="46"/>
      <c r="E155" s="46"/>
      <c r="F155" s="46"/>
      <c r="G155" s="46"/>
    </row>
    <row r="156" spans="2:7" x14ac:dyDescent="0.3">
      <c r="B156" s="46"/>
      <c r="C156" s="46"/>
      <c r="D156" s="46"/>
      <c r="E156" s="46"/>
      <c r="F156" s="46"/>
      <c r="G156" s="46"/>
    </row>
    <row r="157" spans="2:7" x14ac:dyDescent="0.3">
      <c r="B157" s="46"/>
      <c r="C157" s="46"/>
      <c r="D157" s="46"/>
      <c r="E157" s="46"/>
      <c r="F157" s="46"/>
      <c r="G157" s="46"/>
    </row>
    <row r="158" spans="2:7" x14ac:dyDescent="0.3">
      <c r="B158" s="46"/>
      <c r="C158" s="46"/>
      <c r="D158" s="46"/>
      <c r="E158" s="46"/>
      <c r="F158" s="46"/>
      <c r="G158" s="46"/>
    </row>
    <row r="159" spans="2:7" x14ac:dyDescent="0.3">
      <c r="B159" s="46"/>
      <c r="C159" s="46"/>
      <c r="D159" s="46"/>
      <c r="E159" s="46"/>
      <c r="F159" s="46"/>
      <c r="G159" s="46"/>
    </row>
    <row r="160" spans="2:7" x14ac:dyDescent="0.3">
      <c r="B160" s="46"/>
      <c r="C160" s="46"/>
      <c r="D160" s="46"/>
      <c r="E160" s="46"/>
      <c r="F160" s="46"/>
      <c r="G160" s="46"/>
    </row>
    <row r="161" spans="2:7" x14ac:dyDescent="0.3">
      <c r="B161" s="46"/>
      <c r="C161" s="46"/>
      <c r="D161" s="46"/>
      <c r="E161" s="46"/>
      <c r="F161" s="46"/>
      <c r="G161" s="46"/>
    </row>
    <row r="162" spans="2:7" x14ac:dyDescent="0.3">
      <c r="B162" s="46"/>
      <c r="C162" s="46"/>
      <c r="D162" s="46"/>
      <c r="E162" s="46"/>
      <c r="F162" s="46"/>
      <c r="G162" s="46"/>
    </row>
    <row r="163" spans="2:7" x14ac:dyDescent="0.3">
      <c r="B163" s="46"/>
      <c r="C163" s="46"/>
      <c r="D163" s="46"/>
      <c r="E163" s="46"/>
      <c r="F163" s="46"/>
      <c r="G163" s="46"/>
    </row>
    <row r="164" spans="2:7" x14ac:dyDescent="0.3">
      <c r="B164" s="46"/>
      <c r="C164" s="46"/>
      <c r="D164" s="46"/>
      <c r="E164" s="46"/>
      <c r="F164" s="46"/>
      <c r="G164" s="46"/>
    </row>
    <row r="165" spans="2:7" x14ac:dyDescent="0.3">
      <c r="B165" s="46"/>
      <c r="C165" s="46"/>
      <c r="D165" s="46"/>
      <c r="E165" s="46"/>
      <c r="F165" s="46"/>
      <c r="G165" s="46"/>
    </row>
    <row r="166" spans="2:7" x14ac:dyDescent="0.3">
      <c r="B166" s="46"/>
      <c r="C166" s="46"/>
      <c r="D166" s="46"/>
      <c r="E166" s="46"/>
      <c r="F166" s="46"/>
      <c r="G166" s="46"/>
    </row>
    <row r="167" spans="2:7" x14ac:dyDescent="0.3">
      <c r="B167" s="46"/>
      <c r="C167" s="46"/>
      <c r="D167" s="46"/>
      <c r="E167" s="46"/>
      <c r="F167" s="46"/>
      <c r="G167" s="46"/>
    </row>
    <row r="168" spans="2:7" x14ac:dyDescent="0.3">
      <c r="B168" s="46"/>
      <c r="C168" s="46"/>
      <c r="D168" s="46"/>
      <c r="E168" s="46"/>
      <c r="F168" s="46"/>
      <c r="G168" s="46"/>
    </row>
    <row r="169" spans="2:7" x14ac:dyDescent="0.3">
      <c r="B169" s="46"/>
      <c r="C169" s="46"/>
      <c r="D169" s="46"/>
      <c r="E169" s="46"/>
      <c r="F169" s="46"/>
      <c r="G169" s="46"/>
    </row>
    <row r="170" spans="2:7" x14ac:dyDescent="0.3">
      <c r="B170" s="46"/>
      <c r="C170" s="46"/>
      <c r="D170" s="46"/>
      <c r="E170" s="46"/>
      <c r="F170" s="46"/>
      <c r="G170" s="46"/>
    </row>
    <row r="171" spans="2:7" x14ac:dyDescent="0.3">
      <c r="B171" s="46"/>
      <c r="C171" s="46"/>
      <c r="D171" s="46"/>
      <c r="E171" s="46"/>
      <c r="F171" s="46"/>
      <c r="G171" s="46"/>
    </row>
    <row r="172" spans="2:7" x14ac:dyDescent="0.3">
      <c r="B172" s="46"/>
      <c r="C172" s="46"/>
      <c r="D172" s="46"/>
      <c r="E172" s="46"/>
      <c r="F172" s="46"/>
      <c r="G172" s="46"/>
    </row>
    <row r="173" spans="2:7" x14ac:dyDescent="0.3">
      <c r="B173" s="46"/>
      <c r="C173" s="46"/>
      <c r="D173" s="46"/>
      <c r="E173" s="46"/>
      <c r="F173" s="46"/>
      <c r="G173" s="46"/>
    </row>
    <row r="174" spans="2:7" x14ac:dyDescent="0.3">
      <c r="B174" s="46"/>
      <c r="C174" s="46"/>
      <c r="D174" s="46"/>
      <c r="E174" s="46"/>
      <c r="F174" s="46"/>
      <c r="G174" s="46"/>
    </row>
    <row r="175" spans="2:7" x14ac:dyDescent="0.3">
      <c r="B175" s="46"/>
      <c r="C175" s="46"/>
      <c r="D175" s="46"/>
      <c r="E175" s="46"/>
      <c r="F175" s="46"/>
      <c r="G175" s="46"/>
    </row>
    <row r="176" spans="2:7" x14ac:dyDescent="0.3">
      <c r="B176" s="46"/>
      <c r="C176" s="46"/>
      <c r="D176" s="46"/>
      <c r="E176" s="46"/>
      <c r="F176" s="46"/>
      <c r="G176" s="46"/>
    </row>
    <row r="177" spans="2:7" x14ac:dyDescent="0.3">
      <c r="B177" s="46"/>
      <c r="C177" s="46"/>
      <c r="D177" s="46"/>
      <c r="E177" s="46"/>
      <c r="F177" s="46"/>
      <c r="G177" s="46"/>
    </row>
    <row r="178" spans="2:7" x14ac:dyDescent="0.3">
      <c r="B178" s="46"/>
      <c r="C178" s="46"/>
      <c r="D178" s="46"/>
      <c r="E178" s="46"/>
      <c r="F178" s="46"/>
      <c r="G178" s="46"/>
    </row>
    <row r="179" spans="2:7" x14ac:dyDescent="0.3">
      <c r="B179" s="46"/>
      <c r="C179" s="46"/>
      <c r="D179" s="46"/>
      <c r="E179" s="46"/>
      <c r="F179" s="46"/>
      <c r="G179" s="46"/>
    </row>
    <row r="180" spans="2:7" x14ac:dyDescent="0.3">
      <c r="B180" s="46"/>
      <c r="C180" s="46"/>
      <c r="D180" s="46"/>
      <c r="E180" s="46"/>
      <c r="F180" s="46"/>
      <c r="G180" s="46"/>
    </row>
    <row r="181" spans="2:7" x14ac:dyDescent="0.3">
      <c r="B181" s="46"/>
      <c r="C181" s="46"/>
      <c r="D181" s="46"/>
      <c r="E181" s="46"/>
      <c r="F181" s="46"/>
      <c r="G181" s="46"/>
    </row>
    <row r="182" spans="2:7" x14ac:dyDescent="0.3">
      <c r="B182" s="46"/>
      <c r="C182" s="46"/>
      <c r="D182" s="46"/>
      <c r="E182" s="46"/>
      <c r="F182" s="46"/>
      <c r="G182" s="46"/>
    </row>
    <row r="183" spans="2:7" x14ac:dyDescent="0.3">
      <c r="B183" s="46"/>
      <c r="C183" s="46"/>
      <c r="D183" s="46"/>
      <c r="E183" s="46"/>
      <c r="F183" s="46"/>
      <c r="G183" s="46"/>
    </row>
    <row r="184" spans="2:7" x14ac:dyDescent="0.3">
      <c r="B184" s="46"/>
      <c r="C184" s="46"/>
      <c r="D184" s="46"/>
      <c r="E184" s="46"/>
      <c r="F184" s="46"/>
      <c r="G184" s="46"/>
    </row>
    <row r="185" spans="2:7" x14ac:dyDescent="0.3">
      <c r="B185" s="46"/>
      <c r="C185" s="46"/>
      <c r="D185" s="46"/>
      <c r="E185" s="46"/>
      <c r="F185" s="46"/>
      <c r="G185" s="46"/>
    </row>
    <row r="186" spans="2:7" x14ac:dyDescent="0.3">
      <c r="B186" s="46"/>
      <c r="C186" s="46"/>
      <c r="D186" s="46"/>
      <c r="E186" s="46"/>
      <c r="F186" s="46"/>
      <c r="G186" s="46"/>
    </row>
    <row r="187" spans="2:7" x14ac:dyDescent="0.3">
      <c r="B187" s="46"/>
      <c r="C187" s="46"/>
      <c r="D187" s="46"/>
      <c r="E187" s="46"/>
      <c r="F187" s="46"/>
      <c r="G187" s="46"/>
    </row>
    <row r="188" spans="2:7" x14ac:dyDescent="0.3">
      <c r="B188" s="46"/>
      <c r="C188" s="46"/>
      <c r="D188" s="46"/>
      <c r="E188" s="46"/>
      <c r="F188" s="46"/>
      <c r="G188" s="46"/>
    </row>
    <row r="189" spans="2:7" x14ac:dyDescent="0.3">
      <c r="B189" s="46"/>
      <c r="C189" s="46"/>
      <c r="D189" s="46"/>
      <c r="E189" s="46"/>
      <c r="F189" s="46"/>
      <c r="G189" s="46"/>
    </row>
    <row r="190" spans="2:7" x14ac:dyDescent="0.3">
      <c r="B190" s="46"/>
      <c r="C190" s="46"/>
      <c r="D190" s="46"/>
      <c r="E190" s="46"/>
      <c r="F190" s="46"/>
      <c r="G190" s="46"/>
    </row>
    <row r="191" spans="2:7" x14ac:dyDescent="0.3">
      <c r="B191" s="46"/>
      <c r="C191" s="46"/>
      <c r="D191" s="46"/>
      <c r="E191" s="46"/>
      <c r="F191" s="46"/>
      <c r="G191" s="46"/>
    </row>
    <row r="192" spans="2:7" x14ac:dyDescent="0.3">
      <c r="B192" s="46"/>
      <c r="C192" s="46"/>
      <c r="D192" s="46"/>
      <c r="E192" s="46"/>
      <c r="F192" s="46"/>
      <c r="G192" s="46"/>
    </row>
    <row r="193" spans="2:7" x14ac:dyDescent="0.3">
      <c r="B193" s="46"/>
      <c r="C193" s="46"/>
      <c r="D193" s="46"/>
      <c r="E193" s="46"/>
      <c r="F193" s="46"/>
      <c r="G193" s="46"/>
    </row>
    <row r="194" spans="2:7" x14ac:dyDescent="0.3">
      <c r="B194" s="46"/>
      <c r="C194" s="46"/>
      <c r="D194" s="46"/>
      <c r="E194" s="46"/>
      <c r="F194" s="46"/>
      <c r="G194" s="46"/>
    </row>
    <row r="195" spans="2:7" x14ac:dyDescent="0.3">
      <c r="B195" s="46"/>
      <c r="C195" s="46"/>
      <c r="D195" s="46"/>
      <c r="E195" s="46"/>
      <c r="F195" s="46"/>
      <c r="G195" s="46"/>
    </row>
    <row r="196" spans="2:7" x14ac:dyDescent="0.3">
      <c r="B196" s="46"/>
      <c r="C196" s="46"/>
      <c r="D196" s="46"/>
      <c r="E196" s="46"/>
      <c r="F196" s="46"/>
      <c r="G196" s="46"/>
    </row>
    <row r="197" spans="2:7" x14ac:dyDescent="0.3">
      <c r="B197" s="46"/>
      <c r="C197" s="46"/>
      <c r="D197" s="46"/>
      <c r="E197" s="46"/>
      <c r="F197" s="46"/>
      <c r="G197" s="46"/>
    </row>
    <row r="198" spans="2:7" x14ac:dyDescent="0.3">
      <c r="B198" s="46"/>
      <c r="C198" s="46"/>
      <c r="D198" s="46"/>
      <c r="E198" s="46"/>
      <c r="F198" s="46"/>
      <c r="G198" s="46"/>
    </row>
    <row r="199" spans="2:7" x14ac:dyDescent="0.3">
      <c r="B199" s="46"/>
      <c r="C199" s="46"/>
      <c r="D199" s="46"/>
      <c r="E199" s="46"/>
      <c r="F199" s="46"/>
      <c r="G199" s="46"/>
    </row>
    <row r="200" spans="2:7" x14ac:dyDescent="0.3">
      <c r="B200" s="46"/>
      <c r="C200" s="46"/>
      <c r="D200" s="46"/>
      <c r="E200" s="46"/>
      <c r="F200" s="46"/>
      <c r="G200" s="46"/>
    </row>
    <row r="201" spans="2:7" x14ac:dyDescent="0.3">
      <c r="B201" s="46"/>
      <c r="C201" s="46"/>
      <c r="D201" s="46"/>
      <c r="E201" s="46"/>
      <c r="F201" s="46"/>
      <c r="G201" s="46"/>
    </row>
    <row r="202" spans="2:7" x14ac:dyDescent="0.3">
      <c r="B202" s="46"/>
      <c r="C202" s="46"/>
      <c r="D202" s="46"/>
      <c r="E202" s="46"/>
      <c r="F202" s="46"/>
      <c r="G202"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PF统计</vt:lpstr>
      <vt:lpstr>New Investments</vt:lpstr>
      <vt:lpstr>IPO</vt:lpstr>
      <vt:lpstr>Tracked List</vt:lpstr>
      <vt:lpstr>Portfolio Updates</vt:lpstr>
      <vt:lpstr>项目更新数量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 Wei</dc:creator>
  <cp:lastModifiedBy>User</cp:lastModifiedBy>
  <dcterms:created xsi:type="dcterms:W3CDTF">2023-08-08T08:03:16Z</dcterms:created>
  <dcterms:modified xsi:type="dcterms:W3CDTF">2023-08-08T08:03:17Z</dcterms:modified>
</cp:coreProperties>
</file>