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GCG\Desktop\BASE DE DATOS TRANSPORTE VERTICAL\"/>
    </mc:Choice>
  </mc:AlternateContent>
  <xr:revisionPtr revIDLastSave="0" documentId="8_{3F6EA323-99B6-4CB2-82FB-E8F92C7A18DD}" xr6:coauthVersionLast="47" xr6:coauthVersionMax="47" xr10:uidLastSave="{00000000-0000-0000-0000-000000000000}"/>
  <bookViews>
    <workbookView xWindow="-120" yWindow="-120" windowWidth="20730" windowHeight="11160" xr2:uid="{00000000-000D-0000-FFFF-FFFF00000000}"/>
  </bookViews>
  <sheets>
    <sheet name="CONSOLIDADO DE VISITAS" sheetId="1" r:id="rId1"/>
    <sheet name="Hoja1" sheetId="2" r:id="rId2"/>
    <sheet name="CONSOLIDADO POR COMUNA" sheetId="3" r:id="rId3"/>
    <sheet name="PROCESO DE CERTIFICACION" sheetId="4" state="hidden" r:id="rId4"/>
    <sheet name="Guia" sheetId="5" r:id="rId5"/>
  </sheets>
  <definedNames>
    <definedName name="_xlnm._FilterDatabase" localSheetId="0" hidden="1">'CONSOLIDADO DE VISITAS'!$A$1:$AD$628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A5IIc+RNXhXozW97uP0uF4bm9+w=="/>
    </ext>
  </extLst>
</workbook>
</file>

<file path=xl/calcChain.xml><?xml version="1.0" encoding="utf-8"?>
<calcChain xmlns="http://schemas.openxmlformats.org/spreadsheetml/2006/main">
  <c r="I8" i="4" l="1"/>
  <c r="I7" i="4"/>
  <c r="D7" i="4"/>
  <c r="I6" i="4"/>
  <c r="I5" i="4"/>
  <c r="I4" i="4"/>
  <c r="I3" i="4"/>
  <c r="D25" i="3"/>
  <c r="D24" i="3"/>
  <c r="D23" i="3"/>
  <c r="D22" i="3"/>
  <c r="D21" i="3"/>
  <c r="D20" i="3"/>
  <c r="D19" i="3"/>
  <c r="D18" i="3"/>
  <c r="D17" i="3"/>
  <c r="D16" i="3"/>
  <c r="D14" i="3"/>
  <c r="D13" i="3"/>
  <c r="D12" i="3"/>
  <c r="D11" i="3"/>
  <c r="D10" i="3"/>
  <c r="D9" i="3"/>
  <c r="D8" i="3"/>
  <c r="D7" i="3"/>
  <c r="D6" i="3"/>
  <c r="D5" i="3"/>
  <c r="D4" i="3"/>
  <c r="D26" i="3" s="1"/>
  <c r="AC820" i="1"/>
  <c r="D49" i="3" s="1"/>
  <c r="V820" i="1"/>
  <c r="D44" i="3" s="1"/>
  <c r="U820" i="1"/>
  <c r="D39" i="3" s="1"/>
  <c r="T820" i="1"/>
  <c r="J7" i="4" s="1"/>
  <c r="S820" i="1"/>
  <c r="J6" i="4" s="1"/>
  <c r="R820" i="1"/>
  <c r="J5" i="4" s="1"/>
  <c r="Q820" i="1"/>
  <c r="J4" i="4" s="1"/>
  <c r="P820" i="1"/>
  <c r="A820" i="1"/>
  <c r="D45" i="3" s="1"/>
  <c r="CN25" i="1"/>
  <c r="CM25" i="1"/>
  <c r="CN24" i="1"/>
  <c r="CM24" i="1"/>
  <c r="CN23" i="1"/>
  <c r="CM23" i="1"/>
  <c r="CN22" i="1"/>
  <c r="CM22" i="1"/>
  <c r="CN21" i="1"/>
  <c r="CM21" i="1"/>
  <c r="CN20" i="1"/>
  <c r="CM20" i="1"/>
  <c r="CN19" i="1"/>
  <c r="CM19" i="1"/>
  <c r="CN18" i="1"/>
  <c r="CM18" i="1"/>
  <c r="CN17" i="1"/>
  <c r="CM17" i="1"/>
  <c r="CN16" i="1"/>
  <c r="CM16" i="1"/>
  <c r="CN15" i="1"/>
  <c r="CM15" i="1"/>
  <c r="CN14" i="1"/>
  <c r="CM14" i="1"/>
  <c r="CN13" i="1"/>
  <c r="CM13" i="1"/>
  <c r="CN12" i="1"/>
  <c r="CM12" i="1"/>
  <c r="CN11" i="1"/>
  <c r="CM11" i="1"/>
  <c r="CN10" i="1"/>
  <c r="CM10" i="1"/>
  <c r="CN9" i="1"/>
  <c r="CM9" i="1"/>
  <c r="CN8" i="1"/>
  <c r="CM8" i="1"/>
  <c r="CN7" i="1"/>
  <c r="CM7" i="1"/>
  <c r="CN6" i="1"/>
  <c r="CM6" i="1"/>
  <c r="CN5" i="1"/>
  <c r="CM5" i="1"/>
  <c r="CN4" i="1"/>
  <c r="CN26" i="1" s="1"/>
  <c r="CM4" i="1"/>
  <c r="CM26" i="1" s="1"/>
  <c r="J3" i="4" l="1"/>
  <c r="D38" i="3"/>
  <c r="D40" i="3"/>
  <c r="D42" i="3"/>
  <c r="J8" i="4"/>
  <c r="P821" i="1"/>
  <c r="D46" i="3" s="1"/>
  <c r="D41" i="3"/>
  <c r="D43" i="3"/>
  <c r="J9" i="4" l="1"/>
</calcChain>
</file>

<file path=xl/sharedStrings.xml><?xml version="1.0" encoding="utf-8"?>
<sst xmlns="http://schemas.openxmlformats.org/spreadsheetml/2006/main" count="7106" uniqueCount="4033">
  <si>
    <t xml:space="preserve">     FECHA</t>
  </si>
  <si>
    <t>NOMBRE CONTRATISTA / FUNCIONARIO</t>
  </si>
  <si>
    <t>EL SISTEMA CUENTA CON CERTIFICACION</t>
  </si>
  <si>
    <t>NOVEDADES</t>
  </si>
  <si>
    <t>Fecha de certificación</t>
  </si>
  <si>
    <t>Nombre del Inmueble</t>
  </si>
  <si>
    <t xml:space="preserve">Uso del Suelo </t>
  </si>
  <si>
    <t>Dirección del inmueble</t>
  </si>
  <si>
    <t>TeléfoNo</t>
  </si>
  <si>
    <t>Barrio o comuna</t>
  </si>
  <si>
    <t xml:space="preserve">LATITUD </t>
  </si>
  <si>
    <t>Longitud</t>
  </si>
  <si>
    <t>Administrador del inmueble</t>
  </si>
  <si>
    <t>Correo electrónico</t>
  </si>
  <si>
    <t>Total de ascensores</t>
  </si>
  <si>
    <t>Total escaleras eléctricas</t>
  </si>
  <si>
    <t>Total rampas eléctricas</t>
  </si>
  <si>
    <t>Total puertas eléctricas peatonal</t>
  </si>
  <si>
    <t>Total puertas eléctricas vehicular</t>
  </si>
  <si>
    <t>Total plataformas elevadoras</t>
  </si>
  <si>
    <t>CANTIDAD DE SiSTEMAS CERTIFICADOS</t>
  </si>
  <si>
    <t>Empresa que certifica</t>
  </si>
  <si>
    <t>Fecha de inspección  (ONAC)</t>
  </si>
  <si>
    <t>Observaciones Generales</t>
  </si>
  <si>
    <t>POBLACIÓN IMPACTADA</t>
  </si>
  <si>
    <t>Jose Mauricio Florez Jimenez</t>
  </si>
  <si>
    <t>No</t>
  </si>
  <si>
    <t>Tiendas Falabella WTC</t>
  </si>
  <si>
    <t>Comercial</t>
  </si>
  <si>
    <t>Calle 36 N #6 A - 65</t>
  </si>
  <si>
    <t>3,367117</t>
  </si>
  <si>
    <t>76,526399</t>
  </si>
  <si>
    <t>Sergio Tafur</t>
  </si>
  <si>
    <t>stafur@falabella.com.co</t>
  </si>
  <si>
    <t>Manifiesta el gerente que se encuentra en proceso de cotizacion y ya cuenta con un primer informe de inspección.</t>
  </si>
  <si>
    <t>Si</t>
  </si>
  <si>
    <t>X</t>
  </si>
  <si>
    <t>Tiendas Falabella Jardin Plaza</t>
  </si>
  <si>
    <t>Calle 25 # 98 - 416</t>
  </si>
  <si>
    <t>3,474814</t>
  </si>
  <si>
    <t>-76,528028</t>
  </si>
  <si>
    <t>Martha Agudelo</t>
  </si>
  <si>
    <t>Servimeters</t>
  </si>
  <si>
    <t>4 sistemas se encuentran certificados, las cortinas se encuentran en proceso de certificación</t>
  </si>
  <si>
    <t>COMUNA</t>
  </si>
  <si>
    <t>VISTAS POR COMUNA</t>
  </si>
  <si>
    <t>POBLACION IMPACTADA</t>
  </si>
  <si>
    <t>Hotel Intercontinental</t>
  </si>
  <si>
    <t>Servicios</t>
  </si>
  <si>
    <t>Avenida Colombia # 3 - 72</t>
  </si>
  <si>
    <t>3,450445</t>
  </si>
  <si>
    <t>-76,539270</t>
  </si>
  <si>
    <t>Miguel Diaz</t>
  </si>
  <si>
    <t>ariel.cardenas@hotelesestelares.com</t>
  </si>
  <si>
    <t>Manifiesta el gerente que se encuentra en proceso con la empresa Servimeters</t>
  </si>
  <si>
    <t xml:space="preserve">Residencial Casa Familiar </t>
  </si>
  <si>
    <t xml:space="preserve">Residencial </t>
  </si>
  <si>
    <t>Avenida 6N # 16 - 57</t>
  </si>
  <si>
    <t>3,459895</t>
  </si>
  <si>
    <t>-76,531888</t>
  </si>
  <si>
    <t xml:space="preserve">Juan Zapata </t>
  </si>
  <si>
    <t>machupichupicos234@hotmail.com</t>
  </si>
  <si>
    <t>No tienen la certificacion , tampoco se encuentran en el proceso.</t>
  </si>
  <si>
    <t>Proceso</t>
  </si>
  <si>
    <t>Hotel Aqua Granada</t>
  </si>
  <si>
    <t>Avenida 8 N  # 10 - 91</t>
  </si>
  <si>
    <t>3,456391</t>
  </si>
  <si>
    <t>-76,535629</t>
  </si>
  <si>
    <t>Hector Fabio De La Cruz</t>
  </si>
  <si>
    <t>aquagranada@hotmail.com</t>
  </si>
  <si>
    <t>El ascensor se encuentra en proceso de certificación con la empresa acreditada por la ONAC, IVCOL</t>
  </si>
  <si>
    <t>Servicio de Terapia Renal Cali S.A.S</t>
  </si>
  <si>
    <t>Calle 5 A # 42 - 10</t>
  </si>
  <si>
    <t xml:space="preserve">3,42188 </t>
  </si>
  <si>
    <t>-76,546770</t>
  </si>
  <si>
    <t>Nubia Alvarez</t>
  </si>
  <si>
    <t>galdys_ochoa@baster.com</t>
  </si>
  <si>
    <t>El ascensor tiene vigencia de Enero 2022</t>
  </si>
  <si>
    <t>Zoologico de Cali</t>
  </si>
  <si>
    <t>Gubernamental</t>
  </si>
  <si>
    <t>Carrera 2 Oeste # 14 - 00</t>
  </si>
  <si>
    <t>Maria Clara Dominguez</t>
  </si>
  <si>
    <t>carlos.arias@fzc.com.co</t>
  </si>
  <si>
    <t>Manifiesta el administrador que no conoce el Acuerdo 0450 , se recomienda empezar el proceso de certificación</t>
  </si>
  <si>
    <t>Nazly Xiomara Vila Astaiza</t>
  </si>
  <si>
    <t xml:space="preserve">Centro Comercial Premier LImonar </t>
  </si>
  <si>
    <t>Carrera 5 # 69 - 03</t>
  </si>
  <si>
    <t>3,394726</t>
  </si>
  <si>
    <t>-76,3241044</t>
  </si>
  <si>
    <t>Holmes Bocanegra</t>
  </si>
  <si>
    <t>seguridad@centrocomercialpremier.com</t>
  </si>
  <si>
    <t>Ninguno de los sistemas se encuentran certificados.</t>
  </si>
  <si>
    <t>Edificio Fioralleza</t>
  </si>
  <si>
    <t>Calle 60 N # 3 -75</t>
  </si>
  <si>
    <t>3,488826</t>
  </si>
  <si>
    <t>-76,511725</t>
  </si>
  <si>
    <t>Carolina Guzman</t>
  </si>
  <si>
    <t>edificiofiorellaza2020@gmail.com</t>
  </si>
  <si>
    <t>Los ascensores tienen vigencia de Diciembre 2021</t>
  </si>
  <si>
    <t>Sandra Lorena Zea Minda</t>
  </si>
  <si>
    <t>Conjunto Residencial Lomas del Aguacatal</t>
  </si>
  <si>
    <t>Residencial</t>
  </si>
  <si>
    <t>Calle 13 Oeste # 6 Bis Oeste - 50</t>
  </si>
  <si>
    <t>3,456516</t>
  </si>
  <si>
    <t>-76,557,157</t>
  </si>
  <si>
    <t>Diego Velez</t>
  </si>
  <si>
    <t>conjuntolomasdelaguacatal@hotmail.com</t>
  </si>
  <si>
    <t>Manifesta el administrador Daniel Paez que Certinex hizo la primera inspeccion en marzo del 2020, ya estan haciendo las adecuaciones para poder certificar los 05 ascensores, no tenian conocimiento de que la puerta electrica debia tener certificacion. La empresa de mantenimiento es Ascensores</t>
  </si>
  <si>
    <t>Edificio Stephanie</t>
  </si>
  <si>
    <t>Avenida 3 Oeste # 12 - 116</t>
  </si>
  <si>
    <t>3,456571</t>
  </si>
  <si>
    <t>-76,557090</t>
  </si>
  <si>
    <t>Catherine Paez Medina</t>
  </si>
  <si>
    <t>admon.edf.stephanie@gmail.com</t>
  </si>
  <si>
    <t>Manifesta la administradora Catherine Paez que recibio administracion en enero 2021 y no tenia conocimiento del acuerdo y que no recibio documentacion de lo anterior, que empezara con la cotizacion para iniciar proceso</t>
  </si>
  <si>
    <t>Yojhan Steven Vasquez Naranjo</t>
  </si>
  <si>
    <t>Edificio Rio Apartamentos</t>
  </si>
  <si>
    <t>Carrera 102 # 17-145</t>
  </si>
  <si>
    <t>3,3643</t>
  </si>
  <si>
    <t>-76,5292</t>
  </si>
  <si>
    <t>Julio Cesar Ramirez</t>
  </si>
  <si>
    <t>rioapartamentos79@gmail.com</t>
  </si>
  <si>
    <t>Oitec</t>
  </si>
  <si>
    <t>La señora administradora argumenta que se ha frenado el proceso de certificación por temas de la endemia</t>
  </si>
  <si>
    <t>Unidad Residencial Cuarto De Legua</t>
  </si>
  <si>
    <t>Carrera 57 # 4-46</t>
  </si>
  <si>
    <t>3,4079</t>
  </si>
  <si>
    <t>-76,5477</t>
  </si>
  <si>
    <t>Carlos Andres Garcia</t>
  </si>
  <si>
    <t>urcuartodelegua@gmail.com</t>
  </si>
  <si>
    <t>no se ha iniciado proceso de certificación se le brindan las respectivas recomendaciones para dar cumplimiento al acuerdo 0450</t>
  </si>
  <si>
    <t>Gabriel Cuero Gonzalez</t>
  </si>
  <si>
    <t>Conjunto Residencial K112 Pino</t>
  </si>
  <si>
    <t>Carrera 112  # 48 - 92</t>
  </si>
  <si>
    <t>3,3557</t>
  </si>
  <si>
    <t>-76,515</t>
  </si>
  <si>
    <t>Henry Ballardo Lopez</t>
  </si>
  <si>
    <t>crpino2018@gmail.com</t>
  </si>
  <si>
    <t>Los 5 Ascensores y la puerta electrica no se encuentran certificados, la administradora manifiesta que se encuentran en proceso de certificacion pero no tiene el informe de la primera visita de inspección de la empresa Parametrizando. Righa SAS. es la empresa que realiza los mantenimientos en los ascensores, el ultimo manteniento se realizo en Febrero 4 de 2021, no cuentan con reporte de mantenimiento de la puerta electrica</t>
  </si>
  <si>
    <t>Conjunto Residencial Benetto</t>
  </si>
  <si>
    <t>Carrera 102 # 25 - 83</t>
  </si>
  <si>
    <t>3217530822 - 3102470</t>
  </si>
  <si>
    <t>3,363681</t>
  </si>
  <si>
    <t>-76,523496</t>
  </si>
  <si>
    <t>Dora Alicia Franco Ortiz</t>
  </si>
  <si>
    <t>venetto2012@hotmail.com</t>
  </si>
  <si>
    <t>Los 5 Ascensores y las 2 Puertas electricas no se encuentran certificados, no han iniciado proceso, Ascensores Nacionales realiza los mantenimientos, el ultimo mantenimiento se realizo en Enero 25 de 2021. Instalaciones Electricas (Jairo Montilla Trejos) realiza los mantenimientos a las puertas electricas, ultimo mantenimiento se realizo en Noviembre 3 de 2020.</t>
  </si>
  <si>
    <t>Daniel Landazuri Cortes</t>
  </si>
  <si>
    <t>Edificio Boulevar de la Sexta</t>
  </si>
  <si>
    <t>Equipamiento</t>
  </si>
  <si>
    <t>Avenida 6N  -13 N - 50</t>
  </si>
  <si>
    <t>Javier Berna</t>
  </si>
  <si>
    <t>javier.berna@cali.gov.co</t>
  </si>
  <si>
    <t>El sr. Javier Berna Admon del Edificio Boulevar de la Sexta  manifesta que los medios de Transporte Vertical no se encuentran certificados, ni las puertas electricas, que iniciaran el proceso de certificacio</t>
  </si>
  <si>
    <t>Conjunto Residencial Tangarife</t>
  </si>
  <si>
    <t>Calle 34 # 100 A 150</t>
  </si>
  <si>
    <t>Norma Constanza Posada APH Administraciones SAS</t>
  </si>
  <si>
    <t>tenerifeadmon@gmail.com</t>
  </si>
  <si>
    <t xml:space="preserve">4 Ascensores se encuentran certificados con la empresa Oitec, Estilo Ingenieria realiza los mantenimientos en los ascensores, el ultino se realizo en Enero27 de 2021,  el ascensor de la zona Club House tiene certificacion vencida para el cual ya se pidio </t>
  </si>
  <si>
    <t>Jonathan Andres Yara Lozano</t>
  </si>
  <si>
    <t>Grupomedias</t>
  </si>
  <si>
    <t>Avenida 5B # 23 BN - 36</t>
  </si>
  <si>
    <t>3,4658</t>
  </si>
  <si>
    <t>-76,5285</t>
  </si>
  <si>
    <t>Jose Antonio Hernandez</t>
  </si>
  <si>
    <t>mediasetstudio@gmail.com</t>
  </si>
  <si>
    <t xml:space="preserve">La propiedad horizontal grupo medias nose encuentra en proceso de certificacion porque no tenian conocimiento del acuerdo 0450 del 2018 donde se le se le instruye la informacion pertinente sobre el acuerdo  </t>
  </si>
  <si>
    <t>Orlando  Marmolejo  sede Avenida Estacion</t>
  </si>
  <si>
    <t>Calle 23 DN # 4N - 61</t>
  </si>
  <si>
    <t>-76,5262</t>
  </si>
  <si>
    <t xml:space="preserve">Liliana Taborda </t>
  </si>
  <si>
    <t>almacenorte2019@hotmail.com</t>
  </si>
  <si>
    <t xml:space="preserve">Se  visita el inmueble Orlando Marmolejo se encuentra en proceso de certificacion y programado el proximo mantenimiento para 11 de febrero del 2021 </t>
  </si>
  <si>
    <t xml:space="preserve">Edificio Neda </t>
  </si>
  <si>
    <t>Avenida 3 AN # 23 CN - 52</t>
  </si>
  <si>
    <t>3,4655</t>
  </si>
  <si>
    <t>-765253</t>
  </si>
  <si>
    <t>Jaiden Restrepo</t>
  </si>
  <si>
    <t>jairesca05@hotmail.com</t>
  </si>
  <si>
    <t>Al administrador se le da a conocer del acuerdo 0450 del 2018 ya que no tenia conocimiento del mismo en la cual no posee cronograma ni soportes de mantenimiento de la puerta electrica donde se le informa que es importante preservar la vida de las personas</t>
  </si>
  <si>
    <t>Super Inter Avenida Estacion</t>
  </si>
  <si>
    <t xml:space="preserve">Comercial </t>
  </si>
  <si>
    <t xml:space="preserve">Avenida 4 N # 23 DN - 40 </t>
  </si>
  <si>
    <t xml:space="preserve">3,4661 </t>
  </si>
  <si>
    <t>-76,5268</t>
  </si>
  <si>
    <t>Jeison Lenis</t>
  </si>
  <si>
    <t>administrador4214@grupo-exito.com</t>
  </si>
  <si>
    <t>El administrador nos informa que se encuentra en proceso de certificacion  cuentan con los soportes de mantenimiento y señalizaciones de precaucion</t>
  </si>
  <si>
    <t>Hotel Plaza del Lili</t>
  </si>
  <si>
    <t>Calle 48 # 86 -133</t>
  </si>
  <si>
    <t>3,378068</t>
  </si>
  <si>
    <t>-76,516080</t>
  </si>
  <si>
    <t>Omar Donneys</t>
  </si>
  <si>
    <t>gerencia@o</t>
  </si>
  <si>
    <t>El ascensor y puerta electrica  peatonal no se encuentran certificados, no han iniciado proceso de certificacion. La puerta electrica se encuentra dehabilitada y la operan manualmente,no hay reportes de mantenimiento de dicha puerta electrica. la empresa que realiza el mantenimiento del ascensor es Otis y el ultimo mantenimiento se realizo en Febrero 4 de 2021,</t>
  </si>
  <si>
    <t>Apartahotel Bye SAS</t>
  </si>
  <si>
    <t>Calle 48 # 90 -92</t>
  </si>
  <si>
    <t>3,3769</t>
  </si>
  <si>
    <t>-76,5165</t>
  </si>
  <si>
    <t>Marcela Carmona</t>
  </si>
  <si>
    <t>apartahotelbye2019@hotmail.com</t>
  </si>
  <si>
    <t>El ascensor y puerta vehicular no se encuentran certificados, no han iniciado proceso de certificacion, el motor de la puerta vehicular esta fuera de servicio y esta es operada manualmente, Estilo Ingenieria realizo el ultimo mantenimiento en el ascensor en Febrero 6 de 2021, no hayreportes de mantenimiento de la puerta electrica vehicular.</t>
  </si>
  <si>
    <t>Casino Crown (Bingo Coderes)</t>
  </si>
  <si>
    <t>Avenida 5 N # 23 DN - 66</t>
  </si>
  <si>
    <t>Jorge Mario Gonzales</t>
  </si>
  <si>
    <t>jorge.monsalve@codere.com</t>
  </si>
  <si>
    <t>El administrador informa que no tenia ningun conocimiento sobre el acuerdo 0450 del 2018 por la cual no cuenta con la certificacion anual vigente y no se encuentran en ningun proceso de certificacion</t>
  </si>
  <si>
    <t>?</t>
  </si>
  <si>
    <t>Aristizabal Mejia</t>
  </si>
  <si>
    <t>Avenida 6N # 13 N - 27</t>
  </si>
  <si>
    <t>3º27`26,48</t>
  </si>
  <si>
    <t>-76º32`1,66</t>
  </si>
  <si>
    <t>Sandra Lucia Barena</t>
  </si>
  <si>
    <t>baronaplazahotmail.com</t>
  </si>
  <si>
    <t xml:space="preserve">La administradora informa que no tenia conocimiento del acuerdo 0450 del 2018  donde argumenta que se va poner al tanto con el proceso de certificacion </t>
  </si>
  <si>
    <t>Total</t>
  </si>
  <si>
    <t>Centro Maternal Clinica Versalles</t>
  </si>
  <si>
    <t>Avenida 5N # 23 N - 70</t>
  </si>
  <si>
    <t>3,4642471</t>
  </si>
  <si>
    <t>-76,52706077</t>
  </si>
  <si>
    <t>Felix Gabriel Castro</t>
  </si>
  <si>
    <t>inmueblescarbonari@gmail.com</t>
  </si>
  <si>
    <t xml:space="preserve">El inmueble cuenta con la certificacion anual obligatoria por la empresa Oitec con fecha hasta el 15/10/2021 y cuenta con soportes de mantenmiento por la empresa de carmacol s.a.s </t>
  </si>
  <si>
    <t>Inst. Univ. Antonio Jose Camacho Av. Estacion</t>
  </si>
  <si>
    <t xml:space="preserve">Servicios </t>
  </si>
  <si>
    <t>Avenida 3 N # 23 C - 84</t>
  </si>
  <si>
    <t>-76,5251</t>
  </si>
  <si>
    <t xml:space="preserve">Helman Meneses </t>
  </si>
  <si>
    <t>hmeneses@admon.uniajc.edu.co</t>
  </si>
  <si>
    <t xml:space="preserve">Manifiesta el encargado de mantenimiento Helman Meneses que se encuentran en proceso de cotizacion para  certificacion quien les realiza el mantenimiento es childre Andina. El instituto por Pandemia solo esta dando Ingles con una capacidad entre estudiantes y operativo cpacidad de 50 personas a la fecha   </t>
  </si>
  <si>
    <t xml:space="preserve">Fundacion Valle del Lili sede Avenida Estacion </t>
  </si>
  <si>
    <t>Calle 23 N # 4 N - 21</t>
  </si>
  <si>
    <t>3,4656</t>
  </si>
  <si>
    <t>-76,5259</t>
  </si>
  <si>
    <t xml:space="preserve">Jhonsonfrey Loaiza </t>
  </si>
  <si>
    <t>jhonsonfrey.loaiza@fvl.org.co</t>
  </si>
  <si>
    <t xml:space="preserve">El equipo de transporte vertical le hace mantenimiento la empresa estilo con fecha de 25/01/21 el administrador nos informa que en la sede principal tienen la documentacion del proceso de certificacion </t>
  </si>
  <si>
    <t>Edificio Combria</t>
  </si>
  <si>
    <t>Carrera 35 A # 3 Bis -29</t>
  </si>
  <si>
    <t xml:space="preserve">3,452898 </t>
  </si>
  <si>
    <t>-76,546404</t>
  </si>
  <si>
    <t>Jaime Aparicio</t>
  </si>
  <si>
    <t>aparicio1@yahoo.com</t>
  </si>
  <si>
    <t>Se encuentran en proceso de cotización.</t>
  </si>
  <si>
    <t>Crecer Hair Center S.A.S</t>
  </si>
  <si>
    <t>Carrera 35 # 39 - 65</t>
  </si>
  <si>
    <t xml:space="preserve">3,434215  </t>
  </si>
  <si>
    <t>-76,545352</t>
  </si>
  <si>
    <t>Carlos Enrique Triaga</t>
  </si>
  <si>
    <t>asesorcomercial@crecerhaircenter.com.co</t>
  </si>
  <si>
    <t>El ascensor es nuevo y ya estan en el proceso de entregar la certificación</t>
  </si>
  <si>
    <t>Conjunto Residencial Plazuela De Cañas Gordas</t>
  </si>
  <si>
    <t>Carrera 101#19-40</t>
  </si>
  <si>
    <t>3,3647</t>
  </si>
  <si>
    <t>-76,5281</t>
  </si>
  <si>
    <t>Carolina Diez</t>
  </si>
  <si>
    <t>Plazueladecanasgordas@gmail.com</t>
  </si>
  <si>
    <t>visito propoedad horizontal se encuentra en proceso de certificacion aclara ya haber subsanado los defectos para dar cumplimiento al acuerdo 0450</t>
  </si>
  <si>
    <t>Edificio Ricardo( Majayla S.A.S)</t>
  </si>
  <si>
    <t>Avenida Estacion # 5 BN - 27</t>
  </si>
  <si>
    <t>3,4649</t>
  </si>
  <si>
    <t>-765296</t>
  </si>
  <si>
    <t xml:space="preserve">Carmen Elena Gonzales </t>
  </si>
  <si>
    <t>megainmueblesltda@yahoo.com</t>
  </si>
  <si>
    <t>El dia 21/01/2021 realiza certinex con la empresa de mantenimiento schindlren la primera inspeccion para iniciar la certificacion segun lo que nos manifiesta la administradora.</t>
  </si>
  <si>
    <t>Hotel Norte Real  (Inversiones Mejia S.A.S)</t>
  </si>
  <si>
    <t xml:space="preserve">Calle 23 N # 5 AN - 07 </t>
  </si>
  <si>
    <t>3,4653</t>
  </si>
  <si>
    <t>-76,5274</t>
  </si>
  <si>
    <t>Genesis Devies</t>
  </si>
  <si>
    <t>norterealhotel@gmail.com</t>
  </si>
  <si>
    <t>el ascensor fue entregado el 19/12/2021 por la empresa Paantec s.a.s pendiente por revision de la certificacion  donde la misma le realizo el mantenimiento del equipo de transporte vertical con fecha de 19/01/2021</t>
  </si>
  <si>
    <t>Super Inter Avenida Sexta</t>
  </si>
  <si>
    <t>Avenida 6N # 24 N - 33</t>
  </si>
  <si>
    <t>3,4663</t>
  </si>
  <si>
    <t>-76,5305</t>
  </si>
  <si>
    <t>Cristian Certuche</t>
  </si>
  <si>
    <t xml:space="preserve">El administrador no cuenta con la documentacion en su poder por la cual se nos sera enviada por un correo electrocnico </t>
  </si>
  <si>
    <t xml:space="preserve">Edificio Ilana </t>
  </si>
  <si>
    <t>Avenida 5 BN # 22 N -09</t>
  </si>
  <si>
    <t>3,4637</t>
  </si>
  <si>
    <t xml:space="preserve">Alejandra Florez </t>
  </si>
  <si>
    <t>-</t>
  </si>
  <si>
    <t xml:space="preserve">La administradora nos informa que  esta certificado por oitec pero los documentos los aporta oitec por la cual nos informa que haran que nos llegue por correo </t>
  </si>
  <si>
    <t>fundacion Valle del Lili Sede limonar</t>
  </si>
  <si>
    <t>Carrera 70 # 18-75</t>
  </si>
  <si>
    <t>Alvaro Quintero</t>
  </si>
  <si>
    <t>mauricio.serna@fvl.org.co</t>
  </si>
  <si>
    <t>La fundacion valle del Lili no a iniciado proceso El señor mauuricio Serna argumenta con soportes tener programada la visita con la empresa servimeters del 2 al 5 de marzo para realizar  una primera inspeccion para dar cumplimiento al acuerdo 0450.</t>
  </si>
  <si>
    <t>Ecoinsa Ingenieria S.A.S</t>
  </si>
  <si>
    <t>Carrera 56 # 2-193</t>
  </si>
  <si>
    <t>3,4094</t>
  </si>
  <si>
    <t>-76,5503</t>
  </si>
  <si>
    <t>William Socha</t>
  </si>
  <si>
    <t>krosero@ecoinsa.co</t>
  </si>
  <si>
    <t>La propiedad horizontal n o ha iniciado proceso el señor arquitecto argumenta estan en adecuaciones porque esta recien entregadoo por parte de la constructora.</t>
  </si>
  <si>
    <t>Edificio Cañaveralejo</t>
  </si>
  <si>
    <t>Calle 3 # 57-20</t>
  </si>
  <si>
    <t>3,4081</t>
  </si>
  <si>
    <t>-76,5500</t>
  </si>
  <si>
    <t>Salvatore Chiovaro</t>
  </si>
  <si>
    <t>apartahotelcanaveralejo@gmail.com</t>
  </si>
  <si>
    <t>El señor administrador Salvarote argumenta que el ascensor se encuentra fuera de servicio hace 11 meses por temas de presupuesto pero aclara que no tiene nigun repuesto malo el equipo.</t>
  </si>
  <si>
    <t>Edificio Cañaveralejo 1</t>
  </si>
  <si>
    <t>Calle 3 # 56-68</t>
  </si>
  <si>
    <t>3,4085</t>
  </si>
  <si>
    <t>-76,5497</t>
  </si>
  <si>
    <t>Gloria Elena Osorio</t>
  </si>
  <si>
    <t>torrecanaveralejo@hotmail.com</t>
  </si>
  <si>
    <t>la propiedad se encuentra certificado esta en espera que la empresa certificadora les haga llegar la calcomania para ponerla dentro de el equipo, con las puertas vehiculares no se ha iniciado proceso</t>
  </si>
  <si>
    <t>Conjunto Residencial K 108 Caoba</t>
  </si>
  <si>
    <t>Carrera 108  #  44 - 84</t>
  </si>
  <si>
    <t>3,3595</t>
  </si>
  <si>
    <t>-76,5173</t>
  </si>
  <si>
    <t>Netty Velasco Osorio</t>
  </si>
  <si>
    <t>k108caoba@gmail.com</t>
  </si>
  <si>
    <t>Se encuentran en proceso de cotizacion para la certificacion de los ascensores Shindler Ascensores realizo el ultimo mantenimiento el dia 26/01/2021, Certinext realizo la primera visita de inspeccion para certificar la puerta electrica con fecha 06/01/2020</t>
  </si>
  <si>
    <t>Hotel Obelisco</t>
  </si>
  <si>
    <t>Carrera 1 # 4 oeste-49</t>
  </si>
  <si>
    <t xml:space="preserve">3,44871 </t>
  </si>
  <si>
    <t>-76,543632</t>
  </si>
  <si>
    <t>Barilio Kionis</t>
  </si>
  <si>
    <t>yecid.garcia@hotelobeliscocali.com</t>
  </si>
  <si>
    <t>El ascensor se encuentra en proceso de cotizacion.</t>
  </si>
  <si>
    <t xml:space="preserve">Conjunto Residencial San Antonio del Peñon </t>
  </si>
  <si>
    <t>Carrera 4 Oeste # 1-65</t>
  </si>
  <si>
    <t xml:space="preserve">3,449039 </t>
  </si>
  <si>
    <t>-76,541546</t>
  </si>
  <si>
    <t>Maria del Pilar Godoy</t>
  </si>
  <si>
    <t>pactoinmboliario@hotmail.com</t>
  </si>
  <si>
    <t>El ascensor se encuentra en espera de la certificacion</t>
  </si>
  <si>
    <t>Edificio Carolina</t>
  </si>
  <si>
    <t>Avenida 4N #23N - 43</t>
  </si>
  <si>
    <t>3,4636288</t>
  </si>
  <si>
    <t>-76,5271049</t>
  </si>
  <si>
    <t>Jorge Enrique Delgado</t>
  </si>
  <si>
    <t>El administrador del edificio informacion argumenta que no cuenta con la certificacion por que no cuenta con el recurso de la misma pero informa que si cuenta cuenta con el mantenimiento del equipo y un cronograma que sera enviado via correo</t>
  </si>
  <si>
    <t>Edificio Jeanette</t>
  </si>
  <si>
    <t>Avenida 5 N #23N - 32</t>
  </si>
  <si>
    <t>3,4636347</t>
  </si>
  <si>
    <t>-76,5273999</t>
  </si>
  <si>
    <t>Marta Davis de Vasquez</t>
  </si>
  <si>
    <t>cochambis@hotmail.com</t>
  </si>
  <si>
    <t>La administradora informa que esta en proceso de certificacion pero no ha continuado con el proceso por falta de prosupuesto  tambien nos informa que seran enviados al correo los docuemntos del cronograma de mantenimiento y el ultimo reporte de mantenimiento</t>
  </si>
  <si>
    <t xml:space="preserve">Edificio Parque de Versalles </t>
  </si>
  <si>
    <t>Calle 23 AN # 5N - 28</t>
  </si>
  <si>
    <t>3,46341</t>
  </si>
  <si>
    <t>-76,5262427</t>
  </si>
  <si>
    <t>Alvaro Hernan Estrada</t>
  </si>
  <si>
    <t>alvarhestradam@gmail.com</t>
  </si>
  <si>
    <t>El administrador argumenta que esta en proceso con Oitec  y el mantenimiento con Tecnivec  seran enviada la informacion via correo asi nos informa el administrador</t>
  </si>
  <si>
    <t>Unidad Residencial Portal del Lili II</t>
  </si>
  <si>
    <t>Calle 28 #  96 - 186</t>
  </si>
  <si>
    <t>3970170 - 3158057715</t>
  </si>
  <si>
    <t>3,3714</t>
  </si>
  <si>
    <t>-76,523</t>
  </si>
  <si>
    <t>Juan Fernando Villegas</t>
  </si>
  <si>
    <t>coordinacion demantenimientoph@hotmail.com</t>
  </si>
  <si>
    <t>La puerta electrica vehicular se encuentra en proceso de cotizacion para la certificacion Fermas Soluciones Integrales realizo el ultimo Mantenimiento a la puerta 19/01/2021, Lift Ingenieria realizo los ultimos mantenimientos a los ascensores con fecha 14/01/2021</t>
  </si>
  <si>
    <t>Honda Avenida Sexta</t>
  </si>
  <si>
    <t>Avenida 6 AN  # 24  -  48</t>
  </si>
  <si>
    <t>3007671423 - 3482443</t>
  </si>
  <si>
    <t>3,4664</t>
  </si>
  <si>
    <t>76,531</t>
  </si>
  <si>
    <t>Sandra bolaños</t>
  </si>
  <si>
    <t>gerencia1.cali@hondadream.com.co</t>
  </si>
  <si>
    <t xml:space="preserve">No tenian informacion del acuerdo 0450 del 2018 por la cual se comprometieron en una carta ponersen al dia con la certificacion  el ultimo mantenimiento se realizo 04/10/2021 por occidental de mantenimientos </t>
  </si>
  <si>
    <t>Edificio San Paolo</t>
  </si>
  <si>
    <t>Calle 23 AN # 3 N - 95</t>
  </si>
  <si>
    <t xml:space="preserve">3,46373 </t>
  </si>
  <si>
    <t>-76,5263587</t>
  </si>
  <si>
    <t>Sonia Maria Casas</t>
  </si>
  <si>
    <t>sanpaoloph@hotmail.com</t>
  </si>
  <si>
    <t>la administradora informa que apenas va hacer las adecuaciones para empezar el proceso de certificacion tambien informa que se realiza el mantenimiento preventivo y correctivo del equipo de transporte vertical quedo de suministrar la informacion por correo</t>
  </si>
  <si>
    <t>Hotel y Suites Park V</t>
  </si>
  <si>
    <t>Calle 23 BN  #5 N - 14</t>
  </si>
  <si>
    <t>3,4648891</t>
  </si>
  <si>
    <t>-76526994</t>
  </si>
  <si>
    <t>Alba Lucia Daza</t>
  </si>
  <si>
    <t>frabelco.sas@gamil.com</t>
  </si>
  <si>
    <t>la administrador infrma que esta en la espera de la primera visita por la empresa servimeters que cuentan con el cronograma y soporte de mantenimientos del equipo sera suministrada via correo electronico</t>
  </si>
  <si>
    <t>Edificio las Mercedes</t>
  </si>
  <si>
    <t>Calle 24 AN # 6 N -27</t>
  </si>
  <si>
    <t>3,4667</t>
  </si>
  <si>
    <t>Omar Quijano</t>
  </si>
  <si>
    <t>omarti50@gamil.com</t>
  </si>
  <si>
    <t>se encuentra en el proceso de certificacion por que se realizaron adecuaciones por la cual la cita esta programada con oitec para la fecha 23/02/2021</t>
  </si>
  <si>
    <t>Edificio Plaza Santa Monica</t>
  </si>
  <si>
    <t>Calle 25  N #6 A - 11</t>
  </si>
  <si>
    <t xml:space="preserve">3,4678 </t>
  </si>
  <si>
    <t>-76,5313</t>
  </si>
  <si>
    <t>Esperanza Franco</t>
  </si>
  <si>
    <t>admoninmobiliaria@hotmail.es</t>
  </si>
  <si>
    <t xml:space="preserve">la administradora notifica que oitec realizo la primera visita de verificacion  en abril del 2020 por la empresa oitec donde estan trabajando en las adecuacione spara segunda visita y la empresa de mantenimiento es tecnivec por la cual los documentos se nos informa que seran enviados por correo electronico </t>
  </si>
  <si>
    <t xml:space="preserve">Edificio El Canelo </t>
  </si>
  <si>
    <t>Carrera 1 Oeste # 11 - 31</t>
  </si>
  <si>
    <t xml:space="preserve">3,451418 </t>
  </si>
  <si>
    <t>-76,552390</t>
  </si>
  <si>
    <t xml:space="preserve">Pacto Inmobiliario </t>
  </si>
  <si>
    <t xml:space="preserve">Pactoinmobiliario@hotmail.com </t>
  </si>
  <si>
    <t xml:space="preserve">El equipo se encuentra en proceso de certificación con la empresa Energygas </t>
  </si>
  <si>
    <t>Edificio Palmar de la Loma</t>
  </si>
  <si>
    <t>Calle 7 Oeste # 4- 10</t>
  </si>
  <si>
    <t xml:space="preserve">3,446852  </t>
  </si>
  <si>
    <t>-76,5471948</t>
  </si>
  <si>
    <t>Pacto Inmobiliario</t>
  </si>
  <si>
    <t xml:space="preserve">PactoInmobiliario@hotmail.com </t>
  </si>
  <si>
    <t>El equipo se encuentra en espera de la certificación por la empresa energygas</t>
  </si>
  <si>
    <t>Colina Del Parque</t>
  </si>
  <si>
    <t>Carrera 4 B # 6 Oeste-42</t>
  </si>
  <si>
    <t xml:space="preserve">3,446510 </t>
  </si>
  <si>
    <t>-76,546803</t>
  </si>
  <si>
    <t xml:space="preserve">Pactoinmboliario@hotmail.com </t>
  </si>
  <si>
    <t>El equipo se encuentra en espera de la certificación por la empresa Energygas</t>
  </si>
  <si>
    <t>Edificio Atalanta</t>
  </si>
  <si>
    <t>Carrera 57 # 4-49</t>
  </si>
  <si>
    <t>3,4082</t>
  </si>
  <si>
    <t>-76,5479</t>
  </si>
  <si>
    <t>Amparo Morales</t>
  </si>
  <si>
    <t>edificioatalantaph@gmail.com</t>
  </si>
  <si>
    <t>la señora administradora argumenta se encuentra en proceso de adecuacion para dar cumplimiento con el acuerdo 0450</t>
  </si>
  <si>
    <t>Edificio Bellavista</t>
  </si>
  <si>
    <t>Carrera 4 Oeste # 7 - 101</t>
  </si>
  <si>
    <t>315 5715900</t>
  </si>
  <si>
    <t>Darney Cepeda</t>
  </si>
  <si>
    <t>pactoinmobiliario@hotmail.com</t>
  </si>
  <si>
    <t>Emgygas</t>
  </si>
  <si>
    <t>Se encuentran en espera de certificado emitido por Engy gas</t>
  </si>
  <si>
    <t>Edificio Altos de Rio</t>
  </si>
  <si>
    <t>Carrera 1 Oeste # 10 - 09</t>
  </si>
  <si>
    <t>Alianza Fidusuaria S.A</t>
  </si>
  <si>
    <t>Avenida Colombia # 1A Oeste - 35</t>
  </si>
  <si>
    <t>486 9000</t>
  </si>
  <si>
    <t>Jorge Puentes</t>
  </si>
  <si>
    <t>jpuentes@metro -op.com</t>
  </si>
  <si>
    <t>Los dos equipos se encuentran en proceso de certificacion con la emp´resa OITEC</t>
  </si>
  <si>
    <t>Consultores de Educacion Medica</t>
  </si>
  <si>
    <t>Avenida 6AN #24N-47</t>
  </si>
  <si>
    <t>Aura Guzman</t>
  </si>
  <si>
    <t>cemcali@hotmail.com</t>
  </si>
  <si>
    <t xml:space="preserve">La administradora no tenia conocimiento del acuerdo 0450 del 2018 la cual se va poner al tanto de la certificacion asi lo informa  y el mantenimiento lo realiza una persona natural por la cual se le hace la sugerencia que  lo realize una empresa acreditada para dichos mantenimientos  anexa informacion de los gastos de los ultimos mantenimientos de la misma </t>
  </si>
  <si>
    <t>Inverexito s.a</t>
  </si>
  <si>
    <t>Calle 21N #3N - 34</t>
  </si>
  <si>
    <t>Sandra Milena Sechage</t>
  </si>
  <si>
    <t>gerencia@hotellazalasamericascali.com</t>
  </si>
  <si>
    <t xml:space="preserve">la administradora informa que se encuenta en tramite la certificacion cn la empresa tecnivec s.a.s. </t>
  </si>
  <si>
    <t>Edificio el Coral</t>
  </si>
  <si>
    <t>Calle 23N # 4N - 50</t>
  </si>
  <si>
    <t xml:space="preserve">Esther tzuckerman pellman </t>
  </si>
  <si>
    <t>esthercita54@hotmail.com</t>
  </si>
  <si>
    <t>La administradora argumenta que esta a la espera de la segunda visita para obtener la certificacion y cumplir con la misma.</t>
  </si>
  <si>
    <t>Conjunto Residencial Granate VIS.</t>
  </si>
  <si>
    <t>Carrera 96 #59-95</t>
  </si>
  <si>
    <t>Claudia Ximena Valencia</t>
  </si>
  <si>
    <t>granateadmon@gmail.com</t>
  </si>
  <si>
    <t>Los acensores se encuentran en proceso de certificacion con la empresa Montajes y Procesos con fecha de inspeccion 08/10/2020, los defectos encontrados ya fueron corregidos y estan a la espera de los certificados.</t>
  </si>
  <si>
    <t>Conjunto Marfil B VIS Propiedad Horizontal</t>
  </si>
  <si>
    <t>Carrera 98 #60-133</t>
  </si>
  <si>
    <t>3,3704</t>
  </si>
  <si>
    <t>-76,5047</t>
  </si>
  <si>
    <t>Adalberto Londoño</t>
  </si>
  <si>
    <t>admonmarfilb@gmail.com</t>
  </si>
  <si>
    <t>Los ascensores y la puerta electrica se encuentran en proceso de certtificacion con la empresa Servimeters, la empresa Scala realizo el ultimo mantenimiento a los ascensores el 23/01/2021 y la empresa Seguridad perimetral realizo el ultimo mantenimiento a la puerta electrica el 14/01/2021.</t>
  </si>
  <si>
    <t>Conjunto Marfil A VIS Propiedad Horizontal</t>
  </si>
  <si>
    <t>Calle 60 # 97Bis35</t>
  </si>
  <si>
    <t>3,3709</t>
  </si>
  <si>
    <t>-76,5056</t>
  </si>
  <si>
    <t>admonmarfila@gmail.com</t>
  </si>
  <si>
    <t>Los ascensores y la puerta electrica se encuentran en proceso de certtificacion con la empresa Servimeters, la empresa de mantenimiento Scala realizo el ultimo mantenimiento en 20/01/2021 y Seguridad Perimetral EID realizo el ultimo mantenimiento a la puerta electrica con fecha 18/012021</t>
  </si>
  <si>
    <t>x</t>
  </si>
  <si>
    <t>Conjunto Residencial Plaza Cincuenta 1</t>
  </si>
  <si>
    <t>Calle 12a # 50 - 42</t>
  </si>
  <si>
    <t>3,4090</t>
  </si>
  <si>
    <t>-76,5360</t>
  </si>
  <si>
    <t>Leilen Solet Gonzales</t>
  </si>
  <si>
    <t>leilen78@hotmail.com</t>
  </si>
  <si>
    <t xml:space="preserve">la propiedad horizontal no ha iniciado proceso se encuentran trabajando en adecuaciones tan sin embargo no cuentan con una inspeccion </t>
  </si>
  <si>
    <t>Edificio Farallones De Cali</t>
  </si>
  <si>
    <t>Calle 9a # 42-55</t>
  </si>
  <si>
    <t>3,4181</t>
  </si>
  <si>
    <t>-76,5385</t>
  </si>
  <si>
    <t>Maria De Los Angeles Guerrero</t>
  </si>
  <si>
    <t>urfarallonesdecali@gmail.com</t>
  </si>
  <si>
    <t>Acert</t>
  </si>
  <si>
    <t>cuenta con la certificacion se le xda cumplimiento al acuerdo 0450</t>
  </si>
  <si>
    <t>Edificio Yessica</t>
  </si>
  <si>
    <t>Carrera 1Oeste # 7 - 11</t>
  </si>
  <si>
    <t>3,452568</t>
  </si>
  <si>
    <t>-76,548766</t>
  </si>
  <si>
    <t>asistenteoperativopacto@gmail.com</t>
  </si>
  <si>
    <t>Se encuentran en proceso de certificacion con la empresa Engygas</t>
  </si>
  <si>
    <t>Edificio Arboleda Reservado</t>
  </si>
  <si>
    <t>Calle 9AOeste # 3 -59</t>
  </si>
  <si>
    <t>3,448494</t>
  </si>
  <si>
    <t>-76,549225</t>
  </si>
  <si>
    <t>Edificio Acropolis</t>
  </si>
  <si>
    <t>Carrera 3 Oeste #5-120</t>
  </si>
  <si>
    <t>3,448753</t>
  </si>
  <si>
    <t>-76,546831</t>
  </si>
  <si>
    <t>Edifcio Escalinata de la Tertulia</t>
  </si>
  <si>
    <t>Carrera 2 Oeste # 2-245</t>
  </si>
  <si>
    <t>3,450447</t>
  </si>
  <si>
    <t>-76,546235</t>
  </si>
  <si>
    <t>Edificio Nabusimake</t>
  </si>
  <si>
    <t>Carrera 2 Oeste # 5-245</t>
  </si>
  <si>
    <t>3,433491</t>
  </si>
  <si>
    <t>76.534251</t>
  </si>
  <si>
    <t>Edifcio Vento</t>
  </si>
  <si>
    <t>Calle 10 Bis Oeste #28- 155</t>
  </si>
  <si>
    <t>3,438580</t>
  </si>
  <si>
    <t>-76,548016</t>
  </si>
  <si>
    <t>Edificio Santa Teresita</t>
  </si>
  <si>
    <t>Carrera 1 Oeste #11-135</t>
  </si>
  <si>
    <t>3,449169</t>
  </si>
  <si>
    <t>-76,554962</t>
  </si>
  <si>
    <t>Edificio Consumedico</t>
  </si>
  <si>
    <t>Calle 5 #38-14</t>
  </si>
  <si>
    <t>3,426740</t>
  </si>
  <si>
    <t>-76,545890</t>
  </si>
  <si>
    <t>Luisa Lopez</t>
  </si>
  <si>
    <t>edificosantateresita@gmail.com</t>
  </si>
  <si>
    <t>La administradora argumenta que se encuentra en proceso.</t>
  </si>
  <si>
    <t>Edificio Alferez Real PH</t>
  </si>
  <si>
    <t>Avenida 1 Oeste #1-72</t>
  </si>
  <si>
    <t>3,454108</t>
  </si>
  <si>
    <t>-76,549067</t>
  </si>
  <si>
    <t>Claudia Patricia Perea</t>
  </si>
  <si>
    <t>alferezrealph@gmail.com</t>
  </si>
  <si>
    <t>1 puerta electrica vehicular esta certificada, los otros equipos se encuentran en proceso.</t>
  </si>
  <si>
    <t xml:space="preserve">Edificio Vientos De Guadalupe </t>
  </si>
  <si>
    <t>Calle 14 # 54-15</t>
  </si>
  <si>
    <t>3,4047</t>
  </si>
  <si>
    <t>-76,5307</t>
  </si>
  <si>
    <t>Helen Rojas</t>
  </si>
  <si>
    <t>vientosdeguadalupe@hotmail.com</t>
  </si>
  <si>
    <t>la propiedad no a iniciado proceso de certificacion.</t>
  </si>
  <si>
    <t>Conjunto Residencial Balcones Del Rio</t>
  </si>
  <si>
    <t>Calle 1B # 55-02</t>
  </si>
  <si>
    <t>3,4108</t>
  </si>
  <si>
    <t>-76,5541</t>
  </si>
  <si>
    <t>Alvaro Valencia</t>
  </si>
  <si>
    <t>balconesdelrio@yahoo.com.co</t>
  </si>
  <si>
    <t>se encuentra en proceso de certificacion por segunda vez se encuentra trabajando en adecuaciones para obtener nuevamente la certificacion.</t>
  </si>
  <si>
    <t>Unidad Prestadora de Salud Valle del Cauca</t>
  </si>
  <si>
    <t>Carrera 86 # 48-06</t>
  </si>
  <si>
    <t>ext. 54-56</t>
  </si>
  <si>
    <t>3,3780</t>
  </si>
  <si>
    <t>-76,5174</t>
  </si>
  <si>
    <t>Mayor Janeth Rocio Gerez Castellanos</t>
  </si>
  <si>
    <t>deval.espco-log@policia.gov.co</t>
  </si>
  <si>
    <t>Se encuentran en proceso de cotizacion para la certificacion, ya realizaron adecuaciones para ajustarse a la norna con la empresa de mantenimiento, el ultimo mantenimiento realizado por la empresa Ascensores Confort SA. Se realizo en Enero 21 de 2021. un ascensor se encuentra fuera de servicio.</t>
  </si>
  <si>
    <t>Dacota PH.</t>
  </si>
  <si>
    <t>Calle 5 # 121B56</t>
  </si>
  <si>
    <t>3173906541 - 3421943</t>
  </si>
  <si>
    <t>3,3445</t>
  </si>
  <si>
    <t>-76,5495</t>
  </si>
  <si>
    <t>admondacota@gmail.com</t>
  </si>
  <si>
    <t>11/12/2020 - 15/12/2020</t>
  </si>
  <si>
    <t>Los ascensores y la puerta electrica se encuentran certificados con la empresa servimetres con fecha Diciembre 11 de 2020 para los ascensores y Diciembre 15 de 2020 para la puerta electrica. El ultimo mantenimiento lo realizo la empresa Estilo Ingenieria en Enero 22 de 2021,</t>
  </si>
  <si>
    <t>Centro Alferez Real S.A</t>
  </si>
  <si>
    <t>Avenida Colombia 1 - 72 Oesrte</t>
  </si>
  <si>
    <t>3,453371</t>
  </si>
  <si>
    <t>-76,547004</t>
  </si>
  <si>
    <t>gerenciacentroalñfrezreal.co</t>
  </si>
  <si>
    <t>Los Ascensores se encuentran en procesose certificacion</t>
  </si>
  <si>
    <t>Edificio Storch</t>
  </si>
  <si>
    <t>Avenida las americas #21N - 50</t>
  </si>
  <si>
    <t>3162817211 - 6616469</t>
  </si>
  <si>
    <t>3,4610360</t>
  </si>
  <si>
    <t>-76,5267530</t>
  </si>
  <si>
    <t>Jorge Gallego</t>
  </si>
  <si>
    <t>jogame1958@hotmail.com</t>
  </si>
  <si>
    <t>se le informa al administrador que la certifcicacion suministrada se encuentra vencida con fecha de 11/02/2021 la cual informa ponerse al tanto de la misma cuentan con el mantenimiento preventivo y correctivo con fecha de 08/01/2021</t>
  </si>
  <si>
    <t>Centro de ortopedia y Ortopedias.a</t>
  </si>
  <si>
    <t>Avenida 2N # 21N - 65</t>
  </si>
  <si>
    <t>4853232 exr 124</t>
  </si>
  <si>
    <t>3,4608</t>
  </si>
  <si>
    <t>-76,5265</t>
  </si>
  <si>
    <t>Adriana España Castillo</t>
  </si>
  <si>
    <t>jefe@cofcali.com</t>
  </si>
  <si>
    <t>la administradora en primera instacia informa tener la certificacion del ascensor pero observando la documentacion se encuentra vencida igualmente la puerta tampoco se encuentra certificada , el mantenimiento del ascensor la realiza schindler con fecha 08 de enero del 2021</t>
  </si>
  <si>
    <t>Edificio Villamayor</t>
  </si>
  <si>
    <t>Carrera 3oeste # 6 - 80</t>
  </si>
  <si>
    <t>3,4490</t>
  </si>
  <si>
    <t>-76,5462</t>
  </si>
  <si>
    <t>Edith Rodriguez Muñoz</t>
  </si>
  <si>
    <t>rodriguezedith@hotmail.es</t>
  </si>
  <si>
    <t>Nose encuentran certificados pero estan en cotizacion con certinex donde el amntenimiento es con Rep. Vertical y el mantenimiento de la puerta electrica es realizado con instaltec</t>
  </si>
  <si>
    <t>Hotel Rivera del Rio</t>
  </si>
  <si>
    <t>Avenida 2 Norte # 21 N - 05</t>
  </si>
  <si>
    <t>3,4605</t>
  </si>
  <si>
    <t>-79,5270</t>
  </si>
  <si>
    <t>Paola Andrea Montoya Daza</t>
  </si>
  <si>
    <t>departamentojuridico.acostas@hotmail.com</t>
  </si>
  <si>
    <t>No se han certificado, se visito en el mes de octubre pero argumentan que estan en cotizacion para certificacion</t>
  </si>
  <si>
    <t>Edificio Las Palmas de Versalles P.H</t>
  </si>
  <si>
    <t>Avenida 5 BN # 23 - 07</t>
  </si>
  <si>
    <t xml:space="preserve">3,4654 </t>
  </si>
  <si>
    <t>-76,5287</t>
  </si>
  <si>
    <t>Maria Lorena Victoria</t>
  </si>
  <si>
    <t>marialvictoria@hotamail.com</t>
  </si>
  <si>
    <t>Certinext</t>
  </si>
  <si>
    <t>Nos manifestan que se realizo la primera visita de verificacion por Certinext para certificacion del ascensor, pero por pandemia solo hasta ahora retomaron modificaciones pendientes.</t>
  </si>
  <si>
    <t>Edificio 18 Norte</t>
  </si>
  <si>
    <t>Calle 18 Norte # 3 N - 05</t>
  </si>
  <si>
    <t xml:space="preserve">3,4585  </t>
  </si>
  <si>
    <t>Jean Pool Pinzon</t>
  </si>
  <si>
    <t>Edif18norte13n05@gmail.com</t>
  </si>
  <si>
    <t>El sr, Ruben Alvarez manifesta que empezaran a cotizar para la certificacion de Ascensor y puertas electricas</t>
  </si>
  <si>
    <t>Edificio La Alborada</t>
  </si>
  <si>
    <t>Mixto</t>
  </si>
  <si>
    <t>Avenida Estacion # 5 AN - 62</t>
  </si>
  <si>
    <t xml:space="preserve">3,465  </t>
  </si>
  <si>
    <t>-76,528</t>
  </si>
  <si>
    <t>Se encuentran en modificaciones para la primera visita de verificacion para certificacion la cual haran a final del mes de febrero que por el momento las puertas electricas para el proximo año por falta de presupuesto</t>
  </si>
  <si>
    <t>Edificio El Jaguey</t>
  </si>
  <si>
    <t>Calle 5 E # 47- 47</t>
  </si>
  <si>
    <t xml:space="preserve">3,4154 </t>
  </si>
  <si>
    <t>-76,5455</t>
  </si>
  <si>
    <t>Certinex</t>
  </si>
  <si>
    <t>Se encuentra en ultimas modificaciones para la primera visita de verificacion con Oitec</t>
  </si>
  <si>
    <t>Muebles Fiotti</t>
  </si>
  <si>
    <t>Avenida 3 N # 19 N - 115</t>
  </si>
  <si>
    <t xml:space="preserve">3,4600551 </t>
  </si>
  <si>
    <t>-76,5280862</t>
  </si>
  <si>
    <t>Franklin Rivera</t>
  </si>
  <si>
    <t>cali@fiotti</t>
  </si>
  <si>
    <t>No se encuentra certificada la rampla electrica</t>
  </si>
  <si>
    <t>Edificio Cauca</t>
  </si>
  <si>
    <t>Avenida Las Americas # 1 A - 119</t>
  </si>
  <si>
    <t xml:space="preserve">3,4602696  </t>
  </si>
  <si>
    <t>-76,5278312</t>
  </si>
  <si>
    <t>Alonso Diaz</t>
  </si>
  <si>
    <t>No se encuentran certificado el ascensor</t>
  </si>
  <si>
    <t>Ips Sura Chipichape</t>
  </si>
  <si>
    <t>Avenida 6A N # 35N - 64</t>
  </si>
  <si>
    <t>3,4738</t>
  </si>
  <si>
    <t>-7,5276</t>
  </si>
  <si>
    <t>Yaneth Suarez</t>
  </si>
  <si>
    <t>nos informa que 4 equipos se encuentran certificados por servimeters y 1 equipo se encuentra en proceso de certificacion</t>
  </si>
  <si>
    <t>Clinica Occidente s.a - Clinica</t>
  </si>
  <si>
    <t>Calle 18N # 5N -34</t>
  </si>
  <si>
    <t>6603000-3149810533</t>
  </si>
  <si>
    <t>3,4610</t>
  </si>
  <si>
    <t>-7,65305</t>
  </si>
  <si>
    <t>Edinson Quintero</t>
  </si>
  <si>
    <t>edinsonquintero@clinicasdeoccidente.com</t>
  </si>
  <si>
    <t>El ingeniero informa que se volvio a realizar la primera visita ya que le y tiempo vencio para la segunda vsita por que el tema de pandemia los retraso en el certificado la cual tiene la visita el 25 febrero del 2021</t>
  </si>
  <si>
    <t>Jonathan Andres Yara lozano</t>
  </si>
  <si>
    <t>Clinica Occidente s.a - Administractivo</t>
  </si>
  <si>
    <t>Avenida 5N # 17N - 49</t>
  </si>
  <si>
    <t>3,4602</t>
  </si>
  <si>
    <t>-76,5299</t>
  </si>
  <si>
    <t>El ingeniero informa que se volvio a realizar la primera visita ya que le y tiempo vencio para la segunda vsita por que el tema de pandemia los retraso en el certificado la cual tiene la visita el 25 febrero del 20</t>
  </si>
  <si>
    <t>Clinica Occidente s.a - Centro del cancer</t>
  </si>
  <si>
    <t>Calle 19 N # 5N - 49</t>
  </si>
  <si>
    <t>3,4600</t>
  </si>
  <si>
    <t>-76,5304</t>
  </si>
  <si>
    <t>Virrey Salis Ips</t>
  </si>
  <si>
    <t>Avenida 4N #19N - 76</t>
  </si>
  <si>
    <t xml:space="preserve">3,4603  </t>
  </si>
  <si>
    <t>-76,5286</t>
  </si>
  <si>
    <t>Lorena Delgado</t>
  </si>
  <si>
    <t>lorenadp@virreysolisips.com.co</t>
  </si>
  <si>
    <t>virrey solis no se encuentra en proceso de certificacion por que no tenian conocimiento del acuerdo 0450 de diciembre del 2018</t>
  </si>
  <si>
    <t>Daniel Armando Montaño</t>
  </si>
  <si>
    <t>Dime clinica Neuro Vascular</t>
  </si>
  <si>
    <t>Avenida 5n # 20N - 75</t>
  </si>
  <si>
    <t xml:space="preserve">3,4617 </t>
  </si>
  <si>
    <t>-7,5294</t>
  </si>
  <si>
    <t>Victor Prada</t>
  </si>
  <si>
    <t>asistenteinfraestructura1@diem.com.co</t>
  </si>
  <si>
    <t>el señor victor informa que esta en proceso de certificacion por que ya delantaron en un equipo las modificaciones requeridas para la misma y el otro equipo se encuentra en dichas modificaciones para solicitar la segunda visita de inspeccion</t>
  </si>
  <si>
    <t>Ips Sura la Flora</t>
  </si>
  <si>
    <t>Calle 38 N·# 4- 12</t>
  </si>
  <si>
    <t xml:space="preserve">3,4769 </t>
  </si>
  <si>
    <t>-7,5245</t>
  </si>
  <si>
    <t>Mauricio Montoya</t>
  </si>
  <si>
    <t>mfcardenas@sura.com.co</t>
  </si>
  <si>
    <t>La Eps Sura de la Flora se encuentran con la certificacion de servimeters hasta 27/11/2021</t>
  </si>
  <si>
    <t>SI</t>
  </si>
  <si>
    <t>Fabisalud</t>
  </si>
  <si>
    <t>Calle 23 N # 3N - 71</t>
  </si>
  <si>
    <t>3,4625983</t>
  </si>
  <si>
    <t>-76528038</t>
  </si>
  <si>
    <t>William Rincon</t>
  </si>
  <si>
    <t>coor.mantenimiento@clinicacristorey.com.co</t>
  </si>
  <si>
    <t>El señor William Rincon argumenta que los 3 equipos estan certificados, se queda a la espera de que nos envie uno de los certticados, lo envian por correo electronico</t>
  </si>
  <si>
    <t>Clinica Rafael Uribe Uribe SAS</t>
  </si>
  <si>
    <t>Calle 25 # 2BN - 17</t>
  </si>
  <si>
    <t>3,4665619</t>
  </si>
  <si>
    <t>-76,525647</t>
  </si>
  <si>
    <t>Jaime Quintero Soto</t>
  </si>
  <si>
    <t>bayron.saumett@enruu.com.co</t>
  </si>
  <si>
    <t>El señor bayron Jose saumett argumenta que 3 de los 4 ascensores se encuentran en proceso de certificacion, y el ascensor numero uno esta proyecto de la compra de uno nuevo por el sistema estaba descontinuado y obsoleto y el momento se encuentra fuera de cervicio</t>
  </si>
  <si>
    <t>Ips Sura Castellana</t>
  </si>
  <si>
    <t>Avenida 5N # 21- 86</t>
  </si>
  <si>
    <t xml:space="preserve">Alvaro Suares </t>
  </si>
  <si>
    <t>afsuarez@sura.com.co</t>
  </si>
  <si>
    <t>Clinica Colsanitas Sede Sebastian de Belalcazar</t>
  </si>
  <si>
    <t>Avenida 4 N # 7 N - 81</t>
  </si>
  <si>
    <t>6607001 ext 5723313</t>
  </si>
  <si>
    <t xml:space="preserve">3,4544 </t>
  </si>
  <si>
    <t>-76,5370</t>
  </si>
  <si>
    <t>Eduardo Quintero</t>
  </si>
  <si>
    <t>equintero@colsanitas.com</t>
  </si>
  <si>
    <t>El señor Juan Toro indica que estan en modificaciones para la primera visita de verificacion. Estilo Ingenieria y tecsec realizan el mantenimiento de los equipos de sistemas de transporte vertical (ascensores)</t>
  </si>
  <si>
    <t>Edificio Clinica Colsanitas</t>
  </si>
  <si>
    <t>Avenida 4 N # 7 N - 53</t>
  </si>
  <si>
    <t xml:space="preserve">3,4548 </t>
  </si>
  <si>
    <t>-76,5373</t>
  </si>
  <si>
    <t>Yisell Ayala Ospina</t>
  </si>
  <si>
    <t>edclinicacolsanitas@hotmail.com</t>
  </si>
  <si>
    <t xml:space="preserve">Servimeteres realiza la proxima visista ya que la primera visita se realizo(29-01-2019). </t>
  </si>
  <si>
    <t>Clinica Nustra Señora de los Remedios</t>
  </si>
  <si>
    <t>Avenida 2 N # 24 - 157</t>
  </si>
  <si>
    <t xml:space="preserve">3,4630 </t>
  </si>
  <si>
    <t>-76,5226</t>
  </si>
  <si>
    <t>Rodrigo Salazar</t>
  </si>
  <si>
    <t>direccionadministrativa@cnsr.com.co</t>
  </si>
  <si>
    <t>Se encuentra en reprogamacion por motivos de toque de queda para la segunda visita de verificacion</t>
  </si>
  <si>
    <t>Fundación Valle del Lili Sede Principal</t>
  </si>
  <si>
    <t>Carrera 98 #18-49</t>
  </si>
  <si>
    <t>3,3740</t>
  </si>
  <si>
    <t>-76,5261</t>
  </si>
  <si>
    <t>Los ascensores, plataformas elevadoras y puertas electricas no se encuentran certificados, la empresa de certificación Servimeters realizó la primera visita de inspección con fechcha Noviembre 20 de 2020, argumenta el jefe de mantenimiento que los defectos encontrados en dicha inspección ya fueron corregidos en un 50%, Mitsubishi y Otis realizaron los ultimos mantenimientos a los ascensores con fecha Febrero 15 de 2021, las empresas Acces e Instaltec realizaron los ultimos mantenimientos a las puertas electricas peatonales con fecha Enero 31 de 2021.</t>
  </si>
  <si>
    <t xml:space="preserve">Edificio Villa Magna </t>
  </si>
  <si>
    <t>Calle 1B # 55-52</t>
  </si>
  <si>
    <t>3,4107</t>
  </si>
  <si>
    <t>-76,5540</t>
  </si>
  <si>
    <t>edificiovillamagna@hotmail.com</t>
  </si>
  <si>
    <t>no se a iniciado proceso, ya se solicito una cotizacion tan sin embargo no a cuenta con una inspeccion.</t>
  </si>
  <si>
    <t>Edificio Clima P.H</t>
  </si>
  <si>
    <t>Avenida 3N # 21N - 22</t>
  </si>
  <si>
    <t>-76,5267532</t>
  </si>
  <si>
    <t>Martin Palencia</t>
  </si>
  <si>
    <t>martinemiliopalencia@hotmail.com</t>
  </si>
  <si>
    <t>El administrador informa que que se encuentran en proceso de certificacion con Encygas services con fecha 26/11/2021 de la primera inspeccion informando que siguen haciendo las modicicaciones en los equipos hasta el el momento y el mantenimiento lo realiza Ascensores Nacional s.a.s.</t>
  </si>
  <si>
    <t>Edifico Santa Filomena</t>
  </si>
  <si>
    <t>Avennida 5N # 21 N - 42</t>
  </si>
  <si>
    <t>3,4627475</t>
  </si>
  <si>
    <t>-76,5288845</t>
  </si>
  <si>
    <t>Rosana Andrea Hincapie Murillo</t>
  </si>
  <si>
    <t>santafilomenaph@gmail.com</t>
  </si>
  <si>
    <t>La admistrdora Rosana Hincapie Argumenta que se encuentra en proceso con la empresa Certinext, esta a la espera de la segunda vicita</t>
  </si>
  <si>
    <t>Edificio Niza</t>
  </si>
  <si>
    <t>Calle 20 N # 4 - 35</t>
  </si>
  <si>
    <t>6617718 -31315573676</t>
  </si>
  <si>
    <t>3,46074485</t>
  </si>
  <si>
    <t>-76,5289287</t>
  </si>
  <si>
    <t>Clara Maria Escobar</t>
  </si>
  <si>
    <t>cesco0623@hotmail.com</t>
  </si>
  <si>
    <t>El señor francisco Escobar Reprecentante de  la administracion argumenta que se encuentra an proceso de la certificacion con la enpressa Oitec quedando en espera de la primera vicita</t>
  </si>
  <si>
    <t>Edificio La Fontana</t>
  </si>
  <si>
    <t>Calle 21N # 4N - 05</t>
  </si>
  <si>
    <t>admonph2014@gmail.com</t>
  </si>
  <si>
    <t>La  Administradora Rosana Andrea Hincapie argumenta que ya inicio el proceso con la empresa Certinex y esta a la espara de la segunda visi</t>
  </si>
  <si>
    <t>Edificio Compañía Financiera Internacional p.h</t>
  </si>
  <si>
    <t>Calle 21 N # 6N - 14</t>
  </si>
  <si>
    <t>3,4630</t>
  </si>
  <si>
    <t>-76,5306</t>
  </si>
  <si>
    <t>Martha Lucia Mantilla</t>
  </si>
  <si>
    <t>admon.ed.prvenir.ph@hotmail.com</t>
  </si>
  <si>
    <t>La señora Martha Lucia Mantilla nos manifesta que estan esperando los agenden por parte de Servimeteres para la segunda visita de verificacion para la certificacion</t>
  </si>
  <si>
    <t>EPS Sanitas Centro Medico Versalles</t>
  </si>
  <si>
    <t>Avenida 5 AN # 21 N -102</t>
  </si>
  <si>
    <t xml:space="preserve">3,46157 </t>
  </si>
  <si>
    <t>-76,52976</t>
  </si>
  <si>
    <t>Magda Rendon Cedeño</t>
  </si>
  <si>
    <t>mrondon@epssanitas.com</t>
  </si>
  <si>
    <t>Parametrizando Ingenieria S.A.S</t>
  </si>
  <si>
    <t>El Edificio Eps Sanitas Centro medico Versalles se inaguro en diciembre del 2020, los dos ascensores se encuentran certificados desde la fecha de entrega (26-11-2020) No tenian el conocimiento de que los elevadores electricos y la puerta debian ser certificados</t>
  </si>
  <si>
    <t>Clinica De Occidente Sede Centro de Especialista</t>
  </si>
  <si>
    <t>Avenida 5 AN # 19 N - 12</t>
  </si>
  <si>
    <t>6603000 - 3148910533</t>
  </si>
  <si>
    <t>3,4601</t>
  </si>
  <si>
    <t>-76,301</t>
  </si>
  <si>
    <t>el ingeniero informa que se volvio a realizar la primera visita ya que le y tiempo vencio para la segunda vsita por que el tema de pandemia los retraso en el certificado la cual tiene la visita el 25 febrero del 2021</t>
  </si>
  <si>
    <t>Hospital Isaias Duarte Cancino</t>
  </si>
  <si>
    <t xml:space="preserve">Calle 96 #28 E-301 </t>
  </si>
  <si>
    <t>4140727 Ext 2016</t>
  </si>
  <si>
    <t>3,412108</t>
  </si>
  <si>
    <t>-76,48529</t>
  </si>
  <si>
    <t>Sandra Liliana Velasquez</t>
  </si>
  <si>
    <t>gerencia@hide.gov.co</t>
  </si>
  <si>
    <t>En proceso de certificación con la empresa acreditada por la ONAC, Asces ascensores y escaleras de colombia</t>
  </si>
  <si>
    <t>Fundacion Valle del Lili Sede Betania</t>
  </si>
  <si>
    <t>Calle 50 # 118A 68</t>
  </si>
  <si>
    <t>Se encuentran en proceso de certificación con Servimeters, la primera visita de inspección se realizo con fecha Noviembre 27 de 2020, Se estan trabajando sobre los defectos encontrados con la empresa de mantenimiento Shindler Andino, la empresa de mantenimiento para las puertas electricas es Instaltec.</t>
  </si>
  <si>
    <t>Centro Medico Farallones</t>
  </si>
  <si>
    <t>Calle 9C # 50-25</t>
  </si>
  <si>
    <t>3,4084</t>
  </si>
  <si>
    <t>-76,5386</t>
  </si>
  <si>
    <t>Daysuri Solis Ruiz</t>
  </si>
  <si>
    <t>administrador@cmfarallones.com</t>
  </si>
  <si>
    <t>Los 6 ascensores se encuentran certificados por la empresa Oitec con fecha Julio 27 de 2020, el ultimo mantenimiento lo realizo la empresa Estilo Ingenieria con fecha Febrero 13 de 2021, la puerta electrica vehicular se encuentra en proceso de cotización con Oitec, el ultimo mantenimiento lo realizo Instaltec con fecha Septiembre 25 de 2020.</t>
  </si>
  <si>
    <t>Edificio Madero</t>
  </si>
  <si>
    <t>Carrera 56 # 1B-111</t>
  </si>
  <si>
    <t>3,4106</t>
  </si>
  <si>
    <t>-76,5543</t>
  </si>
  <si>
    <t>Maurucio Suarez</t>
  </si>
  <si>
    <t>maderoph@gmail.com</t>
  </si>
  <si>
    <t>Servimeters-Montajes y Procesos</t>
  </si>
  <si>
    <t>3/27/2020</t>
  </si>
  <si>
    <t xml:space="preserve">cumple con la certificacion </t>
  </si>
  <si>
    <t>Hospital Universitario del valle (Norte)</t>
  </si>
  <si>
    <t>Avenida 3N #32 - 40</t>
  </si>
  <si>
    <t>Argemiro Manzano</t>
  </si>
  <si>
    <t>amanzano@huvgov.co</t>
  </si>
  <si>
    <t>Se van a poner al dia con la certificacion de la empresa shildren asi se nos comunica ya que el contracto de la propiedad apenas fue extendido hasta el mes de noviembre</t>
  </si>
  <si>
    <t>Unidad Residencialparque de la flora 1</t>
  </si>
  <si>
    <t>Calle 33 AN #2eN - 54</t>
  </si>
  <si>
    <t>3,4695</t>
  </si>
  <si>
    <t>-76,5214</t>
  </si>
  <si>
    <t>DeyaneliSalguero</t>
  </si>
  <si>
    <t>parquesdelaflora1@hotmail.com</t>
  </si>
  <si>
    <t>nose encuentran en proceso la cual se nos informan que comparten las puertas vehiculares con la Unidad Residencial Parques de la Flora 2</t>
  </si>
  <si>
    <t xml:space="preserve">Edificio Torrealba </t>
  </si>
  <si>
    <t xml:space="preserve">Calle 7 oeste # 2-23 </t>
  </si>
  <si>
    <t xml:space="preserve">3,451763 </t>
  </si>
  <si>
    <t>-76,5481262</t>
  </si>
  <si>
    <t>William Cortes</t>
  </si>
  <si>
    <t>Edificio Salamanca</t>
  </si>
  <si>
    <t>Carrera 2 oeste # 2-23</t>
  </si>
  <si>
    <t xml:space="preserve">3,450448 </t>
  </si>
  <si>
    <t>-76,552071</t>
  </si>
  <si>
    <t>Se encuentran en proceso de certificacion con la empresa Engygas, en espera del certificado fisico.</t>
  </si>
  <si>
    <t>Edificio El Balcon de la Arboleda</t>
  </si>
  <si>
    <t>Calle 7 Oeste #2-140</t>
  </si>
  <si>
    <t>3,450549</t>
  </si>
  <si>
    <t>-76,54855</t>
  </si>
  <si>
    <t>Alianza Fiduciaria</t>
  </si>
  <si>
    <t>Carrera 2 Oeste # 7 -130</t>
  </si>
  <si>
    <t>3,451803</t>
  </si>
  <si>
    <t>-76,549645</t>
  </si>
  <si>
    <t>Edificio Toledo</t>
  </si>
  <si>
    <t>Calle 6a Oeste #1 A-11</t>
  </si>
  <si>
    <t>3,452898</t>
  </si>
  <si>
    <t>-76,547208</t>
  </si>
  <si>
    <t>Edificio Pubenza</t>
  </si>
  <si>
    <t>Carrera 1 #1 a-40</t>
  </si>
  <si>
    <t xml:space="preserve">3,452905 </t>
  </si>
  <si>
    <t>-76,546563</t>
  </si>
  <si>
    <t>Edificio Belgica</t>
  </si>
  <si>
    <t>Carrera 1B Oeste # 1-16</t>
  </si>
  <si>
    <t>3,452957</t>
  </si>
  <si>
    <t>-76,546559</t>
  </si>
  <si>
    <t>Alexis Leonardo Cobo Ramirez</t>
  </si>
  <si>
    <t>Pacifico Motor S.A.S</t>
  </si>
  <si>
    <t>Avenida 3 N # 33 - 22</t>
  </si>
  <si>
    <t xml:space="preserve">3,4702 </t>
  </si>
  <si>
    <t>-76,5219</t>
  </si>
  <si>
    <t>Juan Diego Mejia Victoria</t>
  </si>
  <si>
    <t>juanmejia@pacificomotor,com,co</t>
  </si>
  <si>
    <t>No cuetan con la certificacion, adelantaran el proceso con empresa de preferencia de la entidad, informacion documentada de los sistemas lo enviaran por correo electronico</t>
  </si>
  <si>
    <t>Parques de la Flora II</t>
  </si>
  <si>
    <t>Calle 34 # 2 EN 55</t>
  </si>
  <si>
    <t>3799520 - 3112855344</t>
  </si>
  <si>
    <t>3,465</t>
  </si>
  <si>
    <t>Olga Beltran Beltran</t>
  </si>
  <si>
    <t>parquesdelaflora2@gmail.co</t>
  </si>
  <si>
    <t>La puerta vehicular electrica es compartida con el conjunto etapa 1 pero de dos se encarga esta etapa y de la otra conjunto etapa 2</t>
  </si>
  <si>
    <t>Clinica Especializada del Valle PH.</t>
  </si>
  <si>
    <t>Carrera 46 # 9C85</t>
  </si>
  <si>
    <t>3,4140</t>
  </si>
  <si>
    <t>-76,5363</t>
  </si>
  <si>
    <t>Carlos Humberto Aria Rios</t>
  </si>
  <si>
    <t>mantenimiento@natancorp.es</t>
  </si>
  <si>
    <t>Se encuentran en proceso de certificación con Certinext, La primera visita de inspección se realizo con fecha Febrero 17 de 20201, Ascensores Confort realizo el ultimo mantenimiento a los Ascensores con fecha Enero 30 de 2021</t>
  </si>
  <si>
    <t>Clinica Nuestra NSRA</t>
  </si>
  <si>
    <t>Calle 10 # 33-51</t>
  </si>
  <si>
    <t>3,4250</t>
  </si>
  <si>
    <t>-76,5333</t>
  </si>
  <si>
    <t>Ramiro Lozano</t>
  </si>
  <si>
    <t>mantenimiento.electrico@clinicanuestra.com</t>
  </si>
  <si>
    <t>El ascensor No. 1 se encuentra certificado con Oitec con fecha Diciembre 4 de 2020, el Ascensor No. 2 se encuentra en proceso, ya existe contrato para la repotenciación del mismo, el ultimo mantenimiento lo realizo la empresa Tecnivec con fecha Febrero 16 de 2021, Para las puertas electricas no se ha iniciado proceso de certificación, el mantenimiento preventivo de las puertas es realizado por personal tecnico de la Clinica.</t>
  </si>
  <si>
    <t>Edificio Vanessa</t>
  </si>
  <si>
    <t>Avenida 5 N # 21- 24</t>
  </si>
  <si>
    <t>3,462728</t>
  </si>
  <si>
    <t>-76,5279341</t>
  </si>
  <si>
    <t>Alvaro Vargas</t>
  </si>
  <si>
    <t>mtoparquear@gmail.com</t>
  </si>
  <si>
    <t xml:space="preserve">El señor Alvaro Vargas Reprecentante de la administracion argumenta que se encuntra en proceso certificacion con ampresa Oitec. </t>
  </si>
  <si>
    <t>Edificio Sofia</t>
  </si>
  <si>
    <t>Crrera 28 · 6 - 15</t>
  </si>
  <si>
    <t xml:space="preserve">3,432651 </t>
  </si>
  <si>
    <t>-76,538702</t>
  </si>
  <si>
    <t>Edwin Giraldo</t>
  </si>
  <si>
    <t>edmi32@hotmail.com</t>
  </si>
  <si>
    <t>Un equipo de Sistema Transporte Vertical certificado 30-01-2021 al 30-01-2022</t>
  </si>
  <si>
    <t>Conjunto Residencial Guadalupe Alto Etapa 1 y 2</t>
  </si>
  <si>
    <t>Carrera 56 # 1a-48</t>
  </si>
  <si>
    <t>3,4112</t>
  </si>
  <si>
    <t>-76,5570</t>
  </si>
  <si>
    <t>Maria Cristina Ospina</t>
  </si>
  <si>
    <t>guadalupealtocr@gmail.com</t>
  </si>
  <si>
    <t>en proceso con oitec inspeccion 15/2/2021</t>
  </si>
  <si>
    <t xml:space="preserve">Edificio Reserva Del Rio </t>
  </si>
  <si>
    <t>Calle 1B # 55-25</t>
  </si>
  <si>
    <t>Grupo Desarrollador De La Sabana SAS</t>
  </si>
  <si>
    <t>residente2@grupods.co</t>
  </si>
  <si>
    <t>La propiedad horizontal no ha iniciado proceso de certificacion.</t>
  </si>
  <si>
    <t>Unidad Residencial Bosques De Puente Palma</t>
  </si>
  <si>
    <t>Calle 3c # 63a-45</t>
  </si>
  <si>
    <t>3128295114-3013981966</t>
  </si>
  <si>
    <t>3,4009</t>
  </si>
  <si>
    <t>-76,5482</t>
  </si>
  <si>
    <t>Orlando Lozano</t>
  </si>
  <si>
    <t>admonptepalma@gmail.com</t>
  </si>
  <si>
    <t xml:space="preserve">la propiedad realizo una inspeccion el 13 de mayo 2019 la cual se encuentra vencida se le brindan las respectivas recomendaciones para solicitar una nueva inspeccion </t>
  </si>
  <si>
    <t>Universidad Santigo De Cali</t>
  </si>
  <si>
    <t>Calle 5 # 62-00</t>
  </si>
  <si>
    <t>3,4034</t>
  </si>
  <si>
    <t>-76,5471</t>
  </si>
  <si>
    <t>Carlos Andres Perez</t>
  </si>
  <si>
    <t>Viceadmin@usc.edu.co</t>
  </si>
  <si>
    <t>La universidad se encuentra certificada con los 6 equipos se le da cumplimiento al acuerdo 0450</t>
  </si>
  <si>
    <t>Edificio Buenos Aires</t>
  </si>
  <si>
    <t>Avenida 5 Oeste # 2-100</t>
  </si>
  <si>
    <t>3,452840</t>
  </si>
  <si>
    <t>-76,543380</t>
  </si>
  <si>
    <t>Wiliiam Cortes</t>
  </si>
  <si>
    <t xml:space="preserve">Edificio Parques de Normandia </t>
  </si>
  <si>
    <t>Avenida 6 Oeste #5- 160</t>
  </si>
  <si>
    <t>3,455759</t>
  </si>
  <si>
    <t>-76,544444</t>
  </si>
  <si>
    <t>Edificio Lugano</t>
  </si>
  <si>
    <t>Avenida 5 Oeste #5-06</t>
  </si>
  <si>
    <t xml:space="preserve">3,453233 </t>
  </si>
  <si>
    <t>-76,544530</t>
  </si>
  <si>
    <t>Ediicio Los Cerros de Normandia</t>
  </si>
  <si>
    <t>Calle 2 Oeste #4 B-10</t>
  </si>
  <si>
    <t>3,453122</t>
  </si>
  <si>
    <t>-76,542454</t>
  </si>
  <si>
    <t>Talleres Autorizados Changan</t>
  </si>
  <si>
    <t>Calle 34 N # 3 N - 59</t>
  </si>
  <si>
    <t>3,4713</t>
  </si>
  <si>
    <t>-76,5223</t>
  </si>
  <si>
    <t>Francisco Varela</t>
  </si>
  <si>
    <t>fjvarela@dinissan.com.co</t>
  </si>
  <si>
    <t xml:space="preserve">No tenian conocimiento del acuerdo 0450,  </t>
  </si>
  <si>
    <t>Cosmitet Ltda.</t>
  </si>
  <si>
    <t>Carrera 34 #7-00</t>
  </si>
  <si>
    <t>3,4268</t>
  </si>
  <si>
    <t>-76,5382</t>
  </si>
  <si>
    <t>Elkin Urbina</t>
  </si>
  <si>
    <t>mantenimiento_fisico@cosmitet.net</t>
  </si>
  <si>
    <t>Se encuentran en proceso de certificación con la empresa Servimeters, la cual realizo la primera visita de inspección con fecha Septiembre 12 de 2019, los defectos se han corrregido en un 50% según el jefe de mantenimiento, Mitsubishi realizo el ultimo mantenimiento a los ascensores con fecha Febrero 13 de 2021</t>
  </si>
  <si>
    <t>Cooperativa de Servicios Solidarios de Salud EPS</t>
  </si>
  <si>
    <t>Calle 9C # 44A 110</t>
  </si>
  <si>
    <t>3,4148</t>
  </si>
  <si>
    <t>-76,5391</t>
  </si>
  <si>
    <t>Gloria Cristina Rios Hurtado</t>
  </si>
  <si>
    <t>gloriarios@emssanar,org,co</t>
  </si>
  <si>
    <t>El ascensor se encuentra en proceso de cotización para la certificación con la empresa servimeters, Shindler Andino realizo el ultimo mantenimiento al ascensor con fecha Febrero 2 de 2021</t>
  </si>
  <si>
    <t>Ciudadela Seminario Sector B</t>
  </si>
  <si>
    <t>Carrera 1 # 56 - 109</t>
  </si>
  <si>
    <t>76.5555</t>
  </si>
  <si>
    <t>Yamileth Medina</t>
  </si>
  <si>
    <t>ciudadelaseminariosercorb@hotmail.com</t>
  </si>
  <si>
    <t>La propiedad apenas solicito una inspeccion con la empresa certinex tan sin embargo no lo han echo argumenta la adminitradora solamente cuenta con el mantenimiento preventivo</t>
  </si>
  <si>
    <t>Clinica Verssalles</t>
  </si>
  <si>
    <t>Avenida 5 A  N # 23 - 46</t>
  </si>
  <si>
    <t>Antonio Jose tascon</t>
  </si>
  <si>
    <t>ajtascon@clinicaversalles.com</t>
  </si>
  <si>
    <t>El ascensor se encuentra certificado.</t>
  </si>
  <si>
    <t>Edificios Consultorio de  Especialista</t>
  </si>
  <si>
    <t>Calle 20 N # 4</t>
  </si>
  <si>
    <t>Alejandra Florer</t>
  </si>
  <si>
    <t>adificiosestrada@gmail.com</t>
  </si>
  <si>
    <t>Edificios Conchita</t>
  </si>
  <si>
    <t>Calle 5 # 1- 15</t>
  </si>
  <si>
    <t>Sonia Ramos Rodrigez</t>
  </si>
  <si>
    <t>soniaramos777@hotmail.com</t>
  </si>
  <si>
    <t>Fdificio  Rios</t>
  </si>
  <si>
    <t>Avenida 4 A  N # 22 - 41</t>
  </si>
  <si>
    <t>Sandra Mendoza</t>
  </si>
  <si>
    <t>edificiosrios@hotmail.com</t>
  </si>
  <si>
    <t>La Señora Sandra Mendosa administradora argumenta que se encuentra en proceso de certificacion por parte del concejo de la adminstracion de la empresa que certifique el ascensor y las puertas electricas</t>
  </si>
  <si>
    <t>Puerta de San Antonio Sport</t>
  </si>
  <si>
    <t>Carrera 39# 9-50</t>
  </si>
  <si>
    <t>Brigitte Medina Dinas</t>
  </si>
  <si>
    <t>reserva@hotelpuertadesanantonio.com</t>
  </si>
  <si>
    <t>No se ha i9niciado proceso para la certificación del ascensor y puerta electrica, Ascensores Nacionales realizo el ultimo mantenimiento con fecha Febrero 18 de 2021, Henry Gonzalez Valencia realiza los mantenimientos a la puerta electrica, el ultimo con fecha Febrero 5 de 2021.</t>
  </si>
  <si>
    <t>MyB Asociados SAS</t>
  </si>
  <si>
    <t>Calle 2# 4-14</t>
  </si>
  <si>
    <t>gerencia@hotelpuertadesanantonio.com</t>
  </si>
  <si>
    <t>No se ha iniciado proceso para la certificación del ascensor, La empresa Edel ascensores realizo el ultimo mantenimiento con fecha Febrero 22 de 2021.</t>
  </si>
  <si>
    <t>Centro Medico Quirurgico de la Belleza</t>
  </si>
  <si>
    <t>Carrera 40# 5B-100</t>
  </si>
  <si>
    <t>3,4222</t>
  </si>
  <si>
    <t>-76,544</t>
  </si>
  <si>
    <t>Amanda Lucia Ortega</t>
  </si>
  <si>
    <t>mantenimiento@cqbelleza.com</t>
  </si>
  <si>
    <t>No han iniciado proceso de certificación para el ascensor, montacarga y puerta electrica vehicular,la empresa panntec realizo el ultimo mantenimiento al ascensor con fecha Febrero 8 de 202, Orlando Zapata realizo el ultimo mantenimiento a la puerta vehicular en Diciembre 2 de 2019, Bollek tecnologia realiza los mantenimientos al montacarga.</t>
  </si>
  <si>
    <t>Diagnostimotors</t>
  </si>
  <si>
    <t>Calle 33 AN # 3 N- 13</t>
  </si>
  <si>
    <t>Claudia Luna</t>
  </si>
  <si>
    <t>daignostimotorsyamaha@gmaill.com</t>
  </si>
  <si>
    <t>Los equipor hidrahulicos son de aproximadamente 90cm de altura para revision tecnomecanica por parte del concesionario por el cual no se necesita de la certificacion. El mantenimiento de los equipos lo realiza el mismo personal del concesionario.</t>
  </si>
  <si>
    <t>Talleres Autorizados S.A.S sede NISSAN</t>
  </si>
  <si>
    <t>Calle 35 N # 3 N - 69</t>
  </si>
  <si>
    <t>3213504522 / 4864497</t>
  </si>
  <si>
    <t xml:space="preserve">3,4722 </t>
  </si>
  <si>
    <t>-76,5222</t>
  </si>
  <si>
    <t>Diego Perdomo</t>
  </si>
  <si>
    <t>dfperdomo@distrinissan.com.co</t>
  </si>
  <si>
    <t>Tienen 11 plataformas vehiculas lectricas las cuales el sr. Juan Camilo Collazos nos argumento que las plataformas no deben certificadas, el mantenimiento preventivo lo hacen cada 6 meses, no cuentan con los soportes, no cuentan con gronograma.</t>
  </si>
  <si>
    <t>Intenalco Educacion Superior</t>
  </si>
  <si>
    <t>Avenida 4 N # 34 AN -018</t>
  </si>
  <si>
    <t xml:space="preserve">3,4727 </t>
  </si>
  <si>
    <t>Mario Andres Olmedo</t>
  </si>
  <si>
    <t>intenalco@intenalco.edu.co</t>
  </si>
  <si>
    <t>Se encuentran en proceso de verificacion para la certificaion por parte de la empresa MITSUBISHI</t>
  </si>
  <si>
    <t>Motoccidente Ltda</t>
  </si>
  <si>
    <t>Avenida 3 N # 33 N - 21</t>
  </si>
  <si>
    <t>3,470</t>
  </si>
  <si>
    <t>-76,5224</t>
  </si>
  <si>
    <t>Paola Ramirez</t>
  </si>
  <si>
    <t>administraccion@regnier.com.co</t>
  </si>
  <si>
    <t>En un uso un solo ascensor, hay una plataforma vehicular para ingresar las motos al segundo nivel, tienen los soportes del mantenimiento preventivo d elos ascensores, no tenian conocimiento del acuerdo 0450 del 2018</t>
  </si>
  <si>
    <t>Unidad Residencial Miravento</t>
  </si>
  <si>
    <t>Carrera 81 # 47 - 08</t>
  </si>
  <si>
    <t>3,3871</t>
  </si>
  <si>
    <t>-76,5169</t>
  </si>
  <si>
    <t>Fanny Castaño Leon</t>
  </si>
  <si>
    <t>crmiravento@yahoo.com.co</t>
  </si>
  <si>
    <t>No cuentan con certificación anual obligatoria para los ascensores y puerta electrica, se encuentran en proceso de cotizacion, Eurolift realizo el ultimo mantenimiento a los ascensores con fecha Febrero 25 de 2021, la empresa Fertec realiza los mantenimientos a la puerta electrica.</t>
  </si>
  <si>
    <t>Conjunto Residencial San Rafael</t>
  </si>
  <si>
    <t>Carrera 98 # 48-38</t>
  </si>
  <si>
    <t>3105010183 - 3187943099</t>
  </si>
  <si>
    <t>3,3713</t>
  </si>
  <si>
    <t>-76,5159</t>
  </si>
  <si>
    <t>Gonzalo Adolfo Bedoya</t>
  </si>
  <si>
    <t>admsanrafaelcr@gmail.com</t>
  </si>
  <si>
    <t>No cuentan con la certificación anual obligatoria para los ascensoresy puerta electrica, no han iniciado proceso. La empresa Otis realizo el ultimo mantenimiento a los ascensores con fecha Febrero 3 de 2021 y Master Trading realizo el ultimo mantenimiento a la puerta con fecha Mayo 19 de 2020.</t>
  </si>
  <si>
    <t>Edificio Via Veneto</t>
  </si>
  <si>
    <t>Calle 22 N # 5 A -75</t>
  </si>
  <si>
    <t>3,4633827</t>
  </si>
  <si>
    <t>-76,5291991</t>
  </si>
  <si>
    <t>Gustavo Adolfo Herron Alvares</t>
  </si>
  <si>
    <t>gustavoherron@hotmail.com</t>
  </si>
  <si>
    <t>El Señor Gustavo Adolfo Herron argumenta que se encuentra en proceso de certificacion con la empresa Estilo Ingenieria en espera de la primera visita. y en proceso con la empresa certinext para certicar la puerta electrica</t>
  </si>
  <si>
    <t>Comfenalco Torre C- caja compensacion familiar</t>
  </si>
  <si>
    <t>Calle 5 # 6- 63</t>
  </si>
  <si>
    <t>8862727 Ext:2332</t>
  </si>
  <si>
    <t xml:space="preserve">3,44772 </t>
  </si>
  <si>
    <t>-76,53650</t>
  </si>
  <si>
    <t>Felice Jesus Grimaldi Rebolledo</t>
  </si>
  <si>
    <t>mantenimiento@comfenalcovalle.com.co</t>
  </si>
  <si>
    <t>Se encuentran con la certificacion vencida de los ascensores con fecha 17/12/2020 y las puertas electricas con fecha 06/12/2020 pero tiene visita por Oitec los equipos de los ascensores 19/03/2021 y puertas electricas 04/03/2021</t>
  </si>
  <si>
    <t>Fenalco Valle</t>
  </si>
  <si>
    <t>carrera 9 #5 - 23</t>
  </si>
  <si>
    <t>8983535 Ext:3648</t>
  </si>
  <si>
    <t xml:space="preserve">3,44750 </t>
  </si>
  <si>
    <t>-76,53644</t>
  </si>
  <si>
    <t>Jaime Sanclemente</t>
  </si>
  <si>
    <t>jaimesanclemente@fenalcovalle.com</t>
  </si>
  <si>
    <t>La señora Leidy Madrid de mantenimiento nos suministra la informacion la cual un ascensor se encuentra vigente la certificiacion hasta 11/03/2021 el otro ascensor se le vencio la certificacion con fecha 30/01/2021 la cual ya tienen la visista programada con oitec para realizar en una sola la misma visita la debida certificacion para el dia 29/03/2021 y sobre las puertas electricas no tenian conocimiento que tambien deberian estar certificadas</t>
  </si>
  <si>
    <t>Edificio Centro Granada</t>
  </si>
  <si>
    <t>Calle 22N # 6N - 42</t>
  </si>
  <si>
    <t>3,46411</t>
  </si>
  <si>
    <t>-76,53068</t>
  </si>
  <si>
    <t>Luci Eugenia Perez</t>
  </si>
  <si>
    <t>lupearana1@hotmail.com</t>
  </si>
  <si>
    <t>se encuentran en proceso de certificacion con el ascensor con fecha de inspeccion 18/03/2020 con acert y la puerta electrica van a ponerse al tanto de la misma ya que no tenian conocimiento que tambien deberia estar certificada</t>
  </si>
  <si>
    <t>Edifcio Gualcala</t>
  </si>
  <si>
    <t>Calle 21 N # 5 AN - 45</t>
  </si>
  <si>
    <t>3,4625</t>
  </si>
  <si>
    <t>-76,5297</t>
  </si>
  <si>
    <t>Deysi Reyes Avila</t>
  </si>
  <si>
    <t>gerencia@delvalle.eph.com</t>
  </si>
  <si>
    <t>La señora Deysi Reyes nos manifesto que la visita de verificaion para la certificacion se ha atrasado porque la empresa de comunicaciones Claro tiene unos cables en el cuarto de maquinas y no los han retirado y fueron esos cables uno de los hallazgos negativos en la primera visita de verificacion</t>
  </si>
  <si>
    <t>Clinica Nueva de Cali Torre A</t>
  </si>
  <si>
    <t>Calle 5 # 6 - 63</t>
  </si>
  <si>
    <t>3,4477</t>
  </si>
  <si>
    <t>-76,5366</t>
  </si>
  <si>
    <t>Omar Ruiz Gonzalez</t>
  </si>
  <si>
    <t>info@clinicanuevadecali.com</t>
  </si>
  <si>
    <t>Los ascensores tienen la certificacionvencida desde 12-2020. Se encuentran en proceso de la visita de verificaion por parte de OITEC</t>
  </si>
  <si>
    <t>Clinica Nueva de Cali Torre B</t>
  </si>
  <si>
    <t>Calle 6 # 8 - 16</t>
  </si>
  <si>
    <t>3,4476</t>
  </si>
  <si>
    <t>-76,5362</t>
  </si>
  <si>
    <t>EL dia 30/03/2021 tienen la visita de certificacion por parte Oitec. La empresa MITSUBISHI es quien hace el mantenimiento preventivo de los 4 ascensores y de los 2 plataformas elevadoras</t>
  </si>
  <si>
    <t>09/03/2020-04/08/2020</t>
  </si>
  <si>
    <t>Vida Centro Profecional PH.</t>
  </si>
  <si>
    <t>Calle 5D # 38A -35</t>
  </si>
  <si>
    <t>3,4226</t>
  </si>
  <si>
    <t>-76,5417</t>
  </si>
  <si>
    <t>Administraciones GJ Ltda.</t>
  </si>
  <si>
    <t>admonvida@administracionesgj.com</t>
  </si>
  <si>
    <t>Oitec - Certinext</t>
  </si>
  <si>
    <t>09/03/2020 - 04/08/2020</t>
  </si>
  <si>
    <t>Los acensores se encuentran certificados, con las empresas Oitec y Certinext con fechas Marzo 9 de 2020 y Agosto 4 de 2020, las escaleras electricas estan en proceso de certificación con Certrinext</t>
  </si>
  <si>
    <t>Edificio Liliana Cecilia</t>
  </si>
  <si>
    <t>Avenida circunvalar</t>
  </si>
  <si>
    <t>3,4421449</t>
  </si>
  <si>
    <t>-76,5481116</t>
  </si>
  <si>
    <t>Alfredo Cohen</t>
  </si>
  <si>
    <t>distrilaser@hotmail.com</t>
  </si>
  <si>
    <t>El Señor Alfredo Cohen argumenta que esta inciando el proceso para la certificacion del equipo</t>
  </si>
  <si>
    <t>Edificio El Seminario</t>
  </si>
  <si>
    <t>Carrera 59 # 109 - 105</t>
  </si>
  <si>
    <t>edificioseminario@hotmail.com</t>
  </si>
  <si>
    <t xml:space="preserve">la propiedad se encuentra nuevamente una inspeccion por parte de una empresa certificadora contaba con una inspeccion ya vencida fecha 5 sep 2019 </t>
  </si>
  <si>
    <t>Condominio Rincon De La Palza</t>
  </si>
  <si>
    <t>Carrera 54a # 5a-21</t>
  </si>
  <si>
    <t>76.0036</t>
  </si>
  <si>
    <t>Eider España</t>
  </si>
  <si>
    <t>rincondelaplaza1@gmail.com</t>
  </si>
  <si>
    <t>la propiedad cuenta con una inspeccion la cual se encuentra vencida fecha 13 diciembre del 2019 se le brindan las respectivas recomedaciones para solicitar nueva mente una inspeccion no brinda soportes de informacion</t>
  </si>
  <si>
    <t>Edificio Maria Isabel's</t>
  </si>
  <si>
    <t>Carrera 59 # 1e - 36</t>
  </si>
  <si>
    <t>76.0035</t>
  </si>
  <si>
    <t>Jorge Gutierrez</t>
  </si>
  <si>
    <t>jgutierrez579@hotmail.com</t>
  </si>
  <si>
    <t>la propieda cuenta con ina inspeccion vencida se le brindan las respectivas recomendaciones para dar cumplimiento con el acuerdo 0450.</t>
  </si>
  <si>
    <t>Edificio Portal de la Ceiba</t>
  </si>
  <si>
    <t>Calle 6 Oeste # 4 Oeste 210</t>
  </si>
  <si>
    <t xml:space="preserve">3,456376 </t>
  </si>
  <si>
    <t>-76,549417</t>
  </si>
  <si>
    <t>Pacto Inmobiliaria</t>
  </si>
  <si>
    <t>Edificio Rincon de la Ceiba</t>
  </si>
  <si>
    <t>Calle 6 Oeste # 4 Oeste 220</t>
  </si>
  <si>
    <t xml:space="preserve">3,453288 </t>
  </si>
  <si>
    <t>-76,546332</t>
  </si>
  <si>
    <t>Edificio Los Pedrones</t>
  </si>
  <si>
    <t>Carrera 2 # 1 - 33</t>
  </si>
  <si>
    <t xml:space="preserve">3,450196 </t>
  </si>
  <si>
    <t>-76,540349</t>
  </si>
  <si>
    <t>Edificio Mama Sanrita</t>
  </si>
  <si>
    <t>Calle 3 Oeste # 2 - 29</t>
  </si>
  <si>
    <t xml:space="preserve">3,450638 </t>
  </si>
  <si>
    <t>-76,542736</t>
  </si>
  <si>
    <t>Se encuentra en proceso de certificacion con la empresa Engygas</t>
  </si>
  <si>
    <t>Edificio Torre Ladera</t>
  </si>
  <si>
    <t>Avenida 4 Oeste # 5 - 97</t>
  </si>
  <si>
    <t>3,453463</t>
  </si>
  <si>
    <t>-76,545590</t>
  </si>
  <si>
    <t>Sa encuentran en proceso de certifiavcion con la empresa Engygas</t>
  </si>
  <si>
    <t>Edifcio Charco del Burro</t>
  </si>
  <si>
    <t>Carrera 16 # 5 - 97</t>
  </si>
  <si>
    <t>3,451005</t>
  </si>
  <si>
    <t>-76,546137</t>
  </si>
  <si>
    <t>Edificio Rio Claro</t>
  </si>
  <si>
    <t>Carrera 1Oeste # 13 - 49</t>
  </si>
  <si>
    <t xml:space="preserve">3,449791 </t>
  </si>
  <si>
    <t>-76554884</t>
  </si>
  <si>
    <t>Ie encuentra en proceso de certificacion con orez empresa Engygas</t>
  </si>
  <si>
    <t>Casino Aladdin (terminal de cali)</t>
  </si>
  <si>
    <t>Calle 30N # 5N - 23</t>
  </si>
  <si>
    <t>6613168 - 3176385869</t>
  </si>
  <si>
    <t>3,46655</t>
  </si>
  <si>
    <t>-76,52216</t>
  </si>
  <si>
    <t>Gabriel Beron</t>
  </si>
  <si>
    <t>dir.aso@vivealaddin.com</t>
  </si>
  <si>
    <t>El admanistrador informa que se encuentran en proceso de cotizacion para definir que empresa realice la certificacion la cual argumenta que solo tienen una puerta en uso por el tema de biosefuridad del covid 19</t>
  </si>
  <si>
    <t>Salud Total Eps (Ave. Las americas)</t>
  </si>
  <si>
    <t>Avenida 3Norte #19N - 03</t>
  </si>
  <si>
    <t xml:space="preserve">3,45847 </t>
  </si>
  <si>
    <t>-76,53074</t>
  </si>
  <si>
    <t>Carolina Gonzales</t>
  </si>
  <si>
    <t>sildanavc@saludtotal.com.co</t>
  </si>
  <si>
    <t>la administradora nos informa que no tenian conocimiento del acuerdo 0450 del 2018 doonde se le hace conocerdora de la misma para que realicen el proceso quedo de enviar la informacion via correo electronico los soportes de mantenimiento y el cronograma</t>
  </si>
  <si>
    <t>Supermecado Super Inter (Parque del Perro)</t>
  </si>
  <si>
    <t>Calle 4 #27-61</t>
  </si>
  <si>
    <t>3,434249</t>
  </si>
  <si>
    <t>-76,544236</t>
  </si>
  <si>
    <t>Francia Lopez</t>
  </si>
  <si>
    <t>administrador4172@grupo-exito.com</t>
  </si>
  <si>
    <t>La administra argumenta que se enuentran en el proceso de certificacion con la empresa OITEC, ya realizaron una primera visita de inspección.</t>
  </si>
  <si>
    <t>Lozano Lozano Inversiones SAS</t>
  </si>
  <si>
    <t>Carrera 43 # 5A-94</t>
  </si>
  <si>
    <t>3117463568 - 3989011</t>
  </si>
  <si>
    <t>3,4202</t>
  </si>
  <si>
    <t>-76,5463</t>
  </si>
  <si>
    <t>Maria Isabel Lozano Gonzalez</t>
  </si>
  <si>
    <t>lozanoylozanosas@hotmail.com</t>
  </si>
  <si>
    <t>Si cuenta con la certitificación anual obligatoria del ascensor con la empresa Certinext, fecha de inspección 18/12/2020, la empresa paantec realizó el ultimo mantenimiento al ascensor con fecha 06/03/2021</t>
  </si>
  <si>
    <t>Clinica Fiore</t>
  </si>
  <si>
    <t>Carrera 43A #5B-06</t>
  </si>
  <si>
    <t>4855551 ext 205</t>
  </si>
  <si>
    <t>3,4196</t>
  </si>
  <si>
    <t>Martha Lucia Aconcha</t>
  </si>
  <si>
    <t>consultas@clinicafiore.com</t>
  </si>
  <si>
    <t>No cuentan con la certificación anual obligatoria para los ascensores y puertas electricas, no han iniciado proceso, las empresas Paantec y Nike Colombiana S.A. realizarón los ultimos mantenimientos a los ascensores con fecha con fecha 06/03/2021 y 110/12/2020 respectivamente, los mantenimientos de las puertas electricas los realiza personal tecnico de la clinica.</t>
  </si>
  <si>
    <t>Edificio Guillano</t>
  </si>
  <si>
    <t>Calle 1f # 56 - 199</t>
  </si>
  <si>
    <t>Sofia Guzman</t>
  </si>
  <si>
    <t>guz.sofi@hotmail.com</t>
  </si>
  <si>
    <t>Hotel El Alba S.A.S</t>
  </si>
  <si>
    <t>Calle 9 # 51 - 04</t>
  </si>
  <si>
    <t>Alba Lucia Triviño</t>
  </si>
  <si>
    <t>info@hotelelalbacali.com</t>
  </si>
  <si>
    <t>el hotel no a iniciado proceso de certificacion por temas de pandemia se le brindan las respectivas recomendaciones para cumplir con el acuerdo 0450 y el decreto 0137</t>
  </si>
  <si>
    <t xml:space="preserve">Conjunto Residencial Altos De La Macarena </t>
  </si>
  <si>
    <t>Carrera 49a # 15 - 40</t>
  </si>
  <si>
    <t>Monica Diaz Ayala</t>
  </si>
  <si>
    <t>monicadiaza22@hotmail.com</t>
  </si>
  <si>
    <t xml:space="preserve">la propiedad estubo certificado con la empresa certinex hasta la fecha 3 diciembre del 2020 por temas de pico de pandemia se freno el proceso ya solicito nueva mente una inspeccion por parte con la misma empresa se aplazo la inspeccion para mayo no tiene soportes </t>
  </si>
  <si>
    <t>Edifico Terminal Intermunicipal de pasajeros de Cali</t>
  </si>
  <si>
    <t>Calle 30 N #2 AN - 29</t>
  </si>
  <si>
    <t>6611661 / 3187006988</t>
  </si>
  <si>
    <t>3,2753</t>
  </si>
  <si>
    <t>-76,3118</t>
  </si>
  <si>
    <t>Ivanoy Russi</t>
  </si>
  <si>
    <t>edificiotcoorsalud@terminalcali.com</t>
  </si>
  <si>
    <t>informan que l aprimera visita de verificacion se realizo 2109 por oitec, volviendo a realizar el proceso por temas de pandemia</t>
  </si>
  <si>
    <t>Centro Comercial Santiago</t>
  </si>
  <si>
    <t>Calle 30 N #2BN - 42</t>
  </si>
  <si>
    <t>3,2758</t>
  </si>
  <si>
    <t>-76,3116</t>
  </si>
  <si>
    <t>Wialid Buldai</t>
  </si>
  <si>
    <t>se les vencio la certificacio 04/02/2021 iniciaran de nuevo la recertificacion</t>
  </si>
  <si>
    <t>Edificio Don Carlos</t>
  </si>
  <si>
    <t>Carrera 58 # 3 - 125</t>
  </si>
  <si>
    <t>Maria Del Carmen Burgos</t>
  </si>
  <si>
    <t>edificidoncarlos@outlook.com</t>
  </si>
  <si>
    <t>La propiedad no a iniciado proceso de certificacion se le brindan las respectivas recomendaciones para dar cumplimiento con el acuerdo</t>
  </si>
  <si>
    <t>Torre Centenario</t>
  </si>
  <si>
    <t>Calle 6N # 1-42</t>
  </si>
  <si>
    <t>3,451995</t>
  </si>
  <si>
    <t>-76,537188</t>
  </si>
  <si>
    <t>Edificio Santa Barbara</t>
  </si>
  <si>
    <t>Calle 8a Oeste # 24c.75</t>
  </si>
  <si>
    <t>3,442087</t>
  </si>
  <si>
    <t>-76,547403</t>
  </si>
  <si>
    <t>Edificio Torres de Normandia</t>
  </si>
  <si>
    <t>Avenida 5 Oeste # 5-57</t>
  </si>
  <si>
    <t>3,453579</t>
  </si>
  <si>
    <t>-76,544771</t>
  </si>
  <si>
    <t>Conjunto Aldebaran</t>
  </si>
  <si>
    <t>Avenida 10 #21-85</t>
  </si>
  <si>
    <t>3,464566</t>
  </si>
  <si>
    <t>-76,534721</t>
  </si>
  <si>
    <t>Edificio Peñas Blancas</t>
  </si>
  <si>
    <t>Calle 23 n # 3-33</t>
  </si>
  <si>
    <t>Clinica Especializada Amiga</t>
  </si>
  <si>
    <t>Calle 5A # 42-15</t>
  </si>
  <si>
    <t>5281800 - 316242761</t>
  </si>
  <si>
    <t>3,4216</t>
  </si>
  <si>
    <t>-76,5459</t>
  </si>
  <si>
    <t>Jacobo Tobar</t>
  </si>
  <si>
    <t>orlandoarango@confandi.com.co</t>
  </si>
  <si>
    <t>El Ascensor No.1 se encuentra certificado con la empresa Oitec con fecha de inspección Septiembre 8 de 2020, el ascensor No. Se encuentra en proceso de certificación, Estilo Ingenieria realizo el ultimo mantenimiento a los equipos con fecha Febrero 27 de 2021.</t>
  </si>
  <si>
    <t>Edificio Trianon</t>
  </si>
  <si>
    <t>Calle 23BN # 5N - 37</t>
  </si>
  <si>
    <t>3,2748</t>
  </si>
  <si>
    <t>-76,3146</t>
  </si>
  <si>
    <t>S realizaron dos visitas las cuales no fueron atendidas por la administracion entonces se direcciona para traslado</t>
  </si>
  <si>
    <t>Edificio Chapman</t>
  </si>
  <si>
    <t>Avenida 5BN # 22N - 38</t>
  </si>
  <si>
    <t>3,4639</t>
  </si>
  <si>
    <t>-76,5290</t>
  </si>
  <si>
    <t>Edifico Isabel Cistina</t>
  </si>
  <si>
    <t>Avenida5AN #21 - 35</t>
  </si>
  <si>
    <t>-76,5293</t>
  </si>
  <si>
    <t>S realizaron dos visitas las cuales no fueron atendidas por la administracion entonces se direcciona para traslado ya que es un edificio incautado por la fiscalia pero se encuentra viviendo una persona que le presta vigilancia</t>
  </si>
  <si>
    <t>Edifico Torre Versalles</t>
  </si>
  <si>
    <t>Avenida 5BN #23n -35</t>
  </si>
  <si>
    <t>3,4646</t>
  </si>
  <si>
    <t>S realizaron dos visitas las cuales no fueron atendidas por la administracion entonces se direcciona para traslado ya que el guarda recibe las circulares informativas pero no dan respuesta</t>
  </si>
  <si>
    <t xml:space="preserve">Hotel Haus </t>
  </si>
  <si>
    <t>Carrera 1 Oeste # 4-29</t>
  </si>
  <si>
    <t>3,451036</t>
  </si>
  <si>
    <t>-76,543899</t>
  </si>
  <si>
    <t>Lucia Arcila</t>
  </si>
  <si>
    <t>luciaarcila@gmail.com</t>
  </si>
  <si>
    <t>La administradora no entrega ninguna documentacion.</t>
  </si>
  <si>
    <t>Ribera del Rio</t>
  </si>
  <si>
    <t>Carrera 1 Oeste # 11-85</t>
  </si>
  <si>
    <t>3,451099</t>
  </si>
  <si>
    <t>-76,553073</t>
  </si>
  <si>
    <t>Diana Angel</t>
  </si>
  <si>
    <t>diangelbravo@hotmail.com</t>
  </si>
  <si>
    <t>Energygas</t>
  </si>
  <si>
    <t>Los 2 ascensores se encuentran certificados a la fecha con la empresa Energygas</t>
  </si>
  <si>
    <t>Samanes del Rio</t>
  </si>
  <si>
    <t>Carrera 1 Oeste # 11-77</t>
  </si>
  <si>
    <t>3,451122</t>
  </si>
  <si>
    <t>-76,552721</t>
  </si>
  <si>
    <t>Sandra Lucia Arcos</t>
  </si>
  <si>
    <t>edificiosamanesdelrio@gmail.com</t>
  </si>
  <si>
    <t xml:space="preserve">Los 2 ascensores tienen la certificación vencida, </t>
  </si>
  <si>
    <t>Edifico MV Cristales</t>
  </si>
  <si>
    <t>Calle 10 Bis Oeste #28 - 113</t>
  </si>
  <si>
    <t>3,2620</t>
  </si>
  <si>
    <t>76,3259</t>
  </si>
  <si>
    <t>Adiela Muriel</t>
  </si>
  <si>
    <t>admusi15@hotmail.com</t>
  </si>
  <si>
    <t>nos informaron que estaban certificados pero no entregaron la documentacion pertinente para que fuera veraz la informacion suinistrada, tampoco enviaron documentacion de soportes de mantenimiento ni cronograma de las mismas</t>
  </si>
  <si>
    <t>Fundacion Prevrenal</t>
  </si>
  <si>
    <t>Carrera 41 # 5B-82</t>
  </si>
  <si>
    <t>3,4218</t>
  </si>
  <si>
    <t>-76,5447</t>
  </si>
  <si>
    <t>Alberto Ochoa Avila</t>
  </si>
  <si>
    <t>admin@prevrenal.org</t>
  </si>
  <si>
    <t>No cuentan con la certificación anual obligatoria para el ascensor, se encuentran en proceso con la empresa Oitec, aun no se ha programado visita para la primera inspeccion , se encuentran reallizando adecuaciones, el ultimo mantenimiento lo realizo la empresa Inttec con fecha Febrero 13 de 2021.</t>
  </si>
  <si>
    <t>Medicips SAS</t>
  </si>
  <si>
    <t>Carrera 41 #5B-89</t>
  </si>
  <si>
    <t>3,4219</t>
  </si>
  <si>
    <t>-76,5446</t>
  </si>
  <si>
    <t>Andres Libreros</t>
  </si>
  <si>
    <t>dir.operativoredcali@medicips.com</t>
  </si>
  <si>
    <t>No cuentan con la certificación anual obligatoria para el ascensor, se encuentra en proceso de certificación con la empresa Montajes y Procesos MP SAS, con fecha de inspeccion 12/03/202, no presento informe fisico.</t>
  </si>
  <si>
    <t>Edificio Margarita</t>
  </si>
  <si>
    <t>Avenida 4 N #13N - 99</t>
  </si>
  <si>
    <t>3,4574</t>
  </si>
  <si>
    <t>-76,5328</t>
  </si>
  <si>
    <t>Limbana Soto Toro</t>
  </si>
  <si>
    <t>limbaniasototoro@hotmail.com</t>
  </si>
  <si>
    <t>el ascensor se encuentra certificado por la empresa certinext hasta 24/10/2021 y le realiza mantenimiento ascensores greenergy con fecha de la misma 04/02/2021 , pero de la puerta electrica estan en proceso de cotizaciones para debida certificion</t>
  </si>
  <si>
    <t>Edificio Sarabena</t>
  </si>
  <si>
    <t>Calle 21N # 5DN - 22</t>
  </si>
  <si>
    <t>3,4629</t>
  </si>
  <si>
    <t>-76,5298</t>
  </si>
  <si>
    <t>los dos ascensores cuenta con la certificacion vigente hasta 09/12/2021 y realizan el mantenimiento con ascensores greenergy con fecha de realizacion 08/02/2021, la puerta electrica informa que realizaran el mantenimiento mas frecuentemente ya que la misma no les falla casi igualmente se encuentran el el proceso de cotizacion para debida certificacion</t>
  </si>
  <si>
    <t>Edificio Centenario Real</t>
  </si>
  <si>
    <t>Calle 4N # 1N - 47</t>
  </si>
  <si>
    <t>3,4516</t>
  </si>
  <si>
    <t>-76,5387</t>
  </si>
  <si>
    <t>el ascensor cuenta con la certificacion vigente hasta 21/12/2021 y el mantenimiento lo realiza ascensores greenergy , la puerta electrica se encuentra en proceso de cotizacion</t>
  </si>
  <si>
    <t>Conjunto residencial Jardin del vientoEtapa 1-2</t>
  </si>
  <si>
    <t>Carrera 1A #55 - 35</t>
  </si>
  <si>
    <t>3,2838</t>
  </si>
  <si>
    <t>76,305</t>
  </si>
  <si>
    <t>Yenny Marinez</t>
  </si>
  <si>
    <t>Jardin121@hotmail.com</t>
  </si>
  <si>
    <t>se encuentran en proceso con Certinext con una primera inspeccion 10/07/2020 y el mantenimiento con instatell y lo realizan anual</t>
  </si>
  <si>
    <t>Edificio Altagracia</t>
  </si>
  <si>
    <t>AvenidaBN # 21 - 79</t>
  </si>
  <si>
    <t>Luz Elena Ariza</t>
  </si>
  <si>
    <t>Informan que se encuentran en proceso de cotizacion pero no enviaron la informacion de las cotizaciones y les realizan el mantenimiento la empresa Ascel Ascensores y Electronica con fecha de 01/03/2021</t>
  </si>
  <si>
    <t>Unidad Residencial Santa Cecilia</t>
  </si>
  <si>
    <t>Avenida 2 H #52 AN - 51</t>
  </si>
  <si>
    <t>Alexandra Cardona</t>
  </si>
  <si>
    <t>acardona@hgv.com.co</t>
  </si>
  <si>
    <t>No se encuentran en proceso de certificacion y tampoco suministraron soportes y cronogramas de mantenimiento</t>
  </si>
  <si>
    <t>Conjunto Residencial Arizona</t>
  </si>
  <si>
    <t>Carrera 1Bis #56 - 84</t>
  </si>
  <si>
    <t>Se encuentran los 1 ascensore certificado por oitec con fecha de 04/01/2021 y tres en proceso con Oitec tambien pero no suministraron la informacion, la puerta electrica estan en proceso de cotizacion</t>
  </si>
  <si>
    <t>Messer de Colombia S.A</t>
  </si>
  <si>
    <t>Calle 13 # 33A - 45</t>
  </si>
  <si>
    <t>3,423368</t>
  </si>
  <si>
    <t>-76,529802</t>
  </si>
  <si>
    <t>Diego Fernando Blanco</t>
  </si>
  <si>
    <t>delfa.camallo@messer-.co.com</t>
  </si>
  <si>
    <t>El equipo se encuentra certificadi con vigencia 12/02/2022</t>
  </si>
  <si>
    <t>Clinica San Fernando S.A</t>
  </si>
  <si>
    <t>Calle 5A # 38 - 48</t>
  </si>
  <si>
    <t>3,428015</t>
  </si>
  <si>
    <t>-76,546411</t>
  </si>
  <si>
    <t>Jhon Mario Gonzales</t>
  </si>
  <si>
    <t>proyectoscspc@gmail.com</t>
  </si>
  <si>
    <t>Se encuentra en proceso con OITEC Visita de inspeccion de 10/01/2020 Relizaron el 85% de la correccion de los defectos encontrados</t>
  </si>
  <si>
    <t xml:space="preserve">No </t>
  </si>
  <si>
    <t>Conjunto Residencial Torres De La Fontana</t>
  </si>
  <si>
    <t>Calle 13a # 66b - 60</t>
  </si>
  <si>
    <t>Marta Lucia Gomez</t>
  </si>
  <si>
    <t>torresdelafontana@hotmail.com</t>
  </si>
  <si>
    <t xml:space="preserve">la propieda apenas solicito una inspeccion se encontraba primero en adecuaciones para obtener la certificacion </t>
  </si>
  <si>
    <t>Conjunto Multifamiliar rincon de guadalupe</t>
  </si>
  <si>
    <t>Calle 18 # 33b-88</t>
  </si>
  <si>
    <t>Gloria Franco Diaz</t>
  </si>
  <si>
    <t>multifamiliarricondeguadalupe@gmail.com</t>
  </si>
  <si>
    <t>la propieda no a iniciado proceso de certificacion la señora administradora argumenta por temas de pandemia no han tenido a presupuesto necesario se le brindan las respectivas recomendaciones para dar cumplimiento con el decreto 0137</t>
  </si>
  <si>
    <t>Conjunto Residencial Gemelos De Guadalupe</t>
  </si>
  <si>
    <t>Carrera 64a # 13c-65</t>
  </si>
  <si>
    <t>gemelos-guadalupe@hotmail.com</t>
  </si>
  <si>
    <t>la propiedad no a iniciado proceso de certificacion la administradora argumenta tener una cita previa con una empresa certificadora para realizar una inspeccion e iniciar proceso brinda soportes de mantenimiento preventivo</t>
  </si>
  <si>
    <t>Recuperar S.A. IPS</t>
  </si>
  <si>
    <t>Calle 5A # 40-21</t>
  </si>
  <si>
    <t>3,4224</t>
  </si>
  <si>
    <t>-76,5458</t>
  </si>
  <si>
    <t>Alejandra Cardona Flores</t>
  </si>
  <si>
    <t>coordinadoradmon@recuperarips.com</t>
  </si>
  <si>
    <t>No cuentan con la certificación anual obligatoria para el ascensor, no han iniciado proceso, La empresa Paantec realizo el ultimo mantenimiento con fecha Marzo 9 de 2021</t>
  </si>
  <si>
    <t>Asociación Profamilia</t>
  </si>
  <si>
    <t>Calle7 # 41-34</t>
  </si>
  <si>
    <t>Laura Escobar</t>
  </si>
  <si>
    <t>edwin.arango@profamilia.org.co</t>
  </si>
  <si>
    <t>Si cuenta con la certificación anual obligatoria con la empresa Oitec, fecha de inspección Octubre 15 de 2020, la empresa schindler Andino realizo el ultimo mantenimiento con fecha Marzo 16 de 2021</t>
  </si>
  <si>
    <t>Enval SAS.</t>
  </si>
  <si>
    <t>Carrera 40 # 6-79</t>
  </si>
  <si>
    <t>Esperanza Chamorro</t>
  </si>
  <si>
    <t>talentohumano.henval@gmail.com</t>
  </si>
  <si>
    <t>No cuenta con la certificación anual obligatoria para el ascensor y puerta electrica, se encuentran en proceso con la empresa certinext, Estilo Ingenieria realizo el ultimo mantenimiento al ascensor con fechca Marzo 15 de 2021, Instaltec realizo el ultimo mantenimiento a la puerta electrica con fecha Diciembre 1 de 2020.</t>
  </si>
  <si>
    <t>Edificio Centro Empresarial</t>
  </si>
  <si>
    <t>Avenida Roosevelt # 39-15</t>
  </si>
  <si>
    <t>5533960 - 3002906531</t>
  </si>
  <si>
    <t>Luz Marina Cardozo Ovalle</t>
  </si>
  <si>
    <t>lmc-ph@hotmail.com</t>
  </si>
  <si>
    <t>No cuentan con la certificación anual obligatoria para los ascensores 1 y 2, se encuentran en preceso de certificación con Certinext, primera visita de inspección Noviembre 7 de 2019,Ascensores Tecnivec realizo el ultimo mantenimiento con fecha Marzo 6 de 2021</t>
  </si>
  <si>
    <t>Conjunto Residencial Parque de Vallarda</t>
  </si>
  <si>
    <t>Calle 59 #1Bis-30</t>
  </si>
  <si>
    <t>Gloria Valencia Mondragon</t>
  </si>
  <si>
    <t>parquedevallarta@hotmail.com</t>
  </si>
  <si>
    <t>No cuenta con la certificación anual obligatoria para la puerta electrica vehicular, se encuentran en proceso,mantenimiento al ascensor con fechca Marzo 15 de 2021</t>
  </si>
  <si>
    <t>Medico Transporte S.A.S</t>
  </si>
  <si>
    <t>Carrera 3 #57-77</t>
  </si>
  <si>
    <t xml:space="preserve">Ruben Dario Ramirez </t>
  </si>
  <si>
    <t>meditrans@hotmail.com</t>
  </si>
  <si>
    <t xml:space="preserve">No cuenta con la certificacion anula, desconocia del Acuerdo. se le hace aclaracion de la obligatoriedad y la importncia de estar certificado </t>
  </si>
  <si>
    <t>Recuperar IPS Oncologia</t>
  </si>
  <si>
    <t>Calle 5A # 39-52</t>
  </si>
  <si>
    <t>3.425578</t>
  </si>
  <si>
    <t>76.546836</t>
  </si>
  <si>
    <t>Alejandra Cardona</t>
  </si>
  <si>
    <t>No cuentan con la certificación anual obligatoria para el ascensor, No han iniciado proceso para la certificación, La empresa SAGA Elevación e ingeniería realizo el ultimo mantenimiento con fecha Febrero 17 de 2021.</t>
  </si>
  <si>
    <t>Edificio Montjuic</t>
  </si>
  <si>
    <t>Calle 12A Oeste # 2A - 50</t>
  </si>
  <si>
    <t>3.447609</t>
  </si>
  <si>
    <t>76.553439</t>
  </si>
  <si>
    <t>Gloria Patricia Davila</t>
  </si>
  <si>
    <t>montjuicph@gmail.com</t>
  </si>
  <si>
    <t xml:space="preserve"> Tres equipos se encuentran certificados </t>
  </si>
  <si>
    <t>Edificio Arboleda 360</t>
  </si>
  <si>
    <t>Carrera 2B # 15 - 168</t>
  </si>
  <si>
    <t>3.449297</t>
  </si>
  <si>
    <t>76.546941</t>
  </si>
  <si>
    <t>edificioarboleda360@gmail.com</t>
  </si>
  <si>
    <t>Dos ascensores certificados una puerta electrica vehicular en proceso</t>
  </si>
  <si>
    <t>Castellon De Santa Teresita</t>
  </si>
  <si>
    <t>Carrera 2BOeste 14 - 44</t>
  </si>
  <si>
    <t>3.447825</t>
  </si>
  <si>
    <t>76.554799</t>
  </si>
  <si>
    <t>Jeydy Torres</t>
  </si>
  <si>
    <t>edificiocastellonst@gmail.com</t>
  </si>
  <si>
    <t>Se encuentran en proceso de Certificacion</t>
  </si>
  <si>
    <t>Santiago de Compostela</t>
  </si>
  <si>
    <t>Calle 14 Oeste # 2B- 18</t>
  </si>
  <si>
    <t>76.555177</t>
  </si>
  <si>
    <t>scompostelaph@gamail.com</t>
  </si>
  <si>
    <t>Molinos de Santa teresira</t>
  </si>
  <si>
    <t>Carrera 1 Oeste # 17oeste - 77</t>
  </si>
  <si>
    <t>3.447448</t>
  </si>
  <si>
    <t>76.557214</t>
  </si>
  <si>
    <t>Patricia Forero</t>
  </si>
  <si>
    <t>conjuntomolinos@gmail.com</t>
  </si>
  <si>
    <t>Conjunto Residencial Roincon de la Flora 4</t>
  </si>
  <si>
    <t>Calle 32 AN #2 - 165</t>
  </si>
  <si>
    <t>3,4676</t>
  </si>
  <si>
    <t>76,5202</t>
  </si>
  <si>
    <t>Angelica Bedoya</t>
  </si>
  <si>
    <t>conjuntorincondelaflora4@gmail.com</t>
  </si>
  <si>
    <t>Los 4 ascensores se encuntran certificados por Oitec con fecha de 11/12/2020 y la puerta apenas se inicio el proceso de cotizacion</t>
  </si>
  <si>
    <t>Conjunto multifamiliar Rincon de la Flora 2</t>
  </si>
  <si>
    <t>Avenida 2BN # 32AN - 33</t>
  </si>
  <si>
    <t>3,286</t>
  </si>
  <si>
    <t>76,3114</t>
  </si>
  <si>
    <t>Carlos Andres Agudelo</t>
  </si>
  <si>
    <t>rincondelaflora2@gmail.com</t>
  </si>
  <si>
    <t>Nos informan que estan en proceso de certificacion pero no enviaron la documentacion pertinente para verificacion de la misma</t>
  </si>
  <si>
    <t>Conjunto Residencial Castilla Grande</t>
  </si>
  <si>
    <t>Calle 18 # 69-100</t>
  </si>
  <si>
    <t>conjuntocastillagrande@hotmail.com</t>
  </si>
  <si>
    <t>la propiedad no a iniciado proceso de ceertificacion tiene cita para realizar inspeccion 16/4/2021</t>
  </si>
  <si>
    <t>Unidad Residencial Torres De La Vega</t>
  </si>
  <si>
    <t>Calle 7 # 39-24</t>
  </si>
  <si>
    <t>Adiela Cepeda</t>
  </si>
  <si>
    <t>etdelavega2017@gmail.com</t>
  </si>
  <si>
    <t xml:space="preserve">se encuentra en proceso ya se realizo una segunda inspeccion en espera de respuesta por parte de Oitec </t>
  </si>
  <si>
    <t>Conjunto ressidencial prados de san agustin</t>
  </si>
  <si>
    <t>Calle 32 AN #2BN - 55</t>
  </si>
  <si>
    <t>3,4685</t>
  </si>
  <si>
    <t>76,5208</t>
  </si>
  <si>
    <t>Carlos Lopez Orozco</t>
  </si>
  <si>
    <t>crpradosdesanagustin@gmail.com</t>
  </si>
  <si>
    <t>informan que la constructora esta en el proceso ya que es la encargada de la misma y la puerta electrica si no tiene conocimiento</t>
  </si>
  <si>
    <t>Conjunto Residencial Terrazino</t>
  </si>
  <si>
    <t>Calle 34 AN # 2AN - - 70</t>
  </si>
  <si>
    <t>Humberto Gomez Valencia</t>
  </si>
  <si>
    <t>crterrazino@hotmail.com</t>
  </si>
  <si>
    <t>nos informan que le realizaron la primera visita de inspeccion con Oitec pero no anexaron documentacion</t>
  </si>
  <si>
    <t>Conjunto Residencial Rincon de la Flora 3</t>
  </si>
  <si>
    <t>Avenida 5B # 32AN - 42</t>
  </si>
  <si>
    <t>rincondelaflora3@gmail.com</t>
  </si>
  <si>
    <t>los ascensores se encuentran certificados por itec con fecha de 03/11/2020 y la puerta electrica 13/03/2021</t>
  </si>
  <si>
    <t>Conjunto Residencial Altos De Parque</t>
  </si>
  <si>
    <t>Calle 66 # 1 -30</t>
  </si>
  <si>
    <t>3.483693</t>
  </si>
  <si>
    <t>76.495909</t>
  </si>
  <si>
    <t>Deyanira Moreno Andrade</t>
  </si>
  <si>
    <t>craltosdelparque@hotmail.com</t>
  </si>
  <si>
    <t>Los Ascensores se encuentran en adecuacion para una futura certificacio.</t>
  </si>
  <si>
    <t>Conjunto Residencial Torres de Comfandi N</t>
  </si>
  <si>
    <t>Calle 54 A # 1 A - 67</t>
  </si>
  <si>
    <t>3,2834</t>
  </si>
  <si>
    <t>70,305</t>
  </si>
  <si>
    <t>Andrea Meneses</t>
  </si>
  <si>
    <t>La señora administradora el dia 19 de marzo no asisti a la cita para visita programada, se traslada por el motivo anterior</t>
  </si>
  <si>
    <t>Conjunto Residencial Robles del Norte</t>
  </si>
  <si>
    <t>Carrera 1 B # 51-38</t>
  </si>
  <si>
    <t>3,2824</t>
  </si>
  <si>
    <t>76,3016</t>
  </si>
  <si>
    <t>Danilo Peralta</t>
  </si>
  <si>
    <t>roblesdelnorte@gmail.com</t>
  </si>
  <si>
    <t>14/10/202</t>
  </si>
  <si>
    <t>La puerta electrica se encuentra certificada por Servimeteres, desde el 14/10/2020.</t>
  </si>
  <si>
    <t>Conjunto Residencial Lili Del Viento Etapa 1</t>
  </si>
  <si>
    <t>Carrera 99a # 45-200</t>
  </si>
  <si>
    <t>Luis Antonio De La Cruz</t>
  </si>
  <si>
    <t>conjuntoresidenciallilidelviento@hotmail.com</t>
  </si>
  <si>
    <t>se encuentran en proceso de adecuacion para poder obtener la certificacion esperan una segunda inspecion por parte de la empresa Oitec</t>
  </si>
  <si>
    <t>Edificio Daniela</t>
  </si>
  <si>
    <t>Calle 8 # 42 - 55</t>
  </si>
  <si>
    <t>edificiodanielacali@gmail.com</t>
  </si>
  <si>
    <t>se encuentra en proceso de certificacion con la empresa certinex para dar cumplimiento con el acuerdo 0450 y el decreto 0137</t>
  </si>
  <si>
    <t>Conjunto Residencial Portal De Alferez</t>
  </si>
  <si>
    <t>Carrera 115 # 18 - 43</t>
  </si>
  <si>
    <t xml:space="preserve">Victoria Eugenia Pineda </t>
  </si>
  <si>
    <t>conjuntoresidencialportaldealferez@gmail.com</t>
  </si>
  <si>
    <t>las torres 1,2,4 se encuentran certificadas vigentes hasta la fecha 5/12/2021 las otras dos torres 3 y 5 se encueentran en adecuaciones para poder obtener la certificacion y la puerta vehicular</t>
  </si>
  <si>
    <t>Edificio Camanay</t>
  </si>
  <si>
    <t>Calle 10 N # 4N - 46</t>
  </si>
  <si>
    <t>3,4559</t>
  </si>
  <si>
    <t>76,5352</t>
  </si>
  <si>
    <t>Amelia Moya</t>
  </si>
  <si>
    <t>gap_0601@hotmail.com</t>
  </si>
  <si>
    <t>La administradora informa que volvieron al proceso de certificacion en febrero ya que tenian problemas administractivos con oitec ya que el funcionario que realizo la 1a inspeccion se retiro y ni dejo registro de la visita ni el informe , tienen dos puertas vehiculares manuales en un futuro seran modernizadas.</t>
  </si>
  <si>
    <t>Edificio Torre Blanca</t>
  </si>
  <si>
    <t>Calle 12 N # 7N - 09</t>
  </si>
  <si>
    <t>3,4568</t>
  </si>
  <si>
    <t>76,5350</t>
  </si>
  <si>
    <t>aychelbte@hotmail.com</t>
  </si>
  <si>
    <t>Nos informan que no tenian conocimiento del acuerdo 0450 del 2018 la cual se pondran en conocimiento de la misma y cada puerta electrica tiene su propietario</t>
  </si>
  <si>
    <t>Edificio Guzman</t>
  </si>
  <si>
    <t>Calle 10 N # 4N - 76</t>
  </si>
  <si>
    <t>3,4561</t>
  </si>
  <si>
    <t>76,5353</t>
  </si>
  <si>
    <t>Xiomara Narvadez</t>
  </si>
  <si>
    <t>xnarvadez@rgcia.com</t>
  </si>
  <si>
    <t>La administradora nos informa que no tenia conocimiento del acuerdo 0450 del 2018 la cual se pondran al tanto de la misma</t>
  </si>
  <si>
    <t>Conjunto Residencial Palo Verde</t>
  </si>
  <si>
    <t>Calle 15 # 122 - 151</t>
  </si>
  <si>
    <t>admonpaloverde@gmail.com</t>
  </si>
  <si>
    <t xml:space="preserve">la propiedad cuenta con una Inspeccion vencida 11/12/2019 el señor alejandro cardona argumenta que ya realizaron una segunda inspeccion tan sin embargo se encuentra en espera del informe de ispeccion por parte de oitec </t>
  </si>
  <si>
    <t>Conjunto Residencial Paraiso Del Caney</t>
  </si>
  <si>
    <t>Carrera 85a # 48-20</t>
  </si>
  <si>
    <t>Leonardo Lozano</t>
  </si>
  <si>
    <t>paraisodelcaney@gmail.com</t>
  </si>
  <si>
    <t>Parametrizando Ingenieria Sas</t>
  </si>
  <si>
    <t>la propiedad se encuentra certificada hasta la fecha 27 agosto 2021 le da cumplimientoo</t>
  </si>
  <si>
    <t xml:space="preserve">Hotel El Peñon </t>
  </si>
  <si>
    <t>Calle 1 Oeste # 2-61</t>
  </si>
  <si>
    <t>3.449765</t>
  </si>
  <si>
    <t>76.541201</t>
  </si>
  <si>
    <t>Lesek Papaloeva</t>
  </si>
  <si>
    <t>operaciones@hotelelpenon.com</t>
  </si>
  <si>
    <t>El ascensor no se encuentra en proceso de certificacion.</t>
  </si>
  <si>
    <t xml:space="preserve">Balcones de San Juan </t>
  </si>
  <si>
    <t>Avenida 4 #6N-06-31</t>
  </si>
  <si>
    <t>3.454013</t>
  </si>
  <si>
    <t>76.537780</t>
  </si>
  <si>
    <t>Blanca Betancourth</t>
  </si>
  <si>
    <t>esperanza.pazb@gmail.com</t>
  </si>
  <si>
    <t>Los equipos se encuentran en proceso de renovar la certificación, con la empresa OITEC.</t>
  </si>
  <si>
    <t>Hotel el gran terminal</t>
  </si>
  <si>
    <t>Avenida 2B # 31A - 91</t>
  </si>
  <si>
    <t>Oscar Montoya</t>
  </si>
  <si>
    <t>hgterminal@gmail.com</t>
  </si>
  <si>
    <t>El ascensor se encuentra fuera de servicio desde marzo del 2020 por temas de pandemia y presupuesto la cual periodicamente le hacen la visita de mantenimiento asi el ascensor este fuera de servicio asi nos informa</t>
  </si>
  <si>
    <t>Conjunto Residencial Rincon de la Flora 1</t>
  </si>
  <si>
    <t>Calle 32AN # 2B - 63</t>
  </si>
  <si>
    <t>3,4684</t>
  </si>
  <si>
    <t>Martha Herrera</t>
  </si>
  <si>
    <t>rincondelaflora1@gmail.com</t>
  </si>
  <si>
    <t>Ladministradora nos informa que tubvieron la primera inspeccion 13/05/2019 la cual quedaron en enviar la informacion pertinente por correo</t>
  </si>
  <si>
    <t>Conjunto Residencial Balcones de la Flora</t>
  </si>
  <si>
    <t>Avenida 2FN #32A - 30</t>
  </si>
  <si>
    <t>3,4691</t>
  </si>
  <si>
    <t>76,5212</t>
  </si>
  <si>
    <t>balconesdelaflora2daetapa@gmail.com</t>
  </si>
  <si>
    <t>La administradora nos indica que iniciaran el proceso de cotizacion para la debida certificacion porque se encontraba en espera de asamblea general del conjunto</t>
  </si>
  <si>
    <t>Edificio Portales</t>
  </si>
  <si>
    <t>Calle 21 N # 2 N - 32</t>
  </si>
  <si>
    <t>3,467</t>
  </si>
  <si>
    <t>76,5102</t>
  </si>
  <si>
    <t>Se trasladan segunda visita de verificacion sin atencion</t>
  </si>
  <si>
    <t>Conjunto Residencial Prados del Rosal</t>
  </si>
  <si>
    <t>Calle 32 AN # 2 A - 37</t>
  </si>
  <si>
    <t>3,2738</t>
  </si>
  <si>
    <t>76,3138</t>
  </si>
  <si>
    <t>Conjunto Residencial Girasoles de la Flora</t>
  </si>
  <si>
    <t>Calle 31 BN #2BN - 83</t>
  </si>
  <si>
    <t>3,4696</t>
  </si>
  <si>
    <t>Maria del Pilar Perdomo</t>
  </si>
  <si>
    <t>girasolesdelaflora@gmail.com</t>
  </si>
  <si>
    <t>No cuentan con presupuesto para la debida certificacion asi nos informa la administradora y se el realiza mantenimiento cada 2 meses</t>
  </si>
  <si>
    <t>Loma del Oeste</t>
  </si>
  <si>
    <t>Calle 2 Oeste # 2a-151</t>
  </si>
  <si>
    <t>3.447155</t>
  </si>
  <si>
    <t>76.551502</t>
  </si>
  <si>
    <t>Huber Franco</t>
  </si>
  <si>
    <t>admonlomadeloeste@hotmail.com</t>
  </si>
  <si>
    <t>Conjunto Residencial Senderos De La Pradera</t>
  </si>
  <si>
    <t>Carrera 98 # 53 - 181</t>
  </si>
  <si>
    <t>crsenderosdelapradera@gmail.com</t>
  </si>
  <si>
    <t>se encuntra certificados hasta la fecha 6 agosto 2021 con los ascensores y la puerta vehicular</t>
  </si>
  <si>
    <t>Edificio Torre Cosmo Plaza</t>
  </si>
  <si>
    <t>Carrera 50 # 5d - 37</t>
  </si>
  <si>
    <t>Yuliana Tabarez</t>
  </si>
  <si>
    <t>edificiocosmoplaza@gmail.com</t>
  </si>
  <si>
    <t xml:space="preserve">La propiedad cuenta con la certificacion de los 2 ascensores la puesta vehucular no a inicado proceso de certificacion vigentes hasta la fecha 02/12/2021 </t>
  </si>
  <si>
    <t xml:space="preserve">Edificio Torre Galeon </t>
  </si>
  <si>
    <t>Carrera 50  # 8f - 50</t>
  </si>
  <si>
    <t>Elizabeth Perez</t>
  </si>
  <si>
    <t>pisape2004@yahoo.com</t>
  </si>
  <si>
    <t xml:space="preserve">La propiedad cuenta con la certificacion de los 2 ascensores la puesta vehucular no a inicado proceso de certificacion vigentes hasta la fecha 06/07/2021 </t>
  </si>
  <si>
    <t>LA 14 SA. Cosmocentro</t>
  </si>
  <si>
    <t>Calle 5 #50-103</t>
  </si>
  <si>
    <t>Luis Javier Arias</t>
  </si>
  <si>
    <t>lider.cosmocentro35@la14sa.com</t>
  </si>
  <si>
    <t xml:space="preserve">No cuenta con ningun sistema certificado. se espera a que envien documentcio requeridad  por la verificacion como soportes de cronograma de mantenimientos y cronograma anual, se les  hace recomendacion de no utilizar una escalera que se encuentra dañada por precaucion </t>
  </si>
  <si>
    <t xml:space="preserve">Cosmocentro Centro Comercial </t>
  </si>
  <si>
    <t>Rodolfo vidal</t>
  </si>
  <si>
    <t>seguridad.industrial@cosmocentro.com</t>
  </si>
  <si>
    <t xml:space="preserve">Cuentan con la certificacion de dos ascensores. el proceso de los otros tres al igual el centro comercial se encuentra en ampliacion y los sistemas de esa parte estaran certificados con la empresa que adelantan la contratacion. por lo mismo la parte antigua del centro comercial va renobar dos escaleras electricas. nuevas </t>
  </si>
  <si>
    <t>Edificio Calibio</t>
  </si>
  <si>
    <t>Calle 13 Oeste # 29-05</t>
  </si>
  <si>
    <t>Claudia Perez</t>
  </si>
  <si>
    <t>No suministra</t>
  </si>
  <si>
    <t>Los ascensores se encuentran en proceso de certificación, porque tienen la certificación vencida.</t>
  </si>
  <si>
    <t>Apartamentos Vicenzzo</t>
  </si>
  <si>
    <t>Calle 12 Oeste #2B- 1-24</t>
  </si>
  <si>
    <t>Liliana Zavala</t>
  </si>
  <si>
    <t>Los ascensores se encuentran en proceso de certificación.</t>
  </si>
  <si>
    <t>MIrador del Oest</t>
  </si>
  <si>
    <t>Carrera 2D #12 Oeste -94</t>
  </si>
  <si>
    <t>edificiomiradordeloeste@hotmail.com</t>
  </si>
  <si>
    <t>Los 3 ascensores se encuentran en proceso de certificacion con la empresa OITEC</t>
  </si>
  <si>
    <t>Edificio Torres de San fernado</t>
  </si>
  <si>
    <t>Carrera 24C # 4 - 38</t>
  </si>
  <si>
    <t>Maria Angel</t>
  </si>
  <si>
    <t>La administradora manifesto que se encuentran en proceso de Certificacion con OITEC. no presenta soporte fisico de informe de inspeccion.</t>
  </si>
  <si>
    <t>Tamari de Comfandi</t>
  </si>
  <si>
    <t>Calle 12Oeste # 1 - 35</t>
  </si>
  <si>
    <t>No se encuentra en proceso</t>
  </si>
  <si>
    <t>F.Clinica Infantil Club Noel</t>
  </si>
  <si>
    <t>Calle 5 # 22 - 76</t>
  </si>
  <si>
    <t xml:space="preserve">Motel  </t>
  </si>
  <si>
    <t>Wilson Valencia</t>
  </si>
  <si>
    <t>ambiente.fisico.tec@fciclubnoel.com</t>
  </si>
  <si>
    <t>7 Equipos los cuales se encuentran certificados 4 puertas con sensor, los 2 ascensores se encuentran en proceso de certificacion y la puerta electrica vehicular se encuetra en proceso de cotizacion paar su futura certificacion.</t>
  </si>
  <si>
    <t>Edificio Juieth</t>
  </si>
  <si>
    <t>Carrera 2D Oeste # 13 - 37</t>
  </si>
  <si>
    <t>Ferenando Gomez</t>
  </si>
  <si>
    <t>fdogomez43@gmail.com</t>
  </si>
  <si>
    <t>Desconocian el acuerdo se le realiza la socializacion y divulgacion del acuerdo 0450 de 2018</t>
  </si>
  <si>
    <t>Aparta Hotel 7 Maravillas</t>
  </si>
  <si>
    <t>Calle 10 # 39- 49</t>
  </si>
  <si>
    <t>Nelson Vallejo</t>
  </si>
  <si>
    <t>El ascensor se encuentra clausurado</t>
  </si>
  <si>
    <t xml:space="preserve">Mp Hotel </t>
  </si>
  <si>
    <t>Carrera 34 # 6-61</t>
  </si>
  <si>
    <t>3.427.774</t>
  </si>
  <si>
    <t>76.538.637</t>
  </si>
  <si>
    <t>Edna Quintero</t>
  </si>
  <si>
    <t>administracion@mphotel.com</t>
  </si>
  <si>
    <t>Los ascensores tienen la certificacion vencida.</t>
  </si>
  <si>
    <t xml:space="preserve">      </t>
  </si>
  <si>
    <t>Sendero del Aguacatal</t>
  </si>
  <si>
    <t>Avenida 10 Oeste #10c-15</t>
  </si>
  <si>
    <t>3.457.614</t>
  </si>
  <si>
    <t>76.554.874</t>
  </si>
  <si>
    <t xml:space="preserve">Maria Crsitina Echeverry </t>
  </si>
  <si>
    <t>crsenderodelaguacatal@hotmail.com</t>
  </si>
  <si>
    <t>Los ascensores se encuentran al dia con la certificacion</t>
  </si>
  <si>
    <t>Home Sentry</t>
  </si>
  <si>
    <t>Avenidad 6a Bis # 29N-41</t>
  </si>
  <si>
    <t>Israel Nuñez</t>
  </si>
  <si>
    <t>administrador.cali@homesentry .net</t>
  </si>
  <si>
    <t xml:space="preserve">Cuentan con la Certificacion  de las dos rampas electricas, los ascensores no poseen la certificacion pero se encuentran en proceso con la empresa contratada </t>
  </si>
  <si>
    <t>Edificio Centro Profesional</t>
  </si>
  <si>
    <t>Calle 23 N #6 AN-17</t>
  </si>
  <si>
    <t>3.464.685</t>
  </si>
  <si>
    <t>76.531.143</t>
  </si>
  <si>
    <t>asiscpsa@hotmail.com</t>
  </si>
  <si>
    <t xml:space="preserve">Equipos certificados </t>
  </si>
  <si>
    <t xml:space="preserve">Proceso </t>
  </si>
  <si>
    <t xml:space="preserve">Biblioteca Departamental Jorge Garces Borrero </t>
  </si>
  <si>
    <t>Calle 5 # 24-91</t>
  </si>
  <si>
    <t>3.436.373</t>
  </si>
  <si>
    <t>76.539.726</t>
  </si>
  <si>
    <t>Monica Perlaza</t>
  </si>
  <si>
    <t>carcas@bibliovalle.gov.co</t>
  </si>
  <si>
    <t>Los ascensores se encuentran en proceso con la empresa OITEC.</t>
  </si>
  <si>
    <t xml:space="preserve">Edificio Carolina </t>
  </si>
  <si>
    <t>Calle 3 Bis # 35a-67</t>
  </si>
  <si>
    <t>3.434.291</t>
  </si>
  <si>
    <t>76.547.374</t>
  </si>
  <si>
    <t>Gloria Wagner Velez</t>
  </si>
  <si>
    <t>glowag58@gmail.com</t>
  </si>
  <si>
    <t>Reserva del Rio</t>
  </si>
  <si>
    <t>Calle 1B # 55 -25</t>
  </si>
  <si>
    <t>3.434.292</t>
  </si>
  <si>
    <t>76.548.375</t>
  </si>
  <si>
    <t>Jardin Via Veneto</t>
  </si>
  <si>
    <t>Carrera 1a Oeste #1-75</t>
  </si>
  <si>
    <t>3.453.040</t>
  </si>
  <si>
    <t>76.547.119</t>
  </si>
  <si>
    <t>Edificio West Point</t>
  </si>
  <si>
    <t>Avenida 4A Oeste 5 -207</t>
  </si>
  <si>
    <t>3.454107</t>
  </si>
  <si>
    <t>76.546.569</t>
  </si>
  <si>
    <t>Se ecuentran en proceso de certificacion.</t>
  </si>
  <si>
    <t>Edificio Normadie</t>
  </si>
  <si>
    <t>Avenida 6 Oeste 5 Oeste 06</t>
  </si>
  <si>
    <t>3.454.603</t>
  </si>
  <si>
    <t>76.544.369</t>
  </si>
  <si>
    <t>Se encuenrtran en proceso de certificacion</t>
  </si>
  <si>
    <t>Edificio Alcarraza</t>
  </si>
  <si>
    <t>Carrera 2 Oeste 13 -138</t>
  </si>
  <si>
    <t>3.449.250</t>
  </si>
  <si>
    <t>76.555.515</t>
  </si>
  <si>
    <t>Edificio Santa Veronica</t>
  </si>
  <si>
    <t>Carrera 36 # 3Bis - 36</t>
  </si>
  <si>
    <t>3.433.787</t>
  </si>
  <si>
    <t>76.547.360</t>
  </si>
  <si>
    <t>Centro Cultural Colombo Amaricano</t>
  </si>
  <si>
    <t>Calle 13N # 8 - 45</t>
  </si>
  <si>
    <t>3.457.801</t>
  </si>
  <si>
    <t>76.535.007</t>
  </si>
  <si>
    <t>Juellen Simpson</t>
  </si>
  <si>
    <t>info@colomboamericano.edu.co</t>
  </si>
  <si>
    <t>Conjunto Residencial Olivenzo</t>
  </si>
  <si>
    <t>Calle 58N # 4B - 63</t>
  </si>
  <si>
    <t>3.490.119</t>
  </si>
  <si>
    <t>76.521.224</t>
  </si>
  <si>
    <t>Alexandra Reyes</t>
  </si>
  <si>
    <t>cr.olivenzo@hotmail.com</t>
  </si>
  <si>
    <t>Se encuentra en proceso de certificacion con la empresa acreditada OITEC</t>
  </si>
  <si>
    <t>Edificio Alcazaba</t>
  </si>
  <si>
    <t>Carrera 2a #12-67</t>
  </si>
  <si>
    <t>3.448887</t>
  </si>
  <si>
    <t>76.553631</t>
  </si>
  <si>
    <t>edificioalcazabaph@gmail.com</t>
  </si>
  <si>
    <t>Se encuientra en proceso de certificacion con Certinext</t>
  </si>
  <si>
    <t>Edificio Ibiza  2</t>
  </si>
  <si>
    <t>Carrera 61a # 9 - 266</t>
  </si>
  <si>
    <t>Fredy Riascos</t>
  </si>
  <si>
    <t>edificioibiza2@hotmail.com</t>
  </si>
  <si>
    <t>La propiedad noa iniciado proceso de certificacion se le brindan lasrespectivas recomendaciones para dar cumlimiento con el acuerdo 0450 y el decreto 0137</t>
  </si>
  <si>
    <t>Conjunto Residencial La Porta Confadi c</t>
  </si>
  <si>
    <t>Calle 70 # 1 - 181</t>
  </si>
  <si>
    <t>3752216-3164152722</t>
  </si>
  <si>
    <t>Paula Moreno</t>
  </si>
  <si>
    <t>laprtadadeconfandic@hotmail.com</t>
  </si>
  <si>
    <t>se le realiza mtto preventivo,correctivo tan sin embargo la propiedad no a iniciado proceso de certificacion con las puertas vehiculares</t>
  </si>
  <si>
    <t>Edificio Yemanya</t>
  </si>
  <si>
    <t>Calle 12B # D 23 - 24</t>
  </si>
  <si>
    <t>Edgar Gonzales</t>
  </si>
  <si>
    <t>edificiyemanya@hotmail.com</t>
  </si>
  <si>
    <t>la propiedad no ainiciado proceso de certificacion no se le da cumplimiento al acuerddo 0450 y al decreto 0137</t>
  </si>
  <si>
    <t>Edificio Alpaca</t>
  </si>
  <si>
    <t>Carrera 2 Oestew # 6 - 03</t>
  </si>
  <si>
    <t>3.450.783</t>
  </si>
  <si>
    <t>76.546.988</t>
  </si>
  <si>
    <t>edificioalpaca@gmail.com</t>
  </si>
  <si>
    <t xml:space="preserve">Se encuientra en proceso de certificacion </t>
  </si>
  <si>
    <t>Edificio El Retiro</t>
  </si>
  <si>
    <t>Carrera 2 Oeste #5a-51</t>
  </si>
  <si>
    <t>3.450405</t>
  </si>
  <si>
    <t>76.546988</t>
  </si>
  <si>
    <t>elretiroedificio@gmail.com</t>
  </si>
  <si>
    <t>Centro Comercial Chipichape</t>
  </si>
  <si>
    <t>Calle 38N # 6N-35</t>
  </si>
  <si>
    <t>3.4758543</t>
  </si>
  <si>
    <t>76.5280083</t>
  </si>
  <si>
    <t xml:space="preserve">Hofer Sepulveda </t>
  </si>
  <si>
    <t>mantenimiento@chipichape.com.co</t>
  </si>
  <si>
    <t>Mitsubishi</t>
  </si>
  <si>
    <t xml:space="preserve">Cuenta con 28 Equipos certificados los cuales son los ascensores y escaleras electricas. faltan por certificar sus puertas o percianas electricas </t>
  </si>
  <si>
    <t xml:space="preserve">Servicios Compartidos Estrategicos SAS UNICO </t>
  </si>
  <si>
    <t>Calle 52 # 3 -29</t>
  </si>
  <si>
    <t>Dario Rodriguez</t>
  </si>
  <si>
    <t>admincali@unico.com.co</t>
  </si>
  <si>
    <t>Cuenta con la certificacion de 13 equipos que son 9 ascensores y 4 escaleras se les rescomienda realizar la certificacion de las puertas</t>
  </si>
  <si>
    <t>Princes Mart de Colombia SAS</t>
  </si>
  <si>
    <t>Calle 64N #5BN-183</t>
  </si>
  <si>
    <t xml:space="preserve">Martha Sanchez </t>
  </si>
  <si>
    <t>pvillega@princesmart.com</t>
  </si>
  <si>
    <t xml:space="preserve">No  cuenta con la certificacion estan en proceso con SERVIMETERS se les recomienda la certificacion de las cortinas electricas vehiculares </t>
  </si>
  <si>
    <t>Grupo Exito Unicentro</t>
  </si>
  <si>
    <t>Carrera 100 #5N-69</t>
  </si>
  <si>
    <t xml:space="preserve">Alex Mesa </t>
  </si>
  <si>
    <t xml:space="preserve">No Cuenta con certificacion, no tienen Proceso adelnatado con ninguna empresa acreditadas. se les recomieda adelantar el proceso de certrificacion y colocarce al dia con los mantenimietos </t>
  </si>
  <si>
    <t xml:space="preserve">Edificio Lares PH </t>
  </si>
  <si>
    <t>Calle 22 bis nte #9AN21</t>
  </si>
  <si>
    <t>3.464507</t>
  </si>
  <si>
    <t>76.533522</t>
  </si>
  <si>
    <t>alexandrareyes@gmail.com</t>
  </si>
  <si>
    <t>Se encuenrtran en proceso de certificacion OITEC</t>
  </si>
  <si>
    <t>Edificio Alferez</t>
  </si>
  <si>
    <t>Calle 4 # 1-61</t>
  </si>
  <si>
    <t>3.449928</t>
  </si>
  <si>
    <t>76.538715</t>
  </si>
  <si>
    <t>edifciolarescali@gmail.com</t>
  </si>
  <si>
    <t>Edificio Baluarte</t>
  </si>
  <si>
    <t>Calle 64 N #36-29</t>
  </si>
  <si>
    <t>3.491501</t>
  </si>
  <si>
    <t>76.517729</t>
  </si>
  <si>
    <t>Edificio Keretaro del Viento</t>
  </si>
  <si>
    <t>Avenida 3Gn #62N-64</t>
  </si>
  <si>
    <t>3.490623</t>
  </si>
  <si>
    <t>76.517539</t>
  </si>
  <si>
    <t>Paola Andrea Duque</t>
  </si>
  <si>
    <t>keretarodelvientoadmon@gmail.com</t>
  </si>
  <si>
    <t>OITEC</t>
  </si>
  <si>
    <t>Los 5 equipos se encuentran al dia con la certificacion.</t>
  </si>
  <si>
    <t>Centro Comercial Centro Sur Plaza</t>
  </si>
  <si>
    <t>Calle 9 # 32A-16</t>
  </si>
  <si>
    <t>3.4269</t>
  </si>
  <si>
    <t>76.5376</t>
  </si>
  <si>
    <t>Maria Eugenia Rivera</t>
  </si>
  <si>
    <t>supervisor@centrosurplaza.com</t>
  </si>
  <si>
    <t>No cuentan con la certificación anual obligatoria para los ascensores, escaleras electricas y puertas electricas, No han iniciado proceso de certificación, la empresa Integral del Ascensor realizo los ultimos mantenimientos a los ascensores y escaleras electricas los dias 10  y 11 de Marzo de 2021.</t>
  </si>
  <si>
    <t>La Portada del Mar</t>
  </si>
  <si>
    <t>Avenida 3 Oeste #7-115</t>
  </si>
  <si>
    <t>3.453194</t>
  </si>
  <si>
    <t>76.550714</t>
  </si>
  <si>
    <t>Jorge León</t>
  </si>
  <si>
    <t>laportadadelmar@hotmail.com</t>
  </si>
  <si>
    <t>Se encuentran al dia con la certificación.</t>
  </si>
  <si>
    <t>Edificio Urbano Green</t>
  </si>
  <si>
    <t>Calle 2 #37-134</t>
  </si>
  <si>
    <t>3.429050</t>
  </si>
  <si>
    <t>76.549417</t>
  </si>
  <si>
    <t>edifcio-urbano@hotmail.com</t>
  </si>
  <si>
    <t>Edificio Torre Estelar.</t>
  </si>
  <si>
    <t>Carrera 4 #2a -71</t>
  </si>
  <si>
    <t>3.449175</t>
  </si>
  <si>
    <t>76.538969</t>
  </si>
  <si>
    <t>edificiotorreestelar@hotmail.com</t>
  </si>
  <si>
    <t>Edificio Bosques de Santorini</t>
  </si>
  <si>
    <t>Avenida 10N # 15a-55</t>
  </si>
  <si>
    <t>admonbosquessantorinihotmail.com</t>
  </si>
  <si>
    <t>Se encuentra certificado al dia</t>
  </si>
  <si>
    <t>Edificio Cataluña</t>
  </si>
  <si>
    <t>Carrera 37 #4-51</t>
  </si>
  <si>
    <t>edicataluñagamail.com</t>
  </si>
  <si>
    <t>Conjunto Multifamiliar Los Cristales 1</t>
  </si>
  <si>
    <t>Calle 10 Oeste # 36 B-151</t>
  </si>
  <si>
    <t>cristale-1hotmail.com</t>
  </si>
  <si>
    <t>Centro comercial Premier el Limonar PH.</t>
  </si>
  <si>
    <t>Calle 5 # 69-03</t>
  </si>
  <si>
    <t>Constanza Barbetti</t>
  </si>
  <si>
    <t>No cuentan con la certificación anual obligatoria para los ascensores, escaleras electricas y puertas electricas, se encuentran en proceso de cotización para la certificación. Shindler Andino realizo el ultimo mantenimiento a los ascensores con fecha 23 y 25 de Marzo de 2021, Eurowindoor realizo el ultimo mantenimiento a las puestas 12/04/202.</t>
  </si>
  <si>
    <t>Edificio Prados de Guadalupe etapa 3</t>
  </si>
  <si>
    <t>Carrera 61 # 9-265</t>
  </si>
  <si>
    <t>Jose Alfredo Sanchez</t>
  </si>
  <si>
    <t>pradosdeguadalupe3@gmail.com</t>
  </si>
  <si>
    <t>No cuentan con la certificación anual obligatoria para los ascensores y puertas electricas, se encuentran en proceso de certificación con la empresa Certinext quien realizo primera visita de inspección con fecha 01/10/202, Integral del Ascensor realizo el ultimo mantenimiento con fecha 13/04/2021, Puertas electricas DJrealizo el ultimo mantenimiento con fecha 24/03/2021.</t>
  </si>
  <si>
    <t>Coomeva SedeRegional Suroccidente Salud Seres</t>
  </si>
  <si>
    <t>Carrera 61 #9-250</t>
  </si>
  <si>
    <t>3330000 ext. 21805</t>
  </si>
  <si>
    <t>Nicolas Alejandro Benavides</t>
  </si>
  <si>
    <t>nicolas_benavides@coomeva.com.co</t>
  </si>
  <si>
    <t>Si cuenta con la certificación anual obligatoria para los ascensores con fecha de certificación 21/12/2020, Estilo Ingenieria realizo los ultimos mantenimientos a los equipos con fecha 03/04/2021</t>
  </si>
  <si>
    <t>Conjunto Residencial Prados de Guadalupe etapa I</t>
  </si>
  <si>
    <t>Calle 10 # 56-90</t>
  </si>
  <si>
    <t>Martha Lucia Gomez Ramirez</t>
  </si>
  <si>
    <t>prados5690@gmail.com</t>
  </si>
  <si>
    <t>Si cuenta con la certificación anual obligatoria para los ascensores y puertas electricas, Edel ascensores realizo el ultimo mantenimiento con fecha 12/032021 y Puertas Electricas DJ realizo el ultimo mantenimiento a las puertas electricas con fecha 12/03/2021 y 18/02/2021.</t>
  </si>
  <si>
    <t>Conjunto Residencial Colseguros 2</t>
  </si>
  <si>
    <t>Calle 12c # 29B-115</t>
  </si>
  <si>
    <t>Myrian Ramirez</t>
  </si>
  <si>
    <t>myrianrv@hotmail.com</t>
  </si>
  <si>
    <t xml:space="preserve">la propiedad no a iniciado proceso de certificacion por tema de que se encuentra en adecuaciones con la empresa de mtto se lebrindan las respectivas recomendacones </t>
  </si>
  <si>
    <t>Balcones De La Roosvelt</t>
  </si>
  <si>
    <t>Calle 47 # 5E - 30</t>
  </si>
  <si>
    <t>Victor Uribe</t>
  </si>
  <si>
    <t>elcondominio@hotmail.com</t>
  </si>
  <si>
    <t xml:space="preserve">el señor victor uribe administrador de la propiedad horizontal argumenta estar en processo de certificacion, tan sin embargo no cuenta con la inspeccion porparte de la empresa certificadora argumenta hacerlo llegarvia correo electronico </t>
  </si>
  <si>
    <t>Conjunto Residencial Torrres De San Juaquin</t>
  </si>
  <si>
    <t>Calle 17 # 86-96</t>
  </si>
  <si>
    <t>Adriana Lorena Realpe</t>
  </si>
  <si>
    <t>torresdesanjuaquin2@hotmail.com</t>
  </si>
  <si>
    <t>ACERT S.A</t>
  </si>
  <si>
    <t>17/11/2020 - 17/11/2021</t>
  </si>
  <si>
    <t xml:space="preserve">La propiedad si cuenta con la certificacion aprovada por Acert S.A de los ascesores la puerta vehicular no a iniciado proceso de certificacion porque se encuentra en proceso de remodernar </t>
  </si>
  <si>
    <t>Edificio Versalles</t>
  </si>
  <si>
    <t>Avenida 5AN #17-81</t>
  </si>
  <si>
    <t>Uriel Gutierrez Restrepo</t>
  </si>
  <si>
    <t>edversallesph@gmail.com</t>
  </si>
  <si>
    <t xml:space="preserve">Se encuentra en proceso de certificacion con la empresa INCOL </t>
  </si>
  <si>
    <t>Edificio Tamar</t>
  </si>
  <si>
    <t>Calle 25 N#6 Bis-12</t>
  </si>
  <si>
    <t>edificioamarph@gmail.com</t>
  </si>
  <si>
    <t>Conjunto Residencial Kimbaya</t>
  </si>
  <si>
    <t>Carrera 61 # 9-230</t>
  </si>
  <si>
    <t>Walter Chamorro</t>
  </si>
  <si>
    <t>leadmon@hotmail.com</t>
  </si>
  <si>
    <t>la propiedad cumple con la certificacion se le da cumplimiento al acuerdo 0450, tan sin embargo las puerta vehicular se encuentran en proceso de certificacion 13/03/2021</t>
  </si>
  <si>
    <t>Unidad Residencial Aranjuez</t>
  </si>
  <si>
    <t>Calle 10 # 65a-51</t>
  </si>
  <si>
    <t>Herman Acosta Patiño</t>
  </si>
  <si>
    <t>renhan53@hotmail.com</t>
  </si>
  <si>
    <t>La propiedad no a iniciado proceso el señor administrador argumenta, que no a iniciado por temas de pandemia y de presupuesto se le brindan las respectivas recomendaciones para dar cumplimiento con el acuerdo 0450.</t>
  </si>
  <si>
    <t>Edificio Contry</t>
  </si>
  <si>
    <t>Calle 10 # 53 - 59</t>
  </si>
  <si>
    <t>La propiedad no a iniciado proceso de certificacion, argumenta enviar soportes de informacion requeridos en la visita por correo electronico se le realiza mantenimineto preventivo mensual.</t>
  </si>
  <si>
    <t>Edificio Padua</t>
  </si>
  <si>
    <t>Carrera 77a # 9a - 35</t>
  </si>
  <si>
    <t xml:space="preserve">La propiedad solamente cuenta con una puerta vehicular, no a iniciado proceso de certificacion no brinda soportes de mantenimineto </t>
  </si>
  <si>
    <t>La Farfala Apartamentos</t>
  </si>
  <si>
    <t>Carrera 83 # 48-24</t>
  </si>
  <si>
    <t>Miguel Hernesto Trujillo</t>
  </si>
  <si>
    <t>crfarfala@gmail.com</t>
  </si>
  <si>
    <t>No cuenta con la certificacion anual obligatora para los ascensores y puertas electricas vehiculares, se encuentran en proceso de cotizacion para la certificacion, Scala ascensores realizo el ultimo mantenimiento a los equipos con fecha 11/03/2021, Puertas electricas Amarr Door realizo el ultimo mantenimiento con fecha 11/03/2021.</t>
  </si>
  <si>
    <t>Conjunto Residencial Fronteira</t>
  </si>
  <si>
    <t>Carrera 100 # 34-96</t>
  </si>
  <si>
    <t>crfronteira@gmail.com</t>
  </si>
  <si>
    <t>No cuenta con la certificacion anual obligatoria para los ascensores y puertas electricas vehiculares, se encuentran en proceso de xertificacion con la empresa Certinext con fecha de inspeccion 18/03/2021, Puertas electricas Amarr Dorr realizo el ultimo mantenimiento con fecha 08/03/2021, Scala ascensores realizo el ultimo mantenimiento con fecha 13/04/2021</t>
  </si>
  <si>
    <t>Marbella Conjunto Residencial</t>
  </si>
  <si>
    <t>Calle 28 # 100-36</t>
  </si>
  <si>
    <t>crmarbella@gmail.com</t>
  </si>
  <si>
    <t>No cuenta con la certificacion anual obligatoria para los ascensores, puertas electricas y plataforma elevadora, se encuentran en proceso de cotizacion para la certificacion, Puertas electricas Amarr Door realizo el ultimo mantenimiento a los equipos, Estilo Ingenieria realizo el ultimo mantenimiento a los ascensores con fecha 14/04/2021, Edel ascensores realizo el ultimo mantenumiento a la plataforma elevadora.</t>
  </si>
  <si>
    <t>Finesa S.A</t>
  </si>
  <si>
    <t>Calle 2 Oeste #26a-12</t>
  </si>
  <si>
    <t>Luz Marina Martinez</t>
  </si>
  <si>
    <t>luzmarina_martinez@finesa.com.co</t>
  </si>
  <si>
    <t>Las puertas se encuentran certificadas , el ascensor esta en proceso de renovación de la certificación</t>
  </si>
  <si>
    <t>Conjunto  Residencial Colseguros</t>
  </si>
  <si>
    <t xml:space="preserve">Andres Felipe Chavez </t>
  </si>
  <si>
    <t>crlomasdesanfernando@gmaiil.com</t>
  </si>
  <si>
    <t>Conjunto Residencial Lomas de San Fernado</t>
  </si>
  <si>
    <t>Carrera 37a #3Bis -19</t>
  </si>
  <si>
    <t xml:space="preserve">No tienen correo </t>
  </si>
  <si>
    <t>Se encuentran en proceso con la empresa Certinext</t>
  </si>
  <si>
    <t>Condominio Torres del Parque Pijao 2</t>
  </si>
  <si>
    <t>Carrera 29 B #12c-34</t>
  </si>
  <si>
    <t>Miriam Ramirez Valderrama</t>
  </si>
  <si>
    <t>Se encuentran en adecuaciòn de los equipos, para obtener dicha certifcacion</t>
  </si>
  <si>
    <t>Centro Comercial Palmetto Plaza P:H:</t>
  </si>
  <si>
    <t>Calle 9 #48-51</t>
  </si>
  <si>
    <t>Sandra Milena Navas</t>
  </si>
  <si>
    <t>dseguridad@palmettoplaza.com</t>
  </si>
  <si>
    <t>No cuenta con la certificacion anual obligatoria para los ascensores, escaleras mecanicas y puertas electricas, se encuentran en proceso para la certificación con la empresa Oitec, Mitsubichi realizo los ultimos mantenimientos a los equipos con fecha 22/042021 para los ascensores y 24/04/2021para las escaleras electricas. American Door realizo los ultimos mantenimientos a las puertas electricas.</t>
  </si>
  <si>
    <t>Edificio Cootraemcali</t>
  </si>
  <si>
    <t>Calle 14C # 25-16</t>
  </si>
  <si>
    <t>Jeinny Fajardo Muñoz</t>
  </si>
  <si>
    <t>asistente1.sst@cootraemcali.com</t>
  </si>
  <si>
    <t>Si cuenta con la certificacion anual obligatoria vigente para el ascensor,Greenergy realizo el ultimo mantenimiento al equipo con fecha 20/04/2021</t>
  </si>
  <si>
    <t>Clinica de Recuperación Bela Nova SAS</t>
  </si>
  <si>
    <t>Carrera 101 # 18-14</t>
  </si>
  <si>
    <t>Lina Maria Andrade</t>
  </si>
  <si>
    <t>financiera@belanovacare.com</t>
  </si>
  <si>
    <t>No cuenta con la certificación anual obligatoria para el ascensor, se encuentran en proceso para la certificaión con la empresa Oitec, Shindler Andino realizo el ultimo mantenimiento al equipo con fecha 05/03/2021</t>
  </si>
  <si>
    <t>si</t>
  </si>
  <si>
    <t>Conjunto Residencial Gualanday Plaza</t>
  </si>
  <si>
    <t>Calle 34 # 98b-35</t>
  </si>
  <si>
    <t>crgualanday@gmail.com</t>
  </si>
  <si>
    <t>los 3 ascensores se encuentran certificados vigientes hasta la fecha 27/08/2021 la puesta vehicular no ha iniciado proceso de certificacion.</t>
  </si>
  <si>
    <t>Edificio Torres De La Plazuela</t>
  </si>
  <si>
    <t>Carrera 40 # 6-24 y 6-50</t>
  </si>
  <si>
    <t>Paola Londoño</t>
  </si>
  <si>
    <t>edificiotorresdelaplazuela@gmail.com</t>
  </si>
  <si>
    <t>los 4 ascensores se encuentra en proceso de certificacion con certinex fecha de la inspeccion 08/06/2021 la puerta vehicular esta certificada vigente hasta 08/96/2022</t>
  </si>
  <si>
    <t xml:space="preserve">Ciudadela Comercial Unicentro </t>
  </si>
  <si>
    <t>Carrera 100 #5-169</t>
  </si>
  <si>
    <t xml:space="preserve">Gustavo A Jaramillo </t>
  </si>
  <si>
    <t>wcuervo@unicentro.com</t>
  </si>
  <si>
    <t xml:space="preserve">Servimeters </t>
  </si>
  <si>
    <t>Cuenta con los sistemas certificados como ascensores y escaleras electricas- falta por certificar Cortina electrica</t>
  </si>
  <si>
    <t>Edificio Centro Medico San Jose</t>
  </si>
  <si>
    <t>Calle 7 # 29-55</t>
  </si>
  <si>
    <t>Paola Barona</t>
  </si>
  <si>
    <t>admoncmsanjoseph@gmail.com</t>
  </si>
  <si>
    <t>Si cuenta con la certificación anual obligatoraia para el ascensor, fecha de certificación Septiembre 15 de 2020. Estilo Ingenieria realizo el ultimo mantenimiento con fecha Abril 24 de 2021, la empresa Integral del Ascensor realizo el ultimo mantenimiento con fecha Mayo 12 de 2021, James Bejarano realizo el ultimo mantenimiento a la puerta electrica vehicular con fecha Mayo 10 de 2021.</t>
  </si>
  <si>
    <t>Conjunto Residencial Bocana Real</t>
  </si>
  <si>
    <t>Calle 4 # 75-71</t>
  </si>
  <si>
    <t>Ana Ligia Cardona Soto</t>
  </si>
  <si>
    <t>crbocanareal@yahoo.com</t>
  </si>
  <si>
    <t>No cuenta con la certificación anual olbligatoria para los ascensores y puerta electrica, se encuentran en proceso de certificación con la empresa Incol SAS. informe de inspeccion con fecha Febrero 10 de 2021</t>
  </si>
  <si>
    <t>San Andresito del Sur</t>
  </si>
  <si>
    <t>Carrera 80 # 11A-51</t>
  </si>
  <si>
    <t>3128740- 3013950746</t>
  </si>
  <si>
    <t>Nora Patricia Uribe</t>
  </si>
  <si>
    <t>gerencia@sanandresitodelsur.com</t>
  </si>
  <si>
    <t>Si cuenta con la certificación anual obligatoria para los ascensores, escaleras electricas y puerta peatonal, con fecha de inspección de la empresa Servimeters Julio 23 de 2020, las puertas vehiculares estan en adecuación para la certificación, Estilo Ingenieria realizo el ultimo mantenimiento con fecha Mayo 25 de 2021, Ivegas realizo el ultimo mantenimiento a la puerta vehicular en Abril 7 de 2021, Rolling Door Colombia realizo el ultimo mantenimiento a las puertas vehiculares con fecha Enero 26 de 2021.</t>
  </si>
  <si>
    <t xml:space="preserve">Conjunto Residencial Siete Maravillas </t>
  </si>
  <si>
    <t>Carrera 80 # 13-130</t>
  </si>
  <si>
    <t>3329781-3146193663</t>
  </si>
  <si>
    <t>Margoth Fabara</t>
  </si>
  <si>
    <t>conjuntomaravillas@hotmail.com</t>
  </si>
  <si>
    <t>la propiedad cuenta con una inspeccion vencida aprobada por certinex fecha 14 agoto 2019 la señota margot argumenta estar en adecuaciones con la empresa de mantenimiento para poder obtener la certificacion.</t>
  </si>
  <si>
    <t>Edificio Geminis</t>
  </si>
  <si>
    <t xml:space="preserve">Carrera 41 # 6 - 35 </t>
  </si>
  <si>
    <t>Clara Ossa</t>
  </si>
  <si>
    <t>edificio.geminis@hotmail.com</t>
  </si>
  <si>
    <t>La propiedad se encuentra en proceso de certificacion de los 4 ascensores y las 3 puertas vehiculares.</t>
  </si>
  <si>
    <t>Camilo Ruiz Bermudez</t>
  </si>
  <si>
    <t>Centro Empresarial Torre Centenario</t>
  </si>
  <si>
    <t>Calle 6n # 1-42</t>
  </si>
  <si>
    <t>Se le recomienda a la administración que los equipos que no cuenten con certificacion no ser usados por los siguientes items: leve, grave y muy grave.</t>
  </si>
  <si>
    <t>Conjunto Residencial Torres de Badalona</t>
  </si>
  <si>
    <t>Calle 13A Bis # 80-45</t>
  </si>
  <si>
    <t>Diana Martinez</t>
  </si>
  <si>
    <t>cr.torresdebadalona@gmail.com</t>
  </si>
  <si>
    <t xml:space="preserve">No cuenta con la certificación anual obligatoria para los ascensores y puerta electrica, se encuentran en proceso de certificación con la empresa Oitec con fecha de inspección Marzo 9 de 2020, la empresa Thyssen Krupp realizo el ultimo mantenimiento a los ascensores con fecha Mayo 24 de 2021, Instaltec realizo el ultimo mantenimiento a la puerta electrica vehicular con fecha Julio 13 de 2017. </t>
  </si>
  <si>
    <t>Conjunto Residencial Quintas de la Bocana</t>
  </si>
  <si>
    <t>Calle 4 # 73-91</t>
  </si>
  <si>
    <t>Lorena Rengifo</t>
  </si>
  <si>
    <t>quintasdelabocana@gmail.com</t>
  </si>
  <si>
    <t>No cuenta con la certificación anual para los ascensores y puertas electricas, se encuentran en proceso de certificación con la empresa Oitec con fecha de inspección Diciembre 28 de 2020, la empresa Invertical realizo el ultimo mantenimiento a los ascensorescon fecha Mayo 10 de 2021, Oscar Benavides realizo el ultimo mantenimiento a las puertas electricas en Abril 9 de 2021.</t>
  </si>
  <si>
    <t>Edificio Torres De La Cincuenta</t>
  </si>
  <si>
    <t>Calle 9B # 50 - 15</t>
  </si>
  <si>
    <t>3006111136 - 337575</t>
  </si>
  <si>
    <t>Nidia Lucia Ortiz</t>
  </si>
  <si>
    <t>torresdela50@hotmail.com</t>
  </si>
  <si>
    <t xml:space="preserve">La propiedad cuenta con las inspeccion vencida por los 4 ascensores la puerta vehicular no se a iniciado proceso de certificacion </t>
  </si>
  <si>
    <t>Centro Comercial Cali 2000</t>
  </si>
  <si>
    <t>Carrera 9 # 11 - 50</t>
  </si>
  <si>
    <t>Claudia Lorena Zamorano</t>
  </si>
  <si>
    <t>centrocomercialcali2000@outlook.com</t>
  </si>
  <si>
    <t>el centro comercial se encuentra en proceso de certificacion la señora Adilia Maria Gil quien atiende la visita argumenta estar en adecuaciones para poder obtener la certificacion y asi dar cumplimiento con el decreto 0137</t>
  </si>
  <si>
    <t xml:space="preserve">Edificio Cali Mio </t>
  </si>
  <si>
    <t>Carrera 9 # 13 - 129</t>
  </si>
  <si>
    <t xml:space="preserve">Jhoana Andrea Ocampo Marin </t>
  </si>
  <si>
    <t>yandra29@hotmail.com</t>
  </si>
  <si>
    <t xml:space="preserve">el centro comercial no a iniciado proceso de certificacion, brindan soportes de mtto preventivo </t>
  </si>
  <si>
    <t>Apartahotel O2</t>
  </si>
  <si>
    <t>Carrera 62b #9-85</t>
  </si>
  <si>
    <t>Evelynn Rodriguez</t>
  </si>
  <si>
    <t>calidad@o2cali.com</t>
  </si>
  <si>
    <t>No cuentan con la certificacion, quien atiende da a conocer que se encuentran en proceso de certificacion y que iba a ser enviado de manera electronica el respectivo soporte. No fue enviado lo cual demuestra que no cuentan con el debido proceso de certificacion.</t>
  </si>
  <si>
    <t>Fuentes Camino Real 1</t>
  </si>
  <si>
    <t>Calle 11 #50- 60</t>
  </si>
  <si>
    <t>Paola Andrea Montealegre</t>
  </si>
  <si>
    <t>fuentescaminorealetapauno@hotmail.com</t>
  </si>
  <si>
    <t>Se encuentran en proceso de certifcación,con la empresa Servimeters</t>
  </si>
  <si>
    <t>Ips Suramericana</t>
  </si>
  <si>
    <t>Calle 5a # 39 - 173</t>
  </si>
  <si>
    <t>Marina Reyes Castro</t>
  </si>
  <si>
    <t>projasmsura.com.co</t>
  </si>
  <si>
    <t>Se encuetra certificado por la empresa Servimeters con vigencia 01/10/2021</t>
  </si>
  <si>
    <t xml:space="preserve">Aparta Hotel Ecosuite </t>
  </si>
  <si>
    <t>Carrera 65a # 9 - 127</t>
  </si>
  <si>
    <t xml:space="preserve">Sorelis Torrez </t>
  </si>
  <si>
    <t>ecoswitcali@gmailcom</t>
  </si>
  <si>
    <t>Se encuentra certificado por la empresa Servimeter  con vigencia 12/03/2022</t>
  </si>
  <si>
    <t xml:space="preserve">Hotel Obelisco Basilio Klanis </t>
  </si>
  <si>
    <t>Avenidad Colombia 4Oe-49</t>
  </si>
  <si>
    <t xml:space="preserve">Yesid Garcia </t>
  </si>
  <si>
    <t>yesid.garcia@hotelobeliscocali.com</t>
  </si>
  <si>
    <t xml:space="preserve">No cuenta con la certificacion ninguno de los dos ascensores, aportan mantenimiento de los ultimos meses y se le recomienda adelantar el proceso con la empresa contratada </t>
  </si>
  <si>
    <t>Edificio El Barranco</t>
  </si>
  <si>
    <t>Carrera 3 oeste # 5-13</t>
  </si>
  <si>
    <t>8932923-3117557761</t>
  </si>
  <si>
    <t>Blanca Tobon</t>
  </si>
  <si>
    <t>btobon@yahoo.es</t>
  </si>
  <si>
    <t>En proceso de certificacion con Oitec, mantenimiento correctivos y preventivos con la empresa Mitsubishi.</t>
  </si>
  <si>
    <t>Conjunto Residencial Gratamira G</t>
  </si>
  <si>
    <t>Calle 15 #33-56</t>
  </si>
  <si>
    <t>Alexander Ramirez</t>
  </si>
  <si>
    <t>gratamirag@hotmail.com</t>
  </si>
  <si>
    <t>Conjunto Residencial Gratamira H</t>
  </si>
  <si>
    <t>Calle 15 #53-125</t>
  </si>
  <si>
    <t>Maria Patricia Narvaez</t>
  </si>
  <si>
    <t>gratamirah2018@gmail.com</t>
  </si>
  <si>
    <t>Se encuentra certificado, con fecha de vigencia hasta 5/10/2021</t>
  </si>
  <si>
    <t>Conjunto Residencial Gratamira J</t>
  </si>
  <si>
    <t>Carrera 53 #15-56</t>
  </si>
  <si>
    <t>gratamiraj@gmail.com</t>
  </si>
  <si>
    <t>Se encuentra el ascensor certificado, y la puerta electrica vehicular aun no ha empezado el proceso</t>
  </si>
  <si>
    <t>Conjunto Residencial Gratamira I</t>
  </si>
  <si>
    <t>Calle 16 #53-100</t>
  </si>
  <si>
    <t>gratamirai@gmail.com</t>
  </si>
  <si>
    <t>Se encuentra certificado, con fecha de vigencia hasta 29/09/2021</t>
  </si>
  <si>
    <t>15/03/2021 - 24/02/2021</t>
  </si>
  <si>
    <t xml:space="preserve">Conjunto Residencial Torres de San Joaquin  </t>
  </si>
  <si>
    <t>Calle 17 # 86-82</t>
  </si>
  <si>
    <t>3969841 - 3174456385</t>
  </si>
  <si>
    <t>Juan Carlos Castro Camacho</t>
  </si>
  <si>
    <t>torresdesanjoaquin@hotmail.com</t>
  </si>
  <si>
    <t>Si cuenta con la Certificación anual obligatoria para los ascensores y puerta electrica fecha de inspeccion Marzo 15 de 2021 y Febrero 24 de 2021, la empresa Otis realizo el ultimo mantenimiento a los ascensores con fecha Mayo 6 de 2021, Puertas H.S. Alexix Hurtado realizo el ultimo mantenimiento a la puerta electrica con fecha Octubre 10 de 2021.</t>
  </si>
  <si>
    <t xml:space="preserve">Si </t>
  </si>
  <si>
    <t>28/12/2020 - 26/03/2021</t>
  </si>
  <si>
    <t>Conjunto Residencial El Surco PH.</t>
  </si>
  <si>
    <t>Calle 17# 85C-44</t>
  </si>
  <si>
    <t xml:space="preserve">Maria Teresa Mejia </t>
  </si>
  <si>
    <t>conjuntoresidencialelsurco@hotmail.com</t>
  </si>
  <si>
    <t>Si cuenta con la certificación anual obligatoria para los ascensores y puerta electrica con la empresa Oitec, fecha de inspección Diciembre 28 de 2020 y Marzo 26 de 2021 para la puerta electrica, Eurolift realizó los ultimos mantenimientos con fecha Mayo 18 de 2021, Ingenieria y Soluciones Raul Quintero realizó los ultimos mantenimientos a la puerta vehicular con fecha Junio 4 de 2021.</t>
  </si>
  <si>
    <t>Edificio El Futuro</t>
  </si>
  <si>
    <t>Carrera 9 # 13a # 42</t>
  </si>
  <si>
    <t xml:space="preserve">Nazly Xiomara Vila Astaiza </t>
  </si>
  <si>
    <t xml:space="preserve">Aparta Hotel El Molino Rojo </t>
  </si>
  <si>
    <t xml:space="preserve">Calle 10 #38-21 </t>
  </si>
  <si>
    <t xml:space="preserve">Johana Cardenas </t>
  </si>
  <si>
    <t xml:space="preserve">Jovis20142014@gmail.com </t>
  </si>
  <si>
    <t xml:space="preserve">La administradora argumenta que están en el proceso de empalme con la nueva administración , con todo lo relacionado del cambio del ascensor </t>
  </si>
  <si>
    <t xml:space="preserve">Hoteles Torca </t>
  </si>
  <si>
    <t xml:space="preserve">Calle 5B1 #36-29 </t>
  </si>
  <si>
    <t xml:space="preserve">Clara Gómez </t>
  </si>
  <si>
    <t>Saludocupacional@castoreditores.com</t>
  </si>
  <si>
    <t xml:space="preserve">PARAMETRIZANDO </t>
  </si>
  <si>
    <t>Los ascensores se encuentran al día con la certificación con fecha de vigencia hasta el 28 septiembre 2021</t>
  </si>
  <si>
    <t xml:space="preserve">Jose Mauricio Florez Jimenez </t>
  </si>
  <si>
    <t xml:space="preserve">Hotel San Fernando Real </t>
  </si>
  <si>
    <t>Carrera 5B1 #36-40</t>
  </si>
  <si>
    <t>Luis Arboleda</t>
  </si>
  <si>
    <t xml:space="preserve">gerenciaperalta@hotelessanfernandoreal.com </t>
  </si>
  <si>
    <t xml:space="preserve">El gerente argumenta que estaban en proceso con la empresa hisen grut , pero por la pandemia no siguieron en el proceso </t>
  </si>
  <si>
    <t xml:space="preserve">Edificio La Fontaine </t>
  </si>
  <si>
    <t>Calle 9 #44-11</t>
  </si>
  <si>
    <t xml:space="preserve">Libardo Ospina </t>
  </si>
  <si>
    <t xml:space="preserve">Fontaine@gmail.com </t>
  </si>
  <si>
    <t xml:space="preserve">El administrador argumenta en proceso de certificación </t>
  </si>
  <si>
    <t xml:space="preserve">Clínica Esensa </t>
  </si>
  <si>
    <t>Carrera 44 #9C -58</t>
  </si>
  <si>
    <t xml:space="preserve">Mario Mendoza </t>
  </si>
  <si>
    <t>Lidermantenimiento@providadips.gov.co</t>
  </si>
  <si>
    <t xml:space="preserve">El jefe encargado de mantenimiento, argumenta que se encuentra en proceso de re potenciación de los ascensores para iniciar el proceso de certificación </t>
  </si>
  <si>
    <t>Inversiones Toscana</t>
  </si>
  <si>
    <t>Calle 10 # 65-31</t>
  </si>
  <si>
    <t>Joseph Mauricio Alzate</t>
  </si>
  <si>
    <t>reservas1@hoteltoscanaplaza.com</t>
  </si>
  <si>
    <t>No cuenta con la certificacion anual obligatoria para los ascensores y puertas electricas, la empresa Mitsubishi realizo el ultimo mantenimiento con fecha Junio 13 de 2021. se queda a la espera de recibir los soportes faltantes via correo electronico.</t>
  </si>
  <si>
    <t>Centro Comercial Pascally</t>
  </si>
  <si>
    <t>Calle 14 # 8 - 64</t>
  </si>
  <si>
    <t>Leonar De Jesus Votero</t>
  </si>
  <si>
    <t>ccpascally@hotmail.com</t>
  </si>
  <si>
    <t>Conjunto Multifamiliar el Arado</t>
  </si>
  <si>
    <t>Carrera 86 #17-35</t>
  </si>
  <si>
    <t>Alberto Uribe Restrepo</t>
  </si>
  <si>
    <t>conjuntomultifamiliar.elarado@gmail.com</t>
  </si>
  <si>
    <t>No cuenta con la certificacion anual obligatoria para los ascensores y puerta electrica, se encuentra en proceso de certificación con la empresa Certinext, con fecha de inspeccion Junio 20 de 2019, TK Elevadores SAS. realizo el ultimo mantenimiento con fecha Mayo 10 de 2021, Multiservicios AGM realizoel ultimo mantenimiento en Febrero 29 de 2021</t>
  </si>
  <si>
    <t xml:space="preserve">Hotel Plaza Torre De Cali </t>
  </si>
  <si>
    <t>Calle 19 Norte #2 N-29</t>
  </si>
  <si>
    <t xml:space="preserve">Fernando Ramírez </t>
  </si>
  <si>
    <t xml:space="preserve">torre.cali@hotmail.com </t>
  </si>
  <si>
    <t xml:space="preserve">CERTINEXT </t>
  </si>
  <si>
    <t>Los equipos se encuentran al día con la certificación anual obligatoria, con fecha de vigencia 18/07/2021</t>
  </si>
  <si>
    <t>Conjunto Residencial Santa Paula</t>
  </si>
  <si>
    <t>Calle 11A # 70-35</t>
  </si>
  <si>
    <t>Luz Garcia Puerta</t>
  </si>
  <si>
    <t>c.r.santapaula@hotmail.com</t>
  </si>
  <si>
    <t>No cuenta con la certificacion anual obligatoria, no han iniciado proceso, Ascensores Tecnivec realizo el ultimo mantenimiento en Mayo 26 de 2021, Instaltec realizo el ultimo mantenimiento a la puerta electrica vehicular, no hay soprtes de mantenimiento actualizados.</t>
  </si>
  <si>
    <t>Edificio Colosal</t>
  </si>
  <si>
    <t>Avenida Roosevelt # 42-96</t>
  </si>
  <si>
    <t>5536076 - 3155911535</t>
  </si>
  <si>
    <t>Gloria Ines Osorio Lopez</t>
  </si>
  <si>
    <t>edificiocolosal26@hotmail.com</t>
  </si>
  <si>
    <t>No cuenta con la certificación anualm obligatoria para el ascensor y puerta electrica, se encuentra en proceso de certificación con la empresa Servimeters, a la espera de la fecha para realizar la primera inspección, Ascel realizo el ultimo mantenimiento con fecha Mayo 19 de 2021, Automatizamos Zaralun realizo el ultimo mantenimiento a la puerta electrica en Noviembre 28 de 2017.</t>
  </si>
  <si>
    <t>Conjunto Residencial Girasoles del Sur</t>
  </si>
  <si>
    <t>Carrera 79 # 13B-159</t>
  </si>
  <si>
    <t>German Pinzon</t>
  </si>
  <si>
    <t>girasolesdelsur2008@gmaill.com</t>
  </si>
  <si>
    <t>No cuenta con la Certificación anual obligatoria para el ascensor y puerta electrica, se encuentra en proceso de certificación con la empresa Oitec fecha de inspección Mayo 21 de 2019, Asel Ascensores y electronica realizo ultimo mantenimientoa los ascensores y Alexander Garcia realizo el ultimo mantenimiento a la puerta electrica.</t>
  </si>
  <si>
    <t>Conjunto Residencial Torres de Alcala 2 etapa</t>
  </si>
  <si>
    <t>Carrera 47 # 8B-55</t>
  </si>
  <si>
    <t>Mauricio Cifuentes</t>
  </si>
  <si>
    <t>crtorresdealcala26@gmail.com</t>
  </si>
  <si>
    <t>No cuenta con la certificación anual obligatoria para los ascensores y puertas electricas, se encuentran realizando adecuaciones para iniciar el proceso de certificación, Thyssenkrupp realizo el ultimo mantenimiento a los ascensores con fecha Mayo 19 de 2021.</t>
  </si>
  <si>
    <t>Cetro Comercial La Estacion</t>
  </si>
  <si>
    <t>Carrera 1 # 36 - 26</t>
  </si>
  <si>
    <t>Lilia Hernandez</t>
  </si>
  <si>
    <t>direcoperaciones@centrocomercial.com</t>
  </si>
  <si>
    <t>Los equipos se encuentran en proceso de certificacion con Servimeters ya realizaron una primera visita de inspeccion en espera de la segunda visita para siu certificacion</t>
  </si>
  <si>
    <t>Hotel los Angeles</t>
  </si>
  <si>
    <t>Carrra 6 # 13 - 109</t>
  </si>
  <si>
    <t>Julia Liliana Ramirez</t>
  </si>
  <si>
    <t>reservas@hotellosangelescali.com</t>
  </si>
  <si>
    <t>El hotel no ha iniciado proceso de certificcaion la administracion argumenta realizar mtto preventivo mensual.</t>
  </si>
  <si>
    <t>Conjunto Residencial Albatross</t>
  </si>
  <si>
    <t>Calle 11 a # 100 b - 60</t>
  </si>
  <si>
    <t>Amalfi Moreno</t>
  </si>
  <si>
    <t>cralbatross@gmail.com</t>
  </si>
  <si>
    <t>Conjunto Residencial Plaza Campestre ll</t>
  </si>
  <si>
    <t>Calle 11 a # 100 b - 85</t>
  </si>
  <si>
    <t>Lina Rubio</t>
  </si>
  <si>
    <t>plazacampestre@hotmail.com</t>
  </si>
  <si>
    <t>la propiedad cuenta conla certificacion vigente hasta la fecha 10/11/2021</t>
  </si>
  <si>
    <t>18/09/2021- 08/03/2022</t>
  </si>
  <si>
    <t>Conjunto Residencial Patios De La Flora</t>
  </si>
  <si>
    <t>Avenida 6N # 52N – 24</t>
  </si>
  <si>
    <t>Sandra Jimenez</t>
  </si>
  <si>
    <t>crpatiosdelaflora@gmail.com</t>
  </si>
  <si>
    <t>SERVIMTERS</t>
  </si>
  <si>
    <t>En el momento se encuentran (6) ascensores certificados , y (4) ascensores en proceso.</t>
  </si>
  <si>
    <t>Conjunto Residencial Riveras del Rio</t>
  </si>
  <si>
    <t>Carrera 54 # 1A-60</t>
  </si>
  <si>
    <t>Jose Rios</t>
  </si>
  <si>
    <t>riberasdelrio@gmail.com</t>
  </si>
  <si>
    <t>No cuenta con la certificación anual obligatoria para los ascensores y la puerta electrica, se encuentran en proceso de cotización para la certificación, Ascensores Tecnivec realizo el ultimo mantenimiento con fecha Abril 30 de 2021, la puerta vehicular es nueva fue instalada en Junio 2 de 2021.</t>
  </si>
  <si>
    <t>20/01/2021 - 20/01/2022</t>
  </si>
  <si>
    <t>Centro de Empresas y Negocios</t>
  </si>
  <si>
    <t>Calle 64Norte # 5BN - 146</t>
  </si>
  <si>
    <t>Maria Isabel Manrique</t>
  </si>
  <si>
    <t>admicentroempresa@administracionesgj.com</t>
  </si>
  <si>
    <t>CERTINEX</t>
  </si>
  <si>
    <t>Los (3) equipos se bencuentran certificados con vigencia 20/01/2021</t>
  </si>
  <si>
    <t>Comfandi San Nicolas</t>
  </si>
  <si>
    <t>Calle 21 # 7 - 15</t>
  </si>
  <si>
    <t>Luz Carme Ramoz</t>
  </si>
  <si>
    <t>axtridcierra@comfandi.com.co</t>
  </si>
  <si>
    <t>La certificacion se encuetra vencida</t>
  </si>
  <si>
    <t>Edificio Sutev</t>
  </si>
  <si>
    <t>Calle 8 # 8 - 66</t>
  </si>
  <si>
    <t>Eufemia Mosquera Rivas</t>
  </si>
  <si>
    <t>contabilidadlasutev@gmail.com</t>
  </si>
  <si>
    <t>Entraga soportos de mantenimiento,No cuenta con cronograma anual de mantenimeiento, se encuentran en proceso de cotizacion para la futura certrificacion-</t>
  </si>
  <si>
    <t>Teatro Jorge Isaacs</t>
  </si>
  <si>
    <t>Carrera 3 # 12 - 28</t>
  </si>
  <si>
    <t>Maria Victoria Garcia De Cruz</t>
  </si>
  <si>
    <t>teatro_jorgeisaacs_clo@hotmail.com</t>
  </si>
  <si>
    <t>No cuenta con manteniento preventivi,correctivoy predictivo al dia, No cuenta con cronograma anual de mantenimiento,No cuenta con certificacion manifieta la Administradora Elsa Amparo Caicedo que ltienen temporalmente suspendido el uso del ascensor por temas presupuestales.</t>
  </si>
  <si>
    <t>Parqueadero la 12 E.U</t>
  </si>
  <si>
    <t>Calle 12 # 7-50</t>
  </si>
  <si>
    <t>Adriana Velasco</t>
  </si>
  <si>
    <t>avelasco@malcacolombia.com</t>
  </si>
  <si>
    <t>No presenta soportes de mantenimento correctivo,no presenta soportes de cronograma anual de mantenimiento,argumenta la administradora que la persona natural que le hace este mantenimiento reporta a manoescrita y deja consignado en uma minuta.</t>
  </si>
  <si>
    <t>Invernerser SAS Hotel Alko</t>
  </si>
  <si>
    <t>Carrera 101 # 15-27</t>
  </si>
  <si>
    <t>Jessica Perez</t>
  </si>
  <si>
    <t>gerenciaintegrado@alkohoteles.com</t>
  </si>
  <si>
    <t>No cuenta con la certificación anual obligatoria para el ascensor y puerta electrica, se encuentran en proceso de certificación con la empresa Oitec fecha de inspección Marzo 19 de 2021, Edel ascensores realizo el ultimo mantenimiento con fecha Mayo 27 de 2021, El mantenimiento de la puerta vehicular es realizado por personal de mantenimiento del hotel.</t>
  </si>
  <si>
    <t>Ambar Bussines Group SAS</t>
  </si>
  <si>
    <t>Calle 25 # 85-20</t>
  </si>
  <si>
    <t>Lina Maria Umbarila</t>
  </si>
  <si>
    <t>reservas@ambarhotelboutique.com</t>
  </si>
  <si>
    <t>No cuenta con la certificación anual para el ascensor y puerta electrica, se encuentran en proceso de cotizacion para la certificación el ascensor se encuentra fuera de servicio por mantenimiento, Ascensores Confort SAS realizo el ultimo mantenimiento con fecha Junio 21 de 2021, American puertas SAS realizo el ultimo mantenimiento a la puerta electrica con fecha Abril 4 de 2021.</t>
  </si>
  <si>
    <t>Hotel M.S</t>
  </si>
  <si>
    <t>Carrera 101 # 15A 35</t>
  </si>
  <si>
    <t>Sandra Urrea</t>
  </si>
  <si>
    <t>recepcionciudadjardin@hotelesms.com</t>
  </si>
  <si>
    <t>Se realiza sociallizacion del acuerdo 0450 paso a seguir con la pagina ONAC</t>
  </si>
  <si>
    <t>EDificio River Front</t>
  </si>
  <si>
    <t>Carrera 102 # 14 . 183</t>
  </si>
  <si>
    <t>Felipe Chica Isa</t>
  </si>
  <si>
    <t>apartaestudiosrivertfront@gmail.com</t>
  </si>
  <si>
    <t>Se encuentran en proceso de cotizacion  para la futura certificacion,No cuentan con cronogrma anual de mantenimiento se le hace racomnedacion de implementar este requisito.</t>
  </si>
  <si>
    <t xml:space="preserve">Aventira Plaza </t>
  </si>
  <si>
    <t>Carrera 100 #15A-61</t>
  </si>
  <si>
    <t>Adriana Ruiz Correa</t>
  </si>
  <si>
    <t>administracion@aventuraplaza.com.co</t>
  </si>
  <si>
    <t>10/19/2020</t>
  </si>
  <si>
    <t>Cuenta con la certificacion de 3 equipos los cuales solo aporta la documentacion de uno las otras 2 certificaciones se hablo con la administracion y que se aportara en el transcurso del dia. el 4 ascensor que no cuenta con la certificacion se encuentra en proceso.</t>
  </si>
  <si>
    <t>Conjunto SantangeLlo Apartamentos Club</t>
  </si>
  <si>
    <t>Avenida 5 Oeste #5-170</t>
  </si>
  <si>
    <t>3-454716</t>
  </si>
  <si>
    <t>Monica Maffe</t>
  </si>
  <si>
    <t>jefeoperativa@adminitracionesgj.com</t>
  </si>
  <si>
    <t>IVCOL</t>
  </si>
  <si>
    <t>Los (13) ascensores se encuentran al dia con la certificacion y las (2) puertas vehiculares se encuentran en proceso de certificación.</t>
  </si>
  <si>
    <t>Altavista Normandia 1</t>
  </si>
  <si>
    <t>Calle 6 Oeste #5-200</t>
  </si>
  <si>
    <t xml:space="preserve">Administraciones Gj </t>
  </si>
  <si>
    <t>CERTINEXT</t>
  </si>
  <si>
    <t>Los (4) ascensores se encuentran certificados con fecha de vigencia del 23/noviembre /2021</t>
  </si>
  <si>
    <t xml:space="preserve">Conjunto Residencial Santiago de Normandia </t>
  </si>
  <si>
    <t>Calle 5 Oeste #5A-41</t>
  </si>
  <si>
    <t xml:space="preserve">Luis Eduardo Giraldo </t>
  </si>
  <si>
    <t>Los (4) ascensores se encuentran certificados con fecha de vigencia del 12/Febrero/2021</t>
  </si>
  <si>
    <t>Edificio Multifamiliar La Esquina de Normandia</t>
  </si>
  <si>
    <t>Avenida 4B Oeste #2-75</t>
  </si>
  <si>
    <t>Los (2) ascensores se encuentran certificados con fecha de vigencia del 23/Octubre/2021</t>
  </si>
  <si>
    <t>Edificio Kalarca</t>
  </si>
  <si>
    <t>Calle 4 Norte #1N-75</t>
  </si>
  <si>
    <t>Los (2) ascensores se encuentran certificados con fecha de vigencia del 19/Febrero/2022</t>
  </si>
  <si>
    <t>Torre Empresarial Siglo XXI</t>
  </si>
  <si>
    <t>Avenida 4N #6n-67</t>
  </si>
  <si>
    <t>Los (3) ascensores se encuentran certificados con fecha de vigencia del 18/Noviembre/2021</t>
  </si>
  <si>
    <t>28/12/2021- 04/12/2021</t>
  </si>
  <si>
    <t>Edificio Emporio</t>
  </si>
  <si>
    <t>Carrera 2 Oeste #6-08</t>
  </si>
  <si>
    <t>Los (3) ascensores se encuentran certificados con fecha de vigencia del 28/Diciembre/2021 y  04/12/2021</t>
  </si>
  <si>
    <t>Centro Médico Cali</t>
  </si>
  <si>
    <t>Calle 19N #5N -35</t>
  </si>
  <si>
    <t>Conjunto Residencial Portal de la Estación Etapa 4</t>
  </si>
  <si>
    <t>Avenida 6CN #35N-50</t>
  </si>
  <si>
    <t>Los (4) ascensores se encuentran certificados con fecha de vigencia del 18/Mayo/2022</t>
  </si>
  <si>
    <t>29/01/2022- 05/03/2022</t>
  </si>
  <si>
    <t>Santa Monica Central</t>
  </si>
  <si>
    <t>Calle 22 Norte #6AN-24</t>
  </si>
  <si>
    <t>Los (4) ascensores se encuentran certificados con fecha de vigencia del 29/01/2022- 05/03/2022 y las (2) puertas vehiculares estan en proceso.</t>
  </si>
  <si>
    <t>Edificio Torre de Kalua</t>
  </si>
  <si>
    <t>Calle 8C # 47-35</t>
  </si>
  <si>
    <t>Luz Stella Gomez</t>
  </si>
  <si>
    <t>admon.kalua2019@gmail.com</t>
  </si>
  <si>
    <t>Si cuenta con la certificación anual obligatora para el ascensor con la empresa Oitec, fecha de inspección Octubre 6 de 2020, las puertas vehiculares se encuentran en proceso de certificación con Certinext, la empresa mitsubishi realizo el ultimo mantenimiento a los ascensores con fecha Mayo 27 de 2021, JCC Ingenieria electronica realizo el ultimo mantenimiento a las puertas electricas con fecha Diciembre 22 de 2020.</t>
  </si>
  <si>
    <t xml:space="preserve">Edificio Guaduales </t>
  </si>
  <si>
    <t>Calle 70 Bis # 4 CN -103</t>
  </si>
  <si>
    <t xml:space="preserve">Maria Elena Bedoya Vasquez </t>
  </si>
  <si>
    <t xml:space="preserve">edificiolosguaduales@hotmail.com </t>
  </si>
  <si>
    <t xml:space="preserve">No cuenta con la certificacion ninguno de los dos ascensores, aportan mantenimiento de los ultimos meses y se le recomienda adelantar el proceso con la empresa contratada. del mismo modo se le recomienda con la puerta electrica </t>
  </si>
  <si>
    <t>Centro Comercial la Fortuna</t>
  </si>
  <si>
    <t>Calle 14 # 5 - 20</t>
  </si>
  <si>
    <t>Juan Carlos Izquierdo</t>
  </si>
  <si>
    <t>juanizquierdo13@hotmail.com</t>
  </si>
  <si>
    <t>el centro comercial no ha iniciado proceso de certificacion la señora, Vanesa Mosquera argumenta que el proceso se freno el el 2020 por temas de pandemia.</t>
  </si>
  <si>
    <t>Edificio Plaza Cayzedo etapa 1-2</t>
  </si>
  <si>
    <t>Carrera 4 # 10 - 44</t>
  </si>
  <si>
    <t>Diana Santrich</t>
  </si>
  <si>
    <t>edplazacayzedo@hotmail.com</t>
  </si>
  <si>
    <t>IVICOL</t>
  </si>
  <si>
    <t>la propiedad se encuentra en proceso de certificacion fecha inspeccion 21/07/2021 se encuentra ha espera del informe de inspeccion para haci empezar a corregir los defectos encontrados en la visita</t>
  </si>
  <si>
    <t>Edificio Guanacaste</t>
  </si>
  <si>
    <t>Calle 8 # 39 - 120</t>
  </si>
  <si>
    <t xml:space="preserve">la propiedad realizo una cotizacion con la empresa de mtto ASV ASCENSORES S.A.S para adecuar el equipo dentro de la norma NTC 5926-1 tan sin embargo no ha iniciado proceso de certificacion  </t>
  </si>
  <si>
    <t xml:space="preserve">Yojhan Steven Vasquez Naranjo </t>
  </si>
  <si>
    <t>Conjunto Residencial K 112 Cipres</t>
  </si>
  <si>
    <t>Calle 49 # 111 - 28</t>
  </si>
  <si>
    <t>3,3565</t>
  </si>
  <si>
    <t>-76,5152</t>
  </si>
  <si>
    <t>Milton Ramirez</t>
  </si>
  <si>
    <t>crcipres2017@gmail.com</t>
  </si>
  <si>
    <t xml:space="preserve">Se visita Conjunto Residencial K 112  Cipres, el administrador argumenta esta en el procesp de certificacion con la empresa Oitec desde el 27 de enero 2020 por tema de la pandemia; el proceso fue detenido, inicia con la empresa certificadora una nueva inspeccion para poder iniciar proceso de certificacion </t>
  </si>
  <si>
    <t>Edificio Andrea</t>
  </si>
  <si>
    <t>Carrera 46 # 8B-20</t>
  </si>
  <si>
    <t>Victor Alvarez</t>
  </si>
  <si>
    <t>vical39@hotmail.com</t>
  </si>
  <si>
    <t>No cuenta con la certificación anual obligatoria para el ascensor y puerta electrica, se encuentran en proceso de cotización para la certificación, TK Elevadores Colombia realizo el ultimo mantenimiento a los ascensores con fecha Junio 21 de 2021, Tecnipuertas Realizo el ultimo mantenimiento a la puerta electrica con fecha Mayo 22 de 2021.</t>
  </si>
  <si>
    <t>Sura IPS SAS Pasoancho</t>
  </si>
  <si>
    <t>Carrera 50 # 12A-90</t>
  </si>
  <si>
    <t>3182828 ext.1150</t>
  </si>
  <si>
    <t>Liliana Arboleda</t>
  </si>
  <si>
    <t>dvcardona@sura.com.co</t>
  </si>
  <si>
    <t>Si cuenta con la certificación anual para el ascensor con la empresa Servimeters, fecha de inspección Diciembre 10 de 2021, No se ha iniciado proceso de certificación para la puerta electrica vehicular. Otis realizo el ultimo mantenimiento al ascensor con fecha Mayo 18 de 2021,Maxiblind realizo el ultimo mantenimiento a la puerta electrica con fecha Septiembre 1 de 2020.</t>
  </si>
  <si>
    <t xml:space="preserve">Conjunto Residencial K 111 Granadillo </t>
  </si>
  <si>
    <t>Carrera 11 # 49 - 32</t>
  </si>
  <si>
    <t>3,3567</t>
  </si>
  <si>
    <t>-76,5145</t>
  </si>
  <si>
    <t>Sonia Reina</t>
  </si>
  <si>
    <t>granadillo2017@gmail.com</t>
  </si>
  <si>
    <t>Se visita el conjunto residencial  K111 Granadillo, el cual cuenta con la certificacion se le da cumplimiento al acuerdo 0450 .</t>
  </si>
  <si>
    <t>Fabrica de papales (Fadepla) S.A.S</t>
  </si>
  <si>
    <t>Calle 11A # 55A 55</t>
  </si>
  <si>
    <t>Juan Esteba Viñafañe</t>
  </si>
  <si>
    <t>laspilas.conjuntoresidencial@gmail.com</t>
  </si>
  <si>
    <t>Entregan soportes de mantenimiento preventivo y correctivo,cronograma anual de mantenimiento de los ascensores.</t>
  </si>
  <si>
    <t>Condominio Plaza 50 Etapa # 1</t>
  </si>
  <si>
    <t>Calle 12A # 52 - 42</t>
  </si>
  <si>
    <t>Leilen Gonzales</t>
  </si>
  <si>
    <t>Los (2) ascensores se encuentran en proceso de certificacion,con la empresa Certinex ,presntaron soporte fisico de ello,de los ultimos mantenimientos y cronograma actual de manteniiento,de la puerta electrica vehicular no presentaron documentcion.</t>
  </si>
  <si>
    <t>Jardin Central Business Center</t>
  </si>
  <si>
    <t>Carrera100 # 16-321</t>
  </si>
  <si>
    <t>Patricia Arias</t>
  </si>
  <si>
    <t>edificiojardincentral@gmail.com</t>
  </si>
  <si>
    <t>No cuentan con la certificacion anual obligatoria para los ascensores y puertas electricas, se encuentran en proceso de certificacion con la empresa Certinext, Mitsubishi realizo el ultimo mantenimiento a los ascensores con fecha Mayo 25 de 2021.</t>
  </si>
  <si>
    <t>Hoteles Royal SA.</t>
  </si>
  <si>
    <t>Carrera 100B # 11A-99</t>
  </si>
  <si>
    <t>Silvia Ricaurte</t>
  </si>
  <si>
    <t>nhroyalcali@nh-httels.com</t>
  </si>
  <si>
    <t>No cuentan con la certificación anual obligatoria para los ascensores y puerta electrica, se enuentran en proceso de certificación con la empresa Oitec, Estilo Ingenieria realizo el ultimo mantenimiento a los ascensores con fecha Junio 2 de 2021, Access Tecnologia realizo el ultimo mantenimiento a la puerta electrica.</t>
  </si>
  <si>
    <t>Inversiones Benevidaez Hotel Marrakech</t>
  </si>
  <si>
    <t>Calle 13 # 67-40</t>
  </si>
  <si>
    <t>3865320 - 3004555756</t>
  </si>
  <si>
    <t>Kelly Alzate</t>
  </si>
  <si>
    <t>Reservas@hotelmarrakech.com.co</t>
  </si>
  <si>
    <t>No cuentan con la certificación anual obligatoria para el ascensor, se encuentra en proceso de certificación con la empresca Certinext, Asotecnicos &amp; Cia Ltada. Realizo el ultimo mantenimiento con fecha Marzo 23 de 2021.</t>
  </si>
  <si>
    <t>Conjunto Residencial El Palmar de Coomeva II</t>
  </si>
  <si>
    <t>Calle 12A # 57-21</t>
  </si>
  <si>
    <t>3319282 - 3004782962</t>
  </si>
  <si>
    <t xml:space="preserve">Mercedes Salas Perez </t>
  </si>
  <si>
    <t>palmarcoomeva2@hotmail.com</t>
  </si>
  <si>
    <t>No cuenta con la certificacion anual obligatoria para los ascensores y puerta electica, Se encuentran en proceso de certificación con la empresa Oitec, Ya se corrigieron los defectos encontrados en la primera inspeccion, Ascel Diego Rodriguez Salgado realizo el ultimo mantenimiento a los ascensores con fecha Junio 18 de 2021, Instaltec realizo el ultimo mantenimiento a la puerta electrica con fecha Mayo 4 de 2021.</t>
  </si>
  <si>
    <t>Edificio Avenida del Rio</t>
  </si>
  <si>
    <t>Carrera 1 Oeste # 9-59</t>
  </si>
  <si>
    <t xml:space="preserve">Jose Escobar </t>
  </si>
  <si>
    <t>1 ascensor se encuentra certificado , el otro ascensor se encuentra en proceso de repotenciación para obtener la certificación.</t>
  </si>
  <si>
    <t xml:space="preserve">Edificio Multifamiliar Rio Alto Apartamentos </t>
  </si>
  <si>
    <t>Carrera 1 Oeste # 13- 45</t>
  </si>
  <si>
    <t>Los 2 ascensores se encuentran certificados , la puerta vehicular no esta certificada.</t>
  </si>
  <si>
    <t xml:space="preserve">Edificio Galaxia </t>
  </si>
  <si>
    <t>Avenida 5 Norte #21N-58</t>
  </si>
  <si>
    <t>El ascensor se encuentra certficado con fecha de vigencia hasta 04 diciembre 2021</t>
  </si>
  <si>
    <t>Edificio Balcones del Parque</t>
  </si>
  <si>
    <t>Carrera 3Oeste # 2 . 48</t>
  </si>
  <si>
    <t>El ascensor se encuentra certficado con fecha de vigencia hasta 12 Febrero 2022,la puerta electrica vehicular se encuentra en proceso</t>
  </si>
  <si>
    <t>Edificio el Cantil</t>
  </si>
  <si>
    <t>Carrera 7 Oeste # 3 - 120</t>
  </si>
  <si>
    <t>El ascensor se encuentra certificado con fecha de vigencia hasta 04/Diciembre 2021</t>
  </si>
  <si>
    <t>Unidad Residencial Santiago de Cali III etapa</t>
  </si>
  <si>
    <t>Calle 5E # 46-82</t>
  </si>
  <si>
    <t>Waldina Miranda Reina</t>
  </si>
  <si>
    <t>uvamirandar@gmail.com</t>
  </si>
  <si>
    <t>Acert SA.</t>
  </si>
  <si>
    <t>Si cuenta con la certificación anual obligatoria para los ascensores, con la empresa Acert SA. Fecha de inspección Agosto 24 de 2020, No se ha inicado proceso para la puerta electrica vehicular, Schindler Andino realizo el ultimo mantenimiento a los ascensores con fecha 24/06/2021.</t>
  </si>
  <si>
    <t>Unidad Residencial Balcones de Guadalupe</t>
  </si>
  <si>
    <t>Calle 12A # 52-60</t>
  </si>
  <si>
    <t>3155755190- 3078167</t>
  </si>
  <si>
    <t>Alba Lucia Correa Marin</t>
  </si>
  <si>
    <t>uvrbalconesdeguadalupe@gmail.com</t>
  </si>
  <si>
    <t>No cuenta con la certificación anual obligatoria para los ascensores y puerta electrica, No ha iniciado proceso de certificación, Thyssenkrupp realizo el ultimo mantenimiento a los ascensores cn fecha Junio 3 de 2021.</t>
  </si>
  <si>
    <t>Clinica Oftalmologica PH</t>
  </si>
  <si>
    <t>Carrera 47 sur #8C-94</t>
  </si>
  <si>
    <t>admonofta@asdministracionesgj.com</t>
  </si>
  <si>
    <t>No cuentan con la certificacion anual obligatoria para los ascensores y puerta electrica vehicular, se encuentran en proceso para la certificación con la empresa certinext para los ascensores, Incol para la puerta electric, Otis realizo el ultimo mantenimiento para los ascensores con fecha Junio 19 de 2021.</t>
  </si>
  <si>
    <t>Conjunto residencial el Palmar de Coomeva I</t>
  </si>
  <si>
    <t>Carrera 57 # 11A-50</t>
  </si>
  <si>
    <t>Elisabeth Castrillon Buitrago</t>
  </si>
  <si>
    <t>cpalmarcoomeva01@hotmail.com</t>
  </si>
  <si>
    <t>Si cuenta con la certificación anual obligatoria para los ascensores con la empresa Oitec, fecha de inspección Febrero 23 de 2021, la puerta electrica se encuentra en proceso de certificación, Edel ascensores realizo el ultimo mantenimiento con fecha Junio 23 de 2021, Instaltec realizo el ultimo mantenimiento la la puerta electrica con fecha Junio 23 de 2021.</t>
  </si>
  <si>
    <t>Rincon de Santa Rita</t>
  </si>
  <si>
    <t>Avenida 2 Oeste # 12 - 92</t>
  </si>
  <si>
    <t>Los dos ascensores se encuentran certificados con vigencia 20/04/2022, las dos puertas electricas vehiculares seencuentran en proceso de certificacion</t>
  </si>
  <si>
    <t>C.R Sol del Oeste</t>
  </si>
  <si>
    <t>Avenida 3 Oeste # 13 - 94</t>
  </si>
  <si>
    <t>Ivcol</t>
  </si>
  <si>
    <t>Los dos ascensores se encuentran certificados con vigencia 04/12/2021, las dos puertas electricas vehiculares seencuentran en proceso de certificacion</t>
  </si>
  <si>
    <t>Edificio Atelier</t>
  </si>
  <si>
    <t>Avenida 11Norte # 7 - 64</t>
  </si>
  <si>
    <t>El ascensor se encuentra certficado con vigencia 12/04/2022,la puerta electrica vehicular en proceso de certificacion.</t>
  </si>
  <si>
    <t>Edificio Solvente</t>
  </si>
  <si>
    <t xml:space="preserve">Carrera 3  # 17 Oeste - 145 </t>
  </si>
  <si>
    <t>De los 7 equipos ( Ascensores 4 se encuentran con certificacion actualizada 3 de ellos en proceso de certificacion la puerta electrica vehicular se encuentra en proceso de certificacion.</t>
  </si>
  <si>
    <t>Almendros de normandia</t>
  </si>
  <si>
    <t>Avenida 5 Oeste #5-145</t>
  </si>
  <si>
    <t>MP</t>
  </si>
  <si>
    <t>El ascensor se encuentra certificado con fecha de vigencia hasta 07/Junio 2022, las dos puertas electricas vehiculares se encuentran en proceso de certificacion</t>
  </si>
  <si>
    <t>Conjunto Residencial K 109 Ebano</t>
  </si>
  <si>
    <t>residencial</t>
  </si>
  <si>
    <t>calle 78 A # 109 - 83</t>
  </si>
  <si>
    <t>Maryury Perez</t>
  </si>
  <si>
    <t>ebanoadmon@gmail.com</t>
  </si>
  <si>
    <t>estilo</t>
  </si>
  <si>
    <t>los 4 equipos se encuentran en  proceso de inspeccion</t>
  </si>
  <si>
    <t xml:space="preserve"> </t>
  </si>
  <si>
    <t>Calle 48 # 109 - 83</t>
  </si>
  <si>
    <t>3,3377</t>
  </si>
  <si>
    <t>-76,5158</t>
  </si>
  <si>
    <t>Maryuri Perez</t>
  </si>
  <si>
    <t>se visita conjunto residencial k109 ebano la señora administradora argumenta haber corregido en su gran mayoria los defectos no cuenta con la certificacion</t>
  </si>
  <si>
    <t xml:space="preserve">Portal Del Lili </t>
  </si>
  <si>
    <t>Calle 28 # 96 - 34</t>
  </si>
  <si>
    <t>3,3728</t>
  </si>
  <si>
    <t>-76,5242</t>
  </si>
  <si>
    <t xml:space="preserve">Maria Deyanira Palacios </t>
  </si>
  <si>
    <t>admonprtaldellili@hotmail.com</t>
  </si>
  <si>
    <t>la propiedas horizontal cuenta solamente con 2 ascensores certificados el de la torre A,B las otras torres se encuentran en el proceso por temas de la pandemia se ha frenado el proceso de certificacion la señora administradora argumenta tener un problema de citofonia.</t>
  </si>
  <si>
    <t xml:space="preserve">Conjunto Residencial K 106 Rattan </t>
  </si>
  <si>
    <t>Carrera 106 # 44 - 67</t>
  </si>
  <si>
    <t>3,3612</t>
  </si>
  <si>
    <t>-76,5171</t>
  </si>
  <si>
    <t>Luz Karime Barreiro</t>
  </si>
  <si>
    <t>crrattan2018@gmail.com</t>
  </si>
  <si>
    <t>La propiedad horizontal estubo certificada solamente con un ascensor el de la torre 4 se le brinda recomendacion de volver nuevamente a ponerse en proceso de certificacion para dar cumplimiento al acuerdo 0450</t>
  </si>
  <si>
    <t>Portal De La Bocha</t>
  </si>
  <si>
    <t>Calle 28 # 111 - 39</t>
  </si>
  <si>
    <t>3,3570</t>
  </si>
  <si>
    <t>-765214</t>
  </si>
  <si>
    <t>Marisela Saldarriaga</t>
  </si>
  <si>
    <t>portaldelabocha@gmail.com</t>
  </si>
  <si>
    <t xml:space="preserve">solamente cuenta con una puerta electrica vehicular y peatonal la señora administradora argumenta haber resibido la propiedas a la constructora sin nungun tipo de informacion </t>
  </si>
  <si>
    <t xml:space="preserve">Dacar SAS </t>
  </si>
  <si>
    <t>Calle 12 #8-16</t>
  </si>
  <si>
    <t>Harold Rincón</t>
  </si>
  <si>
    <t>dacar890@gmail.com</t>
  </si>
  <si>
    <t>Los dos ascensores se encuentran certifcados con fecha de 05/01/2021</t>
  </si>
  <si>
    <t>Inversiones Progresos SAS</t>
  </si>
  <si>
    <t>Calle 14 #7-81</t>
  </si>
  <si>
    <t>Alvaro Alvarez</t>
  </si>
  <si>
    <t>contabilidad.shanghai.cali@gmail.com</t>
  </si>
  <si>
    <t xml:space="preserve">Se encuentran en proceso de certificación con la empresa certinex, en el momento estan haciendo las adecuaciones para posteriormente una nueva visita de inspección y obtener la certificacion </t>
  </si>
  <si>
    <t>Edificio Comercial Centro Elite PH</t>
  </si>
  <si>
    <t>Carrera 7 #14-52</t>
  </si>
  <si>
    <t>Angela Agudelo</t>
  </si>
  <si>
    <t>centroelite.contabilidad@gmail.com</t>
  </si>
  <si>
    <t>Los equipos se encuentran en proceso de certificación con la empresa SERVIMETERS.</t>
  </si>
  <si>
    <t>Conjunto Residencial Rincon del Campestre 2</t>
  </si>
  <si>
    <t>Carrera 98 # 4C-246</t>
  </si>
  <si>
    <t>conjuntorincondelcampestre@hotmail.com</t>
  </si>
  <si>
    <t>No cuentan con la certificacion anual obligatoria para los ascensores y puertas electricas, se encuentran en proceso de certificacion con la empresa Oitec, Mitsubishirealizo el ultimo mantenimientocon fecha, Junio 29 de 2021, Electripuertas realizo el ultimo mantenimiento a las puertas electricas vehiculares en Diciembre 7 de 2020.</t>
  </si>
  <si>
    <t>Asociación Colombo Japonesa</t>
  </si>
  <si>
    <t>Calle 13N # 6N - 40</t>
  </si>
  <si>
    <t>Mercedes Nakata</t>
  </si>
  <si>
    <t>secretari@centroculturaljapones.com</t>
  </si>
  <si>
    <t>Manifiesta la administradora desconocer el acuerdo 0450 de 2018, no presenta soportes del cronograma anual de mantenimiento del ascensor.</t>
  </si>
  <si>
    <t>Edificio Colombia</t>
  </si>
  <si>
    <t>Carrera 3 # 10 - 12</t>
  </si>
  <si>
    <t>884 2799</t>
  </si>
  <si>
    <t>Maria Mercedez Camacho</t>
  </si>
  <si>
    <t>mariamcamacho@hotmail.com</t>
  </si>
  <si>
    <t>Se encuentran en proceso de cotizacion para la futura certificacion.</t>
  </si>
  <si>
    <t>Pro Hoteles Cali S.A.S</t>
  </si>
  <si>
    <t>Calle 9 # 3 - 93</t>
  </si>
  <si>
    <t>Claudi Maria Atehortua</t>
  </si>
  <si>
    <t>reservas@hotelimperial.com,c0</t>
  </si>
  <si>
    <t>Conjunto Residencial Torres del Campo Torre Golf</t>
  </si>
  <si>
    <t>Carrera 101 # 11-35</t>
  </si>
  <si>
    <t>Patricia Arias Cadavid</t>
  </si>
  <si>
    <t>edificiotorregolf@gmail.com</t>
  </si>
  <si>
    <t>No cuentan con la certificacion anual para los ascensores y puerta electrica, se encuentran en proceso de certificacion con la empresa certinext, Mitsubishi realizo el ultimo mantenimiento con fecha 28/06/2021, Instaltec realizo el ultimo mantenimiento a la puerta vehicular en octubre 17 de 2021</t>
  </si>
  <si>
    <t>Conjunto Residencial Campestre Real I</t>
  </si>
  <si>
    <t>Carrera 101 # 11-55</t>
  </si>
  <si>
    <t>campestrereal@gmail.com</t>
  </si>
  <si>
    <t>No cuentan con la certificacion anual obligatoria para los ascensores y puertas electricas, se encuentran en proceso de certificacion con la empresa Servimeters, Estilo Ingenieria realizo el ultimo mantenimiento a los ascensores con fechca Junio 10 de 2021, Instaltec realizo el ultimo mantenimiento a las puertas electricas vehiculares.</t>
  </si>
  <si>
    <t>Conjunto Residencial Rincon I del Campestre</t>
  </si>
  <si>
    <t>Carrera 98 # 4C-250</t>
  </si>
  <si>
    <t>3321724- 3182802618</t>
  </si>
  <si>
    <t>rincon1delcampestre@hotmail.com</t>
  </si>
  <si>
    <t>No cuentan con la certificacion anual obligatoria para los ascensores y puertas electricas vehiculares, se encuentran en proceso de certificacion con la empresa Oitec para los ascensores y Certinext para las puertas electricas de las cuales una esta fuera de servicio, Mitsubishi realizo el ultimo mantenimiento con fecha 12/07/2021.</t>
  </si>
  <si>
    <t>Edificio Plaza Real</t>
  </si>
  <si>
    <t>Carrera 56 # 5-91</t>
  </si>
  <si>
    <t xml:space="preserve">3,4086 </t>
  </si>
  <si>
    <t>Lina Maria Baca</t>
  </si>
  <si>
    <t>edificioplazareal1@gmail.com</t>
  </si>
  <si>
    <t>la propiedad horizotal a iniciado proceso de certificacion en la fecha 12/12/2019 la señora administradora argumenta con soportes de pago haber corregido los defectos en un 100 porsiento ya  solicito a la empresa certificadora una segunda inspeccion para dar cumplimiento al acuerdo 0450</t>
  </si>
  <si>
    <t xml:space="preserve">Conjunto Residencial Mirador de Terrazas </t>
  </si>
  <si>
    <t>Calle 20 # 101-37</t>
  </si>
  <si>
    <t>3,3644</t>
  </si>
  <si>
    <t>-76,5269</t>
  </si>
  <si>
    <t>Elizabeth Ortiz</t>
  </si>
  <si>
    <t>admonmiradordeterrazas@gmail.com</t>
  </si>
  <si>
    <t xml:space="preserve">La Propiedad se encuentra en proceso de certificación la señora argumenta que el proceso se encuentra suspendido por cambio de administración </t>
  </si>
  <si>
    <t>Fox Tecnologgies S.A.S</t>
  </si>
  <si>
    <t>Carrera 4 # 10 - 47</t>
  </si>
  <si>
    <t>Eliozabeth Loaiza</t>
  </si>
  <si>
    <t>dir.a08@vivialaddin.com</t>
  </si>
  <si>
    <t>Se encuentra en proceso de certificacion no presenta cronograma de mantenimiento de los equipos</t>
  </si>
  <si>
    <t>Edificio Calle Real</t>
  </si>
  <si>
    <t>Calle 12 # 3 - 42</t>
  </si>
  <si>
    <t>Luz Nidia Forero</t>
  </si>
  <si>
    <t>edificiocallereal@gmail.com</t>
  </si>
  <si>
    <t>Se encuentran certificados los dos ascensores con vigencia 21/01/2022 no presenta cronograma anual de mantenimiento</t>
  </si>
  <si>
    <t>Aladino Hotel y Casino</t>
  </si>
  <si>
    <t>Willian Rodriguez</t>
  </si>
  <si>
    <t>dria.07vivialadinn.com</t>
  </si>
  <si>
    <t>Se encuentran en proceso de certificacion manifiesta el administrador willian rodriguez No presentan soportes documentales de diho proseceso no presentan cronograma anual de mantenimiento</t>
  </si>
  <si>
    <t>Conjunto Residencial Lagos del Polo</t>
  </si>
  <si>
    <t>Calle 13 # 107-50</t>
  </si>
  <si>
    <t>3155220- 8842799</t>
  </si>
  <si>
    <t>Maria Mercedes Isabel Camacho</t>
  </si>
  <si>
    <t>No cuentan con la certificación anual obligatoria para los ascensores y puerta electrica, se encuentran en proceso de certificación con la empresa Certinext,Exmel realizo el ultimo mantenimiento a los ascensores con fecha Julio 6 de 2021.</t>
  </si>
  <si>
    <t>Edifico Avenidad 100</t>
  </si>
  <si>
    <t>Carrera 100  #16-20</t>
  </si>
  <si>
    <t>Idalba Martinez</t>
  </si>
  <si>
    <t>idalbam@hotmail.com</t>
  </si>
  <si>
    <t xml:space="preserve">Se visita el conjunto residencial  argumentando la administracion que se reparo los defectos muy graves en 90 % para asi darle el cumplimiento al Acuerdo </t>
  </si>
  <si>
    <t>Edificio Torres De Doña Lupe</t>
  </si>
  <si>
    <t>Carrera 56 # 3-26</t>
  </si>
  <si>
    <t>3,4092</t>
  </si>
  <si>
    <t>-76,5496</t>
  </si>
  <si>
    <t xml:space="preserve">Nubia Alvares </t>
  </si>
  <si>
    <t>nubiat2009@gmail.com</t>
  </si>
  <si>
    <t>la señora administradora Nubia alvares argumenta no haber iniciado proceso de certificacion, se le brindan las respectivas recomendaciones para iniciaar proceso y dar cumplimiento al acuerdo 0450.</t>
  </si>
  <si>
    <t>Administracion Judicial de Cali (Palacio de Justicia)</t>
  </si>
  <si>
    <t>Carrera 10 #12 - 15</t>
  </si>
  <si>
    <t>8986868 ext 1503-1002</t>
  </si>
  <si>
    <t>Clara Hinez Ramirez Sierra</t>
  </si>
  <si>
    <t>ecantec@cendoj.ramajudicial.gov.co</t>
  </si>
  <si>
    <t>Quien atiende expresa que se realizó el debido informe con la entidad responsable de mantenimientos, se compromete en enviar evidencias por correo electronico. NOTA: No fue enviada la documentación solicitada.</t>
  </si>
  <si>
    <t>Credivalores - Crediservicios SA</t>
  </si>
  <si>
    <t>Carrera 3 #10-69</t>
  </si>
  <si>
    <t>Eliana Andres Restrepo</t>
  </si>
  <si>
    <t>nrubio@asficredito.com</t>
  </si>
  <si>
    <t>Se encuentran en proceso de certificación con Certinext, entrega evidencia. Presenta evidencia de mantenimiento preventivo con fecha 26/03/2021</t>
  </si>
  <si>
    <r>
      <rPr>
        <sz val="12"/>
        <color theme="1"/>
        <rFont val="Arial"/>
      </rPr>
      <t>Casino Marco Polo (Aladino Hotel y Casino</t>
    </r>
    <r>
      <rPr>
        <sz val="10"/>
        <color theme="1"/>
        <rFont val="Arial"/>
      </rPr>
      <t>)</t>
    </r>
  </si>
  <si>
    <r>
      <rPr>
        <sz val="12"/>
        <color theme="1"/>
        <rFont val="Arial"/>
      </rPr>
      <t>Avenida 1 Oeste #2-72</t>
    </r>
    <r>
      <rPr>
        <sz val="10"/>
        <color theme="1"/>
        <rFont val="Calibri"/>
      </rPr>
      <t xml:space="preserve"> </t>
    </r>
  </si>
  <si>
    <t xml:space="preserve">Dawi Ma </t>
  </si>
  <si>
    <t xml:space="preserve">dri.a07rivialadin.com </t>
  </si>
  <si>
    <t>No cuentan con la certificación anual obligatoria.</t>
  </si>
  <si>
    <t xml:space="preserve">José Mauricio Florez Jimenez </t>
  </si>
  <si>
    <t xml:space="preserve">Bingos Codere </t>
  </si>
  <si>
    <r>
      <rPr>
        <sz val="12"/>
        <color theme="1"/>
        <rFont val="Arial"/>
      </rPr>
      <t>Comercial</t>
    </r>
    <r>
      <rPr>
        <sz val="12"/>
        <color theme="1"/>
        <rFont val="Calibri"/>
      </rPr>
      <t xml:space="preserve"> </t>
    </r>
  </si>
  <si>
    <t xml:space="preserve">Avenida Estación # 5-60 </t>
  </si>
  <si>
    <t xml:space="preserve">Diana Margarita Padilla </t>
  </si>
  <si>
    <r>
      <rPr>
        <sz val="12"/>
        <color theme="1"/>
        <rFont val="Arial"/>
      </rPr>
      <t>Dani.pineda@codere.com</t>
    </r>
    <r>
      <rPr>
        <sz val="12"/>
        <color theme="1"/>
        <rFont val="Calibri"/>
      </rPr>
      <t xml:space="preserve"> </t>
    </r>
  </si>
  <si>
    <t xml:space="preserve">2 puertas eléctricas peatonales enrrollables, 1 automizada y 1 con sensor de proximicidad . No cuentan , ni mantenimiento , ni cronograma porque las puertas están nuevas y tienen garantía </t>
  </si>
  <si>
    <t>Clinica Farallones SA. (Christus)</t>
  </si>
  <si>
    <t>Carrera 105 # 20-15</t>
  </si>
  <si>
    <t>Maria fernanda Gualdron</t>
  </si>
  <si>
    <t>soporte.mantenimiento@christus.co</t>
  </si>
  <si>
    <t>No cuenta con la certificación anual obligatoria para el ascensor, montacarga y puerta electrica vehicular, se encuentran en proceso con la empres Oitec, DM TECH realizo el ultimo mantenimiento a los equipos con fecha</t>
  </si>
  <si>
    <t>Grupo G50 SAS</t>
  </si>
  <si>
    <t>Calle 11 # 9- 20</t>
  </si>
  <si>
    <t>Jaqueline Herrera</t>
  </si>
  <si>
    <t>grupog-50@hotmail.com</t>
  </si>
  <si>
    <t>Parametrizando Ingenieria SAS</t>
  </si>
  <si>
    <t>Quien atiende hace entrega de mantenimientos preventivos, evidencia de certificacion del ascensor y cronograma anual de mantenimiento.</t>
  </si>
  <si>
    <t>Jorge Enrique Cruz</t>
  </si>
  <si>
    <t>Edificio Corficolombiana</t>
  </si>
  <si>
    <t>Calle 10  # 4 - 47</t>
  </si>
  <si>
    <t>Santiago Concha - Jazmin Soto</t>
  </si>
  <si>
    <t>Edificiocorficolombiana@hotmail.com</t>
  </si>
  <si>
    <t>Se encuentra en proceso de certificacion con la empreesa servimeters, entrega evidencia de mantenimientos y cronograma anual.</t>
  </si>
  <si>
    <t xml:space="preserve">Yunior Stiven Godoy Bentancourt </t>
  </si>
  <si>
    <t>Salcedo Piedrahita Hnos Ltda</t>
  </si>
  <si>
    <t>Carrerra 4ta #11-69</t>
  </si>
  <si>
    <t>Gustavo Villada</t>
  </si>
  <si>
    <t>salcedopiedrahita@gmail.com</t>
  </si>
  <si>
    <t>ACERT S.A.</t>
  </si>
  <si>
    <t xml:space="preserve">Uno de los ascensores no se encuentra en funcionamiento, entregan evidencias de mantenimiento preventivo y certificacion </t>
  </si>
  <si>
    <t>18/03/2021 - 4/09/2021</t>
  </si>
  <si>
    <t>Edificio Prados de Zaragoza</t>
  </si>
  <si>
    <t>Calle18 # 67-48</t>
  </si>
  <si>
    <t>Jose Luis Salazar</t>
  </si>
  <si>
    <t>pradosdezaragoza@gmail.com</t>
  </si>
  <si>
    <t>Si cuenta con la certificación anual obligatoria para el ascensor y puerta electrica vehicular, la salva escalera del salón social se encuentra sin uso, Greenergy realizo el ultimo mantenimiento al ascensor con fecha 1/07/2021.</t>
  </si>
  <si>
    <t>Edificio Nikaste</t>
  </si>
  <si>
    <t>Calle 8 # 39-75</t>
  </si>
  <si>
    <t>Jose Javier Jaramillo</t>
  </si>
  <si>
    <t>javiernando876@hotmail.com</t>
  </si>
  <si>
    <t>No cuenta con la certificación anual obligatoria para el ascensor y puerta electrica vehicular, no han iniciado proceso, Mitsubishi realizó el ultimo mantenimiento con fecha 22/07/2021</t>
  </si>
  <si>
    <t>Winner Group ( Casino Hollywood )</t>
  </si>
  <si>
    <t>Calle 38 Norte #6n -35</t>
  </si>
  <si>
    <t xml:space="preserve">María Patricia Ospina </t>
  </si>
  <si>
    <t xml:space="preserve">vmdominguezm@winnergroup.com </t>
  </si>
  <si>
    <t xml:space="preserve">El uso de esta puerta en el momento es de manera mecánica </t>
  </si>
  <si>
    <t>Edificio San Giorgio</t>
  </si>
  <si>
    <t>Calle 13a # 66b - 16</t>
  </si>
  <si>
    <t>amalfiros@hotmail.com</t>
  </si>
  <si>
    <t xml:space="preserve">la propiedad no a iniciado proceso de certificacion </t>
  </si>
  <si>
    <t>Auto pacifico S.A</t>
  </si>
  <si>
    <t>Calle 10#46-90</t>
  </si>
  <si>
    <t xml:space="preserve">Mateo Mejia Victoria </t>
  </si>
  <si>
    <t>Compras@autopacifico.com.co</t>
  </si>
  <si>
    <t>No  presentan fisicos de los ultimos mantenimientos. no presntan cronograma anual de mantenimient</t>
  </si>
  <si>
    <t>Conjunto Residencial El Paraíso 1</t>
  </si>
  <si>
    <t xml:space="preserve">Carrera 64B #14-24 </t>
  </si>
  <si>
    <t>Patricia Toro</t>
  </si>
  <si>
    <t xml:space="preserve">Crparaiso1@gmail.com </t>
  </si>
  <si>
    <t>No presenta soporte fiasico del informe de inspeccion, no presenta soporte de cronograma de mantenimento</t>
  </si>
  <si>
    <t>Conjunto Residencial Atrium</t>
  </si>
  <si>
    <t>Calle 47 # 96-55</t>
  </si>
  <si>
    <t>conjuntoatrium@gmail.com</t>
  </si>
  <si>
    <t xml:space="preserve">los 6 ascensores y la puesta vehicular se encuentran en proceso de certificacion con certinex </t>
  </si>
  <si>
    <t>Operador Hotelero S.A.S</t>
  </si>
  <si>
    <t>Carrera 3 # 7 - 15</t>
  </si>
  <si>
    <t>Ever Carvajal</t>
  </si>
  <si>
    <t>asistenteadmon@farandacali.com</t>
  </si>
  <si>
    <t xml:space="preserve">El hotel se encuentra en proceso de certificacion con la empresa Oitec la administracion argumenta estar en proceso de adecuacion junto a la empresa de mtto para asi poder obtener la certificacion </t>
  </si>
  <si>
    <t>Yojhan Steven Vasquez Narannjo</t>
  </si>
  <si>
    <t>Edificio Varona</t>
  </si>
  <si>
    <t>Calle 8 # 39 - 54</t>
  </si>
  <si>
    <t>la propiedad no ha iniciado proceso de certificacion por motivos de que no hay presupuesto para adecuar el equipo dentro de la norma tecnica argumenta la señora Sofia Guzman que el edificio solo tiene 3 apartamentos habitados</t>
  </si>
  <si>
    <t>Conjunto Residencial Prados de la Hacienda M-14</t>
  </si>
  <si>
    <t>Calle 14A # 69-141</t>
  </si>
  <si>
    <t>3922291 - 3006195403</t>
  </si>
  <si>
    <t>Patricia Franco Gomez</t>
  </si>
  <si>
    <t>crpradoshacienda14@hotmail.com</t>
  </si>
  <si>
    <t>No cuenta con la certificacion anual obligatoria para los ascensores y puerta electrica vehicular,se encuentran en proceso de cotizacion para la certificacion, Scala ascensores realizo el ultimo mantenimiento con fecha 19/07/2021, Erazo Joaquin Alexis realizo el ultimo mantenimiento a la puerta electrica vehicular con fecha 17/07/2021.</t>
  </si>
  <si>
    <t>25/02/2021-25/02/2022</t>
  </si>
  <si>
    <t>Edificio Colseguros Ph</t>
  </si>
  <si>
    <t>Carrera 5 # 10-63 OfI 729</t>
  </si>
  <si>
    <t>Caelos Humberto Pereira</t>
  </si>
  <si>
    <t>Administracion@edecolseguros.com</t>
  </si>
  <si>
    <t>Delos cinco ascensores dos se encuentran en funcionamiento y certificados, los otros tres no estan en funcionamiento en proceso de modernizacion y presentan soportes de mantenimiento.</t>
  </si>
  <si>
    <t xml:space="preserve">Cento Financiero la Ermita </t>
  </si>
  <si>
    <t>Carrera 3 #12-40</t>
  </si>
  <si>
    <t xml:space="preserve">Angelica Pineda </t>
  </si>
  <si>
    <t>servicioalcliente@grupopineda.com.co</t>
  </si>
  <si>
    <t xml:space="preserve">La persona que atiende la visita manifiesta que no tiene conocimiento si los sistemas estan certificado y que iniciaran el proceso </t>
  </si>
  <si>
    <t>Edificio Santa Librada PH</t>
  </si>
  <si>
    <t>Carrera 4 #13-35</t>
  </si>
  <si>
    <t xml:space="preserve">Martha Rodriguez </t>
  </si>
  <si>
    <t>santalibrada@emcali.net.co</t>
  </si>
  <si>
    <t xml:space="preserve">La persona que atiende la visita manifiesta que cuenta con cronograma matenimiento y ademas, que estan en proceso de certificacion de lo cual entrega evidencia de los ascesores 1y 2 </t>
  </si>
  <si>
    <t>Hotel Plaza del Lili S.A.S</t>
  </si>
  <si>
    <t>Calle 48 #86 - 133</t>
  </si>
  <si>
    <t>Rosalba Silva</t>
  </si>
  <si>
    <t>gerencia@hotelplazadellili.com</t>
  </si>
  <si>
    <t>No cuentan con cronograma presventovo y correctivo del ascensor , vigecia del la certificacion 02/03/2022 empresa acredictada OITEC</t>
  </si>
  <si>
    <t>Garajes Star (Amoblados)</t>
  </si>
  <si>
    <t>Avenida 6 # 44 - 61</t>
  </si>
  <si>
    <t>Luis Emilio Libreros</t>
  </si>
  <si>
    <t>grupoempresarial-leo@hotmail.com</t>
  </si>
  <si>
    <t>El ascensor se encuentra calusurado por poca afluencia de publico,la targeta del ascensor se encuentra averiada.</t>
  </si>
  <si>
    <t>Hotel Innova Chipichape S,A,S</t>
  </si>
  <si>
    <t>Avenida 6 # 43 - 47</t>
  </si>
  <si>
    <t>Harvey Alvarez</t>
  </si>
  <si>
    <t>gerenciahotelswit@gamail.com</t>
  </si>
  <si>
    <t>Conjunto Residencial Golf Club</t>
  </si>
  <si>
    <t>Carrera 100 B # 11 - 20</t>
  </si>
  <si>
    <t>Andrea Celina Garcia</t>
  </si>
  <si>
    <t>crgolfclub@gmail.com</t>
  </si>
  <si>
    <t>No cuenta con la certificacion anual obligatoria para los ascensores y puerta electrica vehicular, se encuentran en proceso con la empresa certinext, Mitsubishi realizo el ultimo mantenimiento a los ascensores con fecha 18/07/2021, Jed Services realizo elultimo mantenimiento a la puerta electrica vehicular con fecha 2/07/2021</t>
  </si>
  <si>
    <t>Edificio Santiago de Cali Centro</t>
  </si>
  <si>
    <t>Calle6N # 5 - 14</t>
  </si>
  <si>
    <t>Luis Eduardo Giraldo Londoño</t>
  </si>
  <si>
    <t>jefeoperaciones@administracionesgj.com</t>
  </si>
  <si>
    <t>No cuentan con la certificacion anual obligatoria para los ascensores, se encuentran en proceso con la empresa Incol. Tecnivec realizo el ultimo mantenimiento a los ascensores con fecha Agosto 3 de 2021</t>
  </si>
  <si>
    <t>Conjunto Residencial Parque del Alcazar</t>
  </si>
  <si>
    <t>Calle 15A # 68-51</t>
  </si>
  <si>
    <t>3793006 - 3154030015</t>
  </si>
  <si>
    <t>Gustavo Adolfo Naranjo</t>
  </si>
  <si>
    <t>parquedelalcazar@outlook.es</t>
  </si>
  <si>
    <t>No cuentan con la certificacion anual obligatoria para los ascensores y puerta electrica vehicular, se encuentrar realizando adecuaciones para iniciar el proceso, Estilo Ingenieria realizo el ultimo mantenimiento con fecha Agosto 3 de 2021, Electripuertas realizo el ultimo mantenimiento a la puerta electrica vehicular con fecha Noviembre 10 de 2020.</t>
  </si>
  <si>
    <t>Centro de Negocios San Francisco</t>
  </si>
  <si>
    <t>Calle 10 # 5 - 77</t>
  </si>
  <si>
    <t>Elvira Forero</t>
  </si>
  <si>
    <t>luzforero@bynesa.com</t>
  </si>
  <si>
    <t>la propiedad no ha iniciado proceso de certificcion, la señora Elvira Forero argumenta ya estar en proceso de certificacion tan sin embargo no cuenta con el sopote de inspeccion aprobada por una empesa certificadora argumenta enviarlo por correo electronico el cual no se recibio brinda soportes d mantenimiento</t>
  </si>
  <si>
    <t>Hotel Plaza Cali</t>
  </si>
  <si>
    <t xml:space="preserve">Carrera 6 # 10 - 29 </t>
  </si>
  <si>
    <t>3176446053-8807415</t>
  </si>
  <si>
    <t>Marinsa Benitez Sanchez</t>
  </si>
  <si>
    <t>hotelplazacali@hotmail.com</t>
  </si>
  <si>
    <t>El hotel no ha iniciado proceso de cetificacion no se le da cumplimieno al acuerdo 0450 binda sportes de mantenmiento preventivo mensual.</t>
  </si>
  <si>
    <t>Hotel Piaro in</t>
  </si>
  <si>
    <t>Carrera 36B # 5-42</t>
  </si>
  <si>
    <t>Henrry Olarte</t>
  </si>
  <si>
    <t>reservas1@hotelpiarola.com</t>
  </si>
  <si>
    <t>No cuenta con la certificación anual obligatoria para el ascensor y puerta electrica vehicular, se encuentran realizando aducuaciones para iniciar el proceso de certificación, Ascensores confort realizo el ultimo mantenimiento con fecha Junio 2 de 2021, Gildardo meneses realizo el ultimo mantenimiento a la puerta electrica,</t>
  </si>
  <si>
    <t>Aparta Hotel Claro de Luna</t>
  </si>
  <si>
    <t>Trasversal 30 # 17F - 39</t>
  </si>
  <si>
    <t>Carmen Cardenaz</t>
  </si>
  <si>
    <t>motelcalrodeluna@gamail.com</t>
  </si>
  <si>
    <t>No cuentan con cronograma anual de manteniiento</t>
  </si>
  <si>
    <t>Hotel Farnada Cali</t>
  </si>
  <si>
    <t>Carrera 3 # 7 -15</t>
  </si>
  <si>
    <t>Kelly Rangel</t>
  </si>
  <si>
    <t>Se encuentran en la espera del envio de la certificacion en fisico</t>
  </si>
  <si>
    <t>Parqueadero ver # 1</t>
  </si>
  <si>
    <t>Caomercial</t>
  </si>
  <si>
    <t>Carrera 6 # 13 - 96</t>
  </si>
  <si>
    <t>Jorge Lara</t>
  </si>
  <si>
    <t>garsonycollasos@hotmail,com</t>
  </si>
  <si>
    <t>El ascensor se encuentra en repotenciacion para su futura certificacion</t>
  </si>
  <si>
    <t>Edificio Banco Industrial Colombiano</t>
  </si>
  <si>
    <t>Cale 11 # 6 -24</t>
  </si>
  <si>
    <t>Carlos Rivera</t>
  </si>
  <si>
    <t>icaricarbancolombia@hotmail.com</t>
  </si>
  <si>
    <t xml:space="preserve">No cuenta con cronograma anual de mantenimiento </t>
  </si>
  <si>
    <t>Funeraria Inversiones y Planes de la Paz Ltda.</t>
  </si>
  <si>
    <t>Calle 5 # 36-05</t>
  </si>
  <si>
    <t>3124499904- 5543979</t>
  </si>
  <si>
    <t>Claudia Gaona Pachon</t>
  </si>
  <si>
    <t>funerarialapazcali.gerencia@gmail.com</t>
  </si>
  <si>
    <t>No cuenta con la certificación anual obligatoria para el ascensor, No han iniciado proceso para la certificación, Ascensores Tecnivec realizo el ultimo mantenimiento con fecha Junio 12 de 2021.</t>
  </si>
  <si>
    <t>Conjunto Residencial Urapan</t>
  </si>
  <si>
    <t>Calle 13A # 66 - 42</t>
  </si>
  <si>
    <t>Batriz Helena Alzate</t>
  </si>
  <si>
    <t>conjuntomultifamiliarurapan2@gmail.com</t>
  </si>
  <si>
    <t>La puerta electrica se encuetra en proceso de cotizacion para una futura certificacion</t>
  </si>
  <si>
    <t>C.R Alqueria</t>
  </si>
  <si>
    <t>Carrera 83 # 69 - 82</t>
  </si>
  <si>
    <t>Carmen Lemus</t>
  </si>
  <si>
    <t>reccepcionhgv@gmail.com</t>
  </si>
  <si>
    <t>4 Ascensores Certifiacdos y 4 cerrados se encuentran en trabajo de mejoras para certificarlos las 2 puertas electricas no se envuentran certificadas</t>
  </si>
  <si>
    <t>Almacenes la 14 S.A</t>
  </si>
  <si>
    <t>Carrrera 5 # 14 - 37</t>
  </si>
  <si>
    <t>4881414-3148870401</t>
  </si>
  <si>
    <t>Robert Sanchez</t>
  </si>
  <si>
    <t>lider.centro4@la14.com</t>
  </si>
  <si>
    <t>La propiedad no ha iniciado proceso de certificacion se le brindan las respectivas recomendaciones para dar cmplimiento con el acuerdo 0450,la propiedad tiene una fecha programada con una empresa certificadora para realizar el informe de inspeccion fecha 03/09/2021</t>
  </si>
  <si>
    <t>Conjunto Residencial K111 Wengue</t>
  </si>
  <si>
    <t>Calle 49 # 112-25</t>
  </si>
  <si>
    <t>Ingrid Tatiana Lozada</t>
  </si>
  <si>
    <t>crwengue2018@gmail.com</t>
  </si>
  <si>
    <t>No cuenta con la certificación anual obligatoria para los ascensores y puerta electrica vehicular, se encuentran en proceso con la empresa Certinext, Righa SAS. realizo el ultimo mantenimientoa los ascensores con fecha 06/08/2021, Comercializadora Restrepo realizo el ultimo mantenimiento a la puerta electrica vehicular con fecha 02/06/2021.</t>
  </si>
  <si>
    <t>30/11/2020 - 10/03/2021 - 18/06/2021</t>
  </si>
  <si>
    <t>Dirección Ejecutiva Seccional de Administración Judicial</t>
  </si>
  <si>
    <t>Publica</t>
  </si>
  <si>
    <t>Carrera 10 # 12-15</t>
  </si>
  <si>
    <t>8986868 ext. 1503</t>
  </si>
  <si>
    <t>Clara Ines Ramirez Sierra</t>
  </si>
  <si>
    <t>Montajes y Procesos - Parametrizando</t>
  </si>
  <si>
    <t>30/11/2020-18/06/2021-10/03/2021</t>
  </si>
  <si>
    <t>Si cuenta con la certificacion anual obligatoria para los 9 ascensores, Otis realizo el ultimo mantenimiento a los ascensores con fecha 10/08/2021</t>
  </si>
  <si>
    <t>Institucion Universitaria Colegios de Colombia Unicoc</t>
  </si>
  <si>
    <t>Calle 13N # 3N - 13</t>
  </si>
  <si>
    <t xml:space="preserve">Katalina Cuero </t>
  </si>
  <si>
    <t>mantenimiento.cali@unicoc.edu.co</t>
  </si>
  <si>
    <t>La propiedad se encuentra en proceso de certificacion con la empresa servimeters para a futuro obtenes la certificacion y dar cumplimiento con el acuerdo 0450.</t>
  </si>
  <si>
    <t>Conjunto Residencial la portada de la Hacienda</t>
  </si>
  <si>
    <t>Calle 14C # 65-120</t>
  </si>
  <si>
    <t>Andres Ortega</t>
  </si>
  <si>
    <t>laportadadelahacienda@gmail.com</t>
  </si>
  <si>
    <t>No cuentan con la certificación anual obligatoria para los ascensores y puerta electrica vehicular, se encuentran en proceso con la empresa Oitec, Ascensores Tecnivec realizo el ultimo mantenimiento con fecha 21/07/2021</t>
  </si>
  <si>
    <t xml:space="preserve">Conjunto Residencial Alqueria B </t>
  </si>
  <si>
    <t xml:space="preserve">Carrera 83 # 6 - 50 </t>
  </si>
  <si>
    <t>Wallid Bultaif Yamal</t>
  </si>
  <si>
    <t>conjuntoalqueriab@gmail.com</t>
  </si>
  <si>
    <t>la propiedad no ha iniciado proceso de certificacion Brinda soportes de cotizacion con empresas de certificadoras, tan sin embargo no se ha realizado no se le da cumplimiento al acuerdo 0450.</t>
  </si>
  <si>
    <t>Edficio Prados de Mallorca</t>
  </si>
  <si>
    <t>Calle 18 # 67 - 64</t>
  </si>
  <si>
    <t>4868289-3104678089</t>
  </si>
  <si>
    <t xml:space="preserve">Jose Granada </t>
  </si>
  <si>
    <t>pradosdemallorca@hotmail.com</t>
  </si>
  <si>
    <t>la propiedad se encuentra en proceso de certificacion con la empresa Oitec para dar cumpliminto con el acuerdo 0450.</t>
  </si>
  <si>
    <t>Conjunto Residencial Porton de Asturias</t>
  </si>
  <si>
    <t xml:space="preserve">Carrera 68 # 16-07 </t>
  </si>
  <si>
    <t>Cesar Ijaji</t>
  </si>
  <si>
    <t>portondeasturias@gmail.com</t>
  </si>
  <si>
    <t>De los cinco ascensores 3 se encuentran en espera de la entrega del certificado, dos se encuentran certificados con fecha de inspeccion 10/07/2021, la puerta electrica vehicular se encuentra en proceso de certificación, Shindler Andino realizo el ultimo mantenimiento con fecha  29/07/2021.</t>
  </si>
  <si>
    <t>Edificio Jesus Sarmiento Lora</t>
  </si>
  <si>
    <t>Avenida 6 # 13 - 42</t>
  </si>
  <si>
    <t>Maria Helena Vasquez</t>
  </si>
  <si>
    <t>tinah-2409@hotmail.com</t>
  </si>
  <si>
    <t>La propiedad cuenta con una inspeccion vencida aprobada por oitec del año 2019 la señora marta lucia sarmiento argumenta estar trabajando en el equipo para poder obtener la certificacion y dar cumplimiento con el acuerdo 0450.</t>
  </si>
  <si>
    <t>Hotel Sixth Hose Suite</t>
  </si>
  <si>
    <t>Avenida 6 # 13n - 33</t>
  </si>
  <si>
    <t>Jeison Vargas</t>
  </si>
  <si>
    <t>hotelsncali@hotmail.com</t>
  </si>
  <si>
    <t>La no ha iniciado proceso de certificacion no se le da cumplimiento al acuerdo 0450.</t>
  </si>
  <si>
    <t>Estacion de Bomberos Vallado</t>
  </si>
  <si>
    <t>Carrera 41 # 54 - 25</t>
  </si>
  <si>
    <t>Rodolfo Duque Mora</t>
  </si>
  <si>
    <t>jefeobras,bomberos,@gmail.com</t>
  </si>
  <si>
    <t>Se encuentran en proceso de certificacion.</t>
  </si>
  <si>
    <t>Estac ion de Bomberos Municipal</t>
  </si>
  <si>
    <t>Calle 33A # 11F - 07</t>
  </si>
  <si>
    <t>EStacion de Bomberos la Florz</t>
  </si>
  <si>
    <t>Calle 62D # 3Bis - 12</t>
  </si>
  <si>
    <t>Estacion de Bomberos Aguacatal</t>
  </si>
  <si>
    <t>Avenida 15Oeste # 10 - 40</t>
  </si>
  <si>
    <t>Estacion de Bomberos Melendez</t>
  </si>
  <si>
    <t>Carrera 87 # 4C - 95</t>
  </si>
  <si>
    <t>Conjunto Residencial Paseo del Lili</t>
  </si>
  <si>
    <t>Carrera 92 #45-160</t>
  </si>
  <si>
    <t>Jose Duvan Bedoya</t>
  </si>
  <si>
    <t>crpaseodellili@gmail.com</t>
  </si>
  <si>
    <t>No cuentan con la certificación anual obligatoria para los ascensores y puerta electrica vehicular, se encuentran en proceso para la certificación con la empresa servimeters, Ascensores Tecnivec realizo el ultimo mantenimiento con fecha 18/08/202.</t>
  </si>
  <si>
    <t>Conjunto Multifamiliar Plazuela del Sur</t>
  </si>
  <si>
    <t>Calle 4D # 89-36</t>
  </si>
  <si>
    <t>cmplazueladelsurcali@gmail.com</t>
  </si>
  <si>
    <t>No cuentan con la certificación anual obligatoria para los ascensores y puerta electrica vehicular, se encuentran en proceso de certificación,Ascensores tecnivec realizo el ultimo mantenimiento con fecha 26 y 27 de Julio de 2021.</t>
  </si>
  <si>
    <t>Residencias Torres de la Septima</t>
  </si>
  <si>
    <t>Calle 22A # 7A-12</t>
  </si>
  <si>
    <t>Angie Johana Valencia</t>
  </si>
  <si>
    <t>torresdela7@hotmail.com</t>
  </si>
  <si>
    <t>No cuentan con la Certificación anual obligatoraia para el ascensor, no ha iniciado proceso, Ascel Realizo el ultimo mantenimiento con fecha 01/07/2021.</t>
  </si>
  <si>
    <t>Inversiones Artica Motel Condoricosas</t>
  </si>
  <si>
    <t>Carrera 8 # 24-46</t>
  </si>
  <si>
    <t>Nuris Flores</t>
  </si>
  <si>
    <t>mercadeokissme@gmail.com</t>
  </si>
  <si>
    <t>No cuenta con la certificación anual obligatoria para el ascensor, se encuentra en proceso de certificación con la empresa Oitec. Mitsubishi realizo el ultimo mantenimiento con fecha 01/08/2021</t>
  </si>
  <si>
    <t>Conjunto Residencial Alameda Del Lili</t>
  </si>
  <si>
    <t xml:space="preserve">Calle 28 # 98 - 75 </t>
  </si>
  <si>
    <t>alamedadelili@gmail.com</t>
  </si>
  <si>
    <t>el señor Jose Duvan Bedoya argumenta estar en proceso de certificacion con la empresa servimerts se compromete a enviar la informacion pertinente en la visita por correo electronico el lunes 23 de agosto de 2021 la cual no se envio.</t>
  </si>
  <si>
    <t>Pellar S.A.S (Casa 50) Apartahotel</t>
  </si>
  <si>
    <t>Calle 10#49B-05</t>
  </si>
  <si>
    <t>3.</t>
  </si>
  <si>
    <t>Paola Acosta</t>
  </si>
  <si>
    <t>pellarsas@hotmail.com</t>
  </si>
  <si>
    <t>El ascensor cuenta con la certificacion anual obligatoria.</t>
  </si>
  <si>
    <t>Los Cisnes GB S.A.S Apartahotel</t>
  </si>
  <si>
    <t xml:space="preserve">Calle 19 diagonal  # 23 – 04 </t>
  </si>
  <si>
    <t>Marcela Gutierrez</t>
  </si>
  <si>
    <t>apartahotelloscisneshotmail.com</t>
  </si>
  <si>
    <r>
      <rPr>
        <sz val="12"/>
        <color rgb="FF000000"/>
        <rFont val="Arial"/>
      </rPr>
      <t xml:space="preserve">ACERT </t>
    </r>
    <r>
      <rPr>
        <u/>
        <sz val="12"/>
        <color rgb="FF1155CC"/>
        <rFont val="Arial"/>
      </rPr>
      <t>S.AS</t>
    </r>
  </si>
  <si>
    <t>Aparta Hotel Sabores</t>
  </si>
  <si>
    <t>Carrera 29A1#12b-173</t>
  </si>
  <si>
    <t>Jorge Enrique Obregon</t>
  </si>
  <si>
    <t>calijohn29gmail.com</t>
  </si>
  <si>
    <t>El ascensor ya le realizaron las adecuaciones pertinentes, para la certificacion.</t>
  </si>
  <si>
    <t>Aparta Hotel Romansex</t>
  </si>
  <si>
    <t>Diagonal 23# 18e-30</t>
  </si>
  <si>
    <t>Patricia Hurtado</t>
  </si>
  <si>
    <t>joanastill2012@hotmail.com</t>
  </si>
  <si>
    <t>Edificio Niria</t>
  </si>
  <si>
    <t>Avenida 6n # 13 - 53</t>
  </si>
  <si>
    <t>Margi Paola Enrique Alzate</t>
  </si>
  <si>
    <t>niriaedificio@gmail.com</t>
  </si>
  <si>
    <t>la propiedad no ha iniciado proceso de certificacion se le brindan las respectivas recomendaciones para dar cumolimiento con el acuerdo 0450.</t>
  </si>
  <si>
    <t>Luis Eduardo Giraldo Garcia (Tardes de Paris)</t>
  </si>
  <si>
    <t>Carrera 1 # 17-26</t>
  </si>
  <si>
    <t>Mary Isabel Giraldo</t>
  </si>
  <si>
    <t>hotelnavgiraldoss@hotmail.com</t>
  </si>
  <si>
    <t>No cuenta con la certificación anual obligatoria para el ascensor, No han iniciado proceso, Pantec SAS realizó el ultimo mantenimiento con fecha 11/08/2021</t>
  </si>
  <si>
    <t>Centro Comercial el Diamante 1</t>
  </si>
  <si>
    <t>Carrera 5 # 15-70</t>
  </si>
  <si>
    <t>3105007363 - 8810211</t>
  </si>
  <si>
    <t>Mauro Ortiz</t>
  </si>
  <si>
    <t>ccdiamante1@yahoo.com</t>
  </si>
  <si>
    <t>Si cuenta con la certificacion anual obligatoria para el ascensor, fecha de inspeccion Agosto 03 de 2021. Mitsubishi realizó el ultimo mantenimiento con fecha 03/08/2021</t>
  </si>
  <si>
    <t>Centenario Centro Comercial</t>
  </si>
  <si>
    <t>Avenida 4n # 7n - 46</t>
  </si>
  <si>
    <t>Federico Caisedo</t>
  </si>
  <si>
    <t>julian.polanco@centenario.com</t>
  </si>
  <si>
    <t>el centenario centro comercial no ha iniciado proceso de certificacion no se le da cumplimiento al acuerdo 0450.</t>
  </si>
  <si>
    <t>Hotel Spirito</t>
  </si>
  <si>
    <t>Avenida 6DN # 36N - 41</t>
  </si>
  <si>
    <t>Diego Garcia</t>
  </si>
  <si>
    <t>mantenimiento@spiwark,com</t>
  </si>
  <si>
    <t>Grupo Fevios S.A.S</t>
  </si>
  <si>
    <t>Carrera 43 # 5B - 83</t>
  </si>
  <si>
    <t>Oscar Martinez</t>
  </si>
  <si>
    <t>grupofavios@gmail.com</t>
  </si>
  <si>
    <t>Cuenta con la certificacion con vigencia 02/08/2022</t>
  </si>
  <si>
    <t>Conjunto Residencial Bosques de la Martina</t>
  </si>
  <si>
    <t>Calle 13C # 70-87</t>
  </si>
  <si>
    <t>Angela Maria Mejia</t>
  </si>
  <si>
    <t>cr.bosquesdelamartina@hotmail.com</t>
  </si>
  <si>
    <t>Si cuenta con la certificación anual obligatoria para los ascensores con la empresa Servimeters, la puerta electrica se encuentra en proceso de certificación, la plataforma elevadora no cuenta con certificación, Tecnivec realizó el ultimo mantenimiento con fecha 09/08/2021.</t>
  </si>
  <si>
    <t>Edificio Aransa</t>
  </si>
  <si>
    <t>Carrera 85A #13A-55</t>
  </si>
  <si>
    <t>admonaransa@outlook.com</t>
  </si>
  <si>
    <t>Si cuenta con la certificación anual obligatoria para la puerta electrica vehicular, fecha de inspeccion Agosto 2 de 2021, American Puertas realizo el ultimo mantenimiento.</t>
  </si>
  <si>
    <t>Conjunto residencial Balcon del Campestre I y II</t>
  </si>
  <si>
    <t>Carrera 102 # 11-45</t>
  </si>
  <si>
    <t>3196786609 - 3155685</t>
  </si>
  <si>
    <t>Alejandra Maria Taylor Bechar</t>
  </si>
  <si>
    <t>balcon.del.campestre@hotmail.com</t>
  </si>
  <si>
    <t>No cuentan con la certificación anual obligatoria para los ascensores y puertas electricas vehiculares, se encuentran en proceso de certificación con la empresa Incol, Integral del ascensor realizo el ultimo mantenimiento con fecha agosto 7 de 2021.</t>
  </si>
  <si>
    <t>Centro Comercial Makao</t>
  </si>
  <si>
    <t>Calle 14 # 4 - 49</t>
  </si>
  <si>
    <t>8801831 - 8963848</t>
  </si>
  <si>
    <t>Lucenda Castaño</t>
  </si>
  <si>
    <t>variedadescastaño@hotmail.com</t>
  </si>
  <si>
    <t xml:space="preserve">No cuenta con la certificacion </t>
  </si>
  <si>
    <t xml:space="preserve">El templo de la moda </t>
  </si>
  <si>
    <t>Calle 14 # 5 - 59</t>
  </si>
  <si>
    <t>Juan David Vergara</t>
  </si>
  <si>
    <t>templo2@eltemplodelamoda.com.co</t>
  </si>
  <si>
    <t xml:space="preserve">Hotel Torre De Granada </t>
  </si>
  <si>
    <t>Avenida 8n # 13-9</t>
  </si>
  <si>
    <t>Jhoana Peña</t>
  </si>
  <si>
    <t>hoteltorredegranada@hotmail.com</t>
  </si>
  <si>
    <t>Centro Profesional Y Comercial El Campanario</t>
  </si>
  <si>
    <t>Avenida 6 # 2n - 36</t>
  </si>
  <si>
    <t>Jairo Adolfo Cortes Biojo</t>
  </si>
  <si>
    <t>admon10campanario@gmail.com</t>
  </si>
  <si>
    <t>la propiedad cuenta con una inspeccion vencida aprobada por certinex el señor jairo argumenta estar trabajando en las mejoras encontradas en la visita para asi adecuar el equipo dentro de la NTC5926-1 y asi solicitar nuevamente una inspeccion y dar cumplimiento con el acuerdo 0450.</t>
  </si>
  <si>
    <t>Edificio Terracota</t>
  </si>
  <si>
    <t>Carrera 2 Oeste # 7 -185</t>
  </si>
  <si>
    <t>Dagoberto Muñoz</t>
  </si>
  <si>
    <t>edificioterracota@hotmail.com</t>
  </si>
  <si>
    <t>Policia Metropolitana Santiago de Cali</t>
  </si>
  <si>
    <t>Estatal</t>
  </si>
  <si>
    <t>Calle 21# 1N-65</t>
  </si>
  <si>
    <t>Gral. Juan Carlos Leon Montes</t>
  </si>
  <si>
    <t>mecal.gumas@policia.gov.co</t>
  </si>
  <si>
    <t>Si cuenta con la certificacion anual obligatoria para el ascensor con la empresa Certinext fecha de inspeccion 19/03/202, Ascensores tecnivec realizo el ultimo mantenimiento con fecha 12/08/2021, Existe otro ascensor pero este se encuentra fuera de servicio.</t>
  </si>
  <si>
    <t>Conjunto Residencial K111 Granadillo</t>
  </si>
  <si>
    <t>Carrera 111 # 49-32</t>
  </si>
  <si>
    <t>Sonia Reina Serna</t>
  </si>
  <si>
    <t>crgranadillo2017@gmail.com</t>
  </si>
  <si>
    <t>No cuenta con la certificacion anual obligatoria para los ascensores y puerta electrica vehicular, se encuentran en proceso con la empresa Parametrizando Ingenieria, Righa realizo el ultimo mantenimiento a los ascensores con fecha Julio 16v de 2021 y la empresa Instaltec realizo los ultimos mantenimientos a la puerta electrica con fecha marzo 18 de 2021.</t>
  </si>
  <si>
    <t>Centro Comercial Panama</t>
  </si>
  <si>
    <t>Calle 15 # 3-33</t>
  </si>
  <si>
    <t>Lady Marcela mejia</t>
  </si>
  <si>
    <t>centrocomercialpanama@gmail.com</t>
  </si>
  <si>
    <t>No cuenta con la certificacion anual obligatoria para el ascensor, No han iniciado proceso el ascensor se encuentra fuera de servicio desde el año 2017 argumenta la administradora, DA Soluciones Integrales SAS realizo el ultimo mantenimiento con fecha Diciembre 6 de 2017.</t>
  </si>
  <si>
    <t>Condominio alcazar de la Colina Casa # 3</t>
  </si>
  <si>
    <t>Calle 8A Oeste 36 - 61</t>
  </si>
  <si>
    <t>Wilson Osorio</t>
  </si>
  <si>
    <t>liesli@hotmail.com</t>
  </si>
  <si>
    <t>Se encuentra en proceso de certificacion.</t>
  </si>
  <si>
    <t>Plazoleta Central SAS (CC. Gran Comercio)</t>
  </si>
  <si>
    <t>Carrera 6 # 14-54</t>
  </si>
  <si>
    <t>Daniela Cuervo</t>
  </si>
  <si>
    <t>agrancomercio@gmail.com</t>
  </si>
  <si>
    <t>28/07/2021 - 11/08/2021</t>
  </si>
  <si>
    <t>Si cuentan con la certificacion anual obligatoria para los ascensores y escaleras mecanicas, fechas de inspeccion 28/07/2021 y 11/08/2021, Righa realizo los ultimos mantenimientos con fechas 10 y 12 de Agosto de 2021.</t>
  </si>
  <si>
    <t>Centro Comercial Holguines Trade Center</t>
  </si>
  <si>
    <t>Carrera 100 # 11 - 60</t>
  </si>
  <si>
    <t>3317330 ext 112</t>
  </si>
  <si>
    <t>David Crespo</t>
  </si>
  <si>
    <t>operaciones@holguines.com</t>
  </si>
  <si>
    <t>el seeñor david crepo jefe de operaciones argumenta estar en proceso de certificacion, argumenta enviar la documentacion requerida en la visita por correo electronico la cual hasta la fecha no se hizo llegar.</t>
  </si>
  <si>
    <t xml:space="preserve">Almacenes Exito Carulla </t>
  </si>
  <si>
    <t>Julian Osorio</t>
  </si>
  <si>
    <t>gerencia596@grupo-exito.com</t>
  </si>
  <si>
    <t>el señor Julian Osorio argumenta que el equipo no dentro en el acuerdo 0450 ya que no representa un riesgo para las personas ascensor malacate.</t>
  </si>
  <si>
    <t>Conjunto Residencial Altos de la macarena # 1</t>
  </si>
  <si>
    <t>Carrera 49A # 15 - 40</t>
  </si>
  <si>
    <t>monicadiazazz@hotmail.com</t>
  </si>
  <si>
    <t>Se encuentra en proceso de certificacion con la empresa Inspecta</t>
  </si>
  <si>
    <t>Hotel Ribera Del Rio</t>
  </si>
  <si>
    <t>Avenida 2N # 21 - 05</t>
  </si>
  <si>
    <t>Ricardo Romero</t>
  </si>
  <si>
    <t>administracion@hotelriberadelrio.com</t>
  </si>
  <si>
    <t>Los dos Ascensores se encuentran calusurados hasta su certificacion.</t>
  </si>
  <si>
    <t xml:space="preserve">Institucion Universitaria Escuela Nacional del Deporte </t>
  </si>
  <si>
    <t>Comercia</t>
  </si>
  <si>
    <t>Calle 9A # 34 - 01</t>
  </si>
  <si>
    <t>0554 04 04</t>
  </si>
  <si>
    <t>Monica Llanos</t>
  </si>
  <si>
    <t>serviciosgeneralesenduportes.edu.co</t>
  </si>
  <si>
    <t>Se encuentran en proceso de cotizacion pára la futura certificacion</t>
  </si>
  <si>
    <t>Conjunto Residencial Torres De Payande</t>
  </si>
  <si>
    <t xml:space="preserve">Calle 5 # 89 - 35 </t>
  </si>
  <si>
    <t>crpayande@gmail.com</t>
  </si>
  <si>
    <t xml:space="preserve">el señor Albaro uribe argumenta estar trabajando en el equipo adecuandolo dentro de la NTC 5926-1 para poder solicitar una inspeccion y dar cumplimiento con el acuer 0450 </t>
  </si>
  <si>
    <t>Centro Sur Plaza</t>
  </si>
  <si>
    <t>Calle 9 # 32a - 16</t>
  </si>
  <si>
    <t xml:space="preserve">Maria Eugenia Rivera </t>
  </si>
  <si>
    <t>El centro comercial se encuentra trabajando en la NTC 5926 - 1 para poder obtener la certificacion de los ascensores, las escaleras electricas se encuentra a espera de repuestos, tan sin embargo no se cuenta con informe de inspeccion.</t>
  </si>
  <si>
    <t>Conjunto Residencial Guadalupe Real</t>
  </si>
  <si>
    <t xml:space="preserve">Carre 53 # 1a - 50 </t>
  </si>
  <si>
    <t>Jhon Jairo Perez</t>
  </si>
  <si>
    <t>guadalupereal1@gmail.com</t>
  </si>
  <si>
    <t>La propiedad se encuentra en proceso de Cotizacion, no se le da cumplimiento al acuerdo 0450 de 2018</t>
  </si>
  <si>
    <t>Conjunto Residencial Naranjos del Caney</t>
  </si>
  <si>
    <t>Carrera 83 # 46-24</t>
  </si>
  <si>
    <t>3078350 - 3174283339</t>
  </si>
  <si>
    <t>Gloria Patricia Narvaes</t>
  </si>
  <si>
    <t>naranjosdelcaney.2013@gmail.com</t>
  </si>
  <si>
    <t>No cuenta con la certificación anual para los ascensores, se encuentran en proceso de certificación con la empresa Oitec, se encuentran realizando adecuaciones en un 91%, Ascensores tecnivec realizo el ultimo mantenimiento con fecha Septiembre 1 de 2021.</t>
  </si>
  <si>
    <t>Conjunto Multifamiliar la Arboleda</t>
  </si>
  <si>
    <t>Carrera 7 # 3C-11</t>
  </si>
  <si>
    <t>Alberto Iglesias</t>
  </si>
  <si>
    <t>conjuntolaarboleda@outloock.com</t>
  </si>
  <si>
    <t>No cuenta con la certificación anual obligatoria para los ascensores y puertas electricas, se encuentran en proceso de certificación con la empresa Oitec, se encuentran realizando adecuaciones en un 80%, Integral del Ascensor realizo los ultimos mantenimientos con fecha 13/08/2021, Lucio Castillo realizo el ultimo mantenimiento a laspuertas electricas con fecha 2/06/2021</t>
  </si>
  <si>
    <t>Centro Comercial Petecuy</t>
  </si>
  <si>
    <t xml:space="preserve">Carrera 9a # 15 - 35 </t>
  </si>
  <si>
    <t>Gildardo Mosquera</t>
  </si>
  <si>
    <t>Se encuetra en proceso de certificacion</t>
  </si>
  <si>
    <t>Conjunto Residencial Sintagma</t>
  </si>
  <si>
    <t>Calle 14 # 70 - 72</t>
  </si>
  <si>
    <t>Mauricio Betancourt</t>
  </si>
  <si>
    <t>crsintagma@hotmail.com</t>
  </si>
  <si>
    <t>Jose Mauricio Florez  Jimenez</t>
  </si>
  <si>
    <t>Grupo Cencosub Colombia</t>
  </si>
  <si>
    <t>Carrera 3 # 69B - 26</t>
  </si>
  <si>
    <t>Carlos Andres Alarcon</t>
  </si>
  <si>
    <t>juansebastian.cardonalondono@cencosub.com</t>
  </si>
  <si>
    <t xml:space="preserve">Las puertas electricas se encuentran de forma mecanica </t>
  </si>
  <si>
    <t>IPS Sura Castellana</t>
  </si>
  <si>
    <t>Avenida 5N #21-86</t>
  </si>
  <si>
    <t>Alvaro Suarez</t>
  </si>
  <si>
    <t>Si cuentan con la certificación anual para el ascensor con la empresa Servimeters fecha de inspección 04/02/2021, no han iniciado proceso para certificar la puerta electrica vehicular, la empresa Otis realizo el ultimo mantenimiento al los ascensores con fecha 30/08/2021, Automatización y mantenimiento SA. realizo los ultimos mantenimientos a la puerta electrica en Julio de 2021.</t>
  </si>
  <si>
    <t xml:space="preserve">Edificio Holguines </t>
  </si>
  <si>
    <t xml:space="preserve">Calle 4#1N-27 </t>
  </si>
  <si>
    <t>Fernando Trujillo</t>
  </si>
  <si>
    <t>fernantruz26@hotmail.com</t>
  </si>
  <si>
    <t xml:space="preserve">Visita realizada por incendio en los cuartos de maquina, el administrador argumenta que no tiene certificaciòn </t>
  </si>
  <si>
    <t xml:space="preserve">Edificio Diana Carolina </t>
  </si>
  <si>
    <t>Calle 2a # 64 - 01</t>
  </si>
  <si>
    <t>5520630-3006531602</t>
  </si>
  <si>
    <t>Jose Carlos Granada</t>
  </si>
  <si>
    <t>admondianacarolina@gmail.com</t>
  </si>
  <si>
    <t>La propiedad no ha iniciado proceso de certificacion se le brindan las respectivas recomendaciones para iniciar el proceso y dar cumplimiento con el acuerdo 0450</t>
  </si>
  <si>
    <t>Conjunto Jade Propiedad Horizontal</t>
  </si>
  <si>
    <t>Calle 60 # 97Bis-46</t>
  </si>
  <si>
    <t>Mauricio Villabona Suarez</t>
  </si>
  <si>
    <t>conjuntojadeadmon@gmail.com</t>
  </si>
  <si>
    <t xml:space="preserve">Si cuenta con la certificación anual obligatoria para los ascensores (la plataforma elevadora del parqueadero no esta certificada),Scala ascensores realizo elultimo mantenimiento con fecha 26/08/2021, la puerta electrica vehicular se encuentra en proceso de cotización para la certificación, </t>
  </si>
  <si>
    <t>09/02/2021 - 12/05/2021</t>
  </si>
  <si>
    <t>Edificio el Cafe</t>
  </si>
  <si>
    <t>Carrera 5 # 13-46</t>
  </si>
  <si>
    <t>Luisa Maria Villa</t>
  </si>
  <si>
    <t>administracion@edificioelcafe.com</t>
  </si>
  <si>
    <t>Si cuentan con la certificación anual obligatoria para los ascensores, fecha de inspección 09/02/2021, 12/05/2021, Ascensores Tecnivec realizo los ultimos mantenimientos con fecha 18/09/2021</t>
  </si>
  <si>
    <t>Edificio Parqueadero del Centro</t>
  </si>
  <si>
    <t>Servicio</t>
  </si>
  <si>
    <t>Carrera 6 #13-75</t>
  </si>
  <si>
    <t>8813167 Ext. 103</t>
  </si>
  <si>
    <t>parqueaderodelcentro@hotmail.com</t>
  </si>
  <si>
    <t>Si cuenta con la certificación anual obligatoria para el ascensor, fecha de inspección 26/04/2021, Ascensores Tecnivec realizo el ultimo mantenimiento con fecha 26/08/2021</t>
  </si>
  <si>
    <t>Conjunto Torres de Buganvilias</t>
  </si>
  <si>
    <t>Calle 12b # 33 - 45</t>
  </si>
  <si>
    <t>Mirian Rubi Martinez</t>
  </si>
  <si>
    <t>buganvilias@hotmail.com</t>
  </si>
  <si>
    <t>Acert S.A</t>
  </si>
  <si>
    <t>La propieda cumple con la certificacion de los 3 ascensores aprobada por acert s.a vigente, se encuentran en proceso de certificacion de la puerta vehicular con la misma entidad para dar cumplimiento con todos los sistemas de transporte vertical</t>
  </si>
  <si>
    <t xml:space="preserve">Condominio Cordillera 3 </t>
  </si>
  <si>
    <t>Calle 12b # 32 - 86</t>
  </si>
  <si>
    <t>3265516-3146160781</t>
  </si>
  <si>
    <t>Ulices Hurtado</t>
  </si>
  <si>
    <t>condominocordillera3@gmail.com</t>
  </si>
  <si>
    <t>Servimerers</t>
  </si>
  <si>
    <t>La propiedad cumple con la certificacion vigente, da cumplimiento al acuerdo 0450.</t>
  </si>
  <si>
    <t>Centro Comercial Santiago Plaza</t>
  </si>
  <si>
    <t>Carrera 15 #50-29</t>
  </si>
  <si>
    <t>3173698687-4850175</t>
  </si>
  <si>
    <t>Luz Estella Giraldo</t>
  </si>
  <si>
    <t>lsgiraldosupertiendascanaveral.com</t>
  </si>
  <si>
    <t>La administradora no envia documentaciòn</t>
  </si>
  <si>
    <t>Edificio Carvajal</t>
  </si>
  <si>
    <t>Calle 13 #4-25</t>
  </si>
  <si>
    <t>Lina Maria Jaramillo</t>
  </si>
  <si>
    <t>edificiocarvajal@yahoo.com</t>
  </si>
  <si>
    <t>3 ascensores de certificado, 1 ascensor carga a la espera</t>
  </si>
  <si>
    <t>Discolmedica SAS</t>
  </si>
  <si>
    <t>Carrera 43A # 5A-20</t>
  </si>
  <si>
    <t>Andrea Trujillo</t>
  </si>
  <si>
    <t>cali@discolmedica.com.co</t>
  </si>
  <si>
    <t>Si cuenta con la certificacion anual obligatoria para el ascensor, con la empresa servimeters fechade inspección 03/092021, la empresa Tecniascensores del huila certifica la garantia del ascensor por 5 años, aun no hay cronograma de mantenimiento ni reportes del mismo. ascensor entragado el 8 de septiembre de 2021.</t>
  </si>
  <si>
    <t>Colombiana de comercio s.a.s (Alkomprar)</t>
  </si>
  <si>
    <t>Carrera 3 # 52 - 106</t>
  </si>
  <si>
    <t>Eliana Serna</t>
  </si>
  <si>
    <t>eliana.serna@cometa.gov.co</t>
  </si>
  <si>
    <t>No cuenta con la certificacion anual obligatoria</t>
  </si>
  <si>
    <t>Plazoleta Cetral S.A.S</t>
  </si>
  <si>
    <t>Carrera  3 # 10 - 36</t>
  </si>
  <si>
    <t>Elian Espinel</t>
  </si>
  <si>
    <t>Se encuentrancertificados con vigencia 27/02/2022</t>
  </si>
  <si>
    <t>Electro Japonesa</t>
  </si>
  <si>
    <t>Carrera 7 # 10-  51</t>
  </si>
  <si>
    <t>Alba Garcia</t>
  </si>
  <si>
    <t>a.garcia@electrojaponesa.com</t>
  </si>
  <si>
    <t>Se encuentra en proceso de certificacion con OITEC</t>
  </si>
  <si>
    <t>Cali Center Mall</t>
  </si>
  <si>
    <t>Carrera 7 # 14 - 82</t>
  </si>
  <si>
    <t>Jose Antonio Cruz</t>
  </si>
  <si>
    <t>No suministra informacion,no cuenta con mantenimientos preventivos y correctivos,no cuenta con certificacion anual obligatoria,</t>
  </si>
  <si>
    <t>Funeraria los Olivos</t>
  </si>
  <si>
    <t>Avenida vasquezcobo 24AN-44</t>
  </si>
  <si>
    <t>Carmen Beartriz Mora</t>
  </si>
  <si>
    <t>sedevazquescobocal@losolivos.co</t>
  </si>
  <si>
    <t>Ascensor de carga,el cual va a ser reemplazado por uno moderno</t>
  </si>
  <si>
    <t xml:space="preserve">Conjunto Habitacional la Cascada 1 </t>
  </si>
  <si>
    <t>Calle 1a # 62a - 120</t>
  </si>
  <si>
    <t>3168864359-4016307</t>
  </si>
  <si>
    <t>Luz Valencia Sierra</t>
  </si>
  <si>
    <t>cascada.uno@gmail.com</t>
  </si>
  <si>
    <t>la propiedad cumple con la certificacion vigente hasta la fecha 14/11/2021.</t>
  </si>
  <si>
    <t>23/08/2021 - 12/07/2021</t>
  </si>
  <si>
    <t>Conjunto Residencial Villa Alegra</t>
  </si>
  <si>
    <t>Calle 13A1 # 70-61</t>
  </si>
  <si>
    <t>4837177- 3148330060</t>
  </si>
  <si>
    <t>John Marin Garcia</t>
  </si>
  <si>
    <t>villallegra@hotmail.com</t>
  </si>
  <si>
    <t>Si cuentan con la certificacion anual obligatoria para los ascensores y puerta electrica vehicular con la empresa Oitec, fecha de inspección 23/082021 y 12/072021, Tecnivec Ascensores realizo el ultimo mantenimiento con fecha 10/092021, Instalaciones electromecanicas realizo el ultimo mantenimiento a la puerta electrica vehicular</t>
  </si>
  <si>
    <t>Calles de Oro</t>
  </si>
  <si>
    <t>Calle 13 # 8-57</t>
  </si>
  <si>
    <t>Jorge Alexander Franco</t>
  </si>
  <si>
    <t>callesdeorosa@gmail.com</t>
  </si>
  <si>
    <t>Parametrizando</t>
  </si>
  <si>
    <t>Si cuentan con lacertificacion anual obligatoria para el ascensor con la empresa Parametrizando ing, aun no llegan los certificados se anexa acta de apertura y cierre de inspeccion con fecha 16/09/2021, las escaleras mecanicas se encuentran en proceso de entraga y certificación. se anexa certificado de garantia por 5 años por parte de la empresa Righa con fecha 9/09/2021.</t>
  </si>
  <si>
    <t xml:space="preserve">El Templo de la Moda 11 </t>
  </si>
  <si>
    <t>Calle 13 # 8-35</t>
  </si>
  <si>
    <t>3102841064 - 5246690</t>
  </si>
  <si>
    <t>76.53.02</t>
  </si>
  <si>
    <t>Edison Gomez</t>
  </si>
  <si>
    <t>templo11@templodelamoda.com.co</t>
  </si>
  <si>
    <t>Balcones De Chipichape Torre H</t>
  </si>
  <si>
    <t>Calle 4 n # 6N-192</t>
  </si>
  <si>
    <t>Jaime  Rodriguez Leon</t>
  </si>
  <si>
    <t>Balconesdechipichape@yahool.com</t>
  </si>
  <si>
    <t>La Propieda Horizontal Se Encuentra En Procceso De Certificacion Adeuando El Equipo En La Ntc 5926-1 Para Cumplir Con El Acuerdo 0450 Fecha De Inspeccion 20/09/021</t>
  </si>
  <si>
    <t xml:space="preserve">Grupo ByO S.A.S Hotel Metropolis Plaza </t>
  </si>
  <si>
    <t xml:space="preserve">Cra 44 # 09-08 </t>
  </si>
  <si>
    <t xml:space="preserve">Stefania Alvarado </t>
  </si>
  <si>
    <t>Contabilidad.morsas@gmail.com</t>
  </si>
  <si>
    <t xml:space="preserve">La Administracion Se Comprometio  A  Enviar La Documentacion Requerida Por Correo Electronico La Cual Hasta La Fecha 03/10/2021 No A  Sido Enviada Al Ente Regulador </t>
  </si>
  <si>
    <t>Edificio Torres De Chipichape Torre F</t>
  </si>
  <si>
    <t>Calle 40n # 6n - 144</t>
  </si>
  <si>
    <t>Servimetrs</t>
  </si>
  <si>
    <t>La propiedad se encuentra en proceso de certificacion para dar cumplimiento con el acuerdo 0450 fecha de inspeccion 18/08/2021.</t>
  </si>
  <si>
    <t>Beneficencia del Valle del Cauca</t>
  </si>
  <si>
    <t>Calle 9 # 4-50</t>
  </si>
  <si>
    <t>Yurani Moreno</t>
  </si>
  <si>
    <t>gerencia@loteriadelvalle.com</t>
  </si>
  <si>
    <t>No cuentan con la certificación anual obligatoria para los ascensores, seencuentran en proceso de certificación, la empresa de mantenimiento Asces realizo el ultimo mantenimiento a los ascensores con fecha 11/08/2021.</t>
  </si>
  <si>
    <t xml:space="preserve">Unidad Residecial Las Palmas </t>
  </si>
  <si>
    <t>Calle 10 bis # 70 - 34</t>
  </si>
  <si>
    <t>3071398-3156598422</t>
  </si>
  <si>
    <t>Samuel Hurtado</t>
  </si>
  <si>
    <t>unidadlaspalmas@hotmail.com</t>
  </si>
  <si>
    <t>La propiedad cuenta con las puertas electricas vehiculares debidamente certificadas por servimetrs.</t>
  </si>
  <si>
    <t>Conjunto Residencial Gilly</t>
  </si>
  <si>
    <t>Calle 10 # 66B - 50</t>
  </si>
  <si>
    <t>crgilly@gmail.com</t>
  </si>
  <si>
    <t>La propiedad cuentas con los sistemas de transporte vertical debidamente certificados vigentes hasta la fecha 27/12/2021</t>
  </si>
  <si>
    <t xml:space="preserve">Edificio Remanso Del Refugio </t>
  </si>
  <si>
    <t xml:space="preserve">Calle 2a # 66 - 56 </t>
  </si>
  <si>
    <t>samueldavidhpalau@hotmail.com</t>
  </si>
  <si>
    <t>La propiedad cuenta con el ascensore certificado vigente hasta la fecha 24/09/2022 la puerta vehicular se encuentra en proceso de certificacion.</t>
  </si>
  <si>
    <t>Hoteles 66 SAS</t>
  </si>
  <si>
    <t>Carrera 66 # 1C-87</t>
  </si>
  <si>
    <t>3164311746 - 3175168856</t>
  </si>
  <si>
    <t>Carlos Alberto Palacios</t>
  </si>
  <si>
    <t>gerencia@hotelblue66.com</t>
  </si>
  <si>
    <t>Si cuentan con la certificación anual obligatoria para el ascensor con la empresa servimeters, fecha de inspección 28/09/2021, Mitsubishi realizo los ultimos mantenimientos a los ascensores con fecha 06/09/2021.</t>
  </si>
  <si>
    <t>Conjunto Residencial Palmares de Vallarta</t>
  </si>
  <si>
    <t>Calle 2 # 66-69</t>
  </si>
  <si>
    <t xml:space="preserve">Liliana Lopez Castro </t>
  </si>
  <si>
    <t>No cuentan con la certificación anual obligatoria para el ascensor y puerta electrica vehicular, se encuentran en proceso de certificación con la empresa Oitec, Ascensores tecnivec realizo los ultimos mantenimientos con fecha 28/09/2021, Jairo zapata realizo el ultimo mantenimiento a la puerta electrica vehicular.</t>
  </si>
  <si>
    <t>Koba Colombia D! Tienda las Canas</t>
  </si>
  <si>
    <t>Carrera 56 Oeste # 7-209</t>
  </si>
  <si>
    <t>Helen Carolina Daza</t>
  </si>
  <si>
    <t>helencarolina.27@hotmail.com</t>
  </si>
  <si>
    <t>No cuentan con la certificacion anual obligatoria, No han iniciado proceso, No cuentan con reportes de mantenimiento la puerta es nueva, no suministran soportes.</t>
  </si>
  <si>
    <t>Conjunto Residencial Villa almendros 2</t>
  </si>
  <si>
    <t>Calle 66 # 1A-50</t>
  </si>
  <si>
    <t>Genith Guerrero</t>
  </si>
  <si>
    <t>cr.villaalmendros2@hotmail.com</t>
  </si>
  <si>
    <t>No cuenta con la certificación anual obligatoria para la puerta electrica vehicular, No han iniciado proceso, No suministra soportes al momento de la visita.</t>
  </si>
  <si>
    <t>Sac Be Ventures Colombias S.A.S ( City Express )</t>
  </si>
  <si>
    <t>Calle 35 # 6N - 06</t>
  </si>
  <si>
    <t>Julian Maya</t>
  </si>
  <si>
    <t>ceclo.mtto@cityexpress.co</t>
  </si>
  <si>
    <t>17/|2/2020</t>
  </si>
  <si>
    <t xml:space="preserve">Hoteles Four Point Sheraton ( Hoteles de Occidente </t>
  </si>
  <si>
    <t>Calle 18N # 4N - 08</t>
  </si>
  <si>
    <t>Freddy Monguin</t>
  </si>
  <si>
    <t>fredy.mongu@ghlhoteles.com</t>
  </si>
  <si>
    <t>Se encuentra certificado  vigencias 05/11/2021 - 08/01/2022</t>
  </si>
  <si>
    <t>Hotele Cosmos Cali</t>
  </si>
  <si>
    <t>Avenida 3N # 17N - 25</t>
  </si>
  <si>
    <t>Isabella Montilla</t>
  </si>
  <si>
    <t>reccepcion@cosmoscali.com</t>
  </si>
  <si>
    <t>No cuenta con cronigrama anaual de mantenimiento</t>
  </si>
  <si>
    <t>Hotel MS Centenario</t>
  </si>
  <si>
    <t>Avenida 3N # 7N - 10</t>
  </si>
  <si>
    <t>Angie Largp</t>
  </si>
  <si>
    <t>reservascentenario@hotelesms</t>
  </si>
  <si>
    <t>Unidad Residencial Funtes De Camino Real</t>
  </si>
  <si>
    <t>Calle 11 # 51-30</t>
  </si>
  <si>
    <t>Noeli Rodriguez</t>
  </si>
  <si>
    <t>urfuentes@gmail.com</t>
  </si>
  <si>
    <t>La propiedad se encuentra en proceso de certificacion para dar cumplimiento con el acuerdo 0450 fecha de inspeccion 12/08/2021.</t>
  </si>
  <si>
    <t>Edificio Gloria</t>
  </si>
  <si>
    <t>Calle 24c oeste # 6-55</t>
  </si>
  <si>
    <t>edificiogloriaph@gmail.com</t>
  </si>
  <si>
    <t>La propieda se encuentra en proceso de certificacion solamente de la puerta vehicular, el ascensor no se le ha realiza inpeccion.</t>
  </si>
  <si>
    <t>Bela Nova 1</t>
  </si>
  <si>
    <t>Carrera 17 # 101A-36</t>
  </si>
  <si>
    <t>Diego FernandoRodriguez</t>
  </si>
  <si>
    <t>inventarios@belanovacare.com</t>
  </si>
  <si>
    <t>No cuentan con la certificacioón anual obligatoria para el ascensor, no han iniciado proceso, Ascensores Nacionales realizo el ultimo mantenimiento con fecha 07/06/2021</t>
  </si>
  <si>
    <t>Calle 20 # 101A-37</t>
  </si>
  <si>
    <t>Elisabeth Ortiz</t>
  </si>
  <si>
    <t>No cuentan con la certificacion anual obligatoria para los 8 ascensores, estos se encuentran en proceso de certificación con la empresa Certinext, Intelligence PH Holdings realizo el ultimo mantenimiento a los ascensores con fecha 24/08/2021, la puerta electrica vehicular se encuentra certificada con la empresa Oitec fecha de inspección 27/05/2021</t>
  </si>
  <si>
    <t>Conjunto Multifamiliar Manzanares del Lili</t>
  </si>
  <si>
    <t>Calle 28 # 86-70</t>
  </si>
  <si>
    <t>Magda Patricia Lozano</t>
  </si>
  <si>
    <t>manzanaresdellili@gmail.com</t>
  </si>
  <si>
    <t>Incol</t>
  </si>
  <si>
    <t>Si cuenta con la certificación anual obligatoria para 5 de los 7 ascensores, 2 ascensores se encuentran en proceso de certificación con la empresa Incol, fecha de inspección 03/03/2021, la empresa Integral del Ascensor realizo los ultimos mantenimientos a los equipos, la puerta electrica vehicular se encuentra en proceso de adecuacion para la certificación.</t>
  </si>
  <si>
    <t>Edificio Campestre Towers</t>
  </si>
  <si>
    <t>Calle 11 #100-121</t>
  </si>
  <si>
    <t>Administraciones GJ</t>
  </si>
  <si>
    <t>asis.go@administracionesgj.com</t>
  </si>
  <si>
    <t>Si cuenta con la certificación anual obligatoria para los ascensores con la empresa Certinext fecha de inspección 02/03/2021, estilo ingenieria realizo los ultimos mantenimientos con fecha 12/10/2021, no se ha iniciado preoceso de certificación para las puertas electricas vehiculares, Clñinichapas realizo el ultimo mantenimiento con fecha 10/10/2021.</t>
  </si>
  <si>
    <t>Edificio Rincon de Santarita</t>
  </si>
  <si>
    <t>Avenida 2 Oeste # 12-92</t>
  </si>
  <si>
    <t>Si cuenta con la certificación anual obligatoria para los ascensores con la empresa certinext fecha de inspección 20/04/2021, la empresa tecnivec realizo los ultimos mantenimientos a los equipos, No han iniciado proceso para la certificación de las puertas electricas vehiculares, Clinichapas realizo los ultimos mantenimientos.</t>
  </si>
  <si>
    <t>Geronimo Martins Colombia S.A.S ( Tiendas Ara 9 )</t>
  </si>
  <si>
    <t>Carrera 93 # 42 Manzana 72T</t>
  </si>
  <si>
    <t>willian.rodriguez@geronimo-martins.com</t>
  </si>
  <si>
    <t>La puerta electrica se encuentra de forma mecanica hasta su certificacion</t>
  </si>
  <si>
    <t>Edificio Natura Vida Silvestre</t>
  </si>
  <si>
    <t>Carrera 26 # 8AOeste 17</t>
  </si>
  <si>
    <t>Nelson Camilo Aux</t>
  </si>
  <si>
    <t>Icol</t>
  </si>
  <si>
    <t>El ascensor se encuentra certificado con vigencia 19/03/2022</t>
  </si>
  <si>
    <t>Nazly Xiomar vila Astaiza</t>
  </si>
  <si>
    <t>Edificio el Alfil</t>
  </si>
  <si>
    <t>Calle 7Oeste # 13 - 140</t>
  </si>
  <si>
    <t>Los dos ascensores se encuentran certificados con vigencia 07/07/2021</t>
  </si>
  <si>
    <t xml:space="preserve">Cojunto Residencial Porto Alegre 2 </t>
  </si>
  <si>
    <t>Calle 44#109-80</t>
  </si>
  <si>
    <t xml:space="preserve">Daniel melo </t>
  </si>
  <si>
    <t>Conjuntoporoalegre@gmail.com</t>
  </si>
  <si>
    <t>La propiedad cumple con el acuerdo 0450, con sus puertas vehiculares debidamente certificadas por servimetrs</t>
  </si>
  <si>
    <t>Conjunto Residencial Farallones De La Bocha</t>
  </si>
  <si>
    <t>Calle 44#109-29</t>
  </si>
  <si>
    <t>farallonesdelabocha@gmail.com</t>
  </si>
  <si>
    <t xml:space="preserve">La propiedad cuenta  con sus puertas vehiculares debidamente certificadas por servimetrs , la plataforma elevadira bi se le ha realizado la ia inspeccion </t>
  </si>
  <si>
    <t xml:space="preserve">Conjunto Residencial Mantial De La Bocha </t>
  </si>
  <si>
    <t>Calle 46#109-39</t>
  </si>
  <si>
    <t>manantialdelabocha@hotmail.com</t>
  </si>
  <si>
    <t xml:space="preserve">La propiedad horizontal cumple con la certificacion vigente hasta la fecha 08-02-2022 se le da cumplimiento al acuerdo 0450 </t>
  </si>
  <si>
    <t xml:space="preserve">Yojahn Steven Vasquez Naranjo </t>
  </si>
  <si>
    <t xml:space="preserve">Conjunto Residencial Madeira </t>
  </si>
  <si>
    <t>Cra 100#28-68</t>
  </si>
  <si>
    <t xml:space="preserve">Norma posada </t>
  </si>
  <si>
    <t xml:space="preserve">conjuntoresidencialmadeira@gmail.com </t>
  </si>
  <si>
    <t xml:space="preserve">La propiedad horizontal cuenta con 3 de los 4 asensonres certificados , la torre y se encuentra en procceso de mejoramiento con la puerta vehicular para dar cumplimiento con el articulo 0450 </t>
  </si>
  <si>
    <t>Edificio Balmoral</t>
  </si>
  <si>
    <t>Avenida 2 Oeste # 7-120</t>
  </si>
  <si>
    <t>19/20/2021</t>
  </si>
  <si>
    <t>Edificio Esquina de Normandia</t>
  </si>
  <si>
    <t>Avenida 4B # 2-75 Oeste</t>
  </si>
  <si>
    <t>Edificio las Palmas</t>
  </si>
  <si>
    <t>Calle 7N # 9N-35</t>
  </si>
  <si>
    <t>Multicentro unidad 2021</t>
  </si>
  <si>
    <t>Carrera 89 # 10-80</t>
  </si>
  <si>
    <t>Edificio Andino</t>
  </si>
  <si>
    <t>Calle 9 Oeste # 3-95</t>
  </si>
  <si>
    <t>Edificio Vista Bella</t>
  </si>
  <si>
    <t>Calle 9 Oeste # 3-98</t>
  </si>
  <si>
    <t>Edificio Eliat</t>
  </si>
  <si>
    <t>Carrera 34 # 4A-95</t>
  </si>
  <si>
    <t>Calle 48 # 86 - 133</t>
  </si>
  <si>
    <t>reservas@hotelplazadellili.com</t>
  </si>
  <si>
    <t xml:space="preserve">la propiedad cuenta con el ascensor debidamente certificado aprobada por oitece con fecha de vigencia 02/03/2022 las puertas vehiculares se encuentraa operando manualmente </t>
  </si>
  <si>
    <t>Aparta Hotel BYE S..A.S</t>
  </si>
  <si>
    <t>Calle 48 # 90 - 69</t>
  </si>
  <si>
    <t>Maria Emilia Duque</t>
  </si>
  <si>
    <t>byeapartasuites@gmail.com</t>
  </si>
  <si>
    <t>Acert S.A.S</t>
  </si>
  <si>
    <t xml:space="preserve">la propiedad cuenta con el ascensor debidamente certificado aprobada por Acert S.A.S  fecha de vigencia 21/12/2021 las puertas vehiculares se encuentraa operando manualmente </t>
  </si>
  <si>
    <t>Edifico Alcaraban</t>
  </si>
  <si>
    <t>Calle 10 Bis Oeste # 28 - 256</t>
  </si>
  <si>
    <t>QP Hoteles S.A.S</t>
  </si>
  <si>
    <t>Carrera 122 # 22a - 60</t>
  </si>
  <si>
    <t>James Antonio Quiceno</t>
  </si>
  <si>
    <t>operacines@hotelpance.com</t>
  </si>
  <si>
    <t>la administracion del hotel se comprometio a enviar la documentacion requerida en la visita por correo electronico, con fecha maxima 29/10/2021 la cual no se envio al ente regulador</t>
  </si>
  <si>
    <t>Condominio Campestre Naturezza</t>
  </si>
  <si>
    <t>Carrera 125 # 12-196</t>
  </si>
  <si>
    <t>crnaturezza2018@gmail.com</t>
  </si>
  <si>
    <t>No cuentan con la certificación anual obligatoria para los ascensores y puertas electricas vehiculares, No han iniciado proceso de certificación, la empresa Shindler realizo los ultimos mantenimientos a los ascensores con fecha 19/10/2021 y 01/11/2021,  Instaltec realizo los ultimos mantenimientos a las puertas electricas vehiculares.</t>
  </si>
  <si>
    <t>Corporación Autonoma Regional del Valle CVC</t>
  </si>
  <si>
    <t>Carrera 56 # 11A-36</t>
  </si>
  <si>
    <t>3310000 Ext.148</t>
  </si>
  <si>
    <t>Edgar Alberto Rivera</t>
  </si>
  <si>
    <t>linda-carolina.ardila@cvc.gov.co</t>
  </si>
  <si>
    <t>No cuentan con la certificación anual obligatoria para los ascensores y puerta electrica vehicular, se encuentran en proceso de cotización para la certificación, Mitsubishi realizo los ultimos mantenimientos a los ascensores con fecha  Septiembre 25 de 2021, No hay soportes de mantenimiento de la puerta electrica vehicular.</t>
  </si>
  <si>
    <t xml:space="preserve">Servicio Occidental de Salud </t>
  </si>
  <si>
    <t>Carrera 56 #11A-88</t>
  </si>
  <si>
    <t>Wisner Giovany Cabezas</t>
  </si>
  <si>
    <t>wcabezas@sos.com.co</t>
  </si>
  <si>
    <t>No cuentan con la certificación anual obligatoria para el ascensor y la puerta electrica vehicular, se encuentran en proceso de certificación con la empresa Oitec. la empresa Otis realizo los ultimos mantenimientos al ascensor con fecha Octubre 19 de 2021. No presentan reportes de mantenimiento para la puerta electrica vehicular.</t>
  </si>
  <si>
    <t>C.R Pacara de Santa Terisita</t>
  </si>
  <si>
    <t>Residecial</t>
  </si>
  <si>
    <t>Avenida 2gn # 52a - 77</t>
  </si>
  <si>
    <t>No presentan soportes de,mantenimientos,ni soporte de cronograma anual de mantenimiento.</t>
  </si>
  <si>
    <t xml:space="preserve"> Jose Mauricio Florez Jimenez</t>
  </si>
  <si>
    <t>Edificio de Norte</t>
  </si>
  <si>
    <t>Calle 24 AN # 5N-14</t>
  </si>
  <si>
    <t>Luis Eduardo Giraldo</t>
  </si>
  <si>
    <t>Edificio Natania</t>
  </si>
  <si>
    <t>Avenida 2 AN # 5N - 24</t>
  </si>
  <si>
    <t>Fernando Rivera</t>
  </si>
  <si>
    <t>Edificio Retiro de Santa Teresita</t>
  </si>
  <si>
    <t>Resodencial</t>
  </si>
  <si>
    <t>Carrera 2 oeste # 10 -20</t>
  </si>
  <si>
    <t>Hotel MS Chipichape Plus</t>
  </si>
  <si>
    <t>Avenida 5 Norte # 39 N - 17</t>
  </si>
  <si>
    <t>Darly Acosta</t>
  </si>
  <si>
    <t>gerenciachipichape@hotelesms.com</t>
  </si>
  <si>
    <t>Edificio Nicole</t>
  </si>
  <si>
    <t>Avenida 5 Norte # 23 CN - 56</t>
  </si>
  <si>
    <t>Rogers Ivan Cano Serna</t>
  </si>
  <si>
    <t xml:space="preserve">Hotel Dann Carton </t>
  </si>
  <si>
    <t>Residencail</t>
  </si>
  <si>
    <t>Carrera 2 oeste # 1 - 60</t>
  </si>
  <si>
    <t>Francisco Lozano</t>
  </si>
  <si>
    <t>mantenimiento@hotelesdanncali.com.co</t>
  </si>
  <si>
    <t>Edificio Terrazas de Granada</t>
  </si>
  <si>
    <t>Avenida 8 N # 10-98</t>
  </si>
  <si>
    <t>Claudia Martinez</t>
  </si>
  <si>
    <t>Edificio Porton de Santa teresita</t>
  </si>
  <si>
    <t>Carrera 1 Oeste # 9 - 17</t>
  </si>
  <si>
    <t>CR Mirador de Chipichape</t>
  </si>
  <si>
    <t>Calle 40 # 6 AN - 90</t>
  </si>
  <si>
    <t>Yohan Steven Vasquez Naranjo</t>
  </si>
  <si>
    <t>Edificio Normandia Plaza</t>
  </si>
  <si>
    <t xml:space="preserve">Avenida 4 oeste # 1 - 30 </t>
  </si>
  <si>
    <t>16/07/2021 - 17/07/2021</t>
  </si>
  <si>
    <t>Avenida Colombia # 2-72</t>
  </si>
  <si>
    <t>ariel.cardenas@hotelesestelar.com</t>
  </si>
  <si>
    <t>Si cuentan con la certificación anual obligatoria para los ascensores, puertas electricas peatonales y vehiculares con la empresa Servimeters, fechas de inspección 16/07/2021 y 17/07/2021, la empresa Otis realizó los ultimos mantenimientos a los equipos con fecha 08/09/2021, Las puertas electricas peatonales son nuevas y estan en garantia de mantenimiento.</t>
  </si>
  <si>
    <t>Nazly Ximara Vila Astaiza</t>
  </si>
  <si>
    <t>Hotel MS Pacifico</t>
  </si>
  <si>
    <t>Avenida 4AN # 37 - 84</t>
  </si>
  <si>
    <t>Johana Bolaños</t>
  </si>
  <si>
    <t>No posea la certificacion anual obligatoria</t>
  </si>
  <si>
    <t>Hotel Calima Real</t>
  </si>
  <si>
    <t>Calle 18N # 13AN-18</t>
  </si>
  <si>
    <t>Leidy Fernandez</t>
  </si>
  <si>
    <t>comercial@hotelcalimareal.com</t>
  </si>
  <si>
    <t>No cuentan con la certificación anual obligatoria para el ascensor y puertas electricas, se encuentran realizando adecuaciones para iniciar el proceso de certificación, Andres felipe Contreras realizo los ultimos mantenimientos a los ascensores con fecha Octubre 13 de 2021. Humberto Gonzalez realizo los ultimos mantenimientos a la puerta electrica vehicular, la puerta elctrica peatonal es operada mediante boton para abrir y cerrar.</t>
  </si>
  <si>
    <t>Hotel Quinta Norte</t>
  </si>
  <si>
    <t>Avenida 5N # 29AN-48</t>
  </si>
  <si>
    <t>Lina Moreno</t>
  </si>
  <si>
    <t>gerencia@quintanorte.com</t>
  </si>
  <si>
    <t xml:space="preserve">Acert </t>
  </si>
  <si>
    <t>01/072021</t>
  </si>
  <si>
    <t>Si cuentan con la certificación anual obligatoria para el ascensor con la empresa Acert SAS. fechca de inspección 01/07/2021, la empresa Thyssenkrupp realizo los ultimos mantenimientos a los ascensores con fecha 03/11/2021., FEMM SAS realizo los ultimos mantenimientos a la puerta electrica vehicular con fecha 10/09/2021.</t>
  </si>
  <si>
    <t>Hotel Plaza Versalles</t>
  </si>
  <si>
    <t>Avenida 5N #17-59</t>
  </si>
  <si>
    <t>Irene Hernandez</t>
  </si>
  <si>
    <t>administracion@hotelplazaversalles-cali.com</t>
  </si>
  <si>
    <t>No cuentan con la certificación anual obligatoria para el ascensor, se encuentran en proceso con la empresa cervimeters, la empresa Thyssenkrupp realizo los ultimos mantenimientos con fecha 25/10/2021</t>
  </si>
  <si>
    <t xml:space="preserve">Hotel Diagonal Chipichape </t>
  </si>
  <si>
    <t>Avenida 5 Norte # 29 an - 28</t>
  </si>
  <si>
    <t>Esteban Henao</t>
  </si>
  <si>
    <t>administradora@diagonalhotelchipichape.com</t>
  </si>
  <si>
    <t>El hotel no ha iniciado proceso de certificacion, se le brindan las respectivas recomendaciones para cumplir con el acuerdo 0450 de 2018</t>
  </si>
  <si>
    <t>Edificio Andalaya</t>
  </si>
  <si>
    <t>Calle 6 a # 62 a - 11</t>
  </si>
  <si>
    <t>Andra Perea</t>
  </si>
  <si>
    <t>El edificio no cuenta con los equipos de transporte vertical debidamente certificados por un ente acreditado por la ONAC se le brindan las respectivas recomendaciones para iniciar el proceso.</t>
  </si>
  <si>
    <t>Edificio Astoria</t>
  </si>
  <si>
    <t>Calle 11 # 5-16</t>
  </si>
  <si>
    <t>Carlos Leon</t>
  </si>
  <si>
    <t>hotelastoriareal@yahoo.com</t>
  </si>
  <si>
    <t>Sicuenta con la certificación anual obligatoria para el ascensor con la empresa Servimeters, fecha de inspección 21/10/2021, Ascensores tecnivec realizo el ultimo mantenimiento con fecha 13/10/2021</t>
  </si>
  <si>
    <t>Conjunto Multifamiliar Bosques de Vizcaya</t>
  </si>
  <si>
    <t>Carrera 1 #59-21</t>
  </si>
  <si>
    <t>Wilmer Jurado Torres</t>
  </si>
  <si>
    <t>bosquesdevizcaya@gmail.com</t>
  </si>
  <si>
    <t>No cuentan con la certtificación anual obligatoria para los ascensores y puerta electrica vehicular, se encuentran en proceso de certificación con la empresa Oitec, la empresa Shindler realizo los ultimos mantenimientos con fecha 04/11/2021</t>
  </si>
  <si>
    <t>Carrera 1 Bis # 56-84</t>
  </si>
  <si>
    <t>Mario Alendro Gomez</t>
  </si>
  <si>
    <t>crarizona2019@gmail.com</t>
  </si>
  <si>
    <t>Servimeters - Oitec</t>
  </si>
  <si>
    <t>Si cuentan con la certificación anual obligatoria para los ascensores, 3 con la empresa Servimeters, fecha de inspección 16/06/2021 y el ascensor A-02-318RV-20 con la empresa Oitec fecha de inspección 04/01/2021, la puerta electrica vehicaular se encuentra en adecuaciones para iniciar el proceso de certificación, la empresa Shindler realizo los ultimos mantenimientos a los ascensores con fecha 12/10/2021</t>
  </si>
  <si>
    <t>Edificio Benjamin Varela ¨PH.</t>
  </si>
  <si>
    <t>Carrera 3 Oeste # 1-09</t>
  </si>
  <si>
    <t>Oscar Varela Cifuentes</t>
  </si>
  <si>
    <t>ovarela123@hotmail.com</t>
  </si>
  <si>
    <t>No cuentan con la certificación anual obligatoria para el ascensor y puerta electrica vehicular, se encuentran en proceso de cotización para la certificación, Ascensores Tecnivec realizó los ultimos antenimientos con fecha 26/10/2021, Jorge Barbosa realizo los ultimos mantenimientos a la puerta electrica vehicular.</t>
  </si>
  <si>
    <t>Hotel Vizcaya Real (Azor Hotel)</t>
  </si>
  <si>
    <t>Calle 20N # 5AN-30</t>
  </si>
  <si>
    <t>Christian Eduardo Reyes</t>
  </si>
  <si>
    <t>gerencia.cali@azorhoteles.com</t>
  </si>
  <si>
    <t>No cuentan con la certificación anual obligatoria para los ascensores, puertas electricas peatonal y vehicular, se encuentran a la espera de los certificados por parte de la empresa certificadora Oitec quien realizo segunda visita de inspeccion con fecha 10/11/2021, Estilo Ingenieria realizo los ultimos mantenimientos a los ascensores con fecha 29/09/2021, Mantenimientos e Instalaciones del Valle realizo los ultimos mantenimientos a la puerta electrica vehicular con fecha 2/11/2021</t>
  </si>
  <si>
    <t>Centro Comercial Ideo</t>
  </si>
  <si>
    <t>Calle 62 # 1-80</t>
  </si>
  <si>
    <t>Maria Jimena Arango</t>
  </si>
  <si>
    <t>mantenimientocali@ideo.com.co</t>
  </si>
  <si>
    <t>is</t>
  </si>
  <si>
    <t>Si cuenta con la Certificación anual obligatoria para el ascensor de pasajeros A-01-366RV-20 con la empresa Oitec con fecha de inspección 06/04/2021, Estilo Ingenieria realizo los ultimos mantenimientos a los equipos con fecha 29/10/2021.</t>
  </si>
  <si>
    <t>Edificio Mavi</t>
  </si>
  <si>
    <t>Avenida 6Bis # 26 - 34</t>
  </si>
  <si>
    <t>Oscar Antonio Ramos</t>
  </si>
  <si>
    <t>oscar_antonio1968@hotmail.com</t>
  </si>
  <si>
    <t>No cienta con la certificacion anual obligatoria.</t>
  </si>
  <si>
    <t>Edificio El Almendro</t>
  </si>
  <si>
    <t>Avenia 10 Norte 19N - 31</t>
  </si>
  <si>
    <t>Hector Emilio Orozco</t>
  </si>
  <si>
    <t>eelalmendro@gamail.com</t>
  </si>
  <si>
    <t>Certificado con vigenvcia 23/07/2022</t>
  </si>
  <si>
    <t>Conjunto Residencial Cerro Cristales</t>
  </si>
  <si>
    <t>Calle 9a Oeste # 38 - 120</t>
  </si>
  <si>
    <t>Edwin Alexis Tascon</t>
  </si>
  <si>
    <t>crcerrocristales@gmail.com</t>
  </si>
  <si>
    <t>En proceso con servimetrs fecha inspeccion 27/10/2021.</t>
  </si>
  <si>
    <t>Conjunto Residencial Multicentro Unidad 15 Y 17</t>
  </si>
  <si>
    <t>Calle 12 # 83 # 65</t>
  </si>
  <si>
    <t>edwintascon@hotmail.com</t>
  </si>
  <si>
    <t>En proceso de certificacion 14/10/2021 se encuentran realizando las mejora pra obtener la certificacion.</t>
  </si>
  <si>
    <t>Centro Medico San Jose</t>
  </si>
  <si>
    <t>Calle 7 # 29 - 55</t>
  </si>
  <si>
    <t>Ana Maria Villegas</t>
  </si>
  <si>
    <t>Certificado con vigenvcia 31/05/2022</t>
  </si>
  <si>
    <t>14/10/2021  -  15/10/2020</t>
  </si>
  <si>
    <t>Conjunto Zafiro B PH</t>
  </si>
  <si>
    <t>Carrera 98B # 60-115</t>
  </si>
  <si>
    <t>Hermes Rafael Castillo</t>
  </si>
  <si>
    <t>admonzafirob@gmail.com</t>
  </si>
  <si>
    <t>Si cuentan con la certificación anual obligatoria para los ascensores y puertas electricas vehiculares con la empresa Servimeters fechas de inspección 14 y 15 de Octubre de 2021, Scala ascensores realizo los ultimos mantenimientos con fecha 05/11/2021, Ervin alonzo Rodriguez realizo los ultimos mantenimientos a las puertas vehiculares con fecha 10/10/2021.</t>
  </si>
  <si>
    <t>14/10/2021  -  15/10/2021</t>
  </si>
  <si>
    <t>Conjunto Zafiro C PH</t>
  </si>
  <si>
    <t>Carrera 98B # 60-96</t>
  </si>
  <si>
    <t>admonzafiroc@gmail.com</t>
  </si>
  <si>
    <t>Edificio Puente de las Quintas</t>
  </si>
  <si>
    <t>Carrera 72 # 13A1-40</t>
  </si>
  <si>
    <t>Carlos Julio Medina</t>
  </si>
  <si>
    <t>puentedelasquintas@gmail.com</t>
  </si>
  <si>
    <t>Si cuentan con la certificación anual obligatoria para el ascensor y puertas electricas vehiculares con la empresa Servimeters fecha de inspección 27/01/2021, Greenergy realizo los ultimos mantenimientos a los ascensores con fecha Septiembre 14 de 2021, Segurtronic realizó los ultimos mantenimientos a las puertas vehiculares con fecha 10/06/2021.</t>
  </si>
  <si>
    <t>Conjunto Residencial Punta del Este</t>
  </si>
  <si>
    <t>Carrera 113 # 28-71</t>
  </si>
  <si>
    <t>Erika Viviana Martinez</t>
  </si>
  <si>
    <t>conjuntoresidencialpuntadeleste@gmail.com</t>
  </si>
  <si>
    <t>Si cuenta con la certificación anual obligatoria para los ascensores y puerta electrica vehicular con las empresas Servimeters fecha de inspección 7/10/2021 y Certinext fecha de inspección puerta vehicular 12/04/20121, Eurolift realizo los ultimos mantenimientos a los ascensores con fecha 8 y 9 de Noviembre de 2021, Instaltec realizo el ultimo mantenimiento a la puerta vehicular 10/03/2021.</t>
  </si>
  <si>
    <t>Edificio San Fernando del Viento</t>
  </si>
  <si>
    <t>Calle 4B # 27-97</t>
  </si>
  <si>
    <t>Maria Mercedes Camacho</t>
  </si>
  <si>
    <t>Edificiosfv@gmail.com</t>
  </si>
  <si>
    <t>No cuentan con la certificación anual obligatoria para los ascensores y puertas electricas vehiculares, se encuentran en proceso de certificacion con la empresa Certinext, Ascensores confort realizo los ultimos mantenimientos con fecha 16/11/2021, Comercializadora Restrepo y Salazar realizo los ultimos mantenimientos a las puertas vehiculares con fecha 17/08/2021.</t>
  </si>
  <si>
    <t>Unidad Residencial Antonio Nariño</t>
  </si>
  <si>
    <t>Calle 5 # 42-24</t>
  </si>
  <si>
    <t>Solange Buitrago</t>
  </si>
  <si>
    <t>somosuran2@hotmail.com</t>
  </si>
  <si>
    <t>No cuentan con la certificación anual obligatoria para la puerta elerctrica vehicular, se encuentraen en proceso de certificación con la empresa Oitec, Victor Hugo Useche realizo el ultimo matenimiento a la puerta vehicular con fecha 21/10/2021.</t>
  </si>
  <si>
    <t>Edificio Altos de la Plazuela</t>
  </si>
  <si>
    <t>Avenida 9N # 7 - 22</t>
  </si>
  <si>
    <t>Janeth Pineda</t>
  </si>
  <si>
    <t>janethpiba@gmail.com</t>
  </si>
  <si>
    <t>Se encuentra certificado con vigencia 31/05/2022</t>
  </si>
  <si>
    <t>Edificio Torres de Juanambu</t>
  </si>
  <si>
    <t>Avenida 9N # 7 - 57</t>
  </si>
  <si>
    <t>Se encuentra certificado con vigencia 02/07/2022</t>
  </si>
  <si>
    <t>Conjunto Residencial Rincon Campestre 2</t>
  </si>
  <si>
    <t>Carrera 98 # 4c - 246</t>
  </si>
  <si>
    <t>conjuntorinconcapestre@hotmail.com</t>
  </si>
  <si>
    <t>La propiedad se encuentra en proceso de Certificacion para dar cumplimiento con el acuerdo 0450 del 2018</t>
  </si>
  <si>
    <t>Edificio Rio Lili</t>
  </si>
  <si>
    <t>Carrera 101 # 13 - 61</t>
  </si>
  <si>
    <t>edificioriolili@gmail.com</t>
  </si>
  <si>
    <t>la propiedad no ha iniciado proceso de certificacion se le brindan las respectivas recomendaciones para cumplir con el acuerdo 0450 de 2018</t>
  </si>
  <si>
    <t>Conjunto Residencial Paraiso 1</t>
  </si>
  <si>
    <t>Carrera 64B # 14-24</t>
  </si>
  <si>
    <t>crparaiso1@gmail.com</t>
  </si>
  <si>
    <t>No cuentan con la certificacion anual obligatoria para las puertas electricas vehiculares, se encuentran realizando adecuaciones para iniciar el proceso de certificación, Ervin Rodriguez realizo el ultimo mantenimiento a las puertas electricas vehiculares con fecha 16/03/2021</t>
  </si>
  <si>
    <t>Conjunto Residencial Paraiso 2</t>
  </si>
  <si>
    <t>Carrera 64B # 14-28</t>
  </si>
  <si>
    <t>Carmenza Rivera</t>
  </si>
  <si>
    <t>unidadparaiso2@hotmail.com</t>
  </si>
  <si>
    <t>Si cuenta con la certificación anual obligatoria para las puertas electricas vehiculares con la empresa Servimeters fecha de inspeción 2/11/2021, no aportan los reportes de mantenimiento correspondientes.</t>
  </si>
  <si>
    <t>3/07/2021 - 9/07/2021</t>
  </si>
  <si>
    <t>Edificios Cielos Ciudad Pacifica VIS</t>
  </si>
  <si>
    <t>Carrera 121 # 47A-123</t>
  </si>
  <si>
    <t>Lucas Andres Montoya Paz</t>
  </si>
  <si>
    <t>cielosciudadpacifica@gmail.com</t>
  </si>
  <si>
    <t>Si cuenta con la ertificación anual obligatoria para los ascensores y puertas electricas vehiculares con la empresa Servimeters, fechas de inspección 03/07/2021 y 09/07/2021, Estilo Ingenieria realizo los ultimos mantenimientos a los ascensores con fecha 03/09/2021, JED Services realizo el ultimo mantenimientoa a las puertas vehiculares con fecha 24/08/2021.</t>
  </si>
  <si>
    <t>Proyecto Coral Constructora Bolivar</t>
  </si>
  <si>
    <t>Calle 45 # 121A-39</t>
  </si>
  <si>
    <t>Victoria Eugenia Pineda</t>
  </si>
  <si>
    <t>ricardo.valderrama@cbolivar.com</t>
  </si>
  <si>
    <t>Montajes y Procesos</t>
  </si>
  <si>
    <t>Si cuentan con la certificación anual obligatoria para el ascensor 5214N-01, la puerta electrica vehicualar esta en proceso de certificación y los sistemas restantes aun no han sido entregados por la empresa que realiza la instalación, Estilo Ingenieria e instaltec realizaron los ultimos mantenimientos a los equipos.</t>
  </si>
  <si>
    <t xml:space="preserve">5/02/2021 - 17/12/2020 - 6/04/2021 </t>
  </si>
  <si>
    <t>Edificio Gratta PH.</t>
  </si>
  <si>
    <t>Carrera 121A # 42-16</t>
  </si>
  <si>
    <t>Erika Ruiz</t>
  </si>
  <si>
    <t>edificiogratta01@gmail.com</t>
  </si>
  <si>
    <t>Si cuentan con la certificación anual obligatoria para ascensores y puerta electrica vehicular con la empresa montajes y procesos, fechas de inspección 06/04/2021, 21/04/2021 y 17/12/2021,  Estilo Ingenieria realizo los ultimos mantenimientos con fecha 22/11/2021, instaltec realizo los ultimos mantenimientos a la puerta electrica vehicular con fecha 03/11/2021.</t>
  </si>
  <si>
    <t>Edificio Recidencial Miro Loft P.H</t>
  </si>
  <si>
    <t>Calle 40 # 60 - 18</t>
  </si>
  <si>
    <t>Camilo Aux</t>
  </si>
  <si>
    <t>asis,go@administracionesgj,com</t>
  </si>
  <si>
    <t>Se encuentran en proceso de certificacion</t>
  </si>
  <si>
    <t>Edificio Florida</t>
  </si>
  <si>
    <t>Calle 6N # 1 - 76</t>
  </si>
  <si>
    <t>Edificio Remansos de Arboleda</t>
  </si>
  <si>
    <t>Carrera 2 Bis Oeste # 7 - 112</t>
  </si>
  <si>
    <t>Clinica Versalles</t>
  </si>
  <si>
    <t>Aveneida 5N # 26N - 46</t>
  </si>
  <si>
    <t>Antonio Jose Tascon</t>
  </si>
  <si>
    <t>fgcastro@clinicaversalles.com.co</t>
  </si>
  <si>
    <t>Decathlo</t>
  </si>
  <si>
    <t>Calle 52N # 3fn - 46</t>
  </si>
  <si>
    <t>Nathali Duarte</t>
  </si>
  <si>
    <t>nathali,duarte@decathlon,com</t>
  </si>
  <si>
    <t>Se encuentran en proceso de certificacion de actualizacion de la certificacion</t>
  </si>
  <si>
    <t>4/02/2021 - 4/03/2021</t>
  </si>
  <si>
    <t>Conjunto Residencial Parques de la Bocha</t>
  </si>
  <si>
    <t>Calle 44 # 113-44</t>
  </si>
  <si>
    <t>Sandra Patricia Vallejo</t>
  </si>
  <si>
    <t>crparquesdelabocha@gmail.com</t>
  </si>
  <si>
    <t>Si cuentan con la certificación anual obligatoria para los ascensores con la empresa Oitec fecha de inspección 4/02/2021 - 4/03/2021, la puerta electrica vehicular se encuentra en proceso de certificación, Schindler andino realizo los ultimos mantenimientos a los ascensores con fecha 10/11/2021, Comercializadora restrepo y Salazar realizo los ultimos mantenimientos a la puerta electrica vehicular con fecha 10/09/2021.</t>
  </si>
  <si>
    <t>Edificio el Canelo 1</t>
  </si>
  <si>
    <t>Carrera 54 # 1a - 51</t>
  </si>
  <si>
    <t>Edier España</t>
  </si>
  <si>
    <t>edificiocanelo1@gmail.com</t>
  </si>
  <si>
    <t xml:space="preserve">Edificio Ospina </t>
  </si>
  <si>
    <t>Calle 13a # 100 - 35</t>
  </si>
  <si>
    <t>Jhoana Moncada</t>
  </si>
  <si>
    <t>Edificioospina@gmail.com</t>
  </si>
  <si>
    <t>Tiendas D1 El Diamante</t>
  </si>
  <si>
    <t>Calle 36 con 32 Esquina</t>
  </si>
  <si>
    <t>Edwar Samboni</t>
  </si>
  <si>
    <t>fher112233@gmail.com</t>
  </si>
  <si>
    <t>No cuentan con la certificación anual obligatoria para la puerta electrica peatonal, no han iniciado proceso, no cuentan con reportes de mantenimiento</t>
  </si>
  <si>
    <t>Tiendas D1 Simon Bolivar</t>
  </si>
  <si>
    <t>Calle 70 # 26P-10</t>
  </si>
  <si>
    <t>Alexander Herrera</t>
  </si>
  <si>
    <t>alexanderherrera0255@hotmail.com</t>
  </si>
  <si>
    <t>17/03/2021 - 19/03/2021</t>
  </si>
  <si>
    <t>Conjunto Residencial Lagos de la Bocha</t>
  </si>
  <si>
    <t>Calle 44 # 113-39</t>
  </si>
  <si>
    <t>3167611838 - 3187270897</t>
  </si>
  <si>
    <t>Luis Antonio de la Cruz</t>
  </si>
  <si>
    <t>crlagosdelabocha@gmail.com</t>
  </si>
  <si>
    <t>Acert SA</t>
  </si>
  <si>
    <t>Si cuentan con la certificación anual obligatoria para los ascensores conla empresa Acert SA. fechas de inspección 17/03/2021 - 19/03/2021, la puerta electrica vehicular se encuentra en proceso de certificación, Estilo Ingenieria realizo los ultimos mantenimientos a los ascensores, no suministraron reportes de mantenimiento de ascensores y puerta electrica vehicular.</t>
  </si>
  <si>
    <t>Nasly Xiomara Vila Astaiza</t>
  </si>
  <si>
    <t>Tiendas de uno Lleras Restrepo</t>
  </si>
  <si>
    <t>Calle 70 # 26A - 85</t>
  </si>
  <si>
    <t>Victor Fernandez</t>
  </si>
  <si>
    <t>omar,ipia@koba-group,com</t>
  </si>
  <si>
    <t xml:space="preserve">No cuenta con soportes fisicos de los mantenimientos ni certificacion </t>
  </si>
  <si>
    <t>Centro Comercial Superoutlet la 80</t>
  </si>
  <si>
    <t xml:space="preserve">Carrera 80 # 13a - 261 </t>
  </si>
  <si>
    <t>Katherine Plaza Marin</t>
  </si>
  <si>
    <t>mantenimiento@aquarelacc.com</t>
  </si>
  <si>
    <t>El centro comercial Cuenta con 3 sistemas certificados 2 ascensores, 1 escalera electrica, tiene programada una segunda visita 7/12/2021 con servimetrs.</t>
  </si>
  <si>
    <t>Clinica de Occidente</t>
  </si>
  <si>
    <t>Calle 18 # 5N - 34</t>
  </si>
  <si>
    <t>edinson.quintero@clinicadeoccidente,com</t>
  </si>
  <si>
    <t>Tiendas D1 Altos de Granada</t>
  </si>
  <si>
    <t>Avenida 6N # 15 - 52</t>
  </si>
  <si>
    <t>Cristian Meneses</t>
  </si>
  <si>
    <t>No suministran</t>
  </si>
  <si>
    <t>No presenta soportes fiscos de los mantenimiemntos ni certificacion</t>
  </si>
  <si>
    <t>Tiendas D1 uno Colseguros</t>
  </si>
  <si>
    <t>Diagonal 23 # 12BIS</t>
  </si>
  <si>
    <t>Leonardo Villa Real</t>
  </si>
  <si>
    <t>andrismadrd0421@gmail.com</t>
  </si>
  <si>
    <t>Tiendas D1 uno Autopista Sur</t>
  </si>
  <si>
    <t>Diagonal 23 # 19 - 25</t>
  </si>
  <si>
    <t>Ivan Garcia</t>
  </si>
  <si>
    <t>Tiendas D1 uno La Portada</t>
  </si>
  <si>
    <t>Avenida 4 Oeste # 7 - 183</t>
  </si>
  <si>
    <t>Sebastian Muriel</t>
  </si>
  <si>
    <t>addrismadrid0421@gmail.com</t>
  </si>
  <si>
    <t>Tiendas D1 uno La Merced</t>
  </si>
  <si>
    <t>Calle 44N - 2FN</t>
  </si>
  <si>
    <t>David Varona</t>
  </si>
  <si>
    <t>Jose Mauricio Florez</t>
  </si>
  <si>
    <t>Tiendas D1 Guayaquil</t>
  </si>
  <si>
    <t>Calle 15 3 18 - 20</t>
  </si>
  <si>
    <t>Luz Orozco</t>
  </si>
  <si>
    <t>Comercializadora Solo Ganga</t>
  </si>
  <si>
    <t>Calle 33A # 17C - 22</t>
  </si>
  <si>
    <t>Sandra Carvaja Gomez</t>
  </si>
  <si>
    <t>sologanga@hotmail.com</t>
  </si>
  <si>
    <t xml:space="preserve">Tiendas D1 San Fernando </t>
  </si>
  <si>
    <t>Calle 5 # 26-40</t>
  </si>
  <si>
    <t>Mayra Jimenez  Londoño</t>
  </si>
  <si>
    <t>m.a.j.g81@hotmail.com</t>
  </si>
  <si>
    <t>La tienda D1 no ha iniciado proceso de certificacion, no se le da cumplimiento con el acuerdo 0450</t>
  </si>
  <si>
    <t>Tiendas D1 Calle 5</t>
  </si>
  <si>
    <t xml:space="preserve">Calle 5 # 59 - 05 </t>
  </si>
  <si>
    <t>Jesica Valdes</t>
  </si>
  <si>
    <t>angelmontaño422@autlook.com</t>
  </si>
  <si>
    <t>Tienda D1 Salomia</t>
  </si>
  <si>
    <t>Carrera 2 # 47b - 105</t>
  </si>
  <si>
    <t>Angel Montaño</t>
  </si>
  <si>
    <t>Conjunto Residencial Porton del Parque</t>
  </si>
  <si>
    <t>Calle 66 # 1Bis-61</t>
  </si>
  <si>
    <t>Ivan Alvarez</t>
  </si>
  <si>
    <t>conjunto.portaldelparque@hotmail.com</t>
  </si>
  <si>
    <t xml:space="preserve">No cuentan con la certificación anual obligatoria para la puerta electrica vehicular, No han iniciado proceso,Electrotecnicos y equipos  Vergara realizo el ultimo mantenimiento con fecha </t>
  </si>
  <si>
    <t>Conjunto Residencial Paseo real 1</t>
  </si>
  <si>
    <t>Avenida 4B Norte # 58N-60</t>
  </si>
  <si>
    <t>Clara Eugenia Bedoya</t>
  </si>
  <si>
    <t>paseo.real1@yahoo.com</t>
  </si>
  <si>
    <t>No cuentan con la certificación anual obligatoria para los ascensores y puerta electrica vehicular, se encuentran en proceso de certificación, Estilo Ingenieria realizo los ultimos mantenimientos  a los ascensorres con fecha 25 y 26 de Noviembre de2021. Jairo Montilla Trejosrealizo los ultimos mantenimientos a la electrica vehicular con fecha 23/11/2021</t>
  </si>
  <si>
    <t>Conjunto Residencial Altos del Porton</t>
  </si>
  <si>
    <t>Calle 66 # 1-399</t>
  </si>
  <si>
    <t>Adriana Casas Guevara</t>
  </si>
  <si>
    <t>altosdelporton@gmail.com</t>
  </si>
  <si>
    <t>Si cuentan con la certificación anual obligatoria para los ascensores con la empresa Servimeters, fecha de inspección 29/12/2020, la puerta electrica vehicular se encuentra en proceso de certificación, la empresa Integral del ascensor realizo los ultimos mantenimientos con fecha 2/11/2021, Juan David Hidrobo realizo los ultimos mantenimientos a la puerta vehicular.</t>
  </si>
  <si>
    <t>Conjunto Residencial Poprton de las Plazas 1</t>
  </si>
  <si>
    <t>Calle 66 # 1-109</t>
  </si>
  <si>
    <t>portonplazas1@hotmail.com</t>
  </si>
  <si>
    <t>No cuenta con la certificación anual obligatoria para la puerta electrica vehicular, se encuentra en proceso de certificación, Juan David Hidrobo realizo los ultimos mantenimientos a la puerta electrica</t>
  </si>
  <si>
    <t>24,25/05/2021 - 8/09/2021</t>
  </si>
  <si>
    <t>Conjunto Residencial Parque de las Flores</t>
  </si>
  <si>
    <t>Calle 64Norte  # 4-90</t>
  </si>
  <si>
    <t>Carlos Alberto Lopez</t>
  </si>
  <si>
    <t>parquedelasflores@gmail.com</t>
  </si>
  <si>
    <t>Si cuentan con la certificacion anual obligatoria para las puertas electricas vehiculares y para  8 de los 12 ascensores  con la empresa servimeters, fechas de inspección 24,25 de Mayo de 2021 y Septiembre 8 de 2021, Schindler andino realizo los ultimos mantenimientosa los ascensores con fecha 12/11/2021, Jairo Montilla realizo los ultimos mantenimientos a las puertas electricas.</t>
  </si>
  <si>
    <t>Conjunto Residencial Paseo Real 3</t>
  </si>
  <si>
    <t>Calle 64 Norte # 4-35</t>
  </si>
  <si>
    <t>Maria Isabel Trujillo</t>
  </si>
  <si>
    <t>paseoreal3@hotmail.com</t>
  </si>
  <si>
    <t xml:space="preserve">No cuentan con la certificación anualobligatoria para los ascensores yu púerta electrica vehicular, se encuentran en proceso de certificación, Shindler Andino realizo los ultimos mantenimientos a los ascensores con fecha 25/11/2021 </t>
  </si>
  <si>
    <t>Edificio Rincon del Parque torre B</t>
  </si>
  <si>
    <t>Avenida 3F Norte # 59N-125</t>
  </si>
  <si>
    <t>Juan Pablo Dominguez</t>
  </si>
  <si>
    <t>rincondelparque-b@hotmail.com</t>
  </si>
  <si>
    <t>No cuentan con la certificación anualobligatoria para el ascensor y puerta electrica vehicular, ya hicieron adecuaciones para ajustarse a la norma e iniciar el proceso de certifiicació, Estilo Ingenieria realizo los ultimos mantenimientos a los ascensores,</t>
  </si>
  <si>
    <t>Conjunto Residencial las Ceibas</t>
  </si>
  <si>
    <t>Calle 59N #3E-52</t>
  </si>
  <si>
    <t>3206839225 - 3023921049</t>
  </si>
  <si>
    <t>cr.lasceibas@hotmail.com</t>
  </si>
  <si>
    <t>No cuenta con la certificacion anual obligatoria para la puerta electrica vehicular, no han iniciado proceso de certificación</t>
  </si>
  <si>
    <t>Conjunto residencial las Acacias</t>
  </si>
  <si>
    <t>Carrera 59N # 3E-63</t>
  </si>
  <si>
    <t>Antonio de la Cruz</t>
  </si>
  <si>
    <t>conjuntolasacacias@yahoo.com</t>
  </si>
  <si>
    <t>No cuenta con la certificacion anual obligatoria para la puerta electrica vehicular, se encuentra en proceso de certificación</t>
  </si>
  <si>
    <t>Calle 9a oeste # 38 - 12O</t>
  </si>
  <si>
    <t xml:space="preserve">Edwin Alexis Tascon </t>
  </si>
  <si>
    <t>crcerrocrgmail.comistales@</t>
  </si>
  <si>
    <t>el día de ayer 30 de Noviembre de 2021 aproximadamente a las 19:58 hrs se presentó un incidente de atrapamiento en cabina de transporte vertical de una persona en el Conjunto Residencial Cerro Cristales, el cual fue atendido por el personal de seguridad del Conjunto Residencial, sin realizarse el respectivo protocolo de llamar a la Empresa de Mantenimiento del ascensor.</t>
  </si>
  <si>
    <t>Yojhan  Steven Vasquez Naranjo</t>
  </si>
  <si>
    <t>Conjunto Multifamiliar Villa Marcela</t>
  </si>
  <si>
    <t>Calle 13 # 53 - 45</t>
  </si>
  <si>
    <t>Yormen Escobar</t>
  </si>
  <si>
    <t>cmvillamarcela@gmail.com</t>
  </si>
  <si>
    <t>No cuentan con la certificacion anual obligatoria</t>
  </si>
  <si>
    <t>Unidad Residencial Cañamiel</t>
  </si>
  <si>
    <t>Carrera 54a # 14 - 75</t>
  </si>
  <si>
    <t xml:space="preserve">Helen Rojas </t>
  </si>
  <si>
    <t>unidadcañamiel1475@hotmail.com</t>
  </si>
  <si>
    <t>En este momento se evidencia que el ascensor quedó fuera de servicio, y la Empresa de Mantenimiento NO ha realizado la debida visita al Conjunto Residencial para efectuar el informe técnico</t>
  </si>
  <si>
    <t xml:space="preserve">Yojhan Steven Vaquez Naranjo </t>
  </si>
  <si>
    <t>Edificio Vientos de Guadalupe</t>
  </si>
  <si>
    <t>Calle 14 # 54 - 15</t>
  </si>
  <si>
    <t>3395928-3136500470</t>
  </si>
  <si>
    <t>vientosdeguadalupe@gmail.com</t>
  </si>
  <si>
    <t>cuentan con 2 ascensores certificados, la puerta vehicular no ha iniciado proceso de certificacion.</t>
  </si>
  <si>
    <t>Condominio Lago Club</t>
  </si>
  <si>
    <t>Carrera 121 # 18-81</t>
  </si>
  <si>
    <t>Lina Margarita Rubiano</t>
  </si>
  <si>
    <t>lagoclub@gmail.com</t>
  </si>
  <si>
    <t>No cuenta con la certificación anual obligatoria para los ascensores y puerta electrica vehicular, se encuentra en proceso de certificación, Estilo Ingenieria realizo los ultimos mantenimientos a los ascensores</t>
  </si>
  <si>
    <t>Conjunto Residencial Lago Club House</t>
  </si>
  <si>
    <t>Carrera 121# 20-27</t>
  </si>
  <si>
    <t>3226743197 - 3451456</t>
  </si>
  <si>
    <t>Nelson Lopez Arango</t>
  </si>
  <si>
    <t>No cuentan con la certificación anual obligatoria para los ascensores y puerta electrica vehicular, Eurolift realizó los ultimos mantenimientos a los ascensores, Eider Dorado realizo los ultimos mantenimientos a la puerta electrica vehicular</t>
  </si>
  <si>
    <t>Colombiana Comercio S.A</t>
  </si>
  <si>
    <t>Calle13 # 80 - 117</t>
  </si>
  <si>
    <t>Maria Andrea Valverde</t>
  </si>
  <si>
    <t>maria.valverde@alkosto.com.co</t>
  </si>
  <si>
    <t>Las cortinas electricas estan debidamente certificadas, se encuentra en proceso de mejoramiento con las rampas electricas para dar cumplimiento con el acuerdo 0450 del 2018</t>
  </si>
  <si>
    <t xml:space="preserve">Conjunto Residencial Llanura del Viento </t>
  </si>
  <si>
    <t>Calle 54 # 18 - 50</t>
  </si>
  <si>
    <t>Luz Stella Arias</t>
  </si>
  <si>
    <t>admllanuradelviento@gmail.com</t>
  </si>
  <si>
    <t xml:space="preserve">Cuenta con 3 ascensores certificado aprobado por oitec, se encuentra en proceso de certificacion con la puerta electrica vehicular </t>
  </si>
  <si>
    <t>Hotel H21</t>
  </si>
  <si>
    <t>Calle 21 # 11b - 28</t>
  </si>
  <si>
    <t>Sandra Bastidas</t>
  </si>
  <si>
    <t>samipao1085@gmail.com</t>
  </si>
  <si>
    <t>No se ha iniciado proceso de certificacion, se le brindan las respectivas recomendaciones para dar cumplimiento con el acuerdo 0450</t>
  </si>
  <si>
    <t>Conjunto Residencial Pacara 1</t>
  </si>
  <si>
    <t>Avenida 2AN # 52N - 75</t>
  </si>
  <si>
    <t xml:space="preserve">Cesar Cifuentes </t>
  </si>
  <si>
    <t>crpacara1@gmail.com</t>
  </si>
  <si>
    <t>Edificio Centro Comercial Plaza de Caicedo</t>
  </si>
  <si>
    <t>Calle 12 # 5-75</t>
  </si>
  <si>
    <t>Fanny Perez Ramos</t>
  </si>
  <si>
    <t>edificio-centrocomercialplazadecaicedo@hotmail.com</t>
  </si>
  <si>
    <t>Si cuenta con la certificacion anual obligatoria para el ascensor 1, fecha de inspección 17/11/2021 con la empresa Parametrizando el ascensor 2 esta en proceso de certificacion</t>
  </si>
  <si>
    <t>Coprocenva</t>
  </si>
  <si>
    <t>Carrera 5 # 8-69</t>
  </si>
  <si>
    <t>Hector favio Lopez Buitrago</t>
  </si>
  <si>
    <t>Jefe.calicentro@coprocenva.com</t>
  </si>
  <si>
    <t>Si cuenta con la certificación anual obligatoria para puerta electrica peatonal, con la empresa Oitec, fecha de inspección 07/09/2021</t>
  </si>
  <si>
    <t>Farmatodo Granada</t>
  </si>
  <si>
    <t>Avenida 8 Norte # 18N-44</t>
  </si>
  <si>
    <t>Hector Tocora</t>
  </si>
  <si>
    <t>granada.091@farmatodo.com</t>
  </si>
  <si>
    <t>No cuentan con la certificación anual obligatoria para las puertas electricas peatonales, no han iniciado proceso de certificación.</t>
  </si>
  <si>
    <t>Conjunto Residencial Portal de la Flora</t>
  </si>
  <si>
    <t>Calle 63N # 3E-60</t>
  </si>
  <si>
    <t>portaldelaflora@hotmail.com</t>
  </si>
  <si>
    <t>No cuentan con la certificacion anual obligatoria para los ascensores y puerta electrica vehicular, se encuentran en proceso de certificación, la empresa Eurolift realizo los ultimos mantenimientos a los ascensores.</t>
  </si>
  <si>
    <t>Tiendas D1 Cali Popular</t>
  </si>
  <si>
    <t>Carrera 1 # 46C-21</t>
  </si>
  <si>
    <t>Mauricio Millan</t>
  </si>
  <si>
    <t>Deiby.calle@hotmail.com</t>
  </si>
  <si>
    <t>No cuentan con la certificación anual obligatoria para la puerta electrica peatonal, no han iniciado proceso de certificación.</t>
  </si>
  <si>
    <t>Tiendas D! Cali La Merced</t>
  </si>
  <si>
    <t>Calle 44 # 2EN-50</t>
  </si>
  <si>
    <t>Erika Ortiz</t>
  </si>
  <si>
    <t>ortizerika94@gmail.com</t>
  </si>
  <si>
    <t>Tiendas Ara Popular</t>
  </si>
  <si>
    <t>Carrera 1 # 51-49</t>
  </si>
  <si>
    <t>Andrea Hernandez</t>
  </si>
  <si>
    <t>sandra.jhones@jeronimo-martins.com</t>
  </si>
  <si>
    <t>Hotel Plaza Norte (Maximiliana Ibarra Vargas)</t>
  </si>
  <si>
    <t>Calle 44 Norte # 2BN-66</t>
  </si>
  <si>
    <t>Estefania Posada</t>
  </si>
  <si>
    <t>hotelplazanortecali@hotmail.com</t>
  </si>
  <si>
    <t>08/11/2021 -09/11/2021</t>
  </si>
  <si>
    <t>Conjunto Multifamiliar Torres de Alicante</t>
  </si>
  <si>
    <t>Calle 59 1Bis-35</t>
  </si>
  <si>
    <t>Martha Lucia Gonzalez Correa</t>
  </si>
  <si>
    <t>torresdealicanteadmon@hotmail.com</t>
  </si>
  <si>
    <t>08/11/2021 - 09/11/2021</t>
  </si>
  <si>
    <t>Si cuentan con la certificación anual obligatoria para los ascensores y puerta electrica vehicular, con la empresa Servimeters fechas de Inspección 08/11/2021- 09/11/2021, Schindler Andino realizo los ultimos mantenimientos a los ascensores, Esspia Security realizo los ultimos mantenimientos a la puerta electrica vehicular</t>
  </si>
  <si>
    <t>Nazliy Ximara Vila Astaiza</t>
  </si>
  <si>
    <t>Tiendas D 1 Cedro</t>
  </si>
  <si>
    <t>Avenida Roosvelth</t>
  </si>
  <si>
    <t>Daniela Castro</t>
  </si>
  <si>
    <t>danyer114gmail.com</t>
  </si>
  <si>
    <t>No cuentan con la certificacion anual obligatoria no cuerntan con croniogramas preventibos ni corectivos no cuentan con los soportes de mantenimiento</t>
  </si>
  <si>
    <t>Clinica Colombia</t>
  </si>
  <si>
    <t>Carrera 46 · 9C - 85</t>
  </si>
  <si>
    <t>Jhon Jairo Herrera</t>
  </si>
  <si>
    <t>mantenimientonatancorp.es</t>
  </si>
  <si>
    <t>Nocuentam con la certificacion anual obligatoria</t>
  </si>
  <si>
    <t>Tiendas D1 Santa Monica Popular</t>
  </si>
  <si>
    <t>Calle 33c · 33Ebis - 06</t>
  </si>
  <si>
    <t>Sebastian Mosquera Uribe</t>
  </si>
  <si>
    <t>sebastianbeno201gmail.com</t>
  </si>
  <si>
    <t>No cuenta con los ultimos mantenimientos preventivos no cuenta con la certificacion anual obligatoria</t>
  </si>
  <si>
    <t>Nasly Xiomar Vila Astaiza</t>
  </si>
  <si>
    <t>NO</t>
  </si>
  <si>
    <t>Aparta Hotel Rey De Oriente</t>
  </si>
  <si>
    <t>Carrera 23 # 33e - 45</t>
  </si>
  <si>
    <t>Carmen Garcia</t>
  </si>
  <si>
    <t>No cuenta con la certificacio9n anual obligatoria</t>
  </si>
  <si>
    <t>Clinica De Occidente</t>
  </si>
  <si>
    <t>Calle 18N # 5 - 34</t>
  </si>
  <si>
    <t>edinson.quinteroclinicadeoccidente.com</t>
  </si>
  <si>
    <t>Certificados vigentes 20/09/2022</t>
  </si>
  <si>
    <t>Conjunto Residencial Balcones del Limonar</t>
  </si>
  <si>
    <t>Calle 15A #66-51</t>
  </si>
  <si>
    <t>Carlos Fernando Chavez</t>
  </si>
  <si>
    <t>balimonar1@hotmail.com</t>
  </si>
  <si>
    <t>No cuentan con la certificación anual obligatoria para ascensores y puertas electricas vehiculares, se encuentran realizando adecuaciones para iniciar el proceso de certificación, Instalaciones electromecanicas realizo mantenimiento a las puertas vehiculares con fecha 23/06/2021.</t>
  </si>
  <si>
    <t>Conjunto Residencial Entre Palmas</t>
  </si>
  <si>
    <t>Calle 44 #109-83</t>
  </si>
  <si>
    <t>Carlos Alberto Perez Grajales</t>
  </si>
  <si>
    <t>cr.entrepalmascali@yahoo.com</t>
  </si>
  <si>
    <t>No cuentan con la certificación anual obligatoria para los ascensores y puerta electrica vehicular, se encuentran realizando adecuaciones para ajustarse a la norma e iniciar el proceso, Eurolift realizo los ultimos mantenimientos  a los ascensores con fecha 11/11/2021.</t>
  </si>
  <si>
    <t>Conjunto Residencial Palmeras de la Bocha</t>
  </si>
  <si>
    <t>Carrera 112 #44-02</t>
  </si>
  <si>
    <t>3998772 - 3178984035</t>
  </si>
  <si>
    <t>Tatiana Lozada</t>
  </si>
  <si>
    <t>palmerasdelabocha@gmail.com</t>
  </si>
  <si>
    <t>No cuentan con la certificación anual obligatoria para los ascensores y puerta electrica vehicular, se encuentran en proceso de certificación, Estilo Ingenieria realizo los ultimos mantenimientos a los ascensores.</t>
  </si>
  <si>
    <t>Conjunto residencial Entre Verdes</t>
  </si>
  <si>
    <t>Calle 43 # 111-45</t>
  </si>
  <si>
    <t>3100445 - 3137354173</t>
  </si>
  <si>
    <t>conjuntoresidencialentreverdes@gmail.com</t>
  </si>
  <si>
    <t>No cuentan con la certificación anual obligatoria para los ascensores y puertas electricas vehiculares, se encuentran en proceso de certificación</t>
  </si>
  <si>
    <t>Tiendas Ara Quintas de Don Simon</t>
  </si>
  <si>
    <t>Calle 14 # 77L-3D</t>
  </si>
  <si>
    <t>Yeni Rivera</t>
  </si>
  <si>
    <t>leidy-roa@jeronimo-martins.com</t>
  </si>
  <si>
    <t xml:space="preserve">No cuentan con la certificación anual obligatoria para la puerta electrica peatonal, no suministran reportes de mantenimineto. </t>
  </si>
  <si>
    <t>Conjunto Residencial Cañaveralejo Etapa 4</t>
  </si>
  <si>
    <t>Calle 6a # 61 - 120</t>
  </si>
  <si>
    <t>prcanaveralejo@gmail.com</t>
  </si>
  <si>
    <t xml:space="preserve">No han iniciado proceso de certificacion, no brinda soporte de mntto preventivo </t>
  </si>
  <si>
    <t>Conjunto Residencial Prados de Guadalupe</t>
  </si>
  <si>
    <t>Carrera 56 # 9 - 209</t>
  </si>
  <si>
    <t>Mauricio Lozano Palomino</t>
  </si>
  <si>
    <t>maurucuilozanopalomino@gmail.com</t>
  </si>
  <si>
    <t>Se Encuentran En Proceso de certificacion Brinda soportes, mntto preventivo, inspeccion, cronogrma anual.</t>
  </si>
  <si>
    <t>Yojhan Steven Vasquez Naaranjo</t>
  </si>
  <si>
    <t>Conjunto Residencial Cañaveralejo Etapa 1</t>
  </si>
  <si>
    <t>Calle 6a # 61 - 109</t>
  </si>
  <si>
    <t>Conjunto Residencial Valparaiso</t>
  </si>
  <si>
    <t>Calle 43 # 111-50</t>
  </si>
  <si>
    <t>Mario Alejandro Gomez</t>
  </si>
  <si>
    <t>vallparaisobochalema@gmail.com</t>
  </si>
  <si>
    <t>No cuentan con la certificación anual obligatoria para los ascensores y puerta electrica vehicular, se encuentran en proceso de certificación, Estilo Ingenieria realizo los ultimos mantenimientos con fecha 11/11/2021</t>
  </si>
  <si>
    <t>Conjunto Residencial los Guaduales</t>
  </si>
  <si>
    <t>Calle 7a # 56 - 136</t>
  </si>
  <si>
    <t xml:space="preserve">Luisa Fernanda Perez </t>
  </si>
  <si>
    <t>conjuntolosguaduales@gmail.com</t>
  </si>
  <si>
    <t>No han iniciado proceso de certificacion, no aporta ningun soporte de mantenimiento preventivo.</t>
  </si>
  <si>
    <t>Medica transporte S.a.s</t>
  </si>
  <si>
    <t>Carrera 3 #  57 - 77</t>
  </si>
  <si>
    <t>Duvan Cruz</t>
  </si>
  <si>
    <t>maeditrns@hotmail.com</t>
  </si>
  <si>
    <t xml:space="preserve">Centro Comercial </t>
  </si>
  <si>
    <t>Calle 52 #3-29</t>
  </si>
  <si>
    <t>Jose Luis Gutierrez</t>
  </si>
  <si>
    <t>operaciones@unico.com.co</t>
  </si>
  <si>
    <t xml:space="preserve">8 ascensores se encutran certificados </t>
  </si>
  <si>
    <t xml:space="preserve">Koba Colombia S.A.S Tienda D1 la gran via </t>
  </si>
  <si>
    <t>Calle 69c # 4c- esquina</t>
  </si>
  <si>
    <t xml:space="preserve">Steven Ibarra </t>
  </si>
  <si>
    <t xml:space="preserve">No presentan soportes fisicos </t>
  </si>
  <si>
    <t>Gran via boulevar</t>
  </si>
  <si>
    <t>calle 69 #3-55</t>
  </si>
  <si>
    <t xml:space="preserve">Oscar Enrique Peñaloza </t>
  </si>
  <si>
    <t>boulevargranvia@gmail.com</t>
  </si>
  <si>
    <t xml:space="preserve">2 Ascensores certificados, las dos puertas electricas en proceso de certificacion </t>
  </si>
  <si>
    <t>Conjunto Residencial los Carboneros</t>
  </si>
  <si>
    <t>Calle 7a # 56 - 76</t>
  </si>
  <si>
    <t>5533488-3168157534</t>
  </si>
  <si>
    <t>Monica Taimal</t>
  </si>
  <si>
    <t>conjuntocarbonero@gmail.com</t>
  </si>
  <si>
    <t>Edificio Maria Josefa</t>
  </si>
  <si>
    <t>Calle 2 # 1f - 26</t>
  </si>
  <si>
    <t>Andrea Gomez</t>
  </si>
  <si>
    <t>edificiomariajosefa@gmail.com</t>
  </si>
  <si>
    <t>Se encuentra en proceso de certificacion brinda soportes mmtto preventivo, inspeccion, cronograma anual</t>
  </si>
  <si>
    <t>Conjunto Residencial Moretti</t>
  </si>
  <si>
    <t>Carrera 101 #48-54</t>
  </si>
  <si>
    <t>Luis Antonio de la cruz</t>
  </si>
  <si>
    <t>ldelacruz@solucionesadminph.com</t>
  </si>
  <si>
    <t>Srevimeters</t>
  </si>
  <si>
    <t>Si cuentan con la certificación anual obligatoria para los ascensores con la empresa Servimeters fechas de inspección 30/11/2021</t>
  </si>
  <si>
    <t>21/05/2021 - 30/12/2020</t>
  </si>
  <si>
    <t>Conjunto Residencial Capriani</t>
  </si>
  <si>
    <t>Carrera 102 # 34-133</t>
  </si>
  <si>
    <t>3902829 - 3205525117</t>
  </si>
  <si>
    <t>crcapriani@gmail.com</t>
  </si>
  <si>
    <t xml:space="preserve">Oitec </t>
  </si>
  <si>
    <t>Si cuentan con la certificación anual obligatoria para los ascensores con la empresa Oitec fecha de inspección 30/12/2020, 21/05/2021, la puerta vehicular se encuentra en proceso de certificación.</t>
  </si>
  <si>
    <t>Conjunto Residencial ST. Trope</t>
  </si>
  <si>
    <t>Carrera 34 # 100A-135</t>
  </si>
  <si>
    <t>conjuntosttrope@hotmail.com</t>
  </si>
  <si>
    <t>No cuentan con la certificación anual obligatoria para los ascensores y puerta electrica vehicular, se encuentran en proceso de certificacion</t>
  </si>
  <si>
    <t xml:space="preserve">Templo de la moda </t>
  </si>
  <si>
    <t>Calle 13 #8-37</t>
  </si>
  <si>
    <t>Edinson Gomez</t>
  </si>
  <si>
    <t>templo11@eltemplodelamoda.com.co</t>
  </si>
  <si>
    <t xml:space="preserve">Aparta Hotel Sol y Luna </t>
  </si>
  <si>
    <t>calle 36 #42-73</t>
  </si>
  <si>
    <t xml:space="preserve">Diana Carolina Andreade </t>
  </si>
  <si>
    <t>compras@solylunacali.com</t>
  </si>
  <si>
    <t>el ascensor se encuntra verificado</t>
  </si>
  <si>
    <t xml:space="preserve">Nazly Xiomara Vila </t>
  </si>
  <si>
    <t xml:space="preserve">NO </t>
  </si>
  <si>
    <t>Ray S.A.S- extra</t>
  </si>
  <si>
    <t xml:space="preserve">calle 14 # 8-14 </t>
  </si>
  <si>
    <t xml:space="preserve">Jose Wiliam Ramirez </t>
  </si>
  <si>
    <t xml:space="preserve">no presenta sopote de los ultimos mantenimientos </t>
  </si>
  <si>
    <t xml:space="preserve">SI </t>
  </si>
  <si>
    <t xml:space="preserve">Aparta Hotel Eclise </t>
  </si>
  <si>
    <t>CARRERA 23 #58-53</t>
  </si>
  <si>
    <t>James Antonio Pisceno</t>
  </si>
  <si>
    <t xml:space="preserve">se encuntra certificado </t>
  </si>
  <si>
    <t xml:space="preserve">Gran Comercio </t>
  </si>
  <si>
    <t>comercial</t>
  </si>
  <si>
    <t>carrera 6 #14-34</t>
  </si>
  <si>
    <t>Claudia Aguilera</t>
  </si>
  <si>
    <t>Agrancomercio@gmail.com</t>
  </si>
  <si>
    <t>Carrera 100 # 34 -96</t>
  </si>
  <si>
    <t>Maria Fernanda Arbelaes</t>
  </si>
  <si>
    <t>Si cuentan con la certificación anual obligatoria para los acensores y puertas electricas vehiculares conn la empresa Certinext fecha de inspección 26/08/2021, la empresa scala realizo los ultimos mantenimientos con fecha 10/12/2021, Puertas electtricas Armarr Dor realizo los ultimos mantenimientos a las puertas vehiculares con fecha 22/10/2021</t>
  </si>
  <si>
    <t>Conjunto Residencial Plazuela de Santa Barbara</t>
  </si>
  <si>
    <t>Calle 63 Norte # 3E-70</t>
  </si>
  <si>
    <t>6543653 - 3208787827</t>
  </si>
  <si>
    <t>Diana Maria Alonso</t>
  </si>
  <si>
    <t>plazueladesantabarbara@gmail.com</t>
  </si>
  <si>
    <t>No cuentan con la certificación anual obligatoria para los ascensores y puerta electrica vehicular, se encuentran en proceso de certificación</t>
  </si>
  <si>
    <t>Conjunto Residencial Torres de Casaloma</t>
  </si>
  <si>
    <t>Avenida 4 Oeste # 3-77</t>
  </si>
  <si>
    <t>Nelson Camilo Aus</t>
  </si>
  <si>
    <t>No cuentan con la certificacion anual obligatoria para los ascensores y puertas vehiculares</t>
  </si>
  <si>
    <t>Scala Apartamentos en Condominio</t>
  </si>
  <si>
    <t>Carrera 117 # 9-67</t>
  </si>
  <si>
    <t>Si cuenta con la certificación anual obligatoria para los ascensores con la empresa Incol fecha de Inspección 08/09/2021, laspuertas electricas vehiculares estan en proceso de certificación</t>
  </si>
  <si>
    <t>Conjunto Residencial Altavista de Normandia</t>
  </si>
  <si>
    <t>Avenida 4 Oeste # 5 Oeste -200</t>
  </si>
  <si>
    <t>No cuentan con la certificación anual obligatoria para los ascensores y puertas vehiculares</t>
  </si>
  <si>
    <t>Conjunto Residencial Santa Maria de los Farallones 2</t>
  </si>
  <si>
    <t>Carrera 37 # 1-25</t>
  </si>
  <si>
    <t>Tiendas Ara Olimpico</t>
  </si>
  <si>
    <t>Calle 10 Carrrera 37 esquina</t>
  </si>
  <si>
    <t>Diego fernando Borras</t>
  </si>
  <si>
    <t>dfborras.d83@hotmail.com</t>
  </si>
  <si>
    <t>No cuentan con la certificación anual obligatoria para la puerta electrica peatonal</t>
  </si>
  <si>
    <t>Centro Comercial Shoping Center</t>
  </si>
  <si>
    <t>Carrera 8 # 14 - 68</t>
  </si>
  <si>
    <t>Martin Garcia</t>
  </si>
  <si>
    <t>ccshopingcenter@hotmail.com</t>
  </si>
  <si>
    <t>No cuetan con la certificacion anual obligatoria</t>
  </si>
  <si>
    <t>Edificio Carime</t>
  </si>
  <si>
    <t>Calle 15 # 8 - 92</t>
  </si>
  <si>
    <t>No cuenta con la certificaciom anual obligatoria</t>
  </si>
  <si>
    <t>Centro Comercial Pasaje Cali</t>
  </si>
  <si>
    <t>Carrera 9 # 13 - 11</t>
  </si>
  <si>
    <t>Luz Helena Zuluaga</t>
  </si>
  <si>
    <t>ccpasajecali@gmail.com</t>
  </si>
  <si>
    <t>Centro Comercial el caleño s.a.s</t>
  </si>
  <si>
    <t>Calle 13 # 9 - 35</t>
  </si>
  <si>
    <t>Claudia Mosquera</t>
  </si>
  <si>
    <t>cccaicedo@hotmail.com</t>
  </si>
  <si>
    <t>No cuenta con la certificacion</t>
  </si>
  <si>
    <t>Nazly Xiomara Vila Jimenez</t>
  </si>
  <si>
    <t>Si s.a.s.</t>
  </si>
  <si>
    <t>Calle 12 # 8 - 13</t>
  </si>
  <si>
    <t>Water yusunguara</t>
  </si>
  <si>
    <t>Edificio Multifamiliar Rio Alto Apartamentos</t>
  </si>
  <si>
    <t>Carrera 1 oeste # 13 - 45</t>
  </si>
  <si>
    <t xml:space="preserve">Rogers Ivan Cano Serna </t>
  </si>
  <si>
    <t>Edificio Iarkon</t>
  </si>
  <si>
    <t>Carrera 1 oeste # 10 - 27</t>
  </si>
  <si>
    <t>Edifcio Karmel</t>
  </si>
  <si>
    <t>Calle 6 oeste # 1b - 13</t>
  </si>
  <si>
    <t>Conjunto Residencial Santiago de Normandia</t>
  </si>
  <si>
    <t>Calle 5 oeste # 5a - 41</t>
  </si>
  <si>
    <t xml:space="preserve">Edificio River Side </t>
  </si>
  <si>
    <t>Avenida 3 Oeste # 7 - 45</t>
  </si>
  <si>
    <t>No presenta soportes fisicos</t>
  </si>
  <si>
    <t>Conjunto Multifamiliar Chipichape 40</t>
  </si>
  <si>
    <t>Calle 40nor # 6a - 20</t>
  </si>
  <si>
    <t>Edificio Banco Tequendama</t>
  </si>
  <si>
    <t>Coercial</t>
  </si>
  <si>
    <t>Calle 11 # 6 - 40</t>
  </si>
  <si>
    <t>Harold Castillo</t>
  </si>
  <si>
    <t>No presenta soportesfisicos de los mantenimiento</t>
  </si>
  <si>
    <t>Motel Rumores</t>
  </si>
  <si>
    <t>Calle 10 # 49 - 84</t>
  </si>
  <si>
    <t>Juan Giron</t>
  </si>
  <si>
    <t>hotelrumores@gmail.com</t>
  </si>
  <si>
    <t>Residencias Kiss me</t>
  </si>
  <si>
    <t>Calle 29 # 15 - 38</t>
  </si>
  <si>
    <t>Jhon Jairo Sabala</t>
  </si>
  <si>
    <t>motelkissme.com</t>
  </si>
  <si>
    <t>Centro Comercial el Tesoreo</t>
  </si>
  <si>
    <t>Carrera 7 # 13 - 70</t>
  </si>
  <si>
    <t>Alberto Gomez</t>
  </si>
  <si>
    <t>tesoroadmon@hotmail.com</t>
  </si>
  <si>
    <t>Conjunto Residencial Altillos de Juanambu</t>
  </si>
  <si>
    <t>Avenida 10 N # 12 N - 76</t>
  </si>
  <si>
    <t>Tiendas de 1 lleras Camargo</t>
  </si>
  <si>
    <t>Calle 47 co Carrera 46</t>
  </si>
  <si>
    <t>Yeiner Pame</t>
  </si>
  <si>
    <t>yeinerpame200@gmail.com</t>
  </si>
  <si>
    <t>C.R Graytamira L</t>
  </si>
  <si>
    <t>Carrera 53 # 14C - 129</t>
  </si>
  <si>
    <t>Ana Lucia Castaño</t>
  </si>
  <si>
    <t>conjuntogratamiral@hotmail.com</t>
  </si>
  <si>
    <t>Equipos certificados</t>
  </si>
  <si>
    <t>Centro Comercial Palmetto Plaza</t>
  </si>
  <si>
    <t>Carrera 49 # 9 - 50</t>
  </si>
  <si>
    <t>Andres Mosquera Medina</t>
  </si>
  <si>
    <t>sgmantenimiento@palmettoplaza@.com</t>
  </si>
  <si>
    <t>Geronimo Marti (Tienda Ara)</t>
  </si>
  <si>
    <t>Carrera 15 con 52</t>
  </si>
  <si>
    <t>Yuliana Velez</t>
  </si>
  <si>
    <t>yulivelez194@gmail.com</t>
  </si>
  <si>
    <t>No suministra informes fisicos de mantenimiento preventivos</t>
  </si>
  <si>
    <t>20//12/2021</t>
  </si>
  <si>
    <t>C.R Keretano del Viento</t>
  </si>
  <si>
    <t>Avenida 3GN #B 62n - 63</t>
  </si>
  <si>
    <t>Catalina Trujillo</t>
  </si>
  <si>
    <t>keretanodelvientoadmon@gmail.com</t>
  </si>
  <si>
    <t>Se encuentran certificados fechas vigentse</t>
  </si>
  <si>
    <t xml:space="preserve">Yojhan Sten Vasquez Naranjo </t>
  </si>
  <si>
    <t>Conjunto Residencial Caramanta</t>
  </si>
  <si>
    <t>Carrera 55 # 1 - 85</t>
  </si>
  <si>
    <t>Maria Claudia Arboleda</t>
  </si>
  <si>
    <t>conjuntocaramanta@gmail.com</t>
  </si>
  <si>
    <t>No presentan soportes fisicos</t>
  </si>
  <si>
    <t>Edificio el Cabuyal</t>
  </si>
  <si>
    <t>Carrera 24E Oeste # 6 - 25</t>
  </si>
  <si>
    <t xml:space="preserve">Margie Paola Enriquez </t>
  </si>
  <si>
    <t>edificioelcabuyal@gmail.com</t>
  </si>
  <si>
    <t>Se encuentra en proceso de certificacion con la empresa acreditada por la ONAC,CERTINEXT</t>
  </si>
  <si>
    <t>TOTAL SISTEMAS VERIFICADOS</t>
  </si>
  <si>
    <t>TORRE CCI</t>
  </si>
  <si>
    <t>AVENIDAD 6BIS Norte # 29N-50</t>
  </si>
  <si>
    <t>JAIME BENAVIDES</t>
  </si>
  <si>
    <t>CANTIDAD DE VISITAS POR COMUNA</t>
  </si>
  <si>
    <t>TOTAL</t>
  </si>
  <si>
    <t>TRANSPORTE VERTICAL CONSOLIDADO DE VISITAS AÑO 2021</t>
  </si>
  <si>
    <t>RAMPAS ELÉCTRICAS</t>
  </si>
  <si>
    <t>PLATAFORMAS ELEVADORAS</t>
  </si>
  <si>
    <t>PUERTAS ELÉCTRICAS VEHICULARES</t>
  </si>
  <si>
    <t>PUERTAS ELÉCTRICAS PEATONALES</t>
  </si>
  <si>
    <t>ESCALERAS ELECTRICAS</t>
  </si>
  <si>
    <t>ASCENSORES</t>
  </si>
  <si>
    <t>TOTAL SISTEMAS CERTIFICADOS</t>
  </si>
  <si>
    <t>TOTAL VISITAS REALIZADAS</t>
  </si>
  <si>
    <t>TOTAL STV VERIFICADOS</t>
  </si>
  <si>
    <t xml:space="preserve">MANUAL </t>
  </si>
  <si>
    <t>TIPO DE SISTEMA</t>
  </si>
  <si>
    <t>VALOR</t>
  </si>
  <si>
    <t>TRAMITE</t>
  </si>
  <si>
    <t>VERIFICACIÓN DEL TRÁMITE</t>
  </si>
  <si>
    <t>N°</t>
  </si>
  <si>
    <t>Contratista / Funcionario</t>
  </si>
  <si>
    <t>Uso</t>
  </si>
  <si>
    <t>Johan Steven Vasquez Naranjo</t>
  </si>
  <si>
    <t>Cultural</t>
  </si>
  <si>
    <t>Deportivo</t>
  </si>
  <si>
    <t>Nazly Xiomara Vila Astiaza</t>
  </si>
  <si>
    <t xml:space="preserve">Industrial </t>
  </si>
  <si>
    <t>o</t>
  </si>
  <si>
    <t>Hospitales</t>
  </si>
  <si>
    <t>Clinicas</t>
  </si>
  <si>
    <t>Estación de gasolina</t>
  </si>
  <si>
    <t>Acueductos</t>
  </si>
  <si>
    <t>Daniel Armando Montaño Acosta</t>
  </si>
  <si>
    <t>Daniel Landazury Cortes</t>
  </si>
  <si>
    <t xml:space="preserve">Direcciones </t>
  </si>
  <si>
    <t>Oeste</t>
  </si>
  <si>
    <t xml:space="preserve">Calle </t>
  </si>
  <si>
    <t>Carrera</t>
  </si>
  <si>
    <t xml:space="preserve">Avenida </t>
  </si>
  <si>
    <t>Transversal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</si>
</sst>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240A]dd/mm/yyyy"/>
    <numFmt numFmtId="165" formatCode="d/m/yyyy"/>
    <numFmt numFmtId="166" formatCode="dd/mm"/>
    <numFmt numFmtId="167" formatCode="dd\-mm\-yyyy"/>
    <numFmt numFmtId="168" formatCode="m\.yyyy"/>
    <numFmt numFmtId="169" formatCode="dd/mm/yy"/>
    <numFmt numFmtId="170" formatCode="yyyy\ mm\ dd"/>
    <numFmt numFmtId="171" formatCode="dd/mm/yyyy"/>
  </numFmts>
  <fonts count="33" x14ac:knownFonts="1">
    <font>
      <sz val="10"/>
      <color rgb="FF000000"/>
      <name val="Arial"/>
    </font>
    <font>
      <sz val="12"/>
      <color rgb="FF000000"/>
      <name val="Arial"/>
    </font>
    <font>
      <b/>
      <sz val="12"/>
      <color rgb="FF000000"/>
      <name val="Arial"/>
    </font>
    <font>
      <sz val="10"/>
      <name val="Arial"/>
    </font>
    <font>
      <u/>
      <sz val="12"/>
      <color rgb="FF0000FF"/>
      <name val="Arial"/>
    </font>
    <font>
      <u/>
      <sz val="12"/>
      <color rgb="FF000000"/>
      <name val="Arial"/>
    </font>
    <font>
      <u/>
      <sz val="12"/>
      <color rgb="FF000000"/>
      <name val="Arial"/>
    </font>
    <font>
      <u/>
      <sz val="12"/>
      <color rgb="FF000000"/>
      <name val="Arial"/>
    </font>
    <font>
      <u/>
      <sz val="12"/>
      <color rgb="FF000000"/>
      <name val="Arial"/>
    </font>
    <font>
      <u/>
      <sz val="12"/>
      <color rgb="FF000000"/>
      <name val="Arial"/>
    </font>
    <font>
      <sz val="12"/>
      <color theme="1"/>
      <name val="Calibri"/>
    </font>
    <font>
      <sz val="12"/>
      <color rgb="FF000000"/>
      <name val="Calibri"/>
    </font>
    <font>
      <u/>
      <sz val="12"/>
      <color rgb="FF0000FF"/>
      <name val="Arial"/>
    </font>
    <font>
      <sz val="10"/>
      <color theme="1"/>
      <name val="Calibri"/>
    </font>
    <font>
      <sz val="12"/>
      <color theme="10"/>
      <name val="Arial"/>
    </font>
    <font>
      <u/>
      <sz val="12"/>
      <color rgb="FF1155CC"/>
      <name val="Arial"/>
    </font>
    <font>
      <sz val="12"/>
      <color rgb="FF000000"/>
      <name val="Roboto"/>
    </font>
    <font>
      <sz val="12"/>
      <color theme="1"/>
      <name val="Arial"/>
    </font>
    <font>
      <sz val="10"/>
      <color theme="1"/>
      <name val="Arial"/>
    </font>
    <font>
      <u/>
      <sz val="10"/>
      <color rgb="FF0000FF"/>
      <name val="Arial"/>
    </font>
    <font>
      <u/>
      <sz val="10"/>
      <color rgb="FF0000FF"/>
      <name val="Arial"/>
    </font>
    <font>
      <u/>
      <sz val="10"/>
      <color rgb="FF0000FF"/>
      <name val="Arial"/>
    </font>
    <font>
      <u/>
      <sz val="10"/>
      <color theme="10"/>
      <name val="Arial"/>
    </font>
    <font>
      <u/>
      <sz val="10"/>
      <color rgb="FF0000FF"/>
      <name val="Arial"/>
    </font>
    <font>
      <u/>
      <sz val="10"/>
      <color theme="10"/>
      <name val="Arial"/>
    </font>
    <font>
      <u/>
      <sz val="12"/>
      <color rgb="FF1155CC"/>
      <name val="Arial"/>
    </font>
    <font>
      <u/>
      <sz val="10"/>
      <color rgb="FF0000FF"/>
      <name val="Arial"/>
    </font>
    <font>
      <u/>
      <sz val="10"/>
      <color rgb="FF0000FF"/>
      <name val="Arial"/>
    </font>
    <font>
      <sz val="10"/>
      <color theme="1"/>
      <name val="Calibri"/>
    </font>
    <font>
      <sz val="9"/>
      <color rgb="FF000000"/>
      <name val="Arial"/>
    </font>
    <font>
      <b/>
      <sz val="10"/>
      <color rgb="FF000000"/>
      <name val="Arial"/>
    </font>
    <font>
      <b/>
      <sz val="11"/>
      <color rgb="FF000000"/>
      <name val="Calibri"/>
    </font>
    <font>
      <sz val="11"/>
      <color rgb="FF000000"/>
      <name val="Calibri"/>
    </font>
  </fonts>
  <fills count="10">
    <fill>
      <patternFill patternType="none"/>
    </fill>
    <fill>
      <patternFill patternType="gray125"/>
    </fill>
    <fill>
      <patternFill patternType="solid">
        <fgColor rgb="FFFFFFFF"/>
        <bgColor rgb="FFFFFFFF"/>
      </patternFill>
    </fill>
    <fill>
      <patternFill patternType="solid">
        <fgColor rgb="FFB9CDE5"/>
        <bgColor rgb="FFB9CDE5"/>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
      <patternFill patternType="solid">
        <fgColor rgb="FFFBD9D7"/>
        <bgColor rgb="FFFBD9D7"/>
      </patternFill>
    </fill>
    <fill>
      <patternFill patternType="solid">
        <fgColor rgb="FFB5E5E8"/>
        <bgColor rgb="FFB5E5E8"/>
      </patternFill>
    </fill>
    <fill>
      <patternFill patternType="solid">
        <fgColor rgb="FF92D050"/>
        <bgColor rgb="FF92D050"/>
      </patternFill>
    </fill>
  </fills>
  <borders count="38">
    <border>
      <left/>
      <right/>
      <top/>
      <bottom/>
      <diagonal/>
    </border>
    <border>
      <left/>
      <right/>
      <top style="hair">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bottom/>
      <diagonal/>
    </border>
    <border>
      <left style="hair">
        <color rgb="FF000000"/>
      </left>
      <right style="hair">
        <color rgb="FF000000"/>
      </right>
      <top/>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right style="hair">
        <color rgb="FF000000"/>
      </right>
      <top style="hair">
        <color rgb="FF000000"/>
      </top>
      <bottom style="hair">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bottom style="thin">
        <color rgb="FF000000"/>
      </bottom>
      <diagonal/>
    </border>
  </borders>
  <cellStyleXfs count="1">
    <xf numFmtId="0" fontId="0" fillId="0" borderId="0"/>
  </cellStyleXfs>
  <cellXfs count="247">
    <xf numFmtId="0" fontId="0" fillId="0" borderId="0" xfId="0" applyFont="1" applyAlignment="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49" fontId="2" fillId="0" borderId="3" xfId="0" applyNumberFormat="1" applyFont="1" applyBorder="1" applyAlignment="1">
      <alignment horizontal="center" vertical="center"/>
    </xf>
    <xf numFmtId="0" fontId="2" fillId="0" borderId="4" xfId="0" applyFont="1" applyBorder="1" applyAlignment="1">
      <alignment horizontal="center" vertical="center"/>
    </xf>
    <xf numFmtId="0" fontId="1" fillId="0" borderId="0" xfId="0" applyFont="1" applyAlignment="1">
      <alignment horizontal="center"/>
    </xf>
    <xf numFmtId="0" fontId="1" fillId="2" borderId="5" xfId="0" applyFont="1" applyFill="1" applyBorder="1" applyAlignment="1">
      <alignment horizontal="center"/>
    </xf>
    <xf numFmtId="164" fontId="1" fillId="0" borderId="5" xfId="0" applyNumberFormat="1" applyFont="1" applyBorder="1"/>
    <xf numFmtId="0" fontId="1" fillId="0" borderId="5" xfId="0" applyFont="1" applyBorder="1" applyAlignment="1">
      <alignment horizontal="left"/>
    </xf>
    <xf numFmtId="0" fontId="1" fillId="0" borderId="5" xfId="0" applyFont="1" applyBorder="1"/>
    <xf numFmtId="0" fontId="1" fillId="0" borderId="5" xfId="0" applyFont="1" applyBorder="1" applyAlignment="1">
      <alignment horizontal="center"/>
    </xf>
    <xf numFmtId="49" fontId="1" fillId="0" borderId="5" xfId="0" applyNumberFormat="1" applyFont="1" applyBorder="1" applyAlignment="1">
      <alignment horizontal="center"/>
    </xf>
    <xf numFmtId="0" fontId="1" fillId="0" borderId="5" xfId="0" applyFont="1" applyBorder="1" applyAlignment="1">
      <alignment horizontal="right"/>
    </xf>
    <xf numFmtId="165" fontId="1" fillId="0" borderId="5" xfId="0" applyNumberFormat="1" applyFont="1" applyBorder="1"/>
    <xf numFmtId="0" fontId="1" fillId="0" borderId="0" xfId="0" applyFont="1"/>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xf numFmtId="0" fontId="4" fillId="0" borderId="5" xfId="0" applyFont="1" applyBorder="1"/>
    <xf numFmtId="0" fontId="1" fillId="0" borderId="12" xfId="0" applyFont="1" applyBorder="1"/>
    <xf numFmtId="0" fontId="1" fillId="0" borderId="13" xfId="0" applyFont="1" applyBorder="1"/>
    <xf numFmtId="165" fontId="1" fillId="0" borderId="5" xfId="0" applyNumberFormat="1" applyFont="1" applyBorder="1" applyAlignment="1">
      <alignment horizontal="right"/>
    </xf>
    <xf numFmtId="49" fontId="1" fillId="2" borderId="5" xfId="0" applyNumberFormat="1" applyFont="1" applyFill="1" applyBorder="1" applyAlignment="1">
      <alignment horizontal="center"/>
    </xf>
    <xf numFmtId="0" fontId="5" fillId="0" borderId="5"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166" fontId="1" fillId="0" borderId="5" xfId="0" applyNumberFormat="1" applyFont="1" applyBorder="1" applyAlignment="1">
      <alignment horizontal="left"/>
    </xf>
    <xf numFmtId="0" fontId="1" fillId="2" borderId="20" xfId="0" applyFont="1" applyFill="1" applyBorder="1"/>
    <xf numFmtId="0" fontId="1" fillId="2" borderId="5" xfId="0" applyFont="1" applyFill="1" applyBorder="1"/>
    <xf numFmtId="0" fontId="1" fillId="2" borderId="5" xfId="0" applyFont="1" applyFill="1" applyBorder="1" applyAlignment="1">
      <alignment horizontal="right"/>
    </xf>
    <xf numFmtId="164" fontId="1" fillId="0" borderId="5" xfId="0" applyNumberFormat="1" applyFont="1" applyBorder="1" applyAlignment="1">
      <alignment horizontal="center" vertical="center"/>
    </xf>
    <xf numFmtId="0" fontId="1" fillId="2" borderId="5" xfId="0" applyFont="1" applyFill="1" applyBorder="1" applyAlignment="1">
      <alignment horizontal="left"/>
    </xf>
    <xf numFmtId="165" fontId="1" fillId="2" borderId="5" xfId="0" applyNumberFormat="1" applyFont="1" applyFill="1" applyBorder="1"/>
    <xf numFmtId="164" fontId="1" fillId="2" borderId="5" xfId="0" applyNumberFormat="1" applyFont="1" applyFill="1" applyBorder="1"/>
    <xf numFmtId="0" fontId="6" fillId="2" borderId="5" xfId="0" applyFont="1" applyFill="1" applyBorder="1"/>
    <xf numFmtId="165" fontId="1" fillId="2" borderId="5" xfId="0" applyNumberFormat="1" applyFont="1" applyFill="1" applyBorder="1" applyAlignment="1">
      <alignment horizontal="right"/>
    </xf>
    <xf numFmtId="49" fontId="1" fillId="4" borderId="5" xfId="0" applyNumberFormat="1" applyFont="1" applyFill="1" applyBorder="1" applyAlignment="1">
      <alignment horizontal="center"/>
    </xf>
    <xf numFmtId="167" fontId="1" fillId="2" borderId="5" xfId="0" applyNumberFormat="1" applyFont="1" applyFill="1" applyBorder="1" applyAlignment="1">
      <alignment horizontal="right"/>
    </xf>
    <xf numFmtId="164" fontId="1" fillId="0" borderId="5" xfId="0" applyNumberFormat="1" applyFont="1" applyBorder="1" applyAlignment="1">
      <alignment horizontal="right"/>
    </xf>
    <xf numFmtId="166" fontId="1" fillId="0" borderId="5" xfId="0" applyNumberFormat="1" applyFont="1" applyBorder="1"/>
    <xf numFmtId="165" fontId="1" fillId="2" borderId="5" xfId="0" applyNumberFormat="1" applyFont="1" applyFill="1" applyBorder="1" applyAlignment="1">
      <alignment horizontal="left"/>
    </xf>
    <xf numFmtId="0" fontId="1" fillId="4" borderId="20" xfId="0" applyFont="1" applyFill="1" applyBorder="1"/>
    <xf numFmtId="0" fontId="1" fillId="0" borderId="5" xfId="0" applyFont="1" applyBorder="1" applyAlignment="1">
      <alignment vertical="center" wrapText="1"/>
    </xf>
    <xf numFmtId="0" fontId="1" fillId="0" borderId="5" xfId="0" applyFont="1" applyBorder="1" applyAlignment="1">
      <alignment wrapText="1"/>
    </xf>
    <xf numFmtId="164" fontId="1" fillId="0" borderId="5" xfId="0" applyNumberFormat="1" applyFont="1" applyBorder="1" applyAlignment="1">
      <alignment horizontal="left"/>
    </xf>
    <xf numFmtId="49" fontId="1" fillId="0" borderId="5" xfId="0" applyNumberFormat="1" applyFont="1" applyBorder="1" applyAlignment="1">
      <alignment horizontal="left"/>
    </xf>
    <xf numFmtId="0" fontId="7" fillId="0" borderId="5" xfId="0" applyFont="1" applyBorder="1" applyAlignment="1">
      <alignment horizontal="center"/>
    </xf>
    <xf numFmtId="165" fontId="1" fillId="0" borderId="5" xfId="0" applyNumberFormat="1" applyFont="1" applyBorder="1" applyAlignment="1">
      <alignment horizontal="left"/>
    </xf>
    <xf numFmtId="3" fontId="1" fillId="0" borderId="5" xfId="0" applyNumberFormat="1" applyFont="1" applyBorder="1" applyAlignment="1">
      <alignment horizontal="center"/>
    </xf>
    <xf numFmtId="49" fontId="8" fillId="0" borderId="5" xfId="0" applyNumberFormat="1" applyFont="1" applyBorder="1" applyAlignment="1">
      <alignment horizontal="center"/>
    </xf>
    <xf numFmtId="49" fontId="9" fillId="0" borderId="5" xfId="0" applyNumberFormat="1" applyFont="1" applyBorder="1"/>
    <xf numFmtId="0" fontId="10" fillId="0" borderId="5" xfId="0" applyFont="1" applyBorder="1"/>
    <xf numFmtId="0" fontId="11" fillId="0" borderId="5" xfId="0" applyFont="1" applyBorder="1"/>
    <xf numFmtId="0" fontId="1" fillId="0" borderId="5" xfId="0" applyFont="1" applyBorder="1" applyAlignment="1"/>
    <xf numFmtId="0" fontId="12" fillId="2" borderId="5" xfId="0" applyFont="1" applyFill="1" applyBorder="1"/>
    <xf numFmtId="165" fontId="1" fillId="0" borderId="5" xfId="0" applyNumberFormat="1" applyFont="1" applyBorder="1" applyAlignment="1">
      <alignment horizontal="center" vertical="center"/>
    </xf>
    <xf numFmtId="0" fontId="1" fillId="0" borderId="8" xfId="0" applyFont="1" applyBorder="1"/>
    <xf numFmtId="0" fontId="1" fillId="5" borderId="5" xfId="0" applyFont="1" applyFill="1" applyBorder="1" applyAlignment="1">
      <alignment horizontal="center"/>
    </xf>
    <xf numFmtId="164" fontId="1" fillId="5" borderId="5" xfId="0" applyNumberFormat="1" applyFont="1" applyFill="1" applyBorder="1"/>
    <xf numFmtId="0" fontId="1" fillId="5" borderId="5" xfId="0" applyFont="1" applyFill="1" applyBorder="1"/>
    <xf numFmtId="0" fontId="1" fillId="5" borderId="5" xfId="0" applyFont="1" applyFill="1" applyBorder="1" applyAlignment="1">
      <alignment horizontal="right"/>
    </xf>
    <xf numFmtId="0" fontId="1" fillId="5" borderId="20" xfId="0" applyFont="1" applyFill="1" applyBorder="1"/>
    <xf numFmtId="0" fontId="1" fillId="5" borderId="5" xfId="0" applyFont="1" applyFill="1" applyBorder="1" applyAlignment="1">
      <alignment horizontal="right"/>
    </xf>
    <xf numFmtId="164" fontId="1" fillId="5" borderId="5" xfId="0" applyNumberFormat="1" applyFont="1" applyFill="1" applyBorder="1" applyAlignment="1">
      <alignment horizontal="center" vertical="center"/>
    </xf>
    <xf numFmtId="0" fontId="13" fillId="0" borderId="5" xfId="0" applyFont="1" applyBorder="1"/>
    <xf numFmtId="165" fontId="10" fillId="0" borderId="5" xfId="0" applyNumberFormat="1" applyFont="1" applyBorder="1"/>
    <xf numFmtId="3" fontId="10" fillId="0" borderId="5" xfId="0" applyNumberFormat="1" applyFont="1" applyBorder="1"/>
    <xf numFmtId="168" fontId="10" fillId="0" borderId="5" xfId="0" applyNumberFormat="1" applyFont="1" applyBorder="1"/>
    <xf numFmtId="3" fontId="11" fillId="0" borderId="5" xfId="0" applyNumberFormat="1" applyFont="1" applyBorder="1" applyAlignment="1">
      <alignment horizontal="center"/>
    </xf>
    <xf numFmtId="0" fontId="14" fillId="0" borderId="5" xfId="0" applyFont="1" applyBorder="1"/>
    <xf numFmtId="0" fontId="1" fillId="0" borderId="5" xfId="0" applyFont="1" applyBorder="1" applyAlignment="1">
      <alignment horizontal="right"/>
    </xf>
    <xf numFmtId="3" fontId="1" fillId="0" borderId="5" xfId="0" applyNumberFormat="1" applyFont="1" applyBorder="1" applyAlignment="1">
      <alignment horizontal="right"/>
    </xf>
    <xf numFmtId="168" fontId="1" fillId="0" borderId="5" xfId="0" applyNumberFormat="1" applyFont="1" applyBorder="1" applyAlignment="1">
      <alignment horizontal="center"/>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4" borderId="5" xfId="0" applyFont="1" applyFill="1" applyBorder="1"/>
    <xf numFmtId="169" fontId="1" fillId="5" borderId="5" xfId="0" applyNumberFormat="1" applyFont="1" applyFill="1" applyBorder="1" applyAlignment="1">
      <alignment horizontal="right"/>
    </xf>
    <xf numFmtId="168" fontId="10" fillId="5" borderId="5" xfId="0" applyNumberFormat="1" applyFont="1" applyFill="1" applyBorder="1"/>
    <xf numFmtId="3" fontId="10" fillId="5" borderId="5" xfId="0" applyNumberFormat="1" applyFont="1" applyFill="1" applyBorder="1"/>
    <xf numFmtId="165" fontId="10" fillId="5" borderId="5" xfId="0" applyNumberFormat="1" applyFont="1" applyFill="1" applyBorder="1"/>
    <xf numFmtId="0" fontId="13" fillId="5" borderId="5" xfId="0" applyFont="1" applyFill="1" applyBorder="1"/>
    <xf numFmtId="0" fontId="10" fillId="5" borderId="5" xfId="0" applyFont="1" applyFill="1" applyBorder="1" applyAlignment="1"/>
    <xf numFmtId="0" fontId="10" fillId="0" borderId="5" xfId="0" applyFont="1" applyBorder="1" applyAlignment="1"/>
    <xf numFmtId="0" fontId="15" fillId="0" borderId="5" xfId="0" applyFont="1" applyBorder="1"/>
    <xf numFmtId="0" fontId="1" fillId="5" borderId="5" xfId="0" applyFont="1" applyFill="1" applyBorder="1" applyAlignment="1">
      <alignment horizontal="left"/>
    </xf>
    <xf numFmtId="165" fontId="1" fillId="5" borderId="5" xfId="0" applyNumberFormat="1" applyFont="1" applyFill="1" applyBorder="1"/>
    <xf numFmtId="3" fontId="1" fillId="5" borderId="5" xfId="0" applyNumberFormat="1" applyFont="1" applyFill="1" applyBorder="1" applyAlignment="1">
      <alignment horizontal="center"/>
    </xf>
    <xf numFmtId="0" fontId="1" fillId="5" borderId="5" xfId="0" applyFont="1" applyFill="1" applyBorder="1" applyAlignment="1"/>
    <xf numFmtId="0" fontId="1" fillId="5" borderId="29" xfId="0" applyFont="1" applyFill="1" applyBorder="1"/>
    <xf numFmtId="0" fontId="1" fillId="5" borderId="24" xfId="0" applyFont="1" applyFill="1" applyBorder="1"/>
    <xf numFmtId="0" fontId="16" fillId="2" borderId="5" xfId="0" applyFont="1" applyFill="1" applyBorder="1"/>
    <xf numFmtId="0" fontId="17" fillId="0" borderId="5" xfId="0" applyFont="1" applyBorder="1"/>
    <xf numFmtId="0" fontId="18" fillId="0" borderId="5" xfId="0" applyFont="1" applyBorder="1"/>
    <xf numFmtId="0" fontId="17" fillId="0" borderId="5" xfId="0" applyFont="1" applyBorder="1" applyAlignment="1">
      <alignment horizontal="center"/>
    </xf>
    <xf numFmtId="3" fontId="17" fillId="0" borderId="5" xfId="0" applyNumberFormat="1" applyFont="1" applyBorder="1" applyAlignment="1">
      <alignment horizontal="center"/>
    </xf>
    <xf numFmtId="0" fontId="1" fillId="0" borderId="5" xfId="0" quotePrefix="1" applyFont="1" applyBorder="1"/>
    <xf numFmtId="0" fontId="1" fillId="0" borderId="8" xfId="0" applyFont="1" applyBorder="1" applyAlignment="1">
      <alignment horizontal="center"/>
    </xf>
    <xf numFmtId="49" fontId="1" fillId="0" borderId="8" xfId="0" applyNumberFormat="1" applyFont="1" applyBorder="1" applyAlignment="1">
      <alignment horizontal="center"/>
    </xf>
    <xf numFmtId="0" fontId="1" fillId="0" borderId="8" xfId="0" applyFont="1" applyBorder="1" applyAlignment="1">
      <alignment horizontal="right"/>
    </xf>
    <xf numFmtId="0" fontId="13" fillId="0" borderId="8" xfId="0" applyFont="1" applyBorder="1"/>
    <xf numFmtId="3" fontId="1" fillId="0" borderId="8" xfId="0" applyNumberFormat="1" applyFont="1" applyBorder="1" applyAlignment="1">
      <alignment horizontal="right"/>
    </xf>
    <xf numFmtId="0" fontId="13" fillId="0" borderId="0" xfId="0" applyFont="1"/>
    <xf numFmtId="165" fontId="1" fillId="0" borderId="5" xfId="0" applyNumberFormat="1" applyFont="1" applyBorder="1"/>
    <xf numFmtId="165" fontId="1" fillId="0" borderId="8" xfId="0" applyNumberFormat="1" applyFont="1" applyBorder="1" applyAlignment="1">
      <alignment horizontal="right"/>
    </xf>
    <xf numFmtId="3" fontId="1" fillId="0" borderId="8" xfId="0" applyNumberFormat="1" applyFont="1" applyBorder="1" applyAlignment="1">
      <alignment horizontal="center"/>
    </xf>
    <xf numFmtId="0" fontId="19" fillId="0" borderId="8" xfId="0" applyFont="1" applyBorder="1"/>
    <xf numFmtId="0" fontId="17" fillId="0" borderId="0" xfId="0" applyFont="1"/>
    <xf numFmtId="165" fontId="1" fillId="0" borderId="30" xfId="0" applyNumberFormat="1" applyFont="1" applyBorder="1" applyAlignment="1">
      <alignment horizontal="right"/>
    </xf>
    <xf numFmtId="0" fontId="1" fillId="0" borderId="31" xfId="0" applyFont="1" applyBorder="1"/>
    <xf numFmtId="0" fontId="1" fillId="0" borderId="31" xfId="0" applyFont="1" applyBorder="1" applyAlignment="1">
      <alignment horizontal="center"/>
    </xf>
    <xf numFmtId="0" fontId="20" fillId="0" borderId="31" xfId="0" applyFont="1" applyBorder="1"/>
    <xf numFmtId="0" fontId="1" fillId="0" borderId="31" xfId="0" applyFont="1" applyBorder="1" applyAlignment="1">
      <alignment horizontal="right"/>
    </xf>
    <xf numFmtId="165" fontId="1" fillId="0" borderId="30" xfId="0" applyNumberFormat="1" applyFont="1" applyBorder="1"/>
    <xf numFmtId="165" fontId="1" fillId="0" borderId="31" xfId="0" applyNumberFormat="1" applyFont="1" applyBorder="1"/>
    <xf numFmtId="165" fontId="1" fillId="0" borderId="5" xfId="0" applyNumberFormat="1" applyFont="1" applyBorder="1" applyAlignment="1">
      <alignment horizontal="right"/>
    </xf>
    <xf numFmtId="165" fontId="1" fillId="0" borderId="8" xfId="0" applyNumberFormat="1" applyFont="1" applyBorder="1"/>
    <xf numFmtId="165" fontId="1" fillId="0" borderId="31" xfId="0" applyNumberFormat="1" applyFont="1" applyBorder="1" applyAlignment="1">
      <alignment horizontal="right"/>
    </xf>
    <xf numFmtId="3" fontId="1" fillId="0" borderId="31" xfId="0" applyNumberFormat="1" applyFont="1" applyBorder="1" applyAlignment="1">
      <alignment horizontal="center"/>
    </xf>
    <xf numFmtId="168" fontId="1" fillId="0" borderId="31" xfId="0" applyNumberFormat="1" applyFont="1" applyBorder="1" applyAlignment="1">
      <alignment horizontal="center"/>
    </xf>
    <xf numFmtId="168" fontId="1" fillId="0" borderId="8" xfId="0" applyNumberFormat="1" applyFont="1" applyBorder="1" applyAlignment="1">
      <alignment horizontal="center"/>
    </xf>
    <xf numFmtId="0" fontId="1" fillId="0" borderId="31" xfId="0" applyFont="1" applyBorder="1" applyAlignment="1"/>
    <xf numFmtId="0" fontId="1" fillId="0" borderId="31" xfId="0" applyFont="1" applyBorder="1" applyAlignment="1">
      <alignment horizontal="right"/>
    </xf>
    <xf numFmtId="168" fontId="13" fillId="0" borderId="8" xfId="0" applyNumberFormat="1" applyFont="1" applyBorder="1"/>
    <xf numFmtId="3" fontId="13" fillId="0" borderId="8" xfId="0" applyNumberFormat="1" applyFont="1" applyBorder="1"/>
    <xf numFmtId="0" fontId="13" fillId="0" borderId="31" xfId="0" applyFont="1" applyBorder="1"/>
    <xf numFmtId="168" fontId="13" fillId="0" borderId="31" xfId="0" applyNumberFormat="1" applyFont="1" applyBorder="1"/>
    <xf numFmtId="3" fontId="13" fillId="0" borderId="31" xfId="0" applyNumberFormat="1" applyFont="1" applyBorder="1"/>
    <xf numFmtId="170" fontId="1" fillId="0" borderId="5" xfId="0" applyNumberFormat="1" applyFont="1" applyBorder="1" applyAlignment="1">
      <alignment horizontal="center"/>
    </xf>
    <xf numFmtId="165" fontId="1" fillId="5" borderId="5" xfId="0" applyNumberFormat="1" applyFont="1" applyFill="1" applyBorder="1"/>
    <xf numFmtId="0" fontId="1" fillId="5" borderId="5" xfId="0" applyFont="1" applyFill="1" applyBorder="1" applyAlignment="1">
      <alignment horizontal="center"/>
    </xf>
    <xf numFmtId="0" fontId="1" fillId="5" borderId="0" xfId="0" applyFont="1" applyFill="1"/>
    <xf numFmtId="165" fontId="1" fillId="2" borderId="5" xfId="0" applyNumberFormat="1" applyFont="1" applyFill="1" applyBorder="1"/>
    <xf numFmtId="168" fontId="1" fillId="2" borderId="5" xfId="0" applyNumberFormat="1" applyFont="1" applyFill="1" applyBorder="1" applyAlignment="1">
      <alignment horizontal="center"/>
    </xf>
    <xf numFmtId="3" fontId="1" fillId="2" borderId="5" xfId="0" applyNumberFormat="1" applyFont="1" applyFill="1" applyBorder="1" applyAlignment="1">
      <alignment horizontal="center"/>
    </xf>
    <xf numFmtId="0" fontId="1" fillId="0" borderId="8" xfId="0" applyFont="1" applyBorder="1" applyAlignment="1"/>
    <xf numFmtId="0" fontId="1" fillId="0" borderId="30" xfId="0" applyFont="1" applyBorder="1" applyAlignment="1">
      <alignment horizontal="right"/>
    </xf>
    <xf numFmtId="165" fontId="1" fillId="0" borderId="30" xfId="0" applyNumberFormat="1" applyFont="1" applyBorder="1" applyAlignment="1">
      <alignment horizontal="right"/>
    </xf>
    <xf numFmtId="0" fontId="1" fillId="2" borderId="5" xfId="0" applyFont="1" applyFill="1" applyBorder="1" applyAlignment="1"/>
    <xf numFmtId="0" fontId="1" fillId="2" borderId="32" xfId="0" applyFont="1" applyFill="1" applyBorder="1"/>
    <xf numFmtId="0" fontId="1" fillId="2" borderId="32" xfId="0" applyFont="1" applyFill="1" applyBorder="1" applyAlignment="1">
      <alignment horizontal="center"/>
    </xf>
    <xf numFmtId="0" fontId="21" fillId="2" borderId="32" xfId="0" applyFont="1" applyFill="1" applyBorder="1"/>
    <xf numFmtId="0" fontId="1" fillId="2" borderId="32" xfId="0" applyFont="1" applyFill="1" applyBorder="1" applyAlignment="1">
      <alignment horizontal="right"/>
    </xf>
    <xf numFmtId="0" fontId="1" fillId="2" borderId="32" xfId="0" applyFont="1" applyFill="1" applyBorder="1" applyAlignment="1"/>
    <xf numFmtId="0" fontId="10" fillId="0" borderId="0" xfId="0" applyFont="1"/>
    <xf numFmtId="0" fontId="1" fillId="2" borderId="5" xfId="0" applyFont="1" applyFill="1" applyBorder="1" applyAlignment="1">
      <alignment horizontal="center"/>
    </xf>
    <xf numFmtId="168" fontId="1" fillId="2" borderId="5" xfId="0" applyNumberFormat="1" applyFont="1" applyFill="1" applyBorder="1" applyAlignment="1">
      <alignment horizontal="center"/>
    </xf>
    <xf numFmtId="3" fontId="1" fillId="2" borderId="5" xfId="0" applyNumberFormat="1" applyFont="1" applyFill="1" applyBorder="1" applyAlignment="1">
      <alignment horizontal="center"/>
    </xf>
    <xf numFmtId="0" fontId="1" fillId="2" borderId="0" xfId="0" applyFont="1" applyFill="1"/>
    <xf numFmtId="165" fontId="1" fillId="0" borderId="8" xfId="0" applyNumberFormat="1" applyFont="1" applyBorder="1" applyAlignment="1">
      <alignment horizontal="right"/>
    </xf>
    <xf numFmtId="165" fontId="1" fillId="0" borderId="31" xfId="0" applyNumberFormat="1" applyFont="1" applyBorder="1" applyAlignment="1">
      <alignment horizontal="right"/>
    </xf>
    <xf numFmtId="165" fontId="1" fillId="0" borderId="31" xfId="0" applyNumberFormat="1" applyFont="1" applyBorder="1" applyAlignment="1">
      <alignment horizontal="right"/>
    </xf>
    <xf numFmtId="0" fontId="1" fillId="0" borderId="31" xfId="0" applyFont="1" applyBorder="1" applyAlignment="1">
      <alignment horizontal="center"/>
    </xf>
    <xf numFmtId="3" fontId="1" fillId="0" borderId="31" xfId="0" applyNumberFormat="1" applyFont="1" applyBorder="1" applyAlignment="1">
      <alignment horizontal="center"/>
    </xf>
    <xf numFmtId="0" fontId="18" fillId="0" borderId="31" xfId="0" applyFont="1" applyBorder="1" applyAlignment="1"/>
    <xf numFmtId="0" fontId="1" fillId="0" borderId="33" xfId="0" applyFont="1" applyBorder="1"/>
    <xf numFmtId="165" fontId="1" fillId="0" borderId="31" xfId="0" applyNumberFormat="1" applyFont="1" applyBorder="1" applyAlignment="1">
      <alignment horizontal="right"/>
    </xf>
    <xf numFmtId="0" fontId="17" fillId="5" borderId="5" xfId="0" applyFont="1" applyFill="1" applyBorder="1" applyAlignment="1">
      <alignment horizontal="left"/>
    </xf>
    <xf numFmtId="165" fontId="17" fillId="5" borderId="32" xfId="0" applyNumberFormat="1" applyFont="1" applyFill="1" applyBorder="1" applyAlignment="1">
      <alignment horizontal="right"/>
    </xf>
    <xf numFmtId="0" fontId="17" fillId="5" borderId="32" xfId="0" applyFont="1" applyFill="1" applyBorder="1"/>
    <xf numFmtId="0" fontId="17" fillId="5" borderId="32" xfId="0" applyFont="1" applyFill="1" applyBorder="1" applyAlignment="1">
      <alignment horizontal="center"/>
    </xf>
    <xf numFmtId="3" fontId="17" fillId="5" borderId="32" xfId="0" applyNumberFormat="1" applyFont="1" applyFill="1" applyBorder="1" applyAlignment="1">
      <alignment horizontal="center"/>
    </xf>
    <xf numFmtId="0" fontId="17" fillId="5" borderId="32" xfId="0" applyFont="1" applyFill="1" applyBorder="1" applyAlignment="1">
      <alignment horizontal="left"/>
    </xf>
    <xf numFmtId="0" fontId="22" fillId="5" borderId="32" xfId="0" applyFont="1" applyFill="1" applyBorder="1" applyAlignment="1">
      <alignment horizontal="left"/>
    </xf>
    <xf numFmtId="0" fontId="17" fillId="5" borderId="32" xfId="0" applyFont="1" applyFill="1" applyBorder="1" applyAlignment="1">
      <alignment horizontal="right"/>
    </xf>
    <xf numFmtId="0" fontId="23" fillId="5" borderId="32" xfId="0" applyFont="1" applyFill="1" applyBorder="1"/>
    <xf numFmtId="0" fontId="17" fillId="5" borderId="34" xfId="0" applyFont="1" applyFill="1" applyBorder="1"/>
    <xf numFmtId="0" fontId="24" fillId="0" borderId="5" xfId="0" applyFont="1" applyBorder="1"/>
    <xf numFmtId="0" fontId="13" fillId="5" borderId="32" xfId="0" applyFont="1" applyFill="1" applyBorder="1"/>
    <xf numFmtId="165" fontId="1" fillId="0" borderId="5" xfId="0" applyNumberFormat="1" applyFont="1" applyBorder="1" applyAlignment="1"/>
    <xf numFmtId="171" fontId="1" fillId="0" borderId="5" xfId="0" applyNumberFormat="1" applyFont="1" applyBorder="1" applyAlignment="1"/>
    <xf numFmtId="0" fontId="1" fillId="0" borderId="5" xfId="0" applyFont="1" applyBorder="1" applyAlignment="1">
      <alignment horizontal="center"/>
    </xf>
    <xf numFmtId="3" fontId="1" fillId="0" borderId="5" xfId="0" applyNumberFormat="1" applyFont="1" applyBorder="1" applyAlignment="1">
      <alignment horizontal="center"/>
    </xf>
    <xf numFmtId="165" fontId="1" fillId="5" borderId="5" xfId="0" applyNumberFormat="1" applyFont="1" applyFill="1" applyBorder="1" applyAlignment="1"/>
    <xf numFmtId="171" fontId="1" fillId="5" borderId="5" xfId="0" applyNumberFormat="1" applyFont="1" applyFill="1" applyBorder="1" applyAlignment="1"/>
    <xf numFmtId="3" fontId="1" fillId="5" borderId="5" xfId="0" applyNumberFormat="1" applyFont="1" applyFill="1" applyBorder="1" applyAlignment="1">
      <alignment horizontal="center"/>
    </xf>
    <xf numFmtId="168" fontId="1" fillId="5" borderId="5" xfId="0" applyNumberFormat="1" applyFont="1" applyFill="1" applyBorder="1" applyAlignment="1">
      <alignment horizontal="center"/>
    </xf>
    <xf numFmtId="0" fontId="1" fillId="5" borderId="0" xfId="0" applyFont="1" applyFill="1" applyAlignment="1">
      <alignment horizontal="left"/>
    </xf>
    <xf numFmtId="171" fontId="1" fillId="5" borderId="0" xfId="0" applyNumberFormat="1" applyFont="1" applyFill="1" applyAlignment="1"/>
    <xf numFmtId="0" fontId="1" fillId="2" borderId="0" xfId="0" applyFont="1" applyFill="1" applyAlignment="1">
      <alignment horizontal="left"/>
    </xf>
    <xf numFmtId="168" fontId="1" fillId="0" borderId="5" xfId="0" applyNumberFormat="1" applyFont="1" applyBorder="1" applyAlignment="1">
      <alignment horizontal="center"/>
    </xf>
    <xf numFmtId="0" fontId="1" fillId="0" borderId="5" xfId="0" applyFont="1" applyBorder="1" applyAlignment="1"/>
    <xf numFmtId="0" fontId="1" fillId="2" borderId="5" xfId="0" applyFont="1" applyFill="1" applyBorder="1" applyAlignment="1">
      <alignment horizontal="left"/>
    </xf>
    <xf numFmtId="0" fontId="1" fillId="0" borderId="0" xfId="0" applyFont="1" applyAlignment="1"/>
    <xf numFmtId="0" fontId="25" fillId="0" borderId="5" xfId="0" applyFont="1" applyBorder="1" applyAlignment="1"/>
    <xf numFmtId="171" fontId="1" fillId="0" borderId="5" xfId="0" applyNumberFormat="1" applyFont="1" applyBorder="1" applyAlignment="1">
      <alignment horizontal="right"/>
    </xf>
    <xf numFmtId="0" fontId="1" fillId="0" borderId="8" xfId="0" applyFont="1" applyBorder="1" applyAlignment="1"/>
    <xf numFmtId="165" fontId="1" fillId="0" borderId="8" xfId="0" applyNumberFormat="1" applyFont="1" applyBorder="1" applyAlignment="1">
      <alignment horizontal="right"/>
    </xf>
    <xf numFmtId="0" fontId="1" fillId="0" borderId="8" xfId="0" applyFont="1" applyBorder="1" applyAlignment="1">
      <alignment horizontal="center"/>
    </xf>
    <xf numFmtId="0" fontId="1" fillId="0" borderId="8" xfId="0" applyFont="1" applyBorder="1" applyAlignment="1">
      <alignment horizontal="center"/>
    </xf>
    <xf numFmtId="0" fontId="26" fillId="0" borderId="8" xfId="0" applyFont="1" applyBorder="1" applyAlignment="1"/>
    <xf numFmtId="0" fontId="1" fillId="0" borderId="8" xfId="0" applyFont="1" applyBorder="1" applyAlignment="1">
      <alignment horizontal="right"/>
    </xf>
    <xf numFmtId="0" fontId="1" fillId="0" borderId="8" xfId="0" applyFont="1" applyBorder="1" applyAlignment="1"/>
    <xf numFmtId="171" fontId="1" fillId="0" borderId="30" xfId="0" applyNumberFormat="1" applyFont="1" applyBorder="1" applyAlignment="1">
      <alignment horizontal="right"/>
    </xf>
    <xf numFmtId="0" fontId="1" fillId="0" borderId="31" xfId="0" applyFont="1" applyBorder="1" applyAlignment="1"/>
    <xf numFmtId="0" fontId="1" fillId="0" borderId="31" xfId="0" applyFont="1" applyBorder="1" applyAlignment="1"/>
    <xf numFmtId="171" fontId="1" fillId="0" borderId="31" xfId="0" applyNumberFormat="1" applyFont="1" applyBorder="1" applyAlignment="1">
      <alignment horizontal="right"/>
    </xf>
    <xf numFmtId="0" fontId="1" fillId="0" borderId="31" xfId="0" applyFont="1" applyBorder="1" applyAlignment="1">
      <alignment horizontal="center"/>
    </xf>
    <xf numFmtId="168" fontId="1" fillId="0" borderId="31" xfId="0" applyNumberFormat="1" applyFont="1" applyBorder="1" applyAlignment="1">
      <alignment horizontal="center"/>
    </xf>
    <xf numFmtId="3" fontId="1" fillId="0" borderId="31" xfId="0" applyNumberFormat="1" applyFont="1" applyBorder="1" applyAlignment="1">
      <alignment horizontal="center"/>
    </xf>
    <xf numFmtId="0" fontId="27" fillId="0" borderId="31" xfId="0" applyFont="1" applyBorder="1" applyAlignment="1"/>
    <xf numFmtId="0" fontId="1" fillId="0" borderId="31" xfId="0" applyFont="1" applyBorder="1" applyAlignment="1">
      <alignment horizontal="right"/>
    </xf>
    <xf numFmtId="165" fontId="1" fillId="0" borderId="30" xfId="0" applyNumberFormat="1" applyFont="1" applyBorder="1" applyAlignment="1">
      <alignment horizontal="right"/>
    </xf>
    <xf numFmtId="0" fontId="1" fillId="0" borderId="5" xfId="0" applyFont="1" applyBorder="1" applyAlignment="1">
      <alignment horizontal="center"/>
    </xf>
    <xf numFmtId="0" fontId="1" fillId="0" borderId="8" xfId="0" applyFont="1" applyBorder="1" applyAlignment="1"/>
    <xf numFmtId="0" fontId="1" fillId="0" borderId="30" xfId="0" applyFont="1" applyBorder="1" applyAlignment="1">
      <alignment horizontal="center"/>
    </xf>
    <xf numFmtId="165" fontId="1" fillId="0" borderId="31" xfId="0" applyNumberFormat="1" applyFont="1" applyBorder="1" applyAlignment="1">
      <alignment horizontal="right"/>
    </xf>
    <xf numFmtId="0" fontId="1" fillId="0" borderId="31" xfId="0" applyFont="1" applyBorder="1" applyAlignment="1"/>
    <xf numFmtId="165" fontId="1" fillId="0" borderId="5" xfId="0" applyNumberFormat="1" applyFont="1" applyBorder="1" applyAlignment="1">
      <alignment horizontal="right"/>
    </xf>
    <xf numFmtId="0" fontId="10" fillId="0" borderId="0" xfId="0" applyFont="1" applyAlignment="1"/>
    <xf numFmtId="0" fontId="1" fillId="6" borderId="20" xfId="0" applyFont="1" applyFill="1" applyBorder="1" applyAlignment="1">
      <alignment horizontal="center"/>
    </xf>
    <xf numFmtId="0" fontId="1" fillId="6" borderId="20" xfId="0" applyFont="1" applyFill="1" applyBorder="1"/>
    <xf numFmtId="0" fontId="1" fillId="2" borderId="35" xfId="0" applyFont="1" applyFill="1" applyBorder="1"/>
    <xf numFmtId="0" fontId="1" fillId="2" borderId="36" xfId="0" applyFont="1" applyFill="1" applyBorder="1"/>
    <xf numFmtId="0" fontId="28" fillId="0" borderId="0" xfId="0" applyFont="1"/>
    <xf numFmtId="0" fontId="29" fillId="0" borderId="0" xfId="0" applyFont="1"/>
    <xf numFmtId="0" fontId="0" fillId="7" borderId="18" xfId="0" applyFont="1" applyFill="1" applyBorder="1" applyAlignment="1">
      <alignment horizontal="center"/>
    </xf>
    <xf numFmtId="0" fontId="0" fillId="7" borderId="18" xfId="0" applyFont="1" applyFill="1" applyBorder="1"/>
    <xf numFmtId="0" fontId="0" fillId="0" borderId="37" xfId="0" applyFont="1" applyBorder="1"/>
    <xf numFmtId="0" fontId="0" fillId="0" borderId="30" xfId="0" applyFont="1" applyBorder="1"/>
    <xf numFmtId="0" fontId="0" fillId="0" borderId="5" xfId="0" applyFont="1" applyBorder="1"/>
    <xf numFmtId="0" fontId="0" fillId="0" borderId="5" xfId="0" applyFont="1" applyBorder="1" applyAlignment="1"/>
    <xf numFmtId="0" fontId="0" fillId="0" borderId="30" xfId="0" applyFont="1" applyBorder="1" applyAlignment="1"/>
    <xf numFmtId="0" fontId="30" fillId="0" borderId="5" xfId="0" applyFont="1" applyBorder="1" applyAlignment="1">
      <alignment horizontal="center"/>
    </xf>
    <xf numFmtId="0" fontId="0" fillId="0" borderId="5" xfId="0" applyFont="1" applyBorder="1" applyAlignment="1">
      <alignment horizontal="right"/>
    </xf>
    <xf numFmtId="0" fontId="0" fillId="0" borderId="0" xfId="0" applyFont="1"/>
    <xf numFmtId="0" fontId="0" fillId="8" borderId="5" xfId="0" applyFont="1" applyFill="1" applyBorder="1" applyAlignment="1">
      <alignment horizontal="center"/>
    </xf>
    <xf numFmtId="0" fontId="0" fillId="0" borderId="0" xfId="0" applyFont="1" applyAlignment="1">
      <alignment horizontal="center"/>
    </xf>
    <xf numFmtId="0" fontId="0" fillId="9" borderId="5" xfId="0" applyFont="1" applyFill="1" applyBorder="1" applyAlignment="1">
      <alignment horizontal="center"/>
    </xf>
    <xf numFmtId="0" fontId="0" fillId="0" borderId="5" xfId="0" applyFont="1" applyBorder="1" applyAlignment="1">
      <alignment horizontal="center"/>
    </xf>
    <xf numFmtId="0" fontId="0" fillId="0" borderId="15" xfId="0" applyFont="1" applyBorder="1"/>
    <xf numFmtId="0" fontId="32" fillId="0" borderId="5" xfId="0" applyFont="1" applyBorder="1"/>
    <xf numFmtId="0" fontId="1" fillId="0" borderId="6" xfId="0" applyFont="1" applyBorder="1"/>
    <xf numFmtId="0" fontId="3" fillId="0" borderId="7" xfId="0" applyFont="1" applyBorder="1"/>
    <xf numFmtId="0" fontId="3" fillId="0" borderId="8" xfId="0" applyFont="1" applyBorder="1"/>
    <xf numFmtId="0" fontId="31" fillId="0" borderId="6" xfId="0" applyFont="1" applyBorder="1" applyAlignment="1">
      <alignment horizontal="center"/>
    </xf>
    <xf numFmtId="0" fontId="0" fillId="0" borderId="6" xfId="0" applyFont="1" applyBorder="1" applyAlignment="1">
      <alignment horizontal="center"/>
    </xf>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stacked"/>
        <c:varyColors val="1"/>
        <c:ser>
          <c:idx val="0"/>
          <c:order val="0"/>
          <c:spPr>
            <a:solidFill>
              <a:schemeClr val="accent1"/>
            </a:solidFill>
            <a:ln cmpd="sng">
              <a:solidFill>
                <a:srgbClr val="000000"/>
              </a:solidFill>
            </a:ln>
          </c:spPr>
          <c:invertIfNegative val="1"/>
          <c:val>
            <c:numRef>
              <c:f>'CONSOLIDADO DE VISITAS'!$CL$4:$CL$25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833-419C-BF0C-B3B76162C23C}"/>
            </c:ext>
          </c:extLst>
        </c:ser>
        <c:ser>
          <c:idx val="1"/>
          <c:order val="1"/>
          <c:spPr>
            <a:solidFill>
              <a:schemeClr val="accent2"/>
            </a:solidFill>
            <a:ln cmpd="sng">
              <a:solidFill>
                <a:srgbClr val="000000"/>
              </a:solidFill>
            </a:ln>
          </c:spPr>
          <c:invertIfNegative val="1"/>
          <c:val>
            <c:numRef>
              <c:f>'CONSOLIDADO DE VISITAS'!$CN$4:$CN$25</c:f>
              <c:numCache>
                <c:formatCode>General</c:formatCode>
                <c:ptCount val="22"/>
                <c:pt idx="0">
                  <c:v>1360</c:v>
                </c:pt>
                <c:pt idx="1">
                  <c:v>62928</c:v>
                </c:pt>
                <c:pt idx="2">
                  <c:v>12142</c:v>
                </c:pt>
                <c:pt idx="3">
                  <c:v>7548</c:v>
                </c:pt>
                <c:pt idx="4">
                  <c:v>7130</c:v>
                </c:pt>
                <c:pt idx="5">
                  <c:v>198</c:v>
                </c:pt>
                <c:pt idx="6">
                  <c:v>0</c:v>
                </c:pt>
                <c:pt idx="7">
                  <c:v>1630</c:v>
                </c:pt>
                <c:pt idx="8">
                  <c:v>0</c:v>
                </c:pt>
                <c:pt idx="9">
                  <c:v>2121</c:v>
                </c:pt>
                <c:pt idx="10">
                  <c:v>240</c:v>
                </c:pt>
                <c:pt idx="11">
                  <c:v>150</c:v>
                </c:pt>
                <c:pt idx="12">
                  <c:v>500</c:v>
                </c:pt>
                <c:pt idx="13">
                  <c:v>0</c:v>
                </c:pt>
                <c:pt idx="14">
                  <c:v>350</c:v>
                </c:pt>
                <c:pt idx="15">
                  <c:v>250</c:v>
                </c:pt>
                <c:pt idx="16">
                  <c:v>44066</c:v>
                </c:pt>
                <c:pt idx="17">
                  <c:v>2928</c:v>
                </c:pt>
                <c:pt idx="18">
                  <c:v>38067</c:v>
                </c:pt>
                <c:pt idx="19">
                  <c:v>0</c:v>
                </c:pt>
                <c:pt idx="20">
                  <c:v>184</c:v>
                </c:pt>
                <c:pt idx="21">
                  <c:v>20247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833-419C-BF0C-B3B76162C23C}"/>
            </c:ext>
          </c:extLst>
        </c:ser>
        <c:dLbls>
          <c:showLegendKey val="0"/>
          <c:showVal val="0"/>
          <c:showCatName val="0"/>
          <c:showSerName val="0"/>
          <c:showPercent val="0"/>
          <c:showBubbleSize val="0"/>
        </c:dLbls>
        <c:gapWidth val="150"/>
        <c:overlap val="100"/>
        <c:axId val="975366234"/>
        <c:axId val="1351041257"/>
      </c:barChart>
      <c:catAx>
        <c:axId val="975366234"/>
        <c:scaling>
          <c:orientation val="minMax"/>
        </c:scaling>
        <c:delete val="0"/>
        <c:axPos val="b"/>
        <c:title>
          <c:tx>
            <c:rich>
              <a:bodyPr/>
              <a:lstStyle/>
              <a:p>
                <a:pPr lvl="0">
                  <a:defRPr sz="1000" b="1" i="0">
                    <a:solidFill>
                      <a:srgbClr val="FFFFFF"/>
                    </a:solidFill>
                    <a:latin typeface="Calibri"/>
                  </a:defRPr>
                </a:pPr>
                <a:r>
                  <a:rPr sz="1000" b="1" i="0">
                    <a:solidFill>
                      <a:srgbClr val="FFFFFF"/>
                    </a:solidFill>
                    <a:latin typeface="Calibri"/>
                  </a:rPr>
                  <a:t>COMUNA</a:t>
                </a:r>
              </a:p>
            </c:rich>
          </c:tx>
          <c:overlay val="0"/>
        </c:title>
        <c:numFmt formatCode="General" sourceLinked="0"/>
        <c:majorTickMark val="none"/>
        <c:minorTickMark val="none"/>
        <c:tickLblPos val="nextTo"/>
        <c:txPr>
          <a:bodyPr/>
          <a:lstStyle/>
          <a:p>
            <a:pPr lvl="0">
              <a:defRPr sz="1000" b="0" i="0">
                <a:solidFill>
                  <a:srgbClr val="FFFFFF"/>
                </a:solidFill>
                <a:latin typeface="Calibri"/>
              </a:defRPr>
            </a:pPr>
            <a:endParaRPr lang="es-EC"/>
          </a:p>
        </c:txPr>
        <c:crossAx val="1351041257"/>
        <c:crosses val="autoZero"/>
        <c:auto val="1"/>
        <c:lblAlgn val="ctr"/>
        <c:lblOffset val="100"/>
        <c:noMultiLvlLbl val="1"/>
      </c:catAx>
      <c:valAx>
        <c:axId val="1351041257"/>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endParaRPr lang="es-EC"/>
          </a:p>
        </c:txPr>
        <c:crossAx val="975366234"/>
        <c:crosses val="autoZero"/>
        <c:crossBetween val="between"/>
      </c:valAx>
      <c:spPr>
        <a:solidFill>
          <a:srgbClr val="454545"/>
        </a:solidFill>
      </c:spPr>
    </c:plotArea>
    <c:plotVisOnly val="1"/>
    <c:dispBlanksAs val="zero"/>
    <c:showDLblsOverMax val="1"/>
  </c:chart>
  <c:spPr>
    <a:solidFill>
      <a:srgbClr val="000000"/>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stacked"/>
        <c:varyColors val="1"/>
        <c:ser>
          <c:idx val="0"/>
          <c:order val="0"/>
          <c:tx>
            <c:v>CANTIDAD DE VISITAS POR COMUNA</c:v>
          </c:tx>
          <c:spPr>
            <a:solidFill>
              <a:srgbClr val="FEFEFE"/>
            </a:solidFill>
            <a:ln cmpd="sng">
              <a:solidFill>
                <a:srgbClr val="000000"/>
              </a:solidFill>
            </a:ln>
          </c:spPr>
          <c:invertIfNegative val="1"/>
          <c:dPt>
            <c:idx val="0"/>
            <c:invertIfNegative val="1"/>
            <c:bubble3D val="0"/>
            <c:spPr>
              <a:solidFill>
                <a:srgbClr val="004586"/>
              </a:solidFill>
              <a:ln cmpd="sng">
                <a:solidFill>
                  <a:srgbClr val="000000"/>
                </a:solidFill>
              </a:ln>
            </c:spPr>
            <c:extLst>
              <c:ext xmlns:c16="http://schemas.microsoft.com/office/drawing/2014/chart" uri="{C3380CC4-5D6E-409C-BE32-E72D297353CC}">
                <c16:uniqueId val="{00000001-2FFE-4768-B36F-714E871B2BB3}"/>
              </c:ext>
            </c:extLst>
          </c:dPt>
          <c:dPt>
            <c:idx val="1"/>
            <c:invertIfNegative val="1"/>
            <c:bubble3D val="0"/>
            <c:spPr>
              <a:solidFill>
                <a:srgbClr val="FF420E"/>
              </a:solidFill>
              <a:ln cmpd="sng">
                <a:solidFill>
                  <a:srgbClr val="000000"/>
                </a:solidFill>
              </a:ln>
            </c:spPr>
            <c:extLst>
              <c:ext xmlns:c16="http://schemas.microsoft.com/office/drawing/2014/chart" uri="{C3380CC4-5D6E-409C-BE32-E72D297353CC}">
                <c16:uniqueId val="{00000003-2FFE-4768-B36F-714E871B2BB3}"/>
              </c:ext>
            </c:extLst>
          </c:dPt>
          <c:dPt>
            <c:idx val="2"/>
            <c:invertIfNegative val="1"/>
            <c:bubble3D val="0"/>
            <c:spPr>
              <a:solidFill>
                <a:srgbClr val="FFD320"/>
              </a:solidFill>
              <a:ln cmpd="sng">
                <a:solidFill>
                  <a:srgbClr val="000000"/>
                </a:solidFill>
              </a:ln>
            </c:spPr>
            <c:extLst>
              <c:ext xmlns:c16="http://schemas.microsoft.com/office/drawing/2014/chart" uri="{C3380CC4-5D6E-409C-BE32-E72D297353CC}">
                <c16:uniqueId val="{00000005-2FFE-4768-B36F-714E871B2BB3}"/>
              </c:ext>
            </c:extLst>
          </c:dPt>
          <c:dPt>
            <c:idx val="3"/>
            <c:invertIfNegative val="1"/>
            <c:bubble3D val="0"/>
            <c:spPr>
              <a:solidFill>
                <a:srgbClr val="579D1C"/>
              </a:solidFill>
              <a:ln cmpd="sng">
                <a:solidFill>
                  <a:srgbClr val="000000"/>
                </a:solidFill>
              </a:ln>
            </c:spPr>
            <c:extLst>
              <c:ext xmlns:c16="http://schemas.microsoft.com/office/drawing/2014/chart" uri="{C3380CC4-5D6E-409C-BE32-E72D297353CC}">
                <c16:uniqueId val="{00000007-2FFE-4768-B36F-714E871B2BB3}"/>
              </c:ext>
            </c:extLst>
          </c:dPt>
          <c:dPt>
            <c:idx val="4"/>
            <c:invertIfNegative val="1"/>
            <c:bubble3D val="0"/>
            <c:spPr>
              <a:solidFill>
                <a:srgbClr val="7E0021"/>
              </a:solidFill>
              <a:ln cmpd="sng">
                <a:solidFill>
                  <a:srgbClr val="000000"/>
                </a:solidFill>
              </a:ln>
            </c:spPr>
            <c:extLst>
              <c:ext xmlns:c16="http://schemas.microsoft.com/office/drawing/2014/chart" uri="{C3380CC4-5D6E-409C-BE32-E72D297353CC}">
                <c16:uniqueId val="{00000009-2FFE-4768-B36F-714E871B2BB3}"/>
              </c:ext>
            </c:extLst>
          </c:dPt>
          <c:dPt>
            <c:idx val="5"/>
            <c:invertIfNegative val="1"/>
            <c:bubble3D val="0"/>
            <c:spPr>
              <a:solidFill>
                <a:srgbClr val="83CAFF"/>
              </a:solidFill>
              <a:ln cmpd="sng">
                <a:solidFill>
                  <a:srgbClr val="000000"/>
                </a:solidFill>
              </a:ln>
            </c:spPr>
            <c:extLst>
              <c:ext xmlns:c16="http://schemas.microsoft.com/office/drawing/2014/chart" uri="{C3380CC4-5D6E-409C-BE32-E72D297353CC}">
                <c16:uniqueId val="{0000000B-2FFE-4768-B36F-714E871B2BB3}"/>
              </c:ext>
            </c:extLst>
          </c:dPt>
          <c:dPt>
            <c:idx val="6"/>
            <c:invertIfNegative val="1"/>
            <c:bubble3D val="0"/>
            <c:spPr>
              <a:solidFill>
                <a:srgbClr val="314004"/>
              </a:solidFill>
              <a:ln cmpd="sng">
                <a:solidFill>
                  <a:srgbClr val="000000"/>
                </a:solidFill>
              </a:ln>
            </c:spPr>
            <c:extLst>
              <c:ext xmlns:c16="http://schemas.microsoft.com/office/drawing/2014/chart" uri="{C3380CC4-5D6E-409C-BE32-E72D297353CC}">
                <c16:uniqueId val="{0000000D-2FFE-4768-B36F-714E871B2BB3}"/>
              </c:ext>
            </c:extLst>
          </c:dPt>
          <c:dPt>
            <c:idx val="7"/>
            <c:invertIfNegative val="1"/>
            <c:bubble3D val="0"/>
            <c:spPr>
              <a:solidFill>
                <a:srgbClr val="AECF00"/>
              </a:solidFill>
              <a:ln cmpd="sng">
                <a:solidFill>
                  <a:srgbClr val="000000"/>
                </a:solidFill>
              </a:ln>
            </c:spPr>
            <c:extLst>
              <c:ext xmlns:c16="http://schemas.microsoft.com/office/drawing/2014/chart" uri="{C3380CC4-5D6E-409C-BE32-E72D297353CC}">
                <c16:uniqueId val="{0000000F-2FFE-4768-B36F-714E871B2BB3}"/>
              </c:ext>
            </c:extLst>
          </c:dPt>
          <c:dPt>
            <c:idx val="8"/>
            <c:invertIfNegative val="1"/>
            <c:bubble3D val="0"/>
            <c:spPr>
              <a:solidFill>
                <a:srgbClr val="4B1F6F"/>
              </a:solidFill>
              <a:ln cmpd="sng">
                <a:solidFill>
                  <a:srgbClr val="000000"/>
                </a:solidFill>
              </a:ln>
            </c:spPr>
            <c:extLst>
              <c:ext xmlns:c16="http://schemas.microsoft.com/office/drawing/2014/chart" uri="{C3380CC4-5D6E-409C-BE32-E72D297353CC}">
                <c16:uniqueId val="{00000011-2FFE-4768-B36F-714E871B2BB3}"/>
              </c:ext>
            </c:extLst>
          </c:dPt>
          <c:dPt>
            <c:idx val="9"/>
            <c:invertIfNegative val="1"/>
            <c:bubble3D val="0"/>
            <c:spPr>
              <a:solidFill>
                <a:srgbClr val="FF950E"/>
              </a:solidFill>
              <a:ln cmpd="sng">
                <a:solidFill>
                  <a:srgbClr val="000000"/>
                </a:solidFill>
              </a:ln>
            </c:spPr>
            <c:extLst>
              <c:ext xmlns:c16="http://schemas.microsoft.com/office/drawing/2014/chart" uri="{C3380CC4-5D6E-409C-BE32-E72D297353CC}">
                <c16:uniqueId val="{00000013-2FFE-4768-B36F-714E871B2BB3}"/>
              </c:ext>
            </c:extLst>
          </c:dPt>
          <c:dPt>
            <c:idx val="10"/>
            <c:invertIfNegative val="1"/>
            <c:bubble3D val="0"/>
            <c:spPr>
              <a:solidFill>
                <a:srgbClr val="C5000B"/>
              </a:solidFill>
              <a:ln cmpd="sng">
                <a:solidFill>
                  <a:srgbClr val="000000"/>
                </a:solidFill>
              </a:ln>
            </c:spPr>
            <c:extLst>
              <c:ext xmlns:c16="http://schemas.microsoft.com/office/drawing/2014/chart" uri="{C3380CC4-5D6E-409C-BE32-E72D297353CC}">
                <c16:uniqueId val="{00000015-2FFE-4768-B36F-714E871B2BB3}"/>
              </c:ext>
            </c:extLst>
          </c:dPt>
          <c:dPt>
            <c:idx val="11"/>
            <c:invertIfNegative val="1"/>
            <c:bubble3D val="0"/>
            <c:spPr>
              <a:solidFill>
                <a:srgbClr val="0084D1"/>
              </a:solidFill>
              <a:ln cmpd="sng">
                <a:solidFill>
                  <a:srgbClr val="000000"/>
                </a:solidFill>
              </a:ln>
            </c:spPr>
            <c:extLst>
              <c:ext xmlns:c16="http://schemas.microsoft.com/office/drawing/2014/chart" uri="{C3380CC4-5D6E-409C-BE32-E72D297353CC}">
                <c16:uniqueId val="{00000017-2FFE-4768-B36F-714E871B2BB3}"/>
              </c:ext>
            </c:extLst>
          </c:dPt>
          <c:dPt>
            <c:idx val="12"/>
            <c:invertIfNegative val="1"/>
            <c:bubble3D val="0"/>
            <c:spPr>
              <a:solidFill>
                <a:srgbClr val="004586"/>
              </a:solidFill>
              <a:ln cmpd="sng">
                <a:solidFill>
                  <a:srgbClr val="000000"/>
                </a:solidFill>
              </a:ln>
            </c:spPr>
            <c:extLst>
              <c:ext xmlns:c16="http://schemas.microsoft.com/office/drawing/2014/chart" uri="{C3380CC4-5D6E-409C-BE32-E72D297353CC}">
                <c16:uniqueId val="{00000019-2FFE-4768-B36F-714E871B2BB3}"/>
              </c:ext>
            </c:extLst>
          </c:dPt>
          <c:dPt>
            <c:idx val="13"/>
            <c:invertIfNegative val="1"/>
            <c:bubble3D val="0"/>
            <c:spPr>
              <a:solidFill>
                <a:srgbClr val="FF420E"/>
              </a:solidFill>
              <a:ln cmpd="sng">
                <a:solidFill>
                  <a:srgbClr val="000000"/>
                </a:solidFill>
              </a:ln>
            </c:spPr>
            <c:extLst>
              <c:ext xmlns:c16="http://schemas.microsoft.com/office/drawing/2014/chart" uri="{C3380CC4-5D6E-409C-BE32-E72D297353CC}">
                <c16:uniqueId val="{0000001B-2FFE-4768-B36F-714E871B2BB3}"/>
              </c:ext>
            </c:extLst>
          </c:dPt>
          <c:dPt>
            <c:idx val="14"/>
            <c:invertIfNegative val="1"/>
            <c:bubble3D val="0"/>
            <c:spPr>
              <a:solidFill>
                <a:srgbClr val="FFD320"/>
              </a:solidFill>
              <a:ln cmpd="sng">
                <a:solidFill>
                  <a:srgbClr val="000000"/>
                </a:solidFill>
              </a:ln>
            </c:spPr>
            <c:extLst>
              <c:ext xmlns:c16="http://schemas.microsoft.com/office/drawing/2014/chart" uri="{C3380CC4-5D6E-409C-BE32-E72D297353CC}">
                <c16:uniqueId val="{0000001D-2FFE-4768-B36F-714E871B2BB3}"/>
              </c:ext>
            </c:extLst>
          </c:dPt>
          <c:dPt>
            <c:idx val="15"/>
            <c:invertIfNegative val="1"/>
            <c:bubble3D val="0"/>
            <c:spPr>
              <a:solidFill>
                <a:srgbClr val="579D1C"/>
              </a:solidFill>
              <a:ln cmpd="sng">
                <a:solidFill>
                  <a:srgbClr val="000000"/>
                </a:solidFill>
              </a:ln>
            </c:spPr>
            <c:extLst>
              <c:ext xmlns:c16="http://schemas.microsoft.com/office/drawing/2014/chart" uri="{C3380CC4-5D6E-409C-BE32-E72D297353CC}">
                <c16:uniqueId val="{0000001F-2FFE-4768-B36F-714E871B2BB3}"/>
              </c:ext>
            </c:extLst>
          </c:dPt>
          <c:dPt>
            <c:idx val="16"/>
            <c:invertIfNegative val="1"/>
            <c:bubble3D val="0"/>
            <c:spPr>
              <a:solidFill>
                <a:srgbClr val="7E0021"/>
              </a:solidFill>
              <a:ln cmpd="sng">
                <a:solidFill>
                  <a:srgbClr val="000000"/>
                </a:solidFill>
              </a:ln>
            </c:spPr>
            <c:extLst>
              <c:ext xmlns:c16="http://schemas.microsoft.com/office/drawing/2014/chart" uri="{C3380CC4-5D6E-409C-BE32-E72D297353CC}">
                <c16:uniqueId val="{00000021-2FFE-4768-B36F-714E871B2BB3}"/>
              </c:ext>
            </c:extLst>
          </c:dPt>
          <c:dPt>
            <c:idx val="17"/>
            <c:invertIfNegative val="1"/>
            <c:bubble3D val="0"/>
            <c:spPr>
              <a:solidFill>
                <a:srgbClr val="83CAFF"/>
              </a:solidFill>
              <a:ln cmpd="sng">
                <a:solidFill>
                  <a:srgbClr val="000000"/>
                </a:solidFill>
              </a:ln>
            </c:spPr>
            <c:extLst>
              <c:ext xmlns:c16="http://schemas.microsoft.com/office/drawing/2014/chart" uri="{C3380CC4-5D6E-409C-BE32-E72D297353CC}">
                <c16:uniqueId val="{00000023-2FFE-4768-B36F-714E871B2BB3}"/>
              </c:ext>
            </c:extLst>
          </c:dPt>
          <c:dPt>
            <c:idx val="18"/>
            <c:invertIfNegative val="1"/>
            <c:bubble3D val="0"/>
            <c:spPr>
              <a:solidFill>
                <a:srgbClr val="314004"/>
              </a:solidFill>
              <a:ln cmpd="sng">
                <a:solidFill>
                  <a:srgbClr val="000000"/>
                </a:solidFill>
              </a:ln>
            </c:spPr>
            <c:extLst>
              <c:ext xmlns:c16="http://schemas.microsoft.com/office/drawing/2014/chart" uri="{C3380CC4-5D6E-409C-BE32-E72D297353CC}">
                <c16:uniqueId val="{00000025-2FFE-4768-B36F-714E871B2BB3}"/>
              </c:ext>
            </c:extLst>
          </c:dPt>
          <c:dPt>
            <c:idx val="19"/>
            <c:invertIfNegative val="1"/>
            <c:bubble3D val="0"/>
            <c:spPr>
              <a:solidFill>
                <a:srgbClr val="AECF00"/>
              </a:solidFill>
              <a:ln cmpd="sng">
                <a:solidFill>
                  <a:srgbClr val="000000"/>
                </a:solidFill>
              </a:ln>
            </c:spPr>
            <c:extLst>
              <c:ext xmlns:c16="http://schemas.microsoft.com/office/drawing/2014/chart" uri="{C3380CC4-5D6E-409C-BE32-E72D297353CC}">
                <c16:uniqueId val="{00000027-2FFE-4768-B36F-714E871B2BB3}"/>
              </c:ext>
            </c:extLst>
          </c:dPt>
          <c:dPt>
            <c:idx val="20"/>
            <c:invertIfNegative val="1"/>
            <c:bubble3D val="0"/>
            <c:spPr>
              <a:solidFill>
                <a:srgbClr val="4B1F6F"/>
              </a:solidFill>
              <a:ln cmpd="sng">
                <a:solidFill>
                  <a:srgbClr val="000000"/>
                </a:solidFill>
              </a:ln>
            </c:spPr>
            <c:extLst>
              <c:ext xmlns:c16="http://schemas.microsoft.com/office/drawing/2014/chart" uri="{C3380CC4-5D6E-409C-BE32-E72D297353CC}">
                <c16:uniqueId val="{00000029-2FFE-4768-B36F-714E871B2BB3}"/>
              </c:ext>
            </c:extLst>
          </c:dPt>
          <c:dPt>
            <c:idx val="21"/>
            <c:invertIfNegative val="1"/>
            <c:bubble3D val="0"/>
            <c:spPr>
              <a:solidFill>
                <a:srgbClr val="FF950E"/>
              </a:solidFill>
              <a:ln cmpd="sng">
                <a:solidFill>
                  <a:srgbClr val="000000"/>
                </a:solidFill>
              </a:ln>
            </c:spPr>
            <c:extLst>
              <c:ext xmlns:c16="http://schemas.microsoft.com/office/drawing/2014/chart" uri="{C3380CC4-5D6E-409C-BE32-E72D297353CC}">
                <c16:uniqueId val="{0000002B-2FFE-4768-B36F-714E871B2BB3}"/>
              </c:ext>
            </c:extLst>
          </c:dPt>
          <c:dLbls>
            <c:spPr>
              <a:noFill/>
              <a:ln>
                <a:noFill/>
              </a:ln>
              <a:effectLst/>
            </c:spPr>
            <c:txPr>
              <a:bodyPr/>
              <a:lstStyle/>
              <a:p>
                <a:pPr lvl="0">
                  <a:defRPr sz="1000" b="0" i="0">
                    <a:solidFill>
                      <a:srgbClr val="FFFFFF"/>
                    </a:solidFill>
                    <a:latin typeface="Arial"/>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'CONSOLIDADO POR COMUNA'!$C$4:$C$25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'CONSOLIDADO POR COMUNA'!$D$4:$D$25</c:f>
              <c:numCache>
                <c:formatCode>General</c:formatCode>
                <c:ptCount val="22"/>
                <c:pt idx="0">
                  <c:v>8</c:v>
                </c:pt>
                <c:pt idx="1">
                  <c:v>313</c:v>
                </c:pt>
                <c:pt idx="2">
                  <c:v>55</c:v>
                </c:pt>
                <c:pt idx="3">
                  <c:v>18</c:v>
                </c:pt>
                <c:pt idx="4">
                  <c:v>22</c:v>
                </c:pt>
                <c:pt idx="5">
                  <c:v>3</c:v>
                </c:pt>
                <c:pt idx="6">
                  <c:v>0</c:v>
                </c:pt>
                <c:pt idx="7">
                  <c:v>11</c:v>
                </c:pt>
                <c:pt idx="8">
                  <c:v>0</c:v>
                </c:pt>
                <c:pt idx="9">
                  <c:v>17</c:v>
                </c:pt>
                <c:pt idx="10">
                  <c:v>2</c:v>
                </c:pt>
                <c:pt idx="11">
                  <c:v>4</c:v>
                </c:pt>
                <c:pt idx="12">
                  <c:v>2</c:v>
                </c:pt>
                <c:pt idx="13">
                  <c:v>0</c:v>
                </c:pt>
                <c:pt idx="14">
                  <c:v>1</c:v>
                </c:pt>
                <c:pt idx="15">
                  <c:v>3</c:v>
                </c:pt>
                <c:pt idx="16">
                  <c:v>125</c:v>
                </c:pt>
                <c:pt idx="17">
                  <c:v>4</c:v>
                </c:pt>
                <c:pt idx="18">
                  <c:v>98</c:v>
                </c:pt>
                <c:pt idx="19">
                  <c:v>0</c:v>
                </c:pt>
                <c:pt idx="20">
                  <c:v>2</c:v>
                </c:pt>
                <c:pt idx="21">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2C-2FFE-4768-B36F-714E871B2BB3}"/>
            </c:ext>
          </c:extLst>
        </c:ser>
        <c:dLbls>
          <c:showLegendKey val="0"/>
          <c:showVal val="0"/>
          <c:showCatName val="0"/>
          <c:showSerName val="0"/>
          <c:showPercent val="0"/>
          <c:showBubbleSize val="0"/>
        </c:dLbls>
        <c:gapWidth val="150"/>
        <c:overlap val="100"/>
        <c:axId val="1544591869"/>
        <c:axId val="424543146"/>
      </c:barChart>
      <c:catAx>
        <c:axId val="154459186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sz="1000" b="0" i="0">
                <a:solidFill>
                  <a:srgbClr val="FFFFFF"/>
                </a:solidFill>
                <a:latin typeface="Arial"/>
              </a:defRPr>
            </a:pPr>
            <a:endParaRPr lang="es-EC"/>
          </a:p>
        </c:txPr>
        <c:crossAx val="424543146"/>
        <c:crosses val="autoZero"/>
        <c:auto val="1"/>
        <c:lblAlgn val="ctr"/>
        <c:lblOffset val="100"/>
        <c:noMultiLvlLbl val="1"/>
      </c:catAx>
      <c:valAx>
        <c:axId val="424543146"/>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spPr>
          <a:ln/>
        </c:spPr>
        <c:txPr>
          <a:bodyPr/>
          <a:lstStyle/>
          <a:p>
            <a:pPr lvl="0">
              <a:defRPr sz="1000" b="0" i="0">
                <a:solidFill>
                  <a:srgbClr val="FFFFFF"/>
                </a:solidFill>
                <a:latin typeface="Arial"/>
              </a:defRPr>
            </a:pPr>
            <a:endParaRPr lang="es-EC"/>
          </a:p>
        </c:txPr>
        <c:crossAx val="1544591869"/>
        <c:crosses val="autoZero"/>
        <c:crossBetween val="between"/>
      </c:valAx>
      <c:spPr>
        <a:solidFill>
          <a:srgbClr val="454545"/>
        </a:solidFill>
      </c:spPr>
    </c:plotArea>
    <c:legend>
      <c:legendPos val="t"/>
      <c:overlay val="0"/>
      <c:txPr>
        <a:bodyPr/>
        <a:lstStyle/>
        <a:p>
          <a:pPr lvl="0">
            <a:defRPr sz="1000" b="0" i="0">
              <a:solidFill>
                <a:srgbClr val="FFFFFF"/>
              </a:solidFill>
              <a:latin typeface="Arial"/>
            </a:defRPr>
          </a:pPr>
          <a:endParaRPr lang="es-EC"/>
        </a:p>
      </c:txPr>
    </c:legend>
    <c:plotVisOnly val="1"/>
    <c:dispBlanksAs val="zero"/>
    <c:showDLblsOverMax val="1"/>
  </c:chart>
  <c:spPr>
    <a:solidFill>
      <a:srgbClr val="000000"/>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         TRANSPORTE VERTICAL CONSOLIDADO DE VISITAS AÑO 2021</a:t>
            </a:r>
          </a:p>
        </c:rich>
      </c:tx>
      <c:overlay val="0"/>
    </c:title>
    <c:autoTitleDeleted val="0"/>
    <c:plotArea>
      <c:layout/>
      <c:barChart>
        <c:barDir val="col"/>
        <c:grouping val="clustered"/>
        <c:varyColors val="1"/>
        <c:ser>
          <c:idx val="0"/>
          <c:order val="0"/>
          <c:tx>
            <c:strRef>
              <c:f>'CONSOLIDADO POR COMUNA'!$D$37</c:f>
              <c:strCache>
                <c:ptCount val="1"/>
              </c:strCache>
            </c:strRef>
          </c:tx>
          <c:spPr>
            <a:solidFill>
              <a:srgbClr val="351C75"/>
            </a:solidFill>
            <a:ln cmpd="sng">
              <a:solidFill>
                <a:srgbClr val="000000"/>
              </a:solidFill>
            </a:ln>
          </c:spPr>
          <c:invertIfNegative val="1"/>
          <c:dPt>
            <c:idx val="1"/>
            <c:invertIfNegative val="1"/>
            <c:bubble3D val="0"/>
            <c:spPr>
              <a:solidFill>
                <a:srgbClr val="93C47D"/>
              </a:solidFill>
              <a:ln cmpd="sng">
                <a:solidFill>
                  <a:srgbClr val="000000"/>
                </a:solidFill>
              </a:ln>
            </c:spPr>
            <c:extLst>
              <c:ext xmlns:c16="http://schemas.microsoft.com/office/drawing/2014/chart" uri="{C3380CC4-5D6E-409C-BE32-E72D297353CC}">
                <c16:uniqueId val="{00000001-26D7-4E64-B2CF-BF1D72C86196}"/>
              </c:ext>
            </c:extLst>
          </c:dPt>
          <c:dPt>
            <c:idx val="2"/>
            <c:invertIfNegative val="1"/>
            <c:bubble3D val="0"/>
            <c:spPr>
              <a:solidFill>
                <a:srgbClr val="F1C232"/>
              </a:solidFill>
              <a:ln cmpd="sng">
                <a:solidFill>
                  <a:srgbClr val="000000"/>
                </a:solidFill>
              </a:ln>
            </c:spPr>
            <c:extLst>
              <c:ext xmlns:c16="http://schemas.microsoft.com/office/drawing/2014/chart" uri="{C3380CC4-5D6E-409C-BE32-E72D297353CC}">
                <c16:uniqueId val="{00000003-26D7-4E64-B2CF-BF1D72C86196}"/>
              </c:ext>
            </c:extLst>
          </c:dPt>
          <c:dPt>
            <c:idx val="3"/>
            <c:invertIfNegative val="1"/>
            <c:bubble3D val="0"/>
            <c:spPr>
              <a:solidFill>
                <a:srgbClr val="FF9900"/>
              </a:solidFill>
              <a:ln cmpd="sng">
                <a:solidFill>
                  <a:srgbClr val="000000"/>
                </a:solidFill>
              </a:ln>
            </c:spPr>
            <c:extLst>
              <c:ext xmlns:c16="http://schemas.microsoft.com/office/drawing/2014/chart" uri="{C3380CC4-5D6E-409C-BE32-E72D297353CC}">
                <c16:uniqueId val="{00000005-26D7-4E64-B2CF-BF1D72C86196}"/>
              </c:ext>
            </c:extLst>
          </c:dPt>
          <c:dPt>
            <c:idx val="4"/>
            <c:invertIfNegative val="1"/>
            <c:bubble3D val="0"/>
            <c:spPr>
              <a:solidFill>
                <a:srgbClr val="FF00FF"/>
              </a:solidFill>
              <a:ln cmpd="sng">
                <a:solidFill>
                  <a:srgbClr val="000000"/>
                </a:solidFill>
              </a:ln>
            </c:spPr>
            <c:extLst>
              <c:ext xmlns:c16="http://schemas.microsoft.com/office/drawing/2014/chart" uri="{C3380CC4-5D6E-409C-BE32-E72D297353CC}">
                <c16:uniqueId val="{00000007-26D7-4E64-B2CF-BF1D72C86196}"/>
              </c:ext>
            </c:extLst>
          </c:dPt>
          <c:dPt>
            <c:idx val="5"/>
            <c:invertIfNegative val="1"/>
            <c:bubble3D val="0"/>
            <c:spPr>
              <a:solidFill>
                <a:srgbClr val="4A86E8"/>
              </a:solidFill>
              <a:ln cmpd="sng">
                <a:solidFill>
                  <a:srgbClr val="000000"/>
                </a:solidFill>
              </a:ln>
            </c:spPr>
            <c:extLst>
              <c:ext xmlns:c16="http://schemas.microsoft.com/office/drawing/2014/chart" uri="{C3380CC4-5D6E-409C-BE32-E72D297353CC}">
                <c16:uniqueId val="{00000009-26D7-4E64-B2CF-BF1D72C86196}"/>
              </c:ext>
            </c:extLst>
          </c:dPt>
          <c:dPt>
            <c:idx val="6"/>
            <c:invertIfNegative val="1"/>
            <c:bubble3D val="0"/>
            <c:spPr>
              <a:solidFill>
                <a:srgbClr val="FFFF00"/>
              </a:solidFill>
              <a:ln cmpd="sng">
                <a:solidFill>
                  <a:srgbClr val="000000"/>
                </a:solidFill>
              </a:ln>
            </c:spPr>
            <c:extLst>
              <c:ext xmlns:c16="http://schemas.microsoft.com/office/drawing/2014/chart" uri="{C3380CC4-5D6E-409C-BE32-E72D297353CC}">
                <c16:uniqueId val="{0000000B-26D7-4E64-B2CF-BF1D72C86196}"/>
              </c:ext>
            </c:extLst>
          </c:dPt>
          <c:dPt>
            <c:idx val="7"/>
            <c:invertIfNegative val="1"/>
            <c:bubble3D val="0"/>
            <c:spPr>
              <a:solidFill>
                <a:srgbClr val="6AA84F"/>
              </a:solidFill>
              <a:ln cmpd="sng">
                <a:solidFill>
                  <a:srgbClr val="000000"/>
                </a:solidFill>
              </a:ln>
            </c:spPr>
            <c:extLst>
              <c:ext xmlns:c16="http://schemas.microsoft.com/office/drawing/2014/chart" uri="{C3380CC4-5D6E-409C-BE32-E72D297353CC}">
                <c16:uniqueId val="{0000000D-26D7-4E64-B2CF-BF1D72C86196}"/>
              </c:ext>
            </c:extLst>
          </c:dPt>
          <c:dLbls>
            <c:spPr>
              <a:noFill/>
              <a:ln>
                <a:noFill/>
              </a:ln>
              <a:effectLst/>
            </c:spPr>
            <c:txPr>
              <a:bodyPr/>
              <a:lstStyle/>
              <a:p>
                <a:pPr lvl="0">
                  <a:defRPr b="1" i="0"/>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'CONSOLIDADO POR COMUNA'!$C$38:$C$46</c:f>
              <c:strCache>
                <c:ptCount val="9"/>
                <c:pt idx="0">
                  <c:v>RAMPAS ELÉCTRICAS</c:v>
                </c:pt>
                <c:pt idx="1">
                  <c:v>PLATAFORMAS ELEVADORAS</c:v>
                </c:pt>
                <c:pt idx="2">
                  <c:v>PUERTAS ELÉCTRICAS VEHICULARES</c:v>
                </c:pt>
                <c:pt idx="3">
                  <c:v>PUERTAS ELÉCTRICAS PEATONALES</c:v>
                </c:pt>
                <c:pt idx="4">
                  <c:v>ESCALERAS ELECTRICAS</c:v>
                </c:pt>
                <c:pt idx="5">
                  <c:v>ASCENSORES</c:v>
                </c:pt>
                <c:pt idx="6">
                  <c:v>TOTAL SISTEMAS CERTIFICADOS</c:v>
                </c:pt>
                <c:pt idx="7">
                  <c:v>TOTAL VISITAS REALIZADAS</c:v>
                </c:pt>
                <c:pt idx="8">
                  <c:v>TOTAL STV VERIFICADOS</c:v>
                </c:pt>
              </c:strCache>
            </c:strRef>
          </c:cat>
          <c:val>
            <c:numRef>
              <c:f>'CONSOLIDADO POR COMUNA'!$D$38:$D$46</c:f>
              <c:numCache>
                <c:formatCode>General</c:formatCode>
                <c:ptCount val="9"/>
                <c:pt idx="0">
                  <c:v>31</c:v>
                </c:pt>
                <c:pt idx="1">
                  <c:v>94</c:v>
                </c:pt>
                <c:pt idx="2">
                  <c:v>565</c:v>
                </c:pt>
                <c:pt idx="3">
                  <c:v>202</c:v>
                </c:pt>
                <c:pt idx="4">
                  <c:v>183</c:v>
                </c:pt>
                <c:pt idx="5">
                  <c:v>1778</c:v>
                </c:pt>
                <c:pt idx="6">
                  <c:v>559</c:v>
                </c:pt>
                <c:pt idx="7">
                  <c:v>753</c:v>
                </c:pt>
                <c:pt idx="8">
                  <c:v>2853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26D7-4E64-B2CF-BF1D72C86196}"/>
            </c:ext>
          </c:extLst>
        </c:ser>
        <c:dLbls>
          <c:showLegendKey val="0"/>
          <c:showVal val="0"/>
          <c:showCatName val="0"/>
          <c:showSerName val="0"/>
          <c:showPercent val="0"/>
          <c:showBubbleSize val="0"/>
        </c:dLbls>
        <c:gapWidth val="150"/>
        <c:axId val="718220479"/>
        <c:axId val="344694353"/>
      </c:barChart>
      <c:catAx>
        <c:axId val="71822047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TRANSPORTE VERTICAL CONSOLIDADO DE VISITAS AÑO 2021</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C"/>
          </a:p>
        </c:txPr>
        <c:crossAx val="344694353"/>
        <c:crosses val="autoZero"/>
        <c:auto val="1"/>
        <c:lblAlgn val="ctr"/>
        <c:lblOffset val="100"/>
        <c:noMultiLvlLbl val="1"/>
      </c:catAx>
      <c:valAx>
        <c:axId val="3446943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endParaRPr lang="es-EC"/>
          </a:p>
        </c:txPr>
        <c:crossAx val="718220479"/>
        <c:crosses val="autoZero"/>
        <c:crossBetween val="between"/>
      </c:valAx>
    </c:plotArea>
    <c:legend>
      <c:legendPos val="r"/>
      <c:overlay val="0"/>
      <c:txPr>
        <a:bodyPr/>
        <a:lstStyle/>
        <a:p>
          <a:pPr lvl="0">
            <a:defRPr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v>VERIFICACIÓN DEL TRÁMITE</c:v>
          </c:tx>
          <c:spPr>
            <a:solidFill>
              <a:srgbClr val="4F81BD"/>
            </a:solidFill>
            <a:ln cmpd="sng">
              <a:solidFill>
                <a:srgbClr val="000000"/>
              </a:solidFill>
            </a:ln>
          </c:spPr>
          <c:invertIfNegative val="1"/>
          <c:dPt>
            <c:idx val="1"/>
            <c:invertIfNegative val="1"/>
            <c:bubble3D val="0"/>
            <c:spPr>
              <a:solidFill>
                <a:srgbClr val="C0504D"/>
              </a:solidFill>
              <a:ln cmpd="sng">
                <a:solidFill>
                  <a:srgbClr val="000000"/>
                </a:solidFill>
              </a:ln>
            </c:spPr>
            <c:extLst>
              <c:ext xmlns:c16="http://schemas.microsoft.com/office/drawing/2014/chart" uri="{C3380CC4-5D6E-409C-BE32-E72D297353CC}">
                <c16:uniqueId val="{00000001-5405-423D-BA61-B018E5AB6BD0}"/>
              </c:ext>
            </c:extLst>
          </c:dPt>
          <c:dPt>
            <c:idx val="2"/>
            <c:invertIfNegative val="1"/>
            <c:bubble3D val="0"/>
            <c:spPr>
              <a:solidFill>
                <a:srgbClr val="9BBB59"/>
              </a:solidFill>
              <a:ln cmpd="sng">
                <a:solidFill>
                  <a:srgbClr val="000000"/>
                </a:solidFill>
              </a:ln>
            </c:spPr>
            <c:extLst>
              <c:ext xmlns:c16="http://schemas.microsoft.com/office/drawing/2014/chart" uri="{C3380CC4-5D6E-409C-BE32-E72D297353CC}">
                <c16:uniqueId val="{00000003-5405-423D-BA61-B018E5AB6BD0}"/>
              </c:ext>
            </c:extLst>
          </c:dPt>
          <c:dPt>
            <c:idx val="3"/>
            <c:invertIfNegative val="1"/>
            <c:bubble3D val="0"/>
            <c:spPr>
              <a:solidFill>
                <a:srgbClr val="8064A2"/>
              </a:solidFill>
              <a:ln cmpd="sng">
                <a:solidFill>
                  <a:srgbClr val="000000"/>
                </a:solidFill>
              </a:ln>
            </c:spPr>
            <c:extLst>
              <c:ext xmlns:c16="http://schemas.microsoft.com/office/drawing/2014/chart" uri="{C3380CC4-5D6E-409C-BE32-E72D297353CC}">
                <c16:uniqueId val="{00000005-5405-423D-BA61-B018E5AB6BD0}"/>
              </c:ext>
            </c:extLst>
          </c:dPt>
          <c:cat>
            <c:strRef>
              <c:f>'PROCESO DE CERTIFICACION'!$C$4:$C$7</c:f>
              <c:strCache>
                <c:ptCount val="4"/>
                <c:pt idx="0">
                  <c:v>Si</c:v>
                </c:pt>
                <c:pt idx="1">
                  <c:v>No</c:v>
                </c:pt>
                <c:pt idx="2">
                  <c:v>Proceso</c:v>
                </c:pt>
                <c:pt idx="3">
                  <c:v>Total</c:v>
                </c:pt>
              </c:strCache>
            </c:strRef>
          </c:cat>
          <c:val>
            <c:numRef>
              <c:f>'PROCESO DE CERTIFICACION'!$D$4:$D$7</c:f>
              <c:numCache>
                <c:formatCode>General</c:formatCode>
                <c:ptCount val="4"/>
                <c:pt idx="0">
                  <c:v>11</c:v>
                </c:pt>
                <c:pt idx="1">
                  <c:v>35</c:v>
                </c:pt>
                <c:pt idx="2">
                  <c:v>18</c:v>
                </c:pt>
                <c:pt idx="3">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5405-423D-BA61-B018E5AB6BD0}"/>
            </c:ext>
          </c:extLst>
        </c:ser>
        <c:dLbls>
          <c:showLegendKey val="0"/>
          <c:showVal val="0"/>
          <c:showCatName val="0"/>
          <c:showSerName val="0"/>
          <c:showPercent val="0"/>
          <c:showBubbleSize val="0"/>
        </c:dLbls>
        <c:gapWidth val="150"/>
        <c:axId val="618815540"/>
        <c:axId val="1577403249"/>
      </c:barChart>
      <c:catAx>
        <c:axId val="61881554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sz="1000" b="0" i="0">
                <a:solidFill>
                  <a:srgbClr val="000000"/>
                </a:solidFill>
                <a:latin typeface="Arial"/>
              </a:defRPr>
            </a:pPr>
            <a:endParaRPr lang="es-EC"/>
          </a:p>
        </c:txPr>
        <c:crossAx val="1577403249"/>
        <c:crosses val="autoZero"/>
        <c:auto val="1"/>
        <c:lblAlgn val="ctr"/>
        <c:lblOffset val="100"/>
        <c:noMultiLvlLbl val="1"/>
      </c:catAx>
      <c:valAx>
        <c:axId val="1577403249"/>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0"/>
        <c:majorTickMark val="cross"/>
        <c:minorTickMark val="cross"/>
        <c:tickLblPos val="nextTo"/>
        <c:spPr>
          <a:ln/>
        </c:spPr>
        <c:txPr>
          <a:bodyPr/>
          <a:lstStyle/>
          <a:p>
            <a:pPr lvl="0">
              <a:defRPr sz="1000" b="0" i="0">
                <a:solidFill>
                  <a:srgbClr val="000000"/>
                </a:solidFill>
                <a:latin typeface="Calibri"/>
              </a:defRPr>
            </a:pPr>
            <a:endParaRPr lang="es-EC"/>
          </a:p>
        </c:txPr>
        <c:crossAx val="618815540"/>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spPr>
            <a:solidFill>
              <a:srgbClr val="6092F7"/>
            </a:solidFill>
            <a:ln cmpd="sng">
              <a:solidFill>
                <a:srgbClr val="000000"/>
              </a:solidFill>
            </a:ln>
          </c:spPr>
          <c:invertIfNegative val="1"/>
          <c:dPt>
            <c:idx val="0"/>
            <c:invertIfNegative val="1"/>
            <c:bubble3D val="0"/>
            <c:spPr>
              <a:solidFill>
                <a:srgbClr val="004586"/>
              </a:solidFill>
              <a:ln cmpd="sng">
                <a:solidFill>
                  <a:srgbClr val="000000"/>
                </a:solidFill>
              </a:ln>
            </c:spPr>
            <c:extLst>
              <c:ext xmlns:c16="http://schemas.microsoft.com/office/drawing/2014/chart" uri="{C3380CC4-5D6E-409C-BE32-E72D297353CC}">
                <c16:uniqueId val="{00000001-B926-48BB-ACDF-676B993420D3}"/>
              </c:ext>
            </c:extLst>
          </c:dPt>
          <c:dPt>
            <c:idx val="1"/>
            <c:invertIfNegative val="1"/>
            <c:bubble3D val="0"/>
            <c:spPr>
              <a:solidFill>
                <a:srgbClr val="FF420E"/>
              </a:solidFill>
              <a:ln cmpd="sng">
                <a:solidFill>
                  <a:srgbClr val="000000"/>
                </a:solidFill>
              </a:ln>
            </c:spPr>
            <c:extLst>
              <c:ext xmlns:c16="http://schemas.microsoft.com/office/drawing/2014/chart" uri="{C3380CC4-5D6E-409C-BE32-E72D297353CC}">
                <c16:uniqueId val="{00000003-B926-48BB-ACDF-676B993420D3}"/>
              </c:ext>
            </c:extLst>
          </c:dPt>
          <c:dPt>
            <c:idx val="2"/>
            <c:invertIfNegative val="1"/>
            <c:bubble3D val="0"/>
            <c:spPr>
              <a:solidFill>
                <a:srgbClr val="FFD320"/>
              </a:solidFill>
              <a:ln cmpd="sng">
                <a:solidFill>
                  <a:srgbClr val="000000"/>
                </a:solidFill>
              </a:ln>
            </c:spPr>
            <c:extLst>
              <c:ext xmlns:c16="http://schemas.microsoft.com/office/drawing/2014/chart" uri="{C3380CC4-5D6E-409C-BE32-E72D297353CC}">
                <c16:uniqueId val="{00000005-B926-48BB-ACDF-676B993420D3}"/>
              </c:ext>
            </c:extLst>
          </c:dPt>
          <c:dPt>
            <c:idx val="3"/>
            <c:invertIfNegative val="1"/>
            <c:bubble3D val="0"/>
            <c:spPr>
              <a:solidFill>
                <a:srgbClr val="579D1C"/>
              </a:solidFill>
              <a:ln cmpd="sng">
                <a:solidFill>
                  <a:srgbClr val="000000"/>
                </a:solidFill>
              </a:ln>
            </c:spPr>
            <c:extLst>
              <c:ext xmlns:c16="http://schemas.microsoft.com/office/drawing/2014/chart" uri="{C3380CC4-5D6E-409C-BE32-E72D297353CC}">
                <c16:uniqueId val="{00000007-B926-48BB-ACDF-676B993420D3}"/>
              </c:ext>
            </c:extLst>
          </c:dPt>
          <c:dPt>
            <c:idx val="4"/>
            <c:invertIfNegative val="1"/>
            <c:bubble3D val="0"/>
            <c:spPr>
              <a:solidFill>
                <a:srgbClr val="7E0021"/>
              </a:solidFill>
              <a:ln cmpd="sng">
                <a:solidFill>
                  <a:srgbClr val="000000"/>
                </a:solidFill>
              </a:ln>
            </c:spPr>
            <c:extLst>
              <c:ext xmlns:c16="http://schemas.microsoft.com/office/drawing/2014/chart" uri="{C3380CC4-5D6E-409C-BE32-E72D297353CC}">
                <c16:uniqueId val="{00000009-B926-48BB-ACDF-676B993420D3}"/>
              </c:ext>
            </c:extLst>
          </c:dPt>
          <c:dPt>
            <c:idx val="5"/>
            <c:invertIfNegative val="1"/>
            <c:bubble3D val="0"/>
            <c:spPr>
              <a:solidFill>
                <a:srgbClr val="83CAFF"/>
              </a:solidFill>
              <a:ln cmpd="sng">
                <a:solidFill>
                  <a:srgbClr val="000000"/>
                </a:solidFill>
              </a:ln>
            </c:spPr>
            <c:extLst>
              <c:ext xmlns:c16="http://schemas.microsoft.com/office/drawing/2014/chart" uri="{C3380CC4-5D6E-409C-BE32-E72D297353CC}">
                <c16:uniqueId val="{0000000B-B926-48BB-ACDF-676B993420D3}"/>
              </c:ext>
            </c:extLst>
          </c:dPt>
          <c:dPt>
            <c:idx val="6"/>
            <c:invertIfNegative val="1"/>
            <c:bubble3D val="0"/>
            <c:spPr>
              <a:solidFill>
                <a:srgbClr val="314004"/>
              </a:solidFill>
              <a:ln cmpd="sng">
                <a:solidFill>
                  <a:srgbClr val="000000"/>
                </a:solidFill>
              </a:ln>
            </c:spPr>
            <c:extLst>
              <c:ext xmlns:c16="http://schemas.microsoft.com/office/drawing/2014/chart" uri="{C3380CC4-5D6E-409C-BE32-E72D297353CC}">
                <c16:uniqueId val="{0000000D-B926-48BB-ACDF-676B993420D3}"/>
              </c:ext>
            </c:extLst>
          </c:dPt>
          <c:dLbls>
            <c:spPr>
              <a:noFill/>
              <a:ln>
                <a:noFill/>
              </a:ln>
              <a:effectLst/>
            </c:spPr>
            <c:txPr>
              <a:bodyPr/>
              <a:lstStyle/>
              <a:p>
                <a:pPr lvl="0">
                  <a:defRPr sz="1000" b="0" i="0">
                    <a:solidFill>
                      <a:srgbClr val="FFFFFF"/>
                    </a:solidFill>
                    <a:latin typeface="Arial"/>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'PROCESO DE CERTIFICACION'!$I$3:$I$9</c:f>
              <c:strCache>
                <c:ptCount val="7"/>
                <c:pt idx="0">
                  <c:v>Total de ascensores</c:v>
                </c:pt>
                <c:pt idx="1">
                  <c:v>Total escaleras eléctricas</c:v>
                </c:pt>
                <c:pt idx="2">
                  <c:v>Total rampas eléctricas</c:v>
                </c:pt>
                <c:pt idx="3">
                  <c:v>Total puertas eléctricas peatonal</c:v>
                </c:pt>
                <c:pt idx="4">
                  <c:v>Total puertas eléctricas vehicular</c:v>
                </c:pt>
                <c:pt idx="5">
                  <c:v>Total plataformas elevadoras</c:v>
                </c:pt>
                <c:pt idx="6">
                  <c:v>TOTAL</c:v>
                </c:pt>
              </c:strCache>
            </c:strRef>
          </c:cat>
          <c:val>
            <c:numRef>
              <c:f>'PROCESO DE CERTIFICACION'!$J$3:$J$9</c:f>
              <c:numCache>
                <c:formatCode>General</c:formatCode>
                <c:ptCount val="7"/>
                <c:pt idx="0">
                  <c:v>6409</c:v>
                </c:pt>
                <c:pt idx="1">
                  <c:v>366</c:v>
                </c:pt>
                <c:pt idx="2">
                  <c:v>62</c:v>
                </c:pt>
                <c:pt idx="3">
                  <c:v>404</c:v>
                </c:pt>
                <c:pt idx="4">
                  <c:v>1130</c:v>
                </c:pt>
                <c:pt idx="5">
                  <c:v>188</c:v>
                </c:pt>
                <c:pt idx="6">
                  <c:v>8559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B926-48BB-ACDF-676B993420D3}"/>
            </c:ext>
          </c:extLst>
        </c:ser>
        <c:dLbls>
          <c:showLegendKey val="0"/>
          <c:showVal val="0"/>
          <c:showCatName val="0"/>
          <c:showSerName val="0"/>
          <c:showPercent val="0"/>
          <c:showBubbleSize val="0"/>
        </c:dLbls>
        <c:gapWidth val="150"/>
        <c:axId val="1581745482"/>
        <c:axId val="1305688034"/>
      </c:barChart>
      <c:catAx>
        <c:axId val="158174548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sz="1000" b="0" i="0">
                <a:solidFill>
                  <a:srgbClr val="FFFFFF"/>
                </a:solidFill>
                <a:latin typeface="Arial"/>
              </a:defRPr>
            </a:pPr>
            <a:endParaRPr lang="es-EC"/>
          </a:p>
        </c:txPr>
        <c:crossAx val="1305688034"/>
        <c:crosses val="autoZero"/>
        <c:auto val="1"/>
        <c:lblAlgn val="ctr"/>
        <c:lblOffset val="100"/>
        <c:noMultiLvlLbl val="1"/>
      </c:catAx>
      <c:valAx>
        <c:axId val="1305688034"/>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spPr>
          <a:ln/>
        </c:spPr>
        <c:txPr>
          <a:bodyPr/>
          <a:lstStyle/>
          <a:p>
            <a:pPr lvl="0">
              <a:defRPr sz="1000" b="0" i="0">
                <a:solidFill>
                  <a:srgbClr val="FFFFFF"/>
                </a:solidFill>
                <a:latin typeface="Arial"/>
              </a:defRPr>
            </a:pPr>
            <a:endParaRPr lang="es-EC"/>
          </a:p>
        </c:txPr>
        <c:crossAx val="1581745482"/>
        <c:crosses val="autoZero"/>
        <c:crossBetween val="between"/>
      </c:valAx>
      <c:spPr>
        <a:solidFill>
          <a:srgbClr val="454545"/>
        </a:solidFill>
      </c:spPr>
    </c:plotArea>
    <c:legend>
      <c:legendPos val="b"/>
      <c:overlay val="0"/>
      <c:txPr>
        <a:bodyPr/>
        <a:lstStyle/>
        <a:p>
          <a:pPr lvl="0">
            <a:defRPr sz="1000" b="0" i="0">
              <a:solidFill>
                <a:srgbClr val="FFFFFF"/>
              </a:solidFill>
              <a:latin typeface="Arial"/>
            </a:defRPr>
          </a:pPr>
          <a:endParaRPr lang="es-EC"/>
        </a:p>
      </c:txPr>
    </c:legend>
    <c:plotVisOnly val="1"/>
    <c:dispBlanksAs val="zero"/>
    <c:showDLblsOverMax val="1"/>
  </c:chart>
  <c:spPr>
    <a:solidFill>
      <a:srgbClr val="000000"/>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92</xdr:col>
      <xdr:colOff>638175</xdr:colOff>
      <xdr:row>215</xdr:row>
      <xdr:rowOff>0</xdr:rowOff>
    </xdr:from>
    <xdr:ext cx="6210300" cy="4457700"/>
    <xdr:graphicFrame macro="">
      <xdr:nvGraphicFramePr>
        <xdr:cNvPr id="790059481" name="Chart 1">
          <a:extLst>
            <a:ext uri="{FF2B5EF4-FFF2-40B4-BE49-F238E27FC236}">
              <a16:creationId xmlns:a16="http://schemas.microsoft.com/office/drawing/2014/main" id="{00000000-0008-0000-0000-0000D9591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0</xdr:row>
      <xdr:rowOff>142875</xdr:rowOff>
    </xdr:from>
    <xdr:ext cx="6962775" cy="5010150"/>
    <xdr:graphicFrame macro="">
      <xdr:nvGraphicFramePr>
        <xdr:cNvPr id="834905967" name="Chart 2">
          <a:extLst>
            <a:ext uri="{FF2B5EF4-FFF2-40B4-BE49-F238E27FC236}">
              <a16:creationId xmlns:a16="http://schemas.microsoft.com/office/drawing/2014/main" id="{00000000-0008-0000-0200-00006FA7C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0</xdr:colOff>
      <xdr:row>36</xdr:row>
      <xdr:rowOff>9525</xdr:rowOff>
    </xdr:from>
    <xdr:ext cx="5715000" cy="5610225"/>
    <xdr:graphicFrame macro="">
      <xdr:nvGraphicFramePr>
        <xdr:cNvPr id="1418903336" name="Chart 3" title="Gráfico">
          <a:extLst>
            <a:ext uri="{FF2B5EF4-FFF2-40B4-BE49-F238E27FC236}">
              <a16:creationId xmlns:a16="http://schemas.microsoft.com/office/drawing/2014/main" id="{00000000-0008-0000-0200-000028BF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3200400" cy="2667000"/>
    <xdr:graphicFrame macro="">
      <xdr:nvGraphicFramePr>
        <xdr:cNvPr id="1941076341" name="Chart 4">
          <a:extLst>
            <a:ext uri="{FF2B5EF4-FFF2-40B4-BE49-F238E27FC236}">
              <a16:creationId xmlns:a16="http://schemas.microsoft.com/office/drawing/2014/main" id="{00000000-0008-0000-0300-00007579B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0</xdr:colOff>
      <xdr:row>10</xdr:row>
      <xdr:rowOff>0</xdr:rowOff>
    </xdr:from>
    <xdr:ext cx="4029075" cy="3676650"/>
    <xdr:graphicFrame macro="">
      <xdr:nvGraphicFramePr>
        <xdr:cNvPr id="263160882" name="Chart 5">
          <a:extLst>
            <a:ext uri="{FF2B5EF4-FFF2-40B4-BE49-F238E27FC236}">
              <a16:creationId xmlns:a16="http://schemas.microsoft.com/office/drawing/2014/main" id="{00000000-0008-0000-0300-00003284A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admonofta@asdministracionesgj.com" TargetMode="External"/><Relationship Id="rId21" Type="http://schemas.openxmlformats.org/officeDocument/2006/relationships/hyperlink" Target="mailto:mrondon@epssanitas.com" TargetMode="External"/><Relationship Id="rId42" Type="http://schemas.openxmlformats.org/officeDocument/2006/relationships/hyperlink" Target="mailto:lupearana1@hotmail.com" TargetMode="External"/><Relationship Id="rId63" Type="http://schemas.openxmlformats.org/officeDocument/2006/relationships/hyperlink" Target="mailto:asistenteoperativopacto@gmail.com" TargetMode="External"/><Relationship Id="rId84" Type="http://schemas.openxmlformats.org/officeDocument/2006/relationships/hyperlink" Target="mailto:gap_0601@hotmail.com" TargetMode="External"/><Relationship Id="rId138" Type="http://schemas.openxmlformats.org/officeDocument/2006/relationships/hyperlink" Target="http://s.as/" TargetMode="External"/><Relationship Id="rId159" Type="http://schemas.openxmlformats.org/officeDocument/2006/relationships/hyperlink" Target="mailto:gerencia.cali@azorhoteles.com" TargetMode="External"/><Relationship Id="rId170" Type="http://schemas.openxmlformats.org/officeDocument/2006/relationships/hyperlink" Target="mailto:Jefe.calicentro@coprocenva.com" TargetMode="External"/><Relationship Id="rId107" Type="http://schemas.openxmlformats.org/officeDocument/2006/relationships/hyperlink" Target="mailto:reservas@ambarhotelboutique.com" TargetMode="External"/><Relationship Id="rId11" Type="http://schemas.openxmlformats.org/officeDocument/2006/relationships/hyperlink" Target="mailto:edinsonquintero@clinicasdeoccidente.com" TargetMode="External"/><Relationship Id="rId32" Type="http://schemas.openxmlformats.org/officeDocument/2006/relationships/hyperlink" Target="mailto:gerencia@hotelpuertadesanantonio.com" TargetMode="External"/><Relationship Id="rId53" Type="http://schemas.openxmlformats.org/officeDocument/2006/relationships/hyperlink" Target="mailto:asistenteoperativopacto@gmail.com" TargetMode="External"/><Relationship Id="rId74" Type="http://schemas.openxmlformats.org/officeDocument/2006/relationships/hyperlink" Target="mailto:coordinadoradmon@recuperarips.com" TargetMode="External"/><Relationship Id="rId128" Type="http://schemas.openxmlformats.org/officeDocument/2006/relationships/hyperlink" Target="mailto:pradosdezaragoza@gmail.com" TargetMode="External"/><Relationship Id="rId149" Type="http://schemas.openxmlformats.org/officeDocument/2006/relationships/hyperlink" Target="mailto:asis.go@administracionesgj.com" TargetMode="External"/><Relationship Id="rId5" Type="http://schemas.openxmlformats.org/officeDocument/2006/relationships/hyperlink" Target="mailto:admonmarfila@gmail.com" TargetMode="External"/><Relationship Id="rId95" Type="http://schemas.openxmlformats.org/officeDocument/2006/relationships/hyperlink" Target="mailto:crfarfala@gmail.com" TargetMode="External"/><Relationship Id="rId160" Type="http://schemas.openxmlformats.org/officeDocument/2006/relationships/hyperlink" Target="mailto:mantenimientocali@ideo.com.co" TargetMode="External"/><Relationship Id="rId181" Type="http://schemas.openxmlformats.org/officeDocument/2006/relationships/hyperlink" Target="http://edinson.quinteroclinicadeoccidente.com/" TargetMode="External"/><Relationship Id="rId22" Type="http://schemas.openxmlformats.org/officeDocument/2006/relationships/hyperlink" Target="mailto:edinsonquintero@clinicasdeoccidente.com" TargetMode="External"/><Relationship Id="rId43" Type="http://schemas.openxmlformats.org/officeDocument/2006/relationships/hyperlink" Target="mailto:gerencia@delvalle.eph.com" TargetMode="External"/><Relationship Id="rId64" Type="http://schemas.openxmlformats.org/officeDocument/2006/relationships/hyperlink" Target="mailto:orlandoarango@confandi.com.co" TargetMode="External"/><Relationship Id="rId118" Type="http://schemas.openxmlformats.org/officeDocument/2006/relationships/hyperlink" Target="mailto:cpalmarcoomeva01@hotmail.com" TargetMode="External"/><Relationship Id="rId139" Type="http://schemas.openxmlformats.org/officeDocument/2006/relationships/hyperlink" Target="http://calijohn29gmail.com/" TargetMode="External"/><Relationship Id="rId85" Type="http://schemas.openxmlformats.org/officeDocument/2006/relationships/hyperlink" Target="mailto:aychelbte@hotmail.com" TargetMode="External"/><Relationship Id="rId150" Type="http://schemas.openxmlformats.org/officeDocument/2006/relationships/hyperlink" Target="mailto:asis.go@administracionesgj.com" TargetMode="External"/><Relationship Id="rId171" Type="http://schemas.openxmlformats.org/officeDocument/2006/relationships/hyperlink" Target="mailto:granada.091@farmatodo.com" TargetMode="External"/><Relationship Id="rId12" Type="http://schemas.openxmlformats.org/officeDocument/2006/relationships/hyperlink" Target="mailto:edinsonquintero@clinicasdeoccidente.com" TargetMode="External"/><Relationship Id="rId33" Type="http://schemas.openxmlformats.org/officeDocument/2006/relationships/hyperlink" Target="mailto:mantenimiento@cqbelleza.com" TargetMode="External"/><Relationship Id="rId108" Type="http://schemas.openxmlformats.org/officeDocument/2006/relationships/hyperlink" Target="mailto:admon.kalua2019@gmail.com" TargetMode="External"/><Relationship Id="rId129" Type="http://schemas.openxmlformats.org/officeDocument/2006/relationships/hyperlink" Target="mailto:javiernando876@hotmail.com" TargetMode="External"/><Relationship Id="rId54" Type="http://schemas.openxmlformats.org/officeDocument/2006/relationships/hyperlink" Target="mailto:dir.aso@vivealaddin.com" TargetMode="External"/><Relationship Id="rId75" Type="http://schemas.openxmlformats.org/officeDocument/2006/relationships/hyperlink" Target="mailto:edwin.arango@profamilia.org.co" TargetMode="External"/><Relationship Id="rId96" Type="http://schemas.openxmlformats.org/officeDocument/2006/relationships/hyperlink" Target="mailto:crfronteira@gmail.com" TargetMode="External"/><Relationship Id="rId140" Type="http://schemas.openxmlformats.org/officeDocument/2006/relationships/hyperlink" Target="mailto:hotelnavgiraldoss@hotmail.com" TargetMode="External"/><Relationship Id="rId161" Type="http://schemas.openxmlformats.org/officeDocument/2006/relationships/hyperlink" Target="mailto:admonzafirob@gmail.com" TargetMode="External"/><Relationship Id="rId182" Type="http://schemas.openxmlformats.org/officeDocument/2006/relationships/hyperlink" Target="http://motelkissme.com/" TargetMode="External"/><Relationship Id="rId6" Type="http://schemas.openxmlformats.org/officeDocument/2006/relationships/hyperlink" Target="mailto:edificosantateresita@gmail.com" TargetMode="External"/><Relationship Id="rId23" Type="http://schemas.openxmlformats.org/officeDocument/2006/relationships/hyperlink" Target="mailto:mauricio.serna@fvl.org.co" TargetMode="External"/><Relationship Id="rId119" Type="http://schemas.openxmlformats.org/officeDocument/2006/relationships/hyperlink" Target="mailto:conjuntorincondelcampestre@hotmail.com" TargetMode="External"/><Relationship Id="rId44" Type="http://schemas.openxmlformats.org/officeDocument/2006/relationships/hyperlink" Target="mailto:info@clinicanuevadecali.com" TargetMode="External"/><Relationship Id="rId60" Type="http://schemas.openxmlformats.org/officeDocument/2006/relationships/hyperlink" Target="mailto:asistenteoperativopacto@gmail.com" TargetMode="External"/><Relationship Id="rId65" Type="http://schemas.openxmlformats.org/officeDocument/2006/relationships/hyperlink" Target="mailto:admusi15@hotmail.com" TargetMode="External"/><Relationship Id="rId81" Type="http://schemas.openxmlformats.org/officeDocument/2006/relationships/hyperlink" Target="mailto:crterrazino@hotmail.com" TargetMode="External"/><Relationship Id="rId86" Type="http://schemas.openxmlformats.org/officeDocument/2006/relationships/hyperlink" Target="mailto:xnarvadez@rgcia.com" TargetMode="External"/><Relationship Id="rId130" Type="http://schemas.openxmlformats.org/officeDocument/2006/relationships/hyperlink" Target="mailto:parquedelalcazar@outlook.es" TargetMode="External"/><Relationship Id="rId135" Type="http://schemas.openxmlformats.org/officeDocument/2006/relationships/hyperlink" Target="mailto:torresdela7@hotmail.com" TargetMode="External"/><Relationship Id="rId151" Type="http://schemas.openxmlformats.org/officeDocument/2006/relationships/hyperlink" Target="mailto:asis.go@administracionesgj.com" TargetMode="External"/><Relationship Id="rId156" Type="http://schemas.openxmlformats.org/officeDocument/2006/relationships/hyperlink" Target="mailto:bosquesdevizcaya@gmail.com" TargetMode="External"/><Relationship Id="rId177" Type="http://schemas.openxmlformats.org/officeDocument/2006/relationships/hyperlink" Target="mailto:torresdealicanteadmon@hotmail.com" TargetMode="External"/><Relationship Id="rId172" Type="http://schemas.openxmlformats.org/officeDocument/2006/relationships/hyperlink" Target="mailto:portaldelaflora@hotmail.com" TargetMode="External"/><Relationship Id="rId13" Type="http://schemas.openxmlformats.org/officeDocument/2006/relationships/hyperlink" Target="mailto:lorenadp@virreysolisips.com.co" TargetMode="External"/><Relationship Id="rId18" Type="http://schemas.openxmlformats.org/officeDocument/2006/relationships/hyperlink" Target="mailto:mauricio.serna@fvl.org.co" TargetMode="External"/><Relationship Id="rId39" Type="http://schemas.openxmlformats.org/officeDocument/2006/relationships/hyperlink" Target="mailto:admsanrafaelcr@gmail.com" TargetMode="External"/><Relationship Id="rId109" Type="http://schemas.openxmlformats.org/officeDocument/2006/relationships/hyperlink" Target="mailto:vical39@hotmail.com" TargetMode="External"/><Relationship Id="rId34" Type="http://schemas.openxmlformats.org/officeDocument/2006/relationships/hyperlink" Target="mailto:daignostimotorsyamaha@gmaill.com" TargetMode="External"/><Relationship Id="rId50" Type="http://schemas.openxmlformats.org/officeDocument/2006/relationships/hyperlink" Target="mailto:asistenteoperativopacto@gmail.com" TargetMode="External"/><Relationship Id="rId55" Type="http://schemas.openxmlformats.org/officeDocument/2006/relationships/hyperlink" Target="mailto:sildanavc@saludtotal.com.co" TargetMode="External"/><Relationship Id="rId76" Type="http://schemas.openxmlformats.org/officeDocument/2006/relationships/hyperlink" Target="mailto:talentohumano.henval@gmail.com" TargetMode="External"/><Relationship Id="rId97" Type="http://schemas.openxmlformats.org/officeDocument/2006/relationships/hyperlink" Target="mailto:crmarbella@gmail.com" TargetMode="External"/><Relationship Id="rId104" Type="http://schemas.openxmlformats.org/officeDocument/2006/relationships/hyperlink" Target="mailto:crtorresdealcala26@gmail.com" TargetMode="External"/><Relationship Id="rId120" Type="http://schemas.openxmlformats.org/officeDocument/2006/relationships/hyperlink" Target="mailto:edificiotorregolf@gmail.com" TargetMode="External"/><Relationship Id="rId125" Type="http://schemas.openxmlformats.org/officeDocument/2006/relationships/hyperlink" Target="mailto:idalbam@hotmail.com" TargetMode="External"/><Relationship Id="rId141" Type="http://schemas.openxmlformats.org/officeDocument/2006/relationships/hyperlink" Target="mailto:ccdiamante1@yahoo.com" TargetMode="External"/><Relationship Id="rId146" Type="http://schemas.openxmlformats.org/officeDocument/2006/relationships/hyperlink" Target="http://lsgiraldosupertiendascanaveral.com/" TargetMode="External"/><Relationship Id="rId167" Type="http://schemas.openxmlformats.org/officeDocument/2006/relationships/hyperlink" Target="http://andrismadrd0421gmail.com/" TargetMode="External"/><Relationship Id="rId7" Type="http://schemas.openxmlformats.org/officeDocument/2006/relationships/hyperlink" Target="mailto:alferezrealph@gmail.com" TargetMode="External"/><Relationship Id="rId71" Type="http://schemas.openxmlformats.org/officeDocument/2006/relationships/hyperlink" Target="mailto:Jardin121@hotmail.com" TargetMode="External"/><Relationship Id="rId92" Type="http://schemas.openxmlformats.org/officeDocument/2006/relationships/hyperlink" Target="http://cristale-1hotmail.com/" TargetMode="External"/><Relationship Id="rId162" Type="http://schemas.openxmlformats.org/officeDocument/2006/relationships/hyperlink" Target="mailto:admonzafiroc@gmail.com" TargetMode="External"/><Relationship Id="rId183" Type="http://schemas.openxmlformats.org/officeDocument/2006/relationships/drawing" Target="../drawings/drawing1.xml"/><Relationship Id="rId2" Type="http://schemas.openxmlformats.org/officeDocument/2006/relationships/hyperlink" Target="http://baronaplazahotmail.com/" TargetMode="External"/><Relationship Id="rId29" Type="http://schemas.openxmlformats.org/officeDocument/2006/relationships/hyperlink" Target="mailto:mantenimiento.electrico@clinicanuestra.com" TargetMode="External"/><Relationship Id="rId24" Type="http://schemas.openxmlformats.org/officeDocument/2006/relationships/hyperlink" Target="mailto:administrador@cmfarallones.com" TargetMode="External"/><Relationship Id="rId40" Type="http://schemas.openxmlformats.org/officeDocument/2006/relationships/hyperlink" Target="mailto:mantenimiento@comfenalcovalle.com.co" TargetMode="External"/><Relationship Id="rId45" Type="http://schemas.openxmlformats.org/officeDocument/2006/relationships/hyperlink" Target="mailto:info@clinicanuevadecali.com" TargetMode="External"/><Relationship Id="rId66" Type="http://schemas.openxmlformats.org/officeDocument/2006/relationships/hyperlink" Target="mailto:admin@prevrenal.org" TargetMode="External"/><Relationship Id="rId87" Type="http://schemas.openxmlformats.org/officeDocument/2006/relationships/hyperlink" Target="mailto:hgterminal@gmail.com" TargetMode="External"/><Relationship Id="rId110" Type="http://schemas.openxmlformats.org/officeDocument/2006/relationships/hyperlink" Target="mailto:dvcardona@sura.com.co" TargetMode="External"/><Relationship Id="rId115" Type="http://schemas.openxmlformats.org/officeDocument/2006/relationships/hyperlink" Target="mailto:uvamirandar@gmail.com" TargetMode="External"/><Relationship Id="rId131" Type="http://schemas.openxmlformats.org/officeDocument/2006/relationships/hyperlink" Target="mailto:ecantec@cendoj.ramajudicial.gov.co" TargetMode="External"/><Relationship Id="rId136" Type="http://schemas.openxmlformats.org/officeDocument/2006/relationships/hyperlink" Target="mailto:mercadeokissme@gmail.com" TargetMode="External"/><Relationship Id="rId157" Type="http://schemas.openxmlformats.org/officeDocument/2006/relationships/hyperlink" Target="mailto:crarizona2019@gmail.com" TargetMode="External"/><Relationship Id="rId178" Type="http://schemas.openxmlformats.org/officeDocument/2006/relationships/hyperlink" Target="http://danyer114gmail.com/" TargetMode="External"/><Relationship Id="rId61" Type="http://schemas.openxmlformats.org/officeDocument/2006/relationships/hyperlink" Target="mailto:asistenteoperativopacto@gmail.com" TargetMode="External"/><Relationship Id="rId82" Type="http://schemas.openxmlformats.org/officeDocument/2006/relationships/hyperlink" Target="mailto:rincondelaflora3@gmail.com" TargetMode="External"/><Relationship Id="rId152" Type="http://schemas.openxmlformats.org/officeDocument/2006/relationships/hyperlink" Target="mailto:asis.go@administracionesgj.com" TargetMode="External"/><Relationship Id="rId173" Type="http://schemas.openxmlformats.org/officeDocument/2006/relationships/hyperlink" Target="mailto:Deiby.calle@hotmail.com" TargetMode="External"/><Relationship Id="rId19" Type="http://schemas.openxmlformats.org/officeDocument/2006/relationships/hyperlink" Target="mailto:martinemiliopalencia@hotmail.com" TargetMode="External"/><Relationship Id="rId14" Type="http://schemas.openxmlformats.org/officeDocument/2006/relationships/hyperlink" Target="mailto:asistenteinfraestructura1@diem.com.co" TargetMode="External"/><Relationship Id="rId30" Type="http://schemas.openxmlformats.org/officeDocument/2006/relationships/hyperlink" Target="mailto:mantenimiento_fisico@cosmitet.net" TargetMode="External"/><Relationship Id="rId35" Type="http://schemas.openxmlformats.org/officeDocument/2006/relationships/hyperlink" Target="mailto:dfperdomo@distrinissan.com.co" TargetMode="External"/><Relationship Id="rId56" Type="http://schemas.openxmlformats.org/officeDocument/2006/relationships/hyperlink" Target="mailto:lozanoylozanosas@hotmail.com" TargetMode="External"/><Relationship Id="rId77" Type="http://schemas.openxmlformats.org/officeDocument/2006/relationships/hyperlink" Target="mailto:lmc-ph@hotmail.com" TargetMode="External"/><Relationship Id="rId100" Type="http://schemas.openxmlformats.org/officeDocument/2006/relationships/hyperlink" Target="mailto:financiera@belanovacare.com" TargetMode="External"/><Relationship Id="rId105" Type="http://schemas.openxmlformats.org/officeDocument/2006/relationships/hyperlink" Target="mailto:riberasdelrio@gmail.com" TargetMode="External"/><Relationship Id="rId126" Type="http://schemas.openxmlformats.org/officeDocument/2006/relationships/hyperlink" Target="http://dri.a07rivialadin.com/" TargetMode="External"/><Relationship Id="rId147" Type="http://schemas.openxmlformats.org/officeDocument/2006/relationships/hyperlink" Target="mailto:asis.go@administracionesgj.com" TargetMode="External"/><Relationship Id="rId168" Type="http://schemas.openxmlformats.org/officeDocument/2006/relationships/hyperlink" Target="http://andrismadrd0421gmail.com/" TargetMode="External"/><Relationship Id="rId8" Type="http://schemas.openxmlformats.org/officeDocument/2006/relationships/hyperlink" Target="mailto:deval.espco-log@policia.gov.co" TargetMode="External"/><Relationship Id="rId51" Type="http://schemas.openxmlformats.org/officeDocument/2006/relationships/hyperlink" Target="mailto:asistenteoperativopacto@gmail.com" TargetMode="External"/><Relationship Id="rId72" Type="http://schemas.openxmlformats.org/officeDocument/2006/relationships/hyperlink" Target="mailto:acardona@hgv.com.co" TargetMode="External"/><Relationship Id="rId93" Type="http://schemas.openxmlformats.org/officeDocument/2006/relationships/hyperlink" Target="mailto:nicolas_benavides@coomeva.com.co" TargetMode="External"/><Relationship Id="rId98" Type="http://schemas.openxmlformats.org/officeDocument/2006/relationships/hyperlink" Target="mailto:dseguridad@palmettoplaza.com" TargetMode="External"/><Relationship Id="rId121" Type="http://schemas.openxmlformats.org/officeDocument/2006/relationships/hyperlink" Target="mailto:campestrereal@gmail.com" TargetMode="External"/><Relationship Id="rId142" Type="http://schemas.openxmlformats.org/officeDocument/2006/relationships/hyperlink" Target="mailto:cr.bosquesdelamartina@hotmail.com" TargetMode="External"/><Relationship Id="rId163" Type="http://schemas.openxmlformats.org/officeDocument/2006/relationships/hyperlink" Target="mailto:puentedelasquintas@gmail.com" TargetMode="External"/><Relationship Id="rId3" Type="http://schemas.openxmlformats.org/officeDocument/2006/relationships/hyperlink" Target="mailto:granateadmon@gmail.com" TargetMode="External"/><Relationship Id="rId25" Type="http://schemas.openxmlformats.org/officeDocument/2006/relationships/hyperlink" Target="mailto:amanzano@huvgov.co" TargetMode="External"/><Relationship Id="rId46" Type="http://schemas.openxmlformats.org/officeDocument/2006/relationships/hyperlink" Target="mailto:admonvida@administracionesgj.com" TargetMode="External"/><Relationship Id="rId67" Type="http://schemas.openxmlformats.org/officeDocument/2006/relationships/hyperlink" Target="mailto:dir.operativoredcali@medicips.com" TargetMode="External"/><Relationship Id="rId116" Type="http://schemas.openxmlformats.org/officeDocument/2006/relationships/hyperlink" Target="mailto:uvrbalconesdeguadalupe@gmail.com" TargetMode="External"/><Relationship Id="rId137" Type="http://schemas.openxmlformats.org/officeDocument/2006/relationships/hyperlink" Target="http://apartahotelloscisneshotmail.com/" TargetMode="External"/><Relationship Id="rId158" Type="http://schemas.openxmlformats.org/officeDocument/2006/relationships/hyperlink" Target="mailto:ovarela123@hotmail.com" TargetMode="External"/><Relationship Id="rId20" Type="http://schemas.openxmlformats.org/officeDocument/2006/relationships/hyperlink" Target="mailto:admon.ed.prvenir.ph@hotmail.com" TargetMode="External"/><Relationship Id="rId41" Type="http://schemas.openxmlformats.org/officeDocument/2006/relationships/hyperlink" Target="mailto:jaimesanclemente@fenalcovalle.com" TargetMode="External"/><Relationship Id="rId62" Type="http://schemas.openxmlformats.org/officeDocument/2006/relationships/hyperlink" Target="mailto:asistenteoperativopacto@gmail.com" TargetMode="External"/><Relationship Id="rId83" Type="http://schemas.openxmlformats.org/officeDocument/2006/relationships/hyperlink" Target="mailto:roblesdelnorte@gmail.com" TargetMode="External"/><Relationship Id="rId88" Type="http://schemas.openxmlformats.org/officeDocument/2006/relationships/hyperlink" Target="mailto:rincondelaflora1@gmail.com" TargetMode="External"/><Relationship Id="rId111" Type="http://schemas.openxmlformats.org/officeDocument/2006/relationships/hyperlink" Target="mailto:edificiojardincentral@gmail.com" TargetMode="External"/><Relationship Id="rId132" Type="http://schemas.openxmlformats.org/officeDocument/2006/relationships/hyperlink" Target="mailto:laportadadelahacienda@gmail.com" TargetMode="External"/><Relationship Id="rId153" Type="http://schemas.openxmlformats.org/officeDocument/2006/relationships/hyperlink" Target="mailto:asis.go@administracionesgj.com" TargetMode="External"/><Relationship Id="rId174" Type="http://schemas.openxmlformats.org/officeDocument/2006/relationships/hyperlink" Target="mailto:ortizerika94@gmail.com" TargetMode="External"/><Relationship Id="rId179" Type="http://schemas.openxmlformats.org/officeDocument/2006/relationships/hyperlink" Target="http://mantenimientonatancorp.es/" TargetMode="External"/><Relationship Id="rId15" Type="http://schemas.openxmlformats.org/officeDocument/2006/relationships/hyperlink" Target="mailto:mfcardenas@sura.com.co" TargetMode="External"/><Relationship Id="rId36" Type="http://schemas.openxmlformats.org/officeDocument/2006/relationships/hyperlink" Target="mailto:intenalco@intenalco.edu.co" TargetMode="External"/><Relationship Id="rId57" Type="http://schemas.openxmlformats.org/officeDocument/2006/relationships/hyperlink" Target="mailto:consultas@clinicafiore.com" TargetMode="External"/><Relationship Id="rId106" Type="http://schemas.openxmlformats.org/officeDocument/2006/relationships/hyperlink" Target="mailto:gerenciaintegrado@alkohoteles.com" TargetMode="External"/><Relationship Id="rId127" Type="http://schemas.openxmlformats.org/officeDocument/2006/relationships/hyperlink" Target="mailto:soporte.mantenimiento@christus.co" TargetMode="External"/><Relationship Id="rId10" Type="http://schemas.openxmlformats.org/officeDocument/2006/relationships/hyperlink" Target="mailto:edinsonquintero@clinicasdeoccidente.com" TargetMode="External"/><Relationship Id="rId31" Type="http://schemas.openxmlformats.org/officeDocument/2006/relationships/hyperlink" Target="mailto:reserva@hotelpuertadesanantonio.com" TargetMode="External"/><Relationship Id="rId52" Type="http://schemas.openxmlformats.org/officeDocument/2006/relationships/hyperlink" Target="mailto:asistenteoperativopacto@gmail.com" TargetMode="External"/><Relationship Id="rId73" Type="http://schemas.openxmlformats.org/officeDocument/2006/relationships/hyperlink" Target="mailto:acardona@hgv.com.co" TargetMode="External"/><Relationship Id="rId78" Type="http://schemas.openxmlformats.org/officeDocument/2006/relationships/hyperlink" Target="mailto:conjuntorincondelaflora4@gmail.com" TargetMode="External"/><Relationship Id="rId94" Type="http://schemas.openxmlformats.org/officeDocument/2006/relationships/hyperlink" Target="mailto:prados5690@gmail.com" TargetMode="External"/><Relationship Id="rId99" Type="http://schemas.openxmlformats.org/officeDocument/2006/relationships/hyperlink" Target="mailto:asistente1.sst@cootraemcali.com" TargetMode="External"/><Relationship Id="rId101" Type="http://schemas.openxmlformats.org/officeDocument/2006/relationships/hyperlink" Target="http://projasmsura.com.co/" TargetMode="External"/><Relationship Id="rId122" Type="http://schemas.openxmlformats.org/officeDocument/2006/relationships/hyperlink" Target="mailto:rincon1delcampestre@hotmail.com" TargetMode="External"/><Relationship Id="rId143" Type="http://schemas.openxmlformats.org/officeDocument/2006/relationships/hyperlink" Target="mailto:admonaransa@outlook.com" TargetMode="External"/><Relationship Id="rId148" Type="http://schemas.openxmlformats.org/officeDocument/2006/relationships/hyperlink" Target="mailto:asis.go@administracionesgj.com" TargetMode="External"/><Relationship Id="rId164" Type="http://schemas.openxmlformats.org/officeDocument/2006/relationships/hyperlink" Target="mailto:conjuntoresidencialpuntadeleste@gmail.com" TargetMode="External"/><Relationship Id="rId169" Type="http://schemas.openxmlformats.org/officeDocument/2006/relationships/hyperlink" Target="mailto:edificio-centrocomercialplazadecaicedo@hotmail.com" TargetMode="External"/><Relationship Id="rId4" Type="http://schemas.openxmlformats.org/officeDocument/2006/relationships/hyperlink" Target="mailto:admonmarfilb@gmail.com" TargetMode="External"/><Relationship Id="rId9" Type="http://schemas.openxmlformats.org/officeDocument/2006/relationships/hyperlink" Target="mailto:admondacota@gmail.com" TargetMode="External"/><Relationship Id="rId180" Type="http://schemas.openxmlformats.org/officeDocument/2006/relationships/hyperlink" Target="http://sebastianbeno201gmail.com/" TargetMode="External"/><Relationship Id="rId26" Type="http://schemas.openxmlformats.org/officeDocument/2006/relationships/hyperlink" Target="mailto:parquesdelaflora1@hotmail.com" TargetMode="External"/><Relationship Id="rId47" Type="http://schemas.openxmlformats.org/officeDocument/2006/relationships/hyperlink" Target="mailto:asistenteoperativopacto@gmail.com" TargetMode="External"/><Relationship Id="rId68" Type="http://schemas.openxmlformats.org/officeDocument/2006/relationships/hyperlink" Target="mailto:limbaniasototoro@hotmail.com" TargetMode="External"/><Relationship Id="rId89" Type="http://schemas.openxmlformats.org/officeDocument/2006/relationships/hyperlink" Target="mailto:balconesdelaflora2daetapa@gmail.com" TargetMode="External"/><Relationship Id="rId112" Type="http://schemas.openxmlformats.org/officeDocument/2006/relationships/hyperlink" Target="mailto:nhroyalcali@nh-httels.com" TargetMode="External"/><Relationship Id="rId133" Type="http://schemas.openxmlformats.org/officeDocument/2006/relationships/hyperlink" Target="mailto:crpaseodellili@gmail.com" TargetMode="External"/><Relationship Id="rId154" Type="http://schemas.openxmlformats.org/officeDocument/2006/relationships/hyperlink" Target="mailto:ariel.cardenas@hotelesestelar.com" TargetMode="External"/><Relationship Id="rId175" Type="http://schemas.openxmlformats.org/officeDocument/2006/relationships/hyperlink" Target="mailto:sandra.jhones@jeronimo-martins.com" TargetMode="External"/><Relationship Id="rId16" Type="http://schemas.openxmlformats.org/officeDocument/2006/relationships/hyperlink" Target="mailto:coor.mantenimiento@clinicacristorey.com.co" TargetMode="External"/><Relationship Id="rId37" Type="http://schemas.openxmlformats.org/officeDocument/2006/relationships/hyperlink" Target="mailto:administraccion@regnier.com.co" TargetMode="External"/><Relationship Id="rId58" Type="http://schemas.openxmlformats.org/officeDocument/2006/relationships/hyperlink" Target="mailto:edificiotcoorsalud@terminalcali.com" TargetMode="External"/><Relationship Id="rId79" Type="http://schemas.openxmlformats.org/officeDocument/2006/relationships/hyperlink" Target="mailto:rincondelaflora2@gmail.com" TargetMode="External"/><Relationship Id="rId102" Type="http://schemas.openxmlformats.org/officeDocument/2006/relationships/hyperlink" Target="mailto:edificiocolosal26@hotmail.com" TargetMode="External"/><Relationship Id="rId123" Type="http://schemas.openxmlformats.org/officeDocument/2006/relationships/hyperlink" Target="mailto:admonmiradordeterrazas@gmail.com" TargetMode="External"/><Relationship Id="rId144" Type="http://schemas.openxmlformats.org/officeDocument/2006/relationships/hyperlink" Target="mailto:balcon.del.campestre@hotmail.com" TargetMode="External"/><Relationship Id="rId90" Type="http://schemas.openxmlformats.org/officeDocument/2006/relationships/hyperlink" Target="mailto:girasolesdelaflora@gmail.com" TargetMode="External"/><Relationship Id="rId165" Type="http://schemas.openxmlformats.org/officeDocument/2006/relationships/hyperlink" Target="mailto:Edificiosfv@gmail.com" TargetMode="External"/><Relationship Id="rId27" Type="http://schemas.openxmlformats.org/officeDocument/2006/relationships/hyperlink" Target="mailto:parquesdelaflora2@gmail.co" TargetMode="External"/><Relationship Id="rId48" Type="http://schemas.openxmlformats.org/officeDocument/2006/relationships/hyperlink" Target="mailto:asistenteoperativopacto@gmail.com" TargetMode="External"/><Relationship Id="rId69" Type="http://schemas.openxmlformats.org/officeDocument/2006/relationships/hyperlink" Target="mailto:limbaniasototoro@hotmail.com" TargetMode="External"/><Relationship Id="rId113" Type="http://schemas.openxmlformats.org/officeDocument/2006/relationships/hyperlink" Target="mailto:Reservas@hotelmarrakech.com.co" TargetMode="External"/><Relationship Id="rId134" Type="http://schemas.openxmlformats.org/officeDocument/2006/relationships/hyperlink" Target="mailto:cmplazueladelsurcali@gmail.com" TargetMode="External"/><Relationship Id="rId80" Type="http://schemas.openxmlformats.org/officeDocument/2006/relationships/hyperlink" Target="mailto:crpradosdesanagustin@gmail.com" TargetMode="External"/><Relationship Id="rId155" Type="http://schemas.openxmlformats.org/officeDocument/2006/relationships/hyperlink" Target="mailto:hotelastoriareal@yahoo.com" TargetMode="External"/><Relationship Id="rId176" Type="http://schemas.openxmlformats.org/officeDocument/2006/relationships/hyperlink" Target="mailto:hotelplazanortecali@hotmail.com" TargetMode="External"/><Relationship Id="rId17" Type="http://schemas.openxmlformats.org/officeDocument/2006/relationships/hyperlink" Target="mailto:bayron.saumett@enruu.com.co" TargetMode="External"/><Relationship Id="rId38" Type="http://schemas.openxmlformats.org/officeDocument/2006/relationships/hyperlink" Target="mailto:crmiravento@yahoo.com.co" TargetMode="External"/><Relationship Id="rId59" Type="http://schemas.openxmlformats.org/officeDocument/2006/relationships/hyperlink" Target="mailto:asistenteoperativopacto@gmail.com" TargetMode="External"/><Relationship Id="rId103" Type="http://schemas.openxmlformats.org/officeDocument/2006/relationships/hyperlink" Target="mailto:girasolesdelsur2008@gmaill.com" TargetMode="External"/><Relationship Id="rId124" Type="http://schemas.openxmlformats.org/officeDocument/2006/relationships/hyperlink" Target="http://dria.07vivialadinn.com/" TargetMode="External"/><Relationship Id="rId70" Type="http://schemas.openxmlformats.org/officeDocument/2006/relationships/hyperlink" Target="mailto:limbaniasototoro@hotmail.com" TargetMode="External"/><Relationship Id="rId91" Type="http://schemas.openxmlformats.org/officeDocument/2006/relationships/hyperlink" Target="http://admonbosquessantorinihotmail.com/" TargetMode="External"/><Relationship Id="rId145" Type="http://schemas.openxmlformats.org/officeDocument/2006/relationships/hyperlink" Target="http://serviciosgeneralesenduportes.edu.co/" TargetMode="External"/><Relationship Id="rId166" Type="http://schemas.openxmlformats.org/officeDocument/2006/relationships/hyperlink" Target="mailto:somosuran2@hotmail.com" TargetMode="External"/><Relationship Id="rId1" Type="http://schemas.openxmlformats.org/officeDocument/2006/relationships/hyperlink" Target="mailto:javier.berna@cali.gov.co" TargetMode="External"/><Relationship Id="rId28" Type="http://schemas.openxmlformats.org/officeDocument/2006/relationships/hyperlink" Target="mailto:mantenimiento@natancorp.es" TargetMode="External"/><Relationship Id="rId49" Type="http://schemas.openxmlformats.org/officeDocument/2006/relationships/hyperlink" Target="mailto:asistenteoperativopacto@gmail.com" TargetMode="External"/><Relationship Id="rId114" Type="http://schemas.openxmlformats.org/officeDocument/2006/relationships/hyperlink" Target="mailto:palmarcoomeva2@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848"/>
  <sheetViews>
    <sheetView tabSelected="1" workbookViewId="0">
      <pane ySplit="1" topLeftCell="A2" activePane="bottomLeft" state="frozen"/>
      <selection pane="bottomLeft" activeCell="B3" sqref="B3"/>
    </sheetView>
  </sheetViews>
  <sheetFormatPr baseColWidth="10" defaultColWidth="14.42578125" defaultRowHeight="15" customHeight="1" x14ac:dyDescent="0.2"/>
  <cols>
    <col min="2" max="2" width="20.5703125" customWidth="1"/>
    <col min="3" max="3" width="40.85546875" customWidth="1"/>
    <col min="4" max="4" width="52" customWidth="1"/>
    <col min="5" max="5" width="26.28515625" customWidth="1"/>
    <col min="6" max="6" width="27.28515625" customWidth="1"/>
    <col min="7" max="7" width="56.85546875" customWidth="1"/>
    <col min="8" max="8" width="31.42578125" customWidth="1"/>
    <col min="9" max="9" width="33.42578125" customWidth="1"/>
    <col min="10" max="10" width="33" customWidth="1"/>
    <col min="11" max="11" width="16.42578125" customWidth="1"/>
    <col min="12" max="12" width="23.140625" customWidth="1"/>
    <col min="13" max="13" width="22.140625" customWidth="1"/>
    <col min="14" max="14" width="46.7109375" customWidth="1"/>
    <col min="15" max="15" width="48.7109375" customWidth="1"/>
    <col min="16" max="16" width="25.85546875" customWidth="1"/>
    <col min="17" max="17" width="32.42578125" customWidth="1"/>
    <col min="18" max="18" width="28.5703125" customWidth="1"/>
    <col min="19" max="19" width="40.28515625" customWidth="1"/>
    <col min="20" max="20" width="39.85546875" customWidth="1"/>
    <col min="21" max="21" width="21.28515625" customWidth="1"/>
    <col min="22" max="22" width="40.85546875" customWidth="1"/>
    <col min="23" max="24" width="26.85546875" customWidth="1"/>
    <col min="25" max="25" width="291.7109375" customWidth="1"/>
    <col min="26" max="26" width="20.42578125" customWidth="1"/>
    <col min="27" max="27" width="57.85546875" customWidth="1"/>
    <col min="28" max="28" width="58.5703125" customWidth="1"/>
    <col min="29" max="29" width="29.42578125" customWidth="1"/>
    <col min="41" max="41" width="9.140625" customWidth="1"/>
    <col min="42" max="42" width="21" customWidth="1"/>
    <col min="43" max="43" width="23.28515625" customWidth="1"/>
    <col min="91" max="91" width="27.28515625" customWidth="1"/>
    <col min="92" max="92" width="25.7109375" customWidth="1"/>
  </cols>
  <sheetData>
    <row r="1" spans="1:103" ht="32.25" customHeight="1" x14ac:dyDescent="0.2">
      <c r="A1" s="1">
        <v>1</v>
      </c>
      <c r="B1" s="2" t="s">
        <v>0</v>
      </c>
      <c r="C1" s="3" t="s">
        <v>1</v>
      </c>
      <c r="D1" s="3" t="s">
        <v>2</v>
      </c>
      <c r="E1" s="3" t="s">
        <v>3</v>
      </c>
      <c r="F1" s="3" t="s">
        <v>4</v>
      </c>
      <c r="G1" s="3" t="s">
        <v>5</v>
      </c>
      <c r="H1" s="3" t="s">
        <v>6</v>
      </c>
      <c r="I1" s="3" t="s">
        <v>7</v>
      </c>
      <c r="J1" s="3" t="s">
        <v>8</v>
      </c>
      <c r="K1" s="3" t="s">
        <v>9</v>
      </c>
      <c r="L1" s="4" t="s">
        <v>10</v>
      </c>
      <c r="M1" s="4" t="s">
        <v>11</v>
      </c>
      <c r="N1" s="3" t="s">
        <v>12</v>
      </c>
      <c r="O1" s="3" t="s">
        <v>13</v>
      </c>
      <c r="P1" s="3" t="s">
        <v>14</v>
      </c>
      <c r="Q1" s="3" t="s">
        <v>15</v>
      </c>
      <c r="R1" s="3" t="s">
        <v>16</v>
      </c>
      <c r="S1" s="3" t="s">
        <v>17</v>
      </c>
      <c r="T1" s="3" t="s">
        <v>18</v>
      </c>
      <c r="U1" s="3" t="s">
        <v>19</v>
      </c>
      <c r="V1" s="3" t="s">
        <v>20</v>
      </c>
      <c r="W1" s="3" t="s">
        <v>21</v>
      </c>
      <c r="X1" s="3" t="s">
        <v>22</v>
      </c>
      <c r="Y1" s="3" t="s">
        <v>23</v>
      </c>
      <c r="Z1" s="3"/>
      <c r="AA1" s="3"/>
      <c r="AB1" s="3"/>
      <c r="AC1" s="5" t="s">
        <v>24</v>
      </c>
      <c r="AD1" s="6"/>
      <c r="AE1" s="6"/>
      <c r="AF1" s="6"/>
      <c r="AG1" s="6"/>
      <c r="AH1" s="6"/>
      <c r="AI1" s="6"/>
      <c r="AJ1" s="6"/>
      <c r="AK1" s="6"/>
      <c r="AL1" s="6"/>
      <c r="AM1" s="6"/>
      <c r="AN1" s="6"/>
      <c r="AO1" s="6"/>
      <c r="AP1" s="6"/>
      <c r="AQ1" s="6"/>
      <c r="AR1" s="6"/>
      <c r="AS1" s="6"/>
      <c r="AT1" s="6"/>
      <c r="AU1" s="6"/>
      <c r="AV1" s="6"/>
      <c r="AW1" s="6"/>
    </row>
    <row r="2" spans="1:103" ht="15.75" customHeight="1" x14ac:dyDescent="0.2">
      <c r="A2" s="7">
        <v>1</v>
      </c>
      <c r="B2" s="8">
        <v>44221</v>
      </c>
      <c r="C2" s="9" t="s">
        <v>25</v>
      </c>
      <c r="D2" s="9" t="s">
        <v>26</v>
      </c>
      <c r="E2" s="10"/>
      <c r="F2" s="10"/>
      <c r="G2" s="10" t="s">
        <v>27</v>
      </c>
      <c r="H2" s="10" t="s">
        <v>28</v>
      </c>
      <c r="I2" s="10" t="s">
        <v>29</v>
      </c>
      <c r="J2" s="11">
        <v>3134767942</v>
      </c>
      <c r="K2" s="11">
        <v>2</v>
      </c>
      <c r="L2" s="12" t="s">
        <v>30</v>
      </c>
      <c r="M2" s="12" t="s">
        <v>31</v>
      </c>
      <c r="N2" s="10" t="s">
        <v>32</v>
      </c>
      <c r="O2" s="10" t="s">
        <v>33</v>
      </c>
      <c r="P2" s="13">
        <v>0</v>
      </c>
      <c r="Q2" s="13">
        <v>8</v>
      </c>
      <c r="R2" s="13">
        <v>0</v>
      </c>
      <c r="S2" s="13">
        <v>0</v>
      </c>
      <c r="T2" s="13">
        <v>0</v>
      </c>
      <c r="U2" s="13">
        <v>10</v>
      </c>
      <c r="V2" s="13">
        <v>0</v>
      </c>
      <c r="W2" s="10"/>
      <c r="X2" s="14">
        <v>44184</v>
      </c>
      <c r="Y2" s="242" t="s">
        <v>34</v>
      </c>
      <c r="Z2" s="243"/>
      <c r="AA2" s="244"/>
      <c r="AB2" s="10"/>
      <c r="AC2" s="13">
        <v>2000</v>
      </c>
      <c r="AD2" s="15"/>
      <c r="AE2" s="15"/>
      <c r="AF2" s="15"/>
      <c r="AG2" s="15"/>
      <c r="AH2" s="15"/>
      <c r="AI2" s="15"/>
      <c r="AJ2" s="15"/>
      <c r="AK2" s="15"/>
      <c r="AL2" s="15"/>
      <c r="AM2" s="15"/>
      <c r="AN2" s="15"/>
      <c r="AO2" s="15"/>
      <c r="AP2" s="15"/>
      <c r="AQ2" s="15"/>
      <c r="AR2" s="15"/>
      <c r="AS2" s="15"/>
      <c r="AT2" s="15"/>
      <c r="AU2" s="15"/>
      <c r="AV2" s="15"/>
      <c r="AW2" s="15"/>
    </row>
    <row r="3" spans="1:103" ht="15.75" customHeight="1" x14ac:dyDescent="0.2">
      <c r="A3" s="7">
        <v>2</v>
      </c>
      <c r="B3" s="8">
        <v>44221</v>
      </c>
      <c r="C3" s="9" t="s">
        <v>25</v>
      </c>
      <c r="D3" s="9" t="s">
        <v>35</v>
      </c>
      <c r="E3" s="10" t="s">
        <v>36</v>
      </c>
      <c r="F3" s="8">
        <v>44247</v>
      </c>
      <c r="G3" s="10" t="s">
        <v>37</v>
      </c>
      <c r="H3" s="10" t="s">
        <v>28</v>
      </c>
      <c r="I3" s="10" t="s">
        <v>38</v>
      </c>
      <c r="J3" s="11">
        <v>3208573284</v>
      </c>
      <c r="K3" s="11">
        <v>17</v>
      </c>
      <c r="L3" s="12" t="s">
        <v>39</v>
      </c>
      <c r="M3" s="12" t="s">
        <v>40</v>
      </c>
      <c r="N3" s="10" t="s">
        <v>41</v>
      </c>
      <c r="O3" s="10" t="s">
        <v>33</v>
      </c>
      <c r="P3" s="13">
        <v>2</v>
      </c>
      <c r="Q3" s="13">
        <v>2</v>
      </c>
      <c r="R3" s="13">
        <v>0</v>
      </c>
      <c r="S3" s="13">
        <v>0</v>
      </c>
      <c r="T3" s="13">
        <v>0</v>
      </c>
      <c r="U3" s="13">
        <v>5</v>
      </c>
      <c r="V3" s="13">
        <v>4</v>
      </c>
      <c r="W3" s="10" t="s">
        <v>42</v>
      </c>
      <c r="X3" s="14"/>
      <c r="Y3" s="10" t="s">
        <v>43</v>
      </c>
      <c r="Z3" s="10"/>
      <c r="AA3" s="10"/>
      <c r="AB3" s="10"/>
      <c r="AC3" s="13">
        <v>2000</v>
      </c>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6" t="s">
        <v>44</v>
      </c>
      <c r="CM3" s="17" t="s">
        <v>45</v>
      </c>
      <c r="CN3" s="18" t="s">
        <v>46</v>
      </c>
      <c r="CO3" s="15"/>
      <c r="CP3" s="15"/>
      <c r="CQ3" s="15"/>
      <c r="CR3" s="15"/>
      <c r="CS3" s="15"/>
      <c r="CT3" s="15"/>
      <c r="CU3" s="15"/>
      <c r="CV3" s="15"/>
      <c r="CW3" s="15"/>
      <c r="CX3" s="15"/>
      <c r="CY3" s="15"/>
    </row>
    <row r="4" spans="1:103" ht="17.25" customHeight="1" x14ac:dyDescent="0.2">
      <c r="A4" s="7">
        <v>3</v>
      </c>
      <c r="B4" s="8">
        <v>44222</v>
      </c>
      <c r="C4" s="9" t="s">
        <v>25</v>
      </c>
      <c r="D4" s="9" t="s">
        <v>26</v>
      </c>
      <c r="E4" s="10"/>
      <c r="F4" s="10"/>
      <c r="G4" s="10" t="s">
        <v>47</v>
      </c>
      <c r="H4" s="10" t="s">
        <v>48</v>
      </c>
      <c r="I4" s="10" t="s">
        <v>49</v>
      </c>
      <c r="J4" s="11">
        <v>3182330027</v>
      </c>
      <c r="K4" s="11">
        <v>2</v>
      </c>
      <c r="L4" s="12" t="s">
        <v>50</v>
      </c>
      <c r="M4" s="12" t="s">
        <v>51</v>
      </c>
      <c r="N4" s="10" t="s">
        <v>52</v>
      </c>
      <c r="O4" s="10" t="s">
        <v>53</v>
      </c>
      <c r="P4" s="10">
        <v>7</v>
      </c>
      <c r="Q4" s="10">
        <v>0</v>
      </c>
      <c r="R4" s="10">
        <v>0</v>
      </c>
      <c r="S4" s="13">
        <v>0</v>
      </c>
      <c r="T4" s="10">
        <v>0</v>
      </c>
      <c r="U4" s="10">
        <v>0</v>
      </c>
      <c r="V4" s="10">
        <v>0</v>
      </c>
      <c r="W4" s="10"/>
      <c r="X4" s="14">
        <v>44195</v>
      </c>
      <c r="Y4" s="10" t="s">
        <v>54</v>
      </c>
      <c r="Z4" s="10"/>
      <c r="AA4" s="19"/>
      <c r="AB4" s="10"/>
      <c r="AC4" s="13">
        <v>30</v>
      </c>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20">
        <v>1</v>
      </c>
      <c r="CM4" s="10">
        <f>COUNTIF(K:K,1)</f>
        <v>8</v>
      </c>
      <c r="CN4" s="21">
        <f ca="1">SUMIF($K$2:$K$2829,"=1",$AC$2:$AC$2147)</f>
        <v>1360</v>
      </c>
      <c r="CO4" s="15"/>
      <c r="CP4" s="15"/>
      <c r="CQ4" s="15"/>
      <c r="CR4" s="15"/>
      <c r="CS4" s="15"/>
      <c r="CT4" s="15"/>
      <c r="CU4" s="15"/>
      <c r="CV4" s="15"/>
      <c r="CW4" s="15"/>
      <c r="CX4" s="15"/>
      <c r="CY4" s="15"/>
    </row>
    <row r="5" spans="1:103" ht="15.75" customHeight="1" x14ac:dyDescent="0.2">
      <c r="A5" s="7">
        <v>4</v>
      </c>
      <c r="B5" s="8">
        <v>44224</v>
      </c>
      <c r="C5" s="9" t="s">
        <v>25</v>
      </c>
      <c r="D5" s="9" t="s">
        <v>26</v>
      </c>
      <c r="E5" s="10"/>
      <c r="F5" s="22"/>
      <c r="G5" s="10" t="s">
        <v>55</v>
      </c>
      <c r="H5" s="10" t="s">
        <v>56</v>
      </c>
      <c r="I5" s="10" t="s">
        <v>57</v>
      </c>
      <c r="J5" s="11">
        <v>5575741</v>
      </c>
      <c r="K5" s="11">
        <v>2</v>
      </c>
      <c r="L5" s="12" t="s">
        <v>58</v>
      </c>
      <c r="M5" s="12" t="s">
        <v>59</v>
      </c>
      <c r="N5" s="10" t="s">
        <v>60</v>
      </c>
      <c r="O5" s="10" t="s">
        <v>61</v>
      </c>
      <c r="P5" s="10">
        <v>0</v>
      </c>
      <c r="Q5" s="10">
        <v>0</v>
      </c>
      <c r="R5" s="10">
        <v>0</v>
      </c>
      <c r="S5" s="13">
        <v>0</v>
      </c>
      <c r="T5" s="10">
        <v>0</v>
      </c>
      <c r="U5" s="10">
        <v>1</v>
      </c>
      <c r="V5" s="10">
        <v>0</v>
      </c>
      <c r="W5" s="10"/>
      <c r="X5" s="14"/>
      <c r="Y5" s="10" t="s">
        <v>62</v>
      </c>
      <c r="Z5" s="10"/>
      <c r="AA5" s="19"/>
      <c r="AB5" s="10"/>
      <c r="AC5" s="13">
        <v>20</v>
      </c>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20">
        <v>2</v>
      </c>
      <c r="CM5" s="10">
        <f>COUNTIF(K:K,2)</f>
        <v>313</v>
      </c>
      <c r="CN5" s="21">
        <f ca="1">SUMIF($K$2:$K$2829,"=2",$AC$2:$AC$2147)</f>
        <v>62928</v>
      </c>
      <c r="CO5" s="15"/>
      <c r="CP5" s="15"/>
      <c r="CQ5" s="15"/>
      <c r="CR5" s="15"/>
      <c r="CS5" s="15"/>
      <c r="CT5" s="15"/>
      <c r="CU5" s="15"/>
      <c r="CV5" s="15"/>
      <c r="CW5" s="15"/>
      <c r="CX5" s="15"/>
      <c r="CY5" s="15"/>
    </row>
    <row r="6" spans="1:103" ht="15.75" customHeight="1" x14ac:dyDescent="0.2">
      <c r="A6" s="7">
        <v>5</v>
      </c>
      <c r="B6" s="8">
        <v>44224</v>
      </c>
      <c r="C6" s="9" t="s">
        <v>25</v>
      </c>
      <c r="D6" s="9" t="s">
        <v>63</v>
      </c>
      <c r="E6" s="10"/>
      <c r="F6" s="10"/>
      <c r="G6" s="10" t="s">
        <v>64</v>
      </c>
      <c r="H6" s="10" t="s">
        <v>48</v>
      </c>
      <c r="I6" s="10" t="s">
        <v>65</v>
      </c>
      <c r="J6" s="11">
        <v>6610624</v>
      </c>
      <c r="K6" s="11">
        <v>2</v>
      </c>
      <c r="L6" s="12" t="s">
        <v>66</v>
      </c>
      <c r="M6" s="12" t="s">
        <v>67</v>
      </c>
      <c r="N6" s="10" t="s">
        <v>68</v>
      </c>
      <c r="O6" s="10" t="s">
        <v>69</v>
      </c>
      <c r="P6" s="10">
        <v>1</v>
      </c>
      <c r="Q6" s="10">
        <v>0</v>
      </c>
      <c r="R6" s="10">
        <v>0</v>
      </c>
      <c r="S6" s="13">
        <v>0</v>
      </c>
      <c r="T6" s="10">
        <v>0</v>
      </c>
      <c r="U6" s="10">
        <v>0</v>
      </c>
      <c r="V6" s="10">
        <v>0</v>
      </c>
      <c r="W6" s="10"/>
      <c r="X6" s="14">
        <v>44187</v>
      </c>
      <c r="Y6" s="10" t="s">
        <v>70</v>
      </c>
      <c r="Z6" s="10"/>
      <c r="AA6" s="19"/>
      <c r="AB6" s="10"/>
      <c r="AC6" s="13">
        <v>50</v>
      </c>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20">
        <v>3</v>
      </c>
      <c r="CM6" s="10">
        <f>COUNTIF(K:K,3)</f>
        <v>55</v>
      </c>
      <c r="CN6" s="21">
        <f ca="1">SUMIF($K$2:$K$2829,"=3",$AC$2:$AC$2147)</f>
        <v>12142</v>
      </c>
      <c r="CO6" s="15"/>
      <c r="CP6" s="15"/>
      <c r="CQ6" s="15"/>
      <c r="CR6" s="15"/>
      <c r="CS6" s="15"/>
      <c r="CT6" s="15"/>
      <c r="CU6" s="15"/>
      <c r="CV6" s="15"/>
      <c r="CW6" s="15"/>
      <c r="CX6" s="15"/>
      <c r="CY6" s="15"/>
    </row>
    <row r="7" spans="1:103" ht="15.75" customHeight="1" x14ac:dyDescent="0.2">
      <c r="A7" s="7">
        <v>6</v>
      </c>
      <c r="B7" s="8">
        <v>44225</v>
      </c>
      <c r="C7" s="9" t="s">
        <v>25</v>
      </c>
      <c r="D7" s="9" t="s">
        <v>35</v>
      </c>
      <c r="E7" s="10"/>
      <c r="F7" s="8">
        <v>44218</v>
      </c>
      <c r="G7" s="10" t="s">
        <v>71</v>
      </c>
      <c r="H7" s="10" t="s">
        <v>48</v>
      </c>
      <c r="I7" s="10" t="s">
        <v>72</v>
      </c>
      <c r="J7" s="11">
        <v>3691189</v>
      </c>
      <c r="K7" s="11">
        <v>16</v>
      </c>
      <c r="L7" s="23" t="s">
        <v>73</v>
      </c>
      <c r="M7" s="23" t="s">
        <v>74</v>
      </c>
      <c r="N7" s="10" t="s">
        <v>75</v>
      </c>
      <c r="O7" s="10" t="s">
        <v>76</v>
      </c>
      <c r="P7" s="13">
        <v>1</v>
      </c>
      <c r="Q7" s="10">
        <v>0</v>
      </c>
      <c r="R7" s="10">
        <v>0</v>
      </c>
      <c r="S7" s="13">
        <v>0</v>
      </c>
      <c r="T7" s="10">
        <v>0</v>
      </c>
      <c r="U7" s="10">
        <v>0</v>
      </c>
      <c r="V7" s="10">
        <v>1</v>
      </c>
      <c r="W7" s="10" t="s">
        <v>42</v>
      </c>
      <c r="X7" s="14"/>
      <c r="Y7" s="10" t="s">
        <v>77</v>
      </c>
      <c r="Z7" s="10"/>
      <c r="AA7" s="10"/>
      <c r="AB7" s="10"/>
      <c r="AC7" s="13">
        <v>80</v>
      </c>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20">
        <v>4</v>
      </c>
      <c r="CM7" s="10">
        <f>COUNTIF(K:K,4)</f>
        <v>18</v>
      </c>
      <c r="CN7" s="21">
        <f ca="1">SUMIF($K$2:$K$2829,"=4",$AC$2:$AC$2147)</f>
        <v>7548</v>
      </c>
      <c r="CO7" s="15"/>
      <c r="CP7" s="15"/>
      <c r="CQ7" s="15"/>
      <c r="CR7" s="15"/>
      <c r="CS7" s="15"/>
      <c r="CT7" s="15"/>
      <c r="CU7" s="15"/>
      <c r="CV7" s="15"/>
      <c r="CW7" s="15"/>
      <c r="CX7" s="15"/>
      <c r="CY7" s="15"/>
    </row>
    <row r="8" spans="1:103" ht="15.75" customHeight="1" x14ac:dyDescent="0.2">
      <c r="A8" s="7">
        <v>7</v>
      </c>
      <c r="B8" s="8">
        <v>44228</v>
      </c>
      <c r="C8" s="9" t="s">
        <v>25</v>
      </c>
      <c r="D8" s="9" t="s">
        <v>26</v>
      </c>
      <c r="E8" s="10"/>
      <c r="F8" s="8"/>
      <c r="G8" s="10" t="s">
        <v>78</v>
      </c>
      <c r="H8" s="10" t="s">
        <v>79</v>
      </c>
      <c r="I8" s="10" t="s">
        <v>80</v>
      </c>
      <c r="J8" s="11">
        <v>3182432715</v>
      </c>
      <c r="K8" s="11">
        <v>2</v>
      </c>
      <c r="L8" s="11">
        <v>3.2171699999999999</v>
      </c>
      <c r="M8" s="11">
        <v>-76.324104399999996</v>
      </c>
      <c r="N8" s="10" t="s">
        <v>81</v>
      </c>
      <c r="O8" s="10" t="s">
        <v>82</v>
      </c>
      <c r="P8" s="10">
        <v>0</v>
      </c>
      <c r="Q8" s="10">
        <v>0</v>
      </c>
      <c r="R8" s="10">
        <v>0</v>
      </c>
      <c r="S8" s="13">
        <v>0</v>
      </c>
      <c r="T8" s="10">
        <v>1</v>
      </c>
      <c r="U8" s="10">
        <v>0</v>
      </c>
      <c r="V8" s="10">
        <v>0</v>
      </c>
      <c r="W8" s="10"/>
      <c r="X8" s="14"/>
      <c r="Y8" s="10" t="s">
        <v>83</v>
      </c>
      <c r="Z8" s="10"/>
      <c r="AA8" s="10"/>
      <c r="AB8" s="10"/>
      <c r="AC8" s="13">
        <v>500</v>
      </c>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20">
        <v>5</v>
      </c>
      <c r="CM8" s="10">
        <f>COUNTIF(K:K,5)</f>
        <v>22</v>
      </c>
      <c r="CN8" s="21">
        <f ca="1">SUMIF($K$2:$K$2829,"=5",$AC$2:$AC$2147)</f>
        <v>7130</v>
      </c>
      <c r="CO8" s="15"/>
      <c r="CP8" s="15"/>
      <c r="CQ8" s="15"/>
      <c r="CR8" s="15"/>
      <c r="CS8" s="15"/>
      <c r="CT8" s="15"/>
      <c r="CU8" s="15"/>
      <c r="CV8" s="15"/>
      <c r="CW8" s="15"/>
      <c r="CX8" s="15"/>
      <c r="CY8" s="15"/>
    </row>
    <row r="9" spans="1:103" ht="15.75" customHeight="1" x14ac:dyDescent="0.2">
      <c r="A9" s="7">
        <v>8</v>
      </c>
      <c r="B9" s="8">
        <v>44231</v>
      </c>
      <c r="C9" s="9" t="s">
        <v>84</v>
      </c>
      <c r="D9" s="9" t="s">
        <v>26</v>
      </c>
      <c r="E9" s="10"/>
      <c r="F9" s="10"/>
      <c r="G9" s="10" t="s">
        <v>85</v>
      </c>
      <c r="H9" s="10" t="s">
        <v>28</v>
      </c>
      <c r="I9" s="10" t="s">
        <v>86</v>
      </c>
      <c r="J9" s="11">
        <v>3166944404</v>
      </c>
      <c r="K9" s="11">
        <v>17</v>
      </c>
      <c r="L9" s="12" t="s">
        <v>87</v>
      </c>
      <c r="M9" s="12" t="s">
        <v>88</v>
      </c>
      <c r="N9" s="9" t="s">
        <v>89</v>
      </c>
      <c r="O9" s="10" t="s">
        <v>90</v>
      </c>
      <c r="P9" s="13">
        <v>3</v>
      </c>
      <c r="Q9" s="13">
        <v>8</v>
      </c>
      <c r="R9" s="13">
        <v>4</v>
      </c>
      <c r="S9" s="13">
        <v>0</v>
      </c>
      <c r="T9" s="13">
        <v>0</v>
      </c>
      <c r="U9" s="13">
        <v>0</v>
      </c>
      <c r="V9" s="13">
        <v>0</v>
      </c>
      <c r="W9" s="10"/>
      <c r="X9" s="14"/>
      <c r="Y9" s="242" t="s">
        <v>91</v>
      </c>
      <c r="Z9" s="243"/>
      <c r="AA9" s="244"/>
      <c r="AB9" s="10"/>
      <c r="AC9" s="13">
        <v>180</v>
      </c>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20">
        <v>6</v>
      </c>
      <c r="CM9" s="10">
        <f>COUNTIF(K:K,6)</f>
        <v>3</v>
      </c>
      <c r="CN9" s="21">
        <f ca="1">SUMIF($K$2:$K$2829,"=6",$AC$2:$AC$2147)</f>
        <v>198</v>
      </c>
      <c r="CO9" s="15"/>
      <c r="CP9" s="15"/>
      <c r="CQ9" s="15"/>
      <c r="CR9" s="15"/>
      <c r="CS9" s="15"/>
      <c r="CT9" s="15"/>
      <c r="CU9" s="15"/>
      <c r="CV9" s="15"/>
      <c r="CW9" s="15"/>
      <c r="CX9" s="15"/>
      <c r="CY9" s="15"/>
    </row>
    <row r="10" spans="1:103" ht="15.75" customHeight="1" x14ac:dyDescent="0.2">
      <c r="A10" s="7">
        <v>9</v>
      </c>
      <c r="B10" s="8">
        <v>44231</v>
      </c>
      <c r="C10" s="9" t="s">
        <v>25</v>
      </c>
      <c r="D10" s="9" t="s">
        <v>35</v>
      </c>
      <c r="E10" s="10"/>
      <c r="F10" s="14">
        <v>44185</v>
      </c>
      <c r="G10" s="10" t="s">
        <v>92</v>
      </c>
      <c r="H10" s="10" t="s">
        <v>56</v>
      </c>
      <c r="I10" s="10" t="s">
        <v>93</v>
      </c>
      <c r="J10" s="11">
        <v>3154392429</v>
      </c>
      <c r="K10" s="11">
        <v>6</v>
      </c>
      <c r="L10" s="12" t="s">
        <v>94</v>
      </c>
      <c r="M10" s="12" t="s">
        <v>95</v>
      </c>
      <c r="N10" s="10" t="s">
        <v>96</v>
      </c>
      <c r="O10" s="10" t="s">
        <v>97</v>
      </c>
      <c r="P10" s="13">
        <v>2</v>
      </c>
      <c r="Q10" s="13">
        <v>0</v>
      </c>
      <c r="R10" s="13">
        <v>0</v>
      </c>
      <c r="S10" s="13">
        <v>0</v>
      </c>
      <c r="T10" s="13">
        <v>0</v>
      </c>
      <c r="U10" s="13">
        <v>0</v>
      </c>
      <c r="V10" s="13">
        <v>1</v>
      </c>
      <c r="W10" s="10" t="s">
        <v>42</v>
      </c>
      <c r="X10" s="14"/>
      <c r="Y10" s="10" t="s">
        <v>98</v>
      </c>
      <c r="Z10" s="10"/>
      <c r="AA10" s="10"/>
      <c r="AB10" s="10"/>
      <c r="AC10" s="13">
        <v>24</v>
      </c>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20">
        <v>7</v>
      </c>
      <c r="CM10" s="10">
        <f>COUNTIF(K:K,7)</f>
        <v>0</v>
      </c>
      <c r="CN10" s="21">
        <f ca="1">SUMIF($K$2:$K$2829,"=7",$AC$2:$AC$2147)</f>
        <v>0</v>
      </c>
      <c r="CO10" s="15"/>
      <c r="CP10" s="15"/>
      <c r="CQ10" s="15"/>
      <c r="CR10" s="15"/>
      <c r="CS10" s="15"/>
      <c r="CT10" s="15"/>
      <c r="CU10" s="15"/>
      <c r="CV10" s="15"/>
      <c r="CW10" s="15"/>
      <c r="CX10" s="15"/>
      <c r="CY10" s="15"/>
    </row>
    <row r="11" spans="1:103" ht="15.75" customHeight="1" x14ac:dyDescent="0.2">
      <c r="A11" s="7">
        <v>10</v>
      </c>
      <c r="B11" s="8">
        <v>44235</v>
      </c>
      <c r="C11" s="9" t="s">
        <v>99</v>
      </c>
      <c r="D11" s="9" t="s">
        <v>63</v>
      </c>
      <c r="E11" s="10"/>
      <c r="F11" s="8">
        <v>44217</v>
      </c>
      <c r="G11" s="10" t="s">
        <v>100</v>
      </c>
      <c r="H11" s="10" t="s">
        <v>101</v>
      </c>
      <c r="I11" s="10" t="s">
        <v>102</v>
      </c>
      <c r="J11" s="11">
        <v>3163563207</v>
      </c>
      <c r="K11" s="11">
        <v>2</v>
      </c>
      <c r="L11" s="12" t="s">
        <v>103</v>
      </c>
      <c r="M11" s="12" t="s">
        <v>104</v>
      </c>
      <c r="N11" s="10" t="s">
        <v>105</v>
      </c>
      <c r="O11" s="10" t="s">
        <v>106</v>
      </c>
      <c r="P11" s="13">
        <v>5</v>
      </c>
      <c r="Q11" s="13">
        <v>0</v>
      </c>
      <c r="R11" s="13">
        <v>0</v>
      </c>
      <c r="S11" s="13">
        <v>0</v>
      </c>
      <c r="T11" s="13">
        <v>1</v>
      </c>
      <c r="U11" s="13">
        <v>0</v>
      </c>
      <c r="V11" s="13">
        <v>0</v>
      </c>
      <c r="W11" s="10"/>
      <c r="X11" s="14"/>
      <c r="Y11" s="242" t="s">
        <v>107</v>
      </c>
      <c r="Z11" s="243"/>
      <c r="AA11" s="244"/>
      <c r="AB11" s="10"/>
      <c r="AC11" s="13">
        <v>300</v>
      </c>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20">
        <v>8</v>
      </c>
      <c r="CM11" s="10">
        <f>COUNTIF(K:K,8)</f>
        <v>11</v>
      </c>
      <c r="CN11" s="21">
        <f ca="1">SUMIF($K$2:$K$2829,"=8",$AC$2:$AC$2147)</f>
        <v>1630</v>
      </c>
      <c r="CO11" s="15"/>
      <c r="CP11" s="15"/>
      <c r="CQ11" s="15"/>
      <c r="CR11" s="15"/>
      <c r="CS11" s="15"/>
      <c r="CT11" s="15"/>
      <c r="CU11" s="15"/>
      <c r="CV11" s="15"/>
      <c r="CW11" s="15"/>
      <c r="CX11" s="15"/>
      <c r="CY11" s="15"/>
    </row>
    <row r="12" spans="1:103" ht="15.75" customHeight="1" x14ac:dyDescent="0.2">
      <c r="A12" s="7">
        <v>11</v>
      </c>
      <c r="B12" s="8">
        <v>44235</v>
      </c>
      <c r="C12" s="9" t="s">
        <v>99</v>
      </c>
      <c r="D12" s="9" t="s">
        <v>26</v>
      </c>
      <c r="E12" s="10"/>
      <c r="F12" s="10"/>
      <c r="G12" s="10" t="s">
        <v>108</v>
      </c>
      <c r="H12" s="10" t="s">
        <v>101</v>
      </c>
      <c r="I12" s="10" t="s">
        <v>109</v>
      </c>
      <c r="J12" s="11">
        <v>3146266832</v>
      </c>
      <c r="K12" s="11">
        <v>2</v>
      </c>
      <c r="L12" s="12" t="s">
        <v>110</v>
      </c>
      <c r="M12" s="12" t="s">
        <v>111</v>
      </c>
      <c r="N12" s="10" t="s">
        <v>112</v>
      </c>
      <c r="O12" s="10" t="s">
        <v>113</v>
      </c>
      <c r="P12" s="13">
        <v>1</v>
      </c>
      <c r="Q12" s="13">
        <v>0</v>
      </c>
      <c r="R12" s="13">
        <v>0</v>
      </c>
      <c r="S12" s="13">
        <v>0</v>
      </c>
      <c r="T12" s="13">
        <v>0</v>
      </c>
      <c r="U12" s="13">
        <v>0</v>
      </c>
      <c r="V12" s="13">
        <v>0</v>
      </c>
      <c r="W12" s="10"/>
      <c r="X12" s="14"/>
      <c r="Y12" s="10" t="s">
        <v>114</v>
      </c>
      <c r="Z12" s="10"/>
      <c r="AA12" s="10"/>
      <c r="AB12" s="10"/>
      <c r="AC12" s="13">
        <v>60</v>
      </c>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20">
        <v>9</v>
      </c>
      <c r="CM12" s="10">
        <f>COUNTIF(K:K,9)</f>
        <v>0</v>
      </c>
      <c r="CN12" s="21">
        <f ca="1">SUMIF($K$2:$K$2829,"=9",$AC$2:$AC$2147)</f>
        <v>0</v>
      </c>
      <c r="CO12" s="15"/>
      <c r="CP12" s="15"/>
      <c r="CQ12" s="15"/>
      <c r="CR12" s="15"/>
      <c r="CS12" s="15"/>
      <c r="CT12" s="15"/>
      <c r="CU12" s="15"/>
      <c r="CV12" s="15"/>
      <c r="CW12" s="15"/>
      <c r="CX12" s="15"/>
      <c r="CY12" s="15"/>
    </row>
    <row r="13" spans="1:103" ht="15.75" customHeight="1" x14ac:dyDescent="0.2">
      <c r="A13" s="7">
        <v>12</v>
      </c>
      <c r="B13" s="8">
        <v>44245</v>
      </c>
      <c r="C13" s="9" t="s">
        <v>115</v>
      </c>
      <c r="D13" s="9" t="s">
        <v>63</v>
      </c>
      <c r="E13" s="10" t="s">
        <v>36</v>
      </c>
      <c r="F13" s="10"/>
      <c r="G13" s="10" t="s">
        <v>116</v>
      </c>
      <c r="H13" s="10" t="s">
        <v>101</v>
      </c>
      <c r="I13" s="10" t="s">
        <v>117</v>
      </c>
      <c r="J13" s="11">
        <v>3207559181</v>
      </c>
      <c r="K13" s="11">
        <v>22</v>
      </c>
      <c r="L13" s="12" t="s">
        <v>118</v>
      </c>
      <c r="M13" s="12" t="s">
        <v>119</v>
      </c>
      <c r="N13" s="10" t="s">
        <v>120</v>
      </c>
      <c r="O13" s="10" t="s">
        <v>121</v>
      </c>
      <c r="P13" s="13">
        <v>2</v>
      </c>
      <c r="Q13" s="13">
        <v>0</v>
      </c>
      <c r="R13" s="13">
        <v>0</v>
      </c>
      <c r="S13" s="13">
        <v>0</v>
      </c>
      <c r="T13" s="13">
        <v>1</v>
      </c>
      <c r="U13" s="13">
        <v>0</v>
      </c>
      <c r="V13" s="13">
        <v>0</v>
      </c>
      <c r="W13" s="10" t="s">
        <v>122</v>
      </c>
      <c r="X13" s="22">
        <v>43845</v>
      </c>
      <c r="Y13" s="10" t="s">
        <v>123</v>
      </c>
      <c r="Z13" s="10"/>
      <c r="AA13" s="10"/>
      <c r="AB13" s="10"/>
      <c r="AC13" s="13">
        <v>240</v>
      </c>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20">
        <v>10</v>
      </c>
      <c r="CM13" s="10">
        <f>COUNTIF(K:K,10)</f>
        <v>17</v>
      </c>
      <c r="CN13" s="21">
        <f ca="1">SUMIF($K$2:$K$2829,"=10",$AC$2:$AC$2147)</f>
        <v>2121</v>
      </c>
      <c r="CO13" s="15"/>
      <c r="CP13" s="15"/>
      <c r="CQ13" s="15"/>
      <c r="CR13" s="15"/>
      <c r="CS13" s="15"/>
      <c r="CT13" s="15"/>
      <c r="CU13" s="15"/>
      <c r="CV13" s="15"/>
      <c r="CW13" s="15"/>
      <c r="CX13" s="15"/>
      <c r="CY13" s="15"/>
    </row>
    <row r="14" spans="1:103" ht="15.75" customHeight="1" x14ac:dyDescent="0.2">
      <c r="A14" s="7">
        <v>13</v>
      </c>
      <c r="B14" s="8">
        <v>44245</v>
      </c>
      <c r="C14" s="9" t="s">
        <v>115</v>
      </c>
      <c r="D14" s="9" t="s">
        <v>63</v>
      </c>
      <c r="E14" s="10" t="s">
        <v>36</v>
      </c>
      <c r="F14" s="8"/>
      <c r="G14" s="10" t="s">
        <v>124</v>
      </c>
      <c r="H14" s="10" t="s">
        <v>101</v>
      </c>
      <c r="I14" s="10" t="s">
        <v>125</v>
      </c>
      <c r="J14" s="11">
        <v>5528755</v>
      </c>
      <c r="K14" s="11">
        <v>19</v>
      </c>
      <c r="L14" s="12" t="s">
        <v>126</v>
      </c>
      <c r="M14" s="12" t="s">
        <v>127</v>
      </c>
      <c r="N14" s="10" t="s">
        <v>128</v>
      </c>
      <c r="O14" s="10" t="s">
        <v>129</v>
      </c>
      <c r="P14" s="13">
        <v>11</v>
      </c>
      <c r="Q14" s="13">
        <v>0</v>
      </c>
      <c r="R14" s="13">
        <v>0</v>
      </c>
      <c r="S14" s="13">
        <v>0</v>
      </c>
      <c r="T14" s="13">
        <v>2</v>
      </c>
      <c r="U14" s="13">
        <v>0</v>
      </c>
      <c r="V14" s="13">
        <v>0</v>
      </c>
      <c r="W14" s="10"/>
      <c r="X14" s="13"/>
      <c r="Y14" s="10" t="s">
        <v>130</v>
      </c>
      <c r="Z14" s="10"/>
      <c r="AA14" s="10"/>
      <c r="AB14" s="10"/>
      <c r="AC14" s="13">
        <v>260</v>
      </c>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20">
        <v>11</v>
      </c>
      <c r="CM14" s="10">
        <f>COUNTIF(K:K,11)</f>
        <v>2</v>
      </c>
      <c r="CN14" s="21">
        <f ca="1">SUMIF($K$2:$K$2829,"=11",$AC$2:$AC$2147)</f>
        <v>240</v>
      </c>
      <c r="CO14" s="15"/>
      <c r="CP14" s="15"/>
      <c r="CQ14" s="15"/>
      <c r="CR14" s="15"/>
      <c r="CS14" s="15"/>
      <c r="CT14" s="15"/>
      <c r="CU14" s="15"/>
      <c r="CV14" s="15"/>
      <c r="CW14" s="15"/>
      <c r="CX14" s="15"/>
      <c r="CY14" s="15"/>
    </row>
    <row r="15" spans="1:103" ht="15.75" customHeight="1" x14ac:dyDescent="0.2">
      <c r="A15" s="7">
        <v>14</v>
      </c>
      <c r="B15" s="8">
        <v>44235</v>
      </c>
      <c r="C15" s="9" t="s">
        <v>131</v>
      </c>
      <c r="D15" s="9" t="s">
        <v>63</v>
      </c>
      <c r="E15" s="10"/>
      <c r="F15" s="10"/>
      <c r="G15" s="10" t="s">
        <v>132</v>
      </c>
      <c r="H15" s="10" t="s">
        <v>101</v>
      </c>
      <c r="I15" s="10" t="s">
        <v>133</v>
      </c>
      <c r="J15" s="11">
        <v>3187072178</v>
      </c>
      <c r="K15" s="11">
        <v>22</v>
      </c>
      <c r="L15" s="12" t="s">
        <v>134</v>
      </c>
      <c r="M15" s="12" t="s">
        <v>135</v>
      </c>
      <c r="N15" s="10" t="s">
        <v>136</v>
      </c>
      <c r="O15" s="10" t="s">
        <v>137</v>
      </c>
      <c r="P15" s="10">
        <v>5</v>
      </c>
      <c r="Q15" s="10">
        <v>0</v>
      </c>
      <c r="R15" s="10">
        <v>0</v>
      </c>
      <c r="S15" s="13">
        <v>0</v>
      </c>
      <c r="T15" s="10">
        <v>1</v>
      </c>
      <c r="U15" s="10">
        <v>0</v>
      </c>
      <c r="V15" s="10">
        <v>0</v>
      </c>
      <c r="W15" s="10"/>
      <c r="X15" s="14"/>
      <c r="Y15" s="10" t="s">
        <v>138</v>
      </c>
      <c r="Z15" s="10"/>
      <c r="AA15" s="19"/>
      <c r="AB15" s="10"/>
      <c r="AC15" s="13">
        <v>280</v>
      </c>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20">
        <v>12</v>
      </c>
      <c r="CM15" s="10">
        <f>COUNTIF(K:K,12)</f>
        <v>1</v>
      </c>
      <c r="CN15" s="21">
        <f ca="1">SUMIF($K$2:$K$2829,"=12",$AC$2:$AC$2147)</f>
        <v>150</v>
      </c>
      <c r="CO15" s="15"/>
      <c r="CP15" s="15"/>
      <c r="CQ15" s="15"/>
      <c r="CR15" s="15"/>
      <c r="CS15" s="15"/>
      <c r="CT15" s="15"/>
      <c r="CU15" s="15"/>
      <c r="CV15" s="15"/>
      <c r="CW15" s="15"/>
      <c r="CX15" s="15"/>
      <c r="CY15" s="15"/>
    </row>
    <row r="16" spans="1:103" ht="15.75" customHeight="1" x14ac:dyDescent="0.2">
      <c r="A16" s="7">
        <v>15</v>
      </c>
      <c r="B16" s="8">
        <v>44235</v>
      </c>
      <c r="C16" s="9" t="s">
        <v>131</v>
      </c>
      <c r="D16" s="9" t="s">
        <v>26</v>
      </c>
      <c r="E16" s="10"/>
      <c r="F16" s="10"/>
      <c r="G16" s="10" t="s">
        <v>139</v>
      </c>
      <c r="H16" s="10" t="s">
        <v>101</v>
      </c>
      <c r="I16" s="10" t="s">
        <v>140</v>
      </c>
      <c r="J16" s="11" t="s">
        <v>141</v>
      </c>
      <c r="K16" s="11">
        <v>17</v>
      </c>
      <c r="L16" s="23" t="s">
        <v>142</v>
      </c>
      <c r="M16" s="23" t="s">
        <v>143</v>
      </c>
      <c r="N16" s="10" t="s">
        <v>144</v>
      </c>
      <c r="O16" s="10" t="s">
        <v>145</v>
      </c>
      <c r="P16" s="13">
        <v>5</v>
      </c>
      <c r="Q16" s="10">
        <v>0</v>
      </c>
      <c r="R16" s="10">
        <v>0</v>
      </c>
      <c r="S16" s="13">
        <v>0</v>
      </c>
      <c r="T16" s="10">
        <v>2</v>
      </c>
      <c r="U16" s="10">
        <v>0</v>
      </c>
      <c r="V16" s="10">
        <v>0</v>
      </c>
      <c r="W16" s="10"/>
      <c r="X16" s="14"/>
      <c r="Y16" s="10" t="s">
        <v>146</v>
      </c>
      <c r="Z16" s="10"/>
      <c r="AA16" s="10"/>
      <c r="AB16" s="10"/>
      <c r="AC16" s="13">
        <v>600</v>
      </c>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20">
        <v>13</v>
      </c>
      <c r="CM16" s="10">
        <f>COUNTIF(K:K,13)</f>
        <v>2</v>
      </c>
      <c r="CN16" s="21">
        <f ca="1">SUMIF($K$2:$K$2829,"=13",$AC$2:$AC$2147)</f>
        <v>500</v>
      </c>
      <c r="CO16" s="15"/>
      <c r="CP16" s="15"/>
      <c r="CQ16" s="15"/>
      <c r="CR16" s="15"/>
      <c r="CS16" s="15"/>
      <c r="CT16" s="15"/>
      <c r="CU16" s="15"/>
      <c r="CV16" s="15"/>
      <c r="CW16" s="15"/>
      <c r="CX16" s="15"/>
      <c r="CY16" s="15"/>
    </row>
    <row r="17" spans="1:103" ht="15.75" customHeight="1" x14ac:dyDescent="0.2">
      <c r="A17" s="7">
        <v>16</v>
      </c>
      <c r="B17" s="8">
        <v>44235</v>
      </c>
      <c r="C17" s="9" t="s">
        <v>147</v>
      </c>
      <c r="D17" s="9" t="s">
        <v>35</v>
      </c>
      <c r="E17" s="10" t="s">
        <v>36</v>
      </c>
      <c r="F17" s="8"/>
      <c r="G17" s="10" t="s">
        <v>148</v>
      </c>
      <c r="H17" s="10" t="s">
        <v>149</v>
      </c>
      <c r="I17" s="10" t="s">
        <v>150</v>
      </c>
      <c r="J17" s="11">
        <v>3176431665</v>
      </c>
      <c r="K17" s="11">
        <v>2</v>
      </c>
      <c r="L17" s="11">
        <v>3.4572962999999999</v>
      </c>
      <c r="M17" s="11">
        <v>-76.533098899999999</v>
      </c>
      <c r="N17" s="10" t="s">
        <v>151</v>
      </c>
      <c r="O17" s="24" t="s">
        <v>152</v>
      </c>
      <c r="P17" s="10">
        <v>3</v>
      </c>
      <c r="Q17" s="10">
        <v>0</v>
      </c>
      <c r="R17" s="10">
        <v>0</v>
      </c>
      <c r="S17" s="13">
        <v>1</v>
      </c>
      <c r="T17" s="10">
        <v>2</v>
      </c>
      <c r="U17" s="10">
        <v>0</v>
      </c>
      <c r="V17" s="10">
        <v>0</v>
      </c>
      <c r="W17" s="10"/>
      <c r="X17" s="14"/>
      <c r="Y17" s="10" t="s">
        <v>153</v>
      </c>
      <c r="Z17" s="10"/>
      <c r="AA17" s="10"/>
      <c r="AB17" s="10"/>
      <c r="AC17" s="13">
        <v>800</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20">
        <v>14</v>
      </c>
      <c r="CM17" s="10">
        <f>COUNTIF(K:K,14)</f>
        <v>0</v>
      </c>
      <c r="CN17" s="21">
        <f ca="1">SUMIF($K$2:$K$2829,"=14",$AC$2:$AC$2147)</f>
        <v>0</v>
      </c>
      <c r="CO17" s="15"/>
      <c r="CP17" s="15"/>
      <c r="CQ17" s="15"/>
      <c r="CR17" s="15"/>
      <c r="CS17" s="15"/>
      <c r="CT17" s="15"/>
      <c r="CU17" s="15"/>
      <c r="CV17" s="15"/>
      <c r="CW17" s="15"/>
      <c r="CX17" s="15"/>
      <c r="CY17" s="15"/>
    </row>
    <row r="18" spans="1:103" ht="15.75" customHeight="1" x14ac:dyDescent="0.2">
      <c r="A18" s="7">
        <v>17</v>
      </c>
      <c r="B18" s="8">
        <v>44236</v>
      </c>
      <c r="C18" s="9" t="s">
        <v>131</v>
      </c>
      <c r="D18" s="9" t="s">
        <v>35</v>
      </c>
      <c r="E18" s="10" t="s">
        <v>36</v>
      </c>
      <c r="F18" s="8">
        <v>44209</v>
      </c>
      <c r="G18" s="10" t="s">
        <v>154</v>
      </c>
      <c r="H18" s="10" t="s">
        <v>101</v>
      </c>
      <c r="I18" s="10" t="s">
        <v>155</v>
      </c>
      <c r="J18" s="11">
        <v>3158600348</v>
      </c>
      <c r="K18" s="11">
        <v>17</v>
      </c>
      <c r="L18" s="11">
        <v>3.3647999999999998</v>
      </c>
      <c r="M18" s="11">
        <v>-76.521699999999996</v>
      </c>
      <c r="N18" s="10" t="s">
        <v>156</v>
      </c>
      <c r="O18" s="10" t="s">
        <v>157</v>
      </c>
      <c r="P18" s="10">
        <v>5</v>
      </c>
      <c r="Q18" s="10">
        <v>0</v>
      </c>
      <c r="R18" s="10">
        <v>0</v>
      </c>
      <c r="S18" s="13">
        <v>0</v>
      </c>
      <c r="T18" s="10">
        <v>1</v>
      </c>
      <c r="U18" s="10">
        <v>0</v>
      </c>
      <c r="V18" s="10">
        <v>4</v>
      </c>
      <c r="W18" s="10" t="s">
        <v>122</v>
      </c>
      <c r="X18" s="14">
        <v>44178</v>
      </c>
      <c r="Y18" s="10" t="s">
        <v>158</v>
      </c>
      <c r="Z18" s="10"/>
      <c r="AA18" s="10"/>
      <c r="AB18" s="10"/>
      <c r="AC18" s="13">
        <v>980</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20">
        <v>15</v>
      </c>
      <c r="CM18" s="10">
        <f>COUNTIF(K:K,15)</f>
        <v>1</v>
      </c>
      <c r="CN18" s="21">
        <f ca="1">SUMIF($K$2:$K$2829,"=15",$AC$2:$AC$2147)</f>
        <v>350</v>
      </c>
      <c r="CO18" s="15"/>
      <c r="CP18" s="15"/>
      <c r="CQ18" s="15"/>
      <c r="CR18" s="15"/>
      <c r="CS18" s="15"/>
      <c r="CT18" s="15"/>
      <c r="CU18" s="15"/>
      <c r="CV18" s="15"/>
      <c r="CW18" s="15"/>
      <c r="CX18" s="15"/>
      <c r="CY18" s="15"/>
    </row>
    <row r="19" spans="1:103" ht="15.75" customHeight="1" x14ac:dyDescent="0.2">
      <c r="A19" s="7">
        <v>18</v>
      </c>
      <c r="B19" s="8">
        <v>44236</v>
      </c>
      <c r="C19" s="9" t="s">
        <v>159</v>
      </c>
      <c r="D19" s="9" t="s">
        <v>26</v>
      </c>
      <c r="E19" s="10"/>
      <c r="F19" s="14"/>
      <c r="G19" s="10" t="s">
        <v>160</v>
      </c>
      <c r="H19" s="10" t="s">
        <v>101</v>
      </c>
      <c r="I19" s="10" t="s">
        <v>161</v>
      </c>
      <c r="J19" s="11">
        <v>3022911987</v>
      </c>
      <c r="K19" s="11">
        <v>2</v>
      </c>
      <c r="L19" s="12" t="s">
        <v>162</v>
      </c>
      <c r="M19" s="12" t="s">
        <v>163</v>
      </c>
      <c r="N19" s="10" t="s">
        <v>164</v>
      </c>
      <c r="O19" s="10" t="s">
        <v>165</v>
      </c>
      <c r="P19" s="10">
        <v>0</v>
      </c>
      <c r="Q19" s="10">
        <v>0</v>
      </c>
      <c r="R19" s="10">
        <v>0</v>
      </c>
      <c r="S19" s="13">
        <v>0</v>
      </c>
      <c r="T19" s="10">
        <v>1</v>
      </c>
      <c r="U19" s="10">
        <v>0</v>
      </c>
      <c r="V19" s="10">
        <v>0</v>
      </c>
      <c r="W19" s="10"/>
      <c r="X19" s="14"/>
      <c r="Y19" s="10" t="s">
        <v>166</v>
      </c>
      <c r="Z19" s="10"/>
      <c r="AA19" s="10"/>
      <c r="AB19" s="10"/>
      <c r="AC19" s="13">
        <v>24</v>
      </c>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20">
        <v>16</v>
      </c>
      <c r="CM19" s="10">
        <f>COUNTIF(K:K,16)</f>
        <v>3</v>
      </c>
      <c r="CN19" s="21">
        <f ca="1">SUMIF($K$2:$K$2829,"=16",$AC$2:$AC$2147)</f>
        <v>250</v>
      </c>
      <c r="CO19" s="15"/>
      <c r="CP19" s="15"/>
      <c r="CQ19" s="15"/>
      <c r="CR19" s="15"/>
      <c r="CS19" s="15"/>
      <c r="CT19" s="15"/>
      <c r="CU19" s="15"/>
      <c r="CV19" s="15"/>
      <c r="CW19" s="15"/>
      <c r="CX19" s="15"/>
      <c r="CY19" s="15"/>
    </row>
    <row r="20" spans="1:103" ht="15.75" customHeight="1" x14ac:dyDescent="0.2">
      <c r="A20" s="7">
        <v>19</v>
      </c>
      <c r="B20" s="8">
        <v>44236</v>
      </c>
      <c r="C20" s="9" t="s">
        <v>159</v>
      </c>
      <c r="D20" s="9" t="s">
        <v>26</v>
      </c>
      <c r="E20" s="10"/>
      <c r="F20" s="10"/>
      <c r="G20" s="10" t="s">
        <v>167</v>
      </c>
      <c r="H20" s="10" t="s">
        <v>28</v>
      </c>
      <c r="I20" s="10" t="s">
        <v>168</v>
      </c>
      <c r="J20" s="11">
        <v>3166671750</v>
      </c>
      <c r="K20" s="11">
        <v>2</v>
      </c>
      <c r="L20" s="23" t="s">
        <v>162</v>
      </c>
      <c r="M20" s="23" t="s">
        <v>169</v>
      </c>
      <c r="N20" s="10" t="s">
        <v>170</v>
      </c>
      <c r="O20" s="10" t="s">
        <v>171</v>
      </c>
      <c r="P20" s="10">
        <v>1</v>
      </c>
      <c r="Q20" s="10">
        <v>0</v>
      </c>
      <c r="R20" s="10">
        <v>0</v>
      </c>
      <c r="S20" s="13">
        <v>0</v>
      </c>
      <c r="T20" s="10">
        <v>0</v>
      </c>
      <c r="U20" s="10">
        <v>0</v>
      </c>
      <c r="V20" s="10">
        <v>0</v>
      </c>
      <c r="W20" s="10"/>
      <c r="X20" s="10"/>
      <c r="Y20" s="10" t="s">
        <v>172</v>
      </c>
      <c r="Z20" s="10"/>
      <c r="AA20" s="10"/>
      <c r="AB20" s="10"/>
      <c r="AC20" s="13">
        <v>20</v>
      </c>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20">
        <v>17</v>
      </c>
      <c r="CM20" s="10">
        <f>COUNTIF(K:K,17)</f>
        <v>125</v>
      </c>
      <c r="CN20" s="21">
        <f ca="1">SUMIF($K$2:$K$2829,"=17",$AC$2:$AC$2147)</f>
        <v>44066</v>
      </c>
      <c r="CO20" s="15"/>
      <c r="CP20" s="15"/>
      <c r="CQ20" s="15"/>
      <c r="CR20" s="15"/>
      <c r="CS20" s="15"/>
      <c r="CT20" s="15"/>
      <c r="CU20" s="15"/>
      <c r="CV20" s="15"/>
      <c r="CW20" s="15"/>
      <c r="CX20" s="15"/>
      <c r="CY20" s="15"/>
    </row>
    <row r="21" spans="1:103" ht="15.75" customHeight="1" x14ac:dyDescent="0.2">
      <c r="A21" s="7">
        <v>20</v>
      </c>
      <c r="B21" s="8">
        <v>44236</v>
      </c>
      <c r="C21" s="9" t="s">
        <v>159</v>
      </c>
      <c r="D21" s="9" t="s">
        <v>26</v>
      </c>
      <c r="E21" s="10"/>
      <c r="F21" s="10"/>
      <c r="G21" s="10" t="s">
        <v>173</v>
      </c>
      <c r="H21" s="10" t="s">
        <v>101</v>
      </c>
      <c r="I21" s="10" t="s">
        <v>174</v>
      </c>
      <c r="J21" s="11">
        <v>3155124640</v>
      </c>
      <c r="K21" s="11">
        <v>2</v>
      </c>
      <c r="L21" s="12" t="s">
        <v>175</v>
      </c>
      <c r="M21" s="12" t="s">
        <v>176</v>
      </c>
      <c r="N21" s="10" t="s">
        <v>177</v>
      </c>
      <c r="O21" s="10" t="s">
        <v>178</v>
      </c>
      <c r="P21" s="10">
        <v>0</v>
      </c>
      <c r="Q21" s="10">
        <v>0</v>
      </c>
      <c r="R21" s="10">
        <v>0</v>
      </c>
      <c r="S21" s="13">
        <v>0</v>
      </c>
      <c r="T21" s="10">
        <v>1</v>
      </c>
      <c r="U21" s="10">
        <v>0</v>
      </c>
      <c r="V21" s="10">
        <v>0</v>
      </c>
      <c r="W21" s="10"/>
      <c r="X21" s="10"/>
      <c r="Y21" s="10" t="s">
        <v>179</v>
      </c>
      <c r="Z21" s="10"/>
      <c r="AA21" s="10"/>
      <c r="AB21" s="10"/>
      <c r="AC21" s="13">
        <v>18</v>
      </c>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20">
        <v>18</v>
      </c>
      <c r="CM21" s="10">
        <f>COUNTIF(K:K,18)</f>
        <v>4</v>
      </c>
      <c r="CN21" s="21">
        <f ca="1">SUMIF($K$2:$K$2829,"=18",$AC$2:$AC$2147)</f>
        <v>2928</v>
      </c>
      <c r="CO21" s="15"/>
      <c r="CP21" s="15"/>
      <c r="CQ21" s="15"/>
      <c r="CR21" s="15"/>
      <c r="CS21" s="15"/>
      <c r="CT21" s="15"/>
      <c r="CU21" s="15"/>
      <c r="CV21" s="15"/>
      <c r="CW21" s="15"/>
      <c r="CX21" s="15"/>
      <c r="CY21" s="15"/>
    </row>
    <row r="22" spans="1:103" ht="15.75" customHeight="1" x14ac:dyDescent="0.2">
      <c r="A22" s="7">
        <v>21</v>
      </c>
      <c r="B22" s="8">
        <v>44236</v>
      </c>
      <c r="C22" s="9" t="s">
        <v>159</v>
      </c>
      <c r="D22" s="9" t="s">
        <v>26</v>
      </c>
      <c r="E22" s="10"/>
      <c r="F22" s="10"/>
      <c r="G22" s="10" t="s">
        <v>180</v>
      </c>
      <c r="H22" s="10" t="s">
        <v>181</v>
      </c>
      <c r="I22" s="10" t="s">
        <v>182</v>
      </c>
      <c r="J22" s="11">
        <v>3215716661</v>
      </c>
      <c r="K22" s="11">
        <v>2</v>
      </c>
      <c r="L22" s="12" t="s">
        <v>183</v>
      </c>
      <c r="M22" s="12" t="s">
        <v>184</v>
      </c>
      <c r="N22" s="10" t="s">
        <v>185</v>
      </c>
      <c r="O22" s="10" t="s">
        <v>186</v>
      </c>
      <c r="P22" s="10">
        <v>0</v>
      </c>
      <c r="Q22" s="10">
        <v>0</v>
      </c>
      <c r="R22" s="10">
        <v>0</v>
      </c>
      <c r="S22" s="13">
        <v>0</v>
      </c>
      <c r="T22" s="10">
        <v>0</v>
      </c>
      <c r="U22" s="10">
        <v>0</v>
      </c>
      <c r="V22" s="10">
        <v>0</v>
      </c>
      <c r="W22" s="10"/>
      <c r="X22" s="14"/>
      <c r="Y22" s="10" t="s">
        <v>187</v>
      </c>
      <c r="Z22" s="10"/>
      <c r="AA22" s="10"/>
      <c r="AB22" s="10"/>
      <c r="AC22" s="13">
        <v>550</v>
      </c>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20">
        <v>19</v>
      </c>
      <c r="CM22" s="10">
        <f>COUNTIF(K:K,19)</f>
        <v>98</v>
      </c>
      <c r="CN22" s="21">
        <f ca="1">SUMIF($K$2:$K$2829,"=19",$AC$2:$AC$2147)</f>
        <v>38067</v>
      </c>
      <c r="CO22" s="15"/>
      <c r="CP22" s="15"/>
      <c r="CQ22" s="15"/>
      <c r="CR22" s="15"/>
      <c r="CS22" s="15"/>
      <c r="CT22" s="15"/>
      <c r="CU22" s="15"/>
      <c r="CV22" s="15"/>
      <c r="CW22" s="15"/>
      <c r="CX22" s="15"/>
      <c r="CY22" s="15"/>
    </row>
    <row r="23" spans="1:103" ht="15.75" customHeight="1" x14ac:dyDescent="0.2">
      <c r="A23" s="7">
        <v>22</v>
      </c>
      <c r="B23" s="8">
        <v>44236</v>
      </c>
      <c r="C23" s="9" t="s">
        <v>131</v>
      </c>
      <c r="D23" s="9" t="s">
        <v>26</v>
      </c>
      <c r="E23" s="10"/>
      <c r="F23" s="10"/>
      <c r="G23" s="10" t="s">
        <v>188</v>
      </c>
      <c r="H23" s="10" t="s">
        <v>28</v>
      </c>
      <c r="I23" s="10" t="s">
        <v>189</v>
      </c>
      <c r="J23" s="11">
        <v>3148673634</v>
      </c>
      <c r="K23" s="11">
        <v>17</v>
      </c>
      <c r="L23" s="23" t="s">
        <v>190</v>
      </c>
      <c r="M23" s="23" t="s">
        <v>191</v>
      </c>
      <c r="N23" s="10" t="s">
        <v>192</v>
      </c>
      <c r="O23" s="10" t="s">
        <v>193</v>
      </c>
      <c r="P23" s="13">
        <v>1</v>
      </c>
      <c r="Q23" s="10">
        <v>0</v>
      </c>
      <c r="R23" s="10">
        <v>0</v>
      </c>
      <c r="S23" s="13">
        <v>1</v>
      </c>
      <c r="T23" s="13">
        <v>0</v>
      </c>
      <c r="U23" s="10">
        <v>0</v>
      </c>
      <c r="V23" s="10">
        <v>0</v>
      </c>
      <c r="W23" s="10"/>
      <c r="X23" s="14"/>
      <c r="Y23" s="10" t="s">
        <v>194</v>
      </c>
      <c r="Z23" s="10"/>
      <c r="AA23" s="10"/>
      <c r="AB23" s="10"/>
      <c r="AC23" s="13">
        <v>15</v>
      </c>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20">
        <v>20</v>
      </c>
      <c r="CM23" s="10">
        <f>COUNTIF(K:K,20)</f>
        <v>0</v>
      </c>
      <c r="CN23" s="21">
        <f ca="1">SUMIF($K$2:$K$2829,"=20",$AC$2:$AC$2147)</f>
        <v>0</v>
      </c>
      <c r="CO23" s="15"/>
      <c r="CP23" s="15"/>
      <c r="CQ23" s="15"/>
      <c r="CR23" s="15"/>
      <c r="CS23" s="15"/>
      <c r="CT23" s="15"/>
      <c r="CU23" s="15"/>
      <c r="CV23" s="15"/>
      <c r="CW23" s="15"/>
      <c r="CX23" s="15"/>
      <c r="CY23" s="15"/>
    </row>
    <row r="24" spans="1:103" ht="17.25" customHeight="1" x14ac:dyDescent="0.2">
      <c r="A24" s="7">
        <v>23</v>
      </c>
      <c r="B24" s="8">
        <v>44236</v>
      </c>
      <c r="C24" s="9" t="s">
        <v>131</v>
      </c>
      <c r="D24" s="9" t="s">
        <v>26</v>
      </c>
      <c r="E24" s="10"/>
      <c r="F24" s="10"/>
      <c r="G24" s="10" t="s">
        <v>195</v>
      </c>
      <c r="H24" s="10" t="s">
        <v>28</v>
      </c>
      <c r="I24" s="10" t="s">
        <v>196</v>
      </c>
      <c r="J24" s="11">
        <v>3175121587</v>
      </c>
      <c r="K24" s="11">
        <v>17</v>
      </c>
      <c r="L24" s="12" t="s">
        <v>197</v>
      </c>
      <c r="M24" s="12" t="s">
        <v>198</v>
      </c>
      <c r="N24" s="10" t="s">
        <v>199</v>
      </c>
      <c r="O24" s="10" t="s">
        <v>200</v>
      </c>
      <c r="P24" s="10">
        <v>1</v>
      </c>
      <c r="Q24" s="10">
        <v>0</v>
      </c>
      <c r="R24" s="10">
        <v>0</v>
      </c>
      <c r="S24" s="13">
        <v>0</v>
      </c>
      <c r="T24" s="10">
        <v>1</v>
      </c>
      <c r="U24" s="10">
        <v>0</v>
      </c>
      <c r="V24" s="10">
        <v>0</v>
      </c>
      <c r="W24" s="10"/>
      <c r="X24" s="14"/>
      <c r="Y24" s="10" t="s">
        <v>201</v>
      </c>
      <c r="Z24" s="10"/>
      <c r="AA24" s="10"/>
      <c r="AB24" s="10"/>
      <c r="AC24" s="13">
        <v>30</v>
      </c>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20">
        <v>21</v>
      </c>
      <c r="CM24" s="10">
        <f>COUNTIF(K:K,21)</f>
        <v>2</v>
      </c>
      <c r="CN24" s="21">
        <f ca="1">SUMIF($K$2:$K$2829,"=21",$AC$2:$AC$2147)</f>
        <v>184</v>
      </c>
      <c r="CO24" s="15"/>
      <c r="CP24" s="15"/>
      <c r="CQ24" s="15"/>
      <c r="CR24" s="15"/>
      <c r="CS24" s="15"/>
      <c r="CT24" s="15"/>
      <c r="CU24" s="15"/>
      <c r="CV24" s="15"/>
      <c r="CW24" s="15"/>
      <c r="CX24" s="15"/>
      <c r="CY24" s="15"/>
    </row>
    <row r="25" spans="1:103" ht="15.75" customHeight="1" x14ac:dyDescent="0.2">
      <c r="A25" s="7">
        <v>24</v>
      </c>
      <c r="B25" s="8">
        <v>44236</v>
      </c>
      <c r="C25" s="9" t="s">
        <v>147</v>
      </c>
      <c r="D25" s="9" t="s">
        <v>26</v>
      </c>
      <c r="E25" s="10"/>
      <c r="F25" s="14"/>
      <c r="G25" s="10" t="s">
        <v>202</v>
      </c>
      <c r="H25" s="10" t="s">
        <v>28</v>
      </c>
      <c r="I25" s="10" t="s">
        <v>203</v>
      </c>
      <c r="J25" s="11">
        <v>3128358385</v>
      </c>
      <c r="K25" s="11">
        <v>2</v>
      </c>
      <c r="L25" s="12"/>
      <c r="M25" s="12"/>
      <c r="N25" s="10" t="s">
        <v>204</v>
      </c>
      <c r="O25" s="10" t="s">
        <v>205</v>
      </c>
      <c r="P25" s="10">
        <v>0</v>
      </c>
      <c r="Q25" s="10">
        <v>0</v>
      </c>
      <c r="R25" s="10">
        <v>0</v>
      </c>
      <c r="S25" s="13">
        <v>2</v>
      </c>
      <c r="T25" s="10">
        <v>0</v>
      </c>
      <c r="U25" s="10">
        <v>0</v>
      </c>
      <c r="V25" s="10">
        <v>0</v>
      </c>
      <c r="W25" s="10"/>
      <c r="X25" s="10"/>
      <c r="Y25" s="10" t="s">
        <v>206</v>
      </c>
      <c r="Z25" s="10"/>
      <c r="AA25" s="10"/>
      <c r="AB25" s="10"/>
      <c r="AC25" s="13">
        <v>0</v>
      </c>
      <c r="AD25" s="15" t="s">
        <v>207</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25">
        <v>22</v>
      </c>
      <c r="CM25" s="26">
        <f>COUNTIF(K:K,22)</f>
        <v>64</v>
      </c>
      <c r="CN25" s="27">
        <f ca="1">SUMIF($K$2:$K$2829,"=22",$AC$2:$AC$2147)</f>
        <v>20247</v>
      </c>
      <c r="CO25" s="15"/>
      <c r="CP25" s="15"/>
      <c r="CQ25" s="15"/>
      <c r="CR25" s="15"/>
      <c r="CS25" s="15"/>
      <c r="CT25" s="15"/>
      <c r="CU25" s="15"/>
      <c r="CV25" s="15"/>
      <c r="CW25" s="15"/>
      <c r="CX25" s="15"/>
      <c r="CY25" s="15"/>
    </row>
    <row r="26" spans="1:103" ht="15.75" customHeight="1" x14ac:dyDescent="0.2">
      <c r="A26" s="7">
        <v>25</v>
      </c>
      <c r="B26" s="8">
        <v>44236</v>
      </c>
      <c r="C26" s="9" t="s">
        <v>147</v>
      </c>
      <c r="D26" s="9" t="s">
        <v>26</v>
      </c>
      <c r="E26" s="10"/>
      <c r="F26" s="10"/>
      <c r="G26" s="10" t="s">
        <v>208</v>
      </c>
      <c r="H26" s="10" t="s">
        <v>56</v>
      </c>
      <c r="I26" s="10" t="s">
        <v>209</v>
      </c>
      <c r="J26" s="7">
        <v>3165315239</v>
      </c>
      <c r="K26" s="11">
        <v>2</v>
      </c>
      <c r="L26" s="23" t="s">
        <v>210</v>
      </c>
      <c r="M26" s="23" t="s">
        <v>211</v>
      </c>
      <c r="N26" s="10" t="s">
        <v>212</v>
      </c>
      <c r="O26" s="24" t="s">
        <v>213</v>
      </c>
      <c r="P26" s="10">
        <v>1</v>
      </c>
      <c r="Q26" s="10">
        <v>0</v>
      </c>
      <c r="R26" s="10">
        <v>0</v>
      </c>
      <c r="S26" s="13">
        <v>0</v>
      </c>
      <c r="T26" s="10">
        <v>0</v>
      </c>
      <c r="U26" s="10">
        <v>0</v>
      </c>
      <c r="V26" s="10">
        <v>0</v>
      </c>
      <c r="W26" s="10"/>
      <c r="X26" s="14"/>
      <c r="Y26" s="10" t="s">
        <v>214</v>
      </c>
      <c r="Z26" s="10"/>
      <c r="AA26" s="10"/>
      <c r="AB26" s="10"/>
      <c r="AC26" s="13">
        <v>72</v>
      </c>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28" t="s">
        <v>215</v>
      </c>
      <c r="CM26" s="29">
        <f t="shared" ref="CM26:CN26" si="0">SUM(CM4:CM25)</f>
        <v>749</v>
      </c>
      <c r="CN26" s="30">
        <f t="shared" ca="1" si="0"/>
        <v>202039</v>
      </c>
      <c r="CO26" s="15"/>
      <c r="CP26" s="15"/>
      <c r="CQ26" s="15"/>
      <c r="CR26" s="15"/>
      <c r="CS26" s="15"/>
      <c r="CT26" s="15"/>
      <c r="CU26" s="15"/>
      <c r="CV26" s="15"/>
      <c r="CW26" s="15"/>
      <c r="CX26" s="15"/>
      <c r="CY26" s="15"/>
    </row>
    <row r="27" spans="1:103" ht="15.75" customHeight="1" x14ac:dyDescent="0.2">
      <c r="A27" s="7">
        <v>26</v>
      </c>
      <c r="B27" s="8">
        <v>44236</v>
      </c>
      <c r="C27" s="9" t="s">
        <v>147</v>
      </c>
      <c r="D27" s="9" t="s">
        <v>35</v>
      </c>
      <c r="E27" s="10"/>
      <c r="F27" s="14"/>
      <c r="G27" s="10" t="s">
        <v>216</v>
      </c>
      <c r="H27" s="10" t="s">
        <v>48</v>
      </c>
      <c r="I27" s="10" t="s">
        <v>217</v>
      </c>
      <c r="J27" s="11">
        <v>3136607272</v>
      </c>
      <c r="K27" s="11">
        <v>2</v>
      </c>
      <c r="L27" s="23" t="s">
        <v>218</v>
      </c>
      <c r="M27" s="23" t="s">
        <v>219</v>
      </c>
      <c r="N27" s="10" t="s">
        <v>220</v>
      </c>
      <c r="O27" s="10" t="s">
        <v>221</v>
      </c>
      <c r="P27" s="10">
        <v>1</v>
      </c>
      <c r="Q27" s="10">
        <v>0</v>
      </c>
      <c r="R27" s="10">
        <v>0</v>
      </c>
      <c r="S27" s="13">
        <v>0</v>
      </c>
      <c r="T27" s="10">
        <v>0</v>
      </c>
      <c r="U27" s="10">
        <v>0</v>
      </c>
      <c r="V27" s="10">
        <v>1</v>
      </c>
      <c r="W27" s="10" t="s">
        <v>122</v>
      </c>
      <c r="X27" s="14">
        <v>44119</v>
      </c>
      <c r="Y27" s="10" t="s">
        <v>222</v>
      </c>
      <c r="Z27" s="10"/>
      <c r="AA27" s="10"/>
      <c r="AB27" s="10"/>
      <c r="AC27" s="13">
        <v>100</v>
      </c>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row>
    <row r="28" spans="1:103" ht="15.75" customHeight="1" x14ac:dyDescent="0.2">
      <c r="A28" s="7">
        <v>27</v>
      </c>
      <c r="B28" s="8">
        <v>44236</v>
      </c>
      <c r="C28" s="9" t="s">
        <v>99</v>
      </c>
      <c r="D28" s="9" t="s">
        <v>26</v>
      </c>
      <c r="E28" s="10"/>
      <c r="F28" s="10"/>
      <c r="G28" s="10" t="s">
        <v>223</v>
      </c>
      <c r="H28" s="10" t="s">
        <v>224</v>
      </c>
      <c r="I28" s="10" t="s">
        <v>225</v>
      </c>
      <c r="J28" s="11">
        <v>3218036078</v>
      </c>
      <c r="K28" s="11">
        <v>2</v>
      </c>
      <c r="L28" s="12" t="s">
        <v>162</v>
      </c>
      <c r="M28" s="12" t="s">
        <v>226</v>
      </c>
      <c r="N28" s="10" t="s">
        <v>227</v>
      </c>
      <c r="O28" s="10" t="s">
        <v>228</v>
      </c>
      <c r="P28" s="10">
        <v>1</v>
      </c>
      <c r="Q28" s="10">
        <v>0</v>
      </c>
      <c r="R28" s="10">
        <v>0</v>
      </c>
      <c r="S28" s="13">
        <v>0</v>
      </c>
      <c r="T28" s="10">
        <v>0</v>
      </c>
      <c r="U28" s="10">
        <v>0</v>
      </c>
      <c r="V28" s="10">
        <v>0</v>
      </c>
      <c r="W28" s="10"/>
      <c r="X28" s="10"/>
      <c r="Y28" s="10" t="s">
        <v>229</v>
      </c>
      <c r="Z28" s="10"/>
      <c r="AA28" s="10"/>
      <c r="AB28" s="10"/>
      <c r="AC28" s="13">
        <v>50</v>
      </c>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row>
    <row r="29" spans="1:103" ht="15.75" customHeight="1" x14ac:dyDescent="0.2">
      <c r="A29" s="7">
        <v>28</v>
      </c>
      <c r="B29" s="8">
        <v>44236</v>
      </c>
      <c r="C29" s="9" t="s">
        <v>99</v>
      </c>
      <c r="D29" s="9" t="s">
        <v>26</v>
      </c>
      <c r="E29" s="10"/>
      <c r="F29" s="10"/>
      <c r="G29" s="10" t="s">
        <v>230</v>
      </c>
      <c r="H29" s="10" t="s">
        <v>181</v>
      </c>
      <c r="I29" s="10" t="s">
        <v>231</v>
      </c>
      <c r="J29" s="11">
        <v>3215940796</v>
      </c>
      <c r="K29" s="11">
        <v>2</v>
      </c>
      <c r="L29" s="12" t="s">
        <v>232</v>
      </c>
      <c r="M29" s="12" t="s">
        <v>233</v>
      </c>
      <c r="N29" s="10" t="s">
        <v>234</v>
      </c>
      <c r="O29" s="10" t="s">
        <v>235</v>
      </c>
      <c r="P29" s="10">
        <v>1</v>
      </c>
      <c r="Q29" s="10">
        <v>0</v>
      </c>
      <c r="R29" s="10">
        <v>0</v>
      </c>
      <c r="S29" s="13">
        <v>0</v>
      </c>
      <c r="T29" s="10">
        <v>0</v>
      </c>
      <c r="U29" s="10">
        <v>0</v>
      </c>
      <c r="V29" s="10">
        <v>0</v>
      </c>
      <c r="W29" s="10"/>
      <c r="X29" s="10"/>
      <c r="Y29" s="10" t="s">
        <v>236</v>
      </c>
      <c r="Z29" s="10"/>
      <c r="AA29" s="10"/>
      <c r="AB29" s="10"/>
      <c r="AC29" s="13">
        <v>65</v>
      </c>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row>
    <row r="30" spans="1:103" ht="15.75" customHeight="1" x14ac:dyDescent="0.2">
      <c r="A30" s="7">
        <v>29</v>
      </c>
      <c r="B30" s="8">
        <v>44236</v>
      </c>
      <c r="C30" s="9" t="s">
        <v>84</v>
      </c>
      <c r="D30" s="9" t="s">
        <v>63</v>
      </c>
      <c r="E30" s="10"/>
      <c r="F30" s="10"/>
      <c r="G30" s="10" t="s">
        <v>237</v>
      </c>
      <c r="H30" s="10" t="s">
        <v>56</v>
      </c>
      <c r="I30" s="10" t="s">
        <v>238</v>
      </c>
      <c r="J30" s="11">
        <v>3146815071</v>
      </c>
      <c r="K30" s="11">
        <v>19</v>
      </c>
      <c r="L30" s="12" t="s">
        <v>239</v>
      </c>
      <c r="M30" s="12" t="s">
        <v>240</v>
      </c>
      <c r="N30" s="10" t="s">
        <v>241</v>
      </c>
      <c r="O30" s="10" t="s">
        <v>242</v>
      </c>
      <c r="P30" s="10">
        <v>1</v>
      </c>
      <c r="Q30" s="10">
        <v>0</v>
      </c>
      <c r="R30" s="10">
        <v>0</v>
      </c>
      <c r="S30" s="13">
        <v>0</v>
      </c>
      <c r="T30" s="10">
        <v>0</v>
      </c>
      <c r="U30" s="10">
        <v>0</v>
      </c>
      <c r="V30" s="10">
        <v>0</v>
      </c>
      <c r="W30" s="10"/>
      <c r="X30" s="10"/>
      <c r="Y30" s="10" t="s">
        <v>243</v>
      </c>
      <c r="Z30" s="10"/>
      <c r="AA30" s="10"/>
      <c r="AB30" s="10"/>
      <c r="AC30" s="13">
        <v>24</v>
      </c>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row>
    <row r="31" spans="1:103" ht="15.75" customHeight="1" x14ac:dyDescent="0.2">
      <c r="A31" s="7">
        <v>30</v>
      </c>
      <c r="B31" s="8">
        <v>44236</v>
      </c>
      <c r="C31" s="9" t="s">
        <v>84</v>
      </c>
      <c r="D31" s="9" t="s">
        <v>26</v>
      </c>
      <c r="E31" s="10"/>
      <c r="F31" s="10"/>
      <c r="G31" s="10" t="s">
        <v>244</v>
      </c>
      <c r="H31" s="10" t="s">
        <v>48</v>
      </c>
      <c r="I31" s="10" t="s">
        <v>245</v>
      </c>
      <c r="J31" s="11">
        <v>5242061</v>
      </c>
      <c r="K31" s="11">
        <v>19</v>
      </c>
      <c r="L31" s="12" t="s">
        <v>246</v>
      </c>
      <c r="M31" s="12" t="s">
        <v>247</v>
      </c>
      <c r="N31" s="10" t="s">
        <v>248</v>
      </c>
      <c r="O31" s="10" t="s">
        <v>249</v>
      </c>
      <c r="P31" s="10">
        <v>1</v>
      </c>
      <c r="Q31" s="10">
        <v>0</v>
      </c>
      <c r="R31" s="10">
        <v>0</v>
      </c>
      <c r="S31" s="13">
        <v>0</v>
      </c>
      <c r="T31" s="10">
        <v>0</v>
      </c>
      <c r="U31" s="10">
        <v>0</v>
      </c>
      <c r="V31" s="10">
        <v>0</v>
      </c>
      <c r="W31" s="10"/>
      <c r="X31" s="10"/>
      <c r="Y31" s="10" t="s">
        <v>250</v>
      </c>
      <c r="Z31" s="10"/>
      <c r="AA31" s="10"/>
      <c r="AB31" s="10"/>
      <c r="AC31" s="13">
        <v>150</v>
      </c>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row>
    <row r="32" spans="1:103" ht="15.75" customHeight="1" x14ac:dyDescent="0.2">
      <c r="A32" s="7">
        <v>31</v>
      </c>
      <c r="B32" s="8">
        <v>44249</v>
      </c>
      <c r="C32" s="9" t="s">
        <v>115</v>
      </c>
      <c r="D32" s="9" t="s">
        <v>63</v>
      </c>
      <c r="E32" s="10" t="s">
        <v>36</v>
      </c>
      <c r="F32" s="31"/>
      <c r="G32" s="10" t="s">
        <v>251</v>
      </c>
      <c r="H32" s="10" t="s">
        <v>56</v>
      </c>
      <c r="I32" s="10" t="s">
        <v>252</v>
      </c>
      <c r="J32" s="11">
        <v>3964797</v>
      </c>
      <c r="K32" s="11">
        <v>22</v>
      </c>
      <c r="L32" s="12" t="s">
        <v>253</v>
      </c>
      <c r="M32" s="12" t="s">
        <v>254</v>
      </c>
      <c r="N32" s="10" t="s">
        <v>255</v>
      </c>
      <c r="O32" s="10" t="s">
        <v>256</v>
      </c>
      <c r="P32" s="13">
        <v>3</v>
      </c>
      <c r="Q32" s="13">
        <v>0</v>
      </c>
      <c r="R32" s="13">
        <v>0</v>
      </c>
      <c r="S32" s="13">
        <v>0</v>
      </c>
      <c r="T32" s="13">
        <v>2</v>
      </c>
      <c r="U32" s="13">
        <v>0</v>
      </c>
      <c r="V32" s="13">
        <v>0</v>
      </c>
      <c r="W32" s="10" t="s">
        <v>122</v>
      </c>
      <c r="X32" s="14">
        <v>44165</v>
      </c>
      <c r="Y32" s="10" t="s">
        <v>257</v>
      </c>
      <c r="Z32" s="10"/>
      <c r="AA32" s="10"/>
      <c r="AB32" s="10"/>
      <c r="AC32" s="13">
        <v>200</v>
      </c>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row>
    <row r="33" spans="1:103" ht="15.75" customHeight="1" x14ac:dyDescent="0.2">
      <c r="A33" s="7">
        <v>32</v>
      </c>
      <c r="B33" s="8">
        <v>44237</v>
      </c>
      <c r="C33" s="9" t="s">
        <v>99</v>
      </c>
      <c r="D33" s="9" t="s">
        <v>26</v>
      </c>
      <c r="E33" s="10"/>
      <c r="F33" s="10"/>
      <c r="G33" s="10" t="s">
        <v>258</v>
      </c>
      <c r="H33" s="10" t="s">
        <v>56</v>
      </c>
      <c r="I33" s="10" t="s">
        <v>259</v>
      </c>
      <c r="J33" s="11">
        <v>3007784247</v>
      </c>
      <c r="K33" s="11">
        <v>2</v>
      </c>
      <c r="L33" s="12" t="s">
        <v>260</v>
      </c>
      <c r="M33" s="12" t="s">
        <v>261</v>
      </c>
      <c r="N33" s="10" t="s">
        <v>262</v>
      </c>
      <c r="O33" s="10" t="s">
        <v>263</v>
      </c>
      <c r="P33" s="10">
        <v>1</v>
      </c>
      <c r="Q33" s="10">
        <v>0</v>
      </c>
      <c r="R33" s="10">
        <v>0</v>
      </c>
      <c r="S33" s="13">
        <v>0</v>
      </c>
      <c r="T33" s="10">
        <v>1</v>
      </c>
      <c r="U33" s="10">
        <v>0</v>
      </c>
      <c r="V33" s="10">
        <v>0</v>
      </c>
      <c r="W33" s="10"/>
      <c r="X33" s="10"/>
      <c r="Y33" s="10" t="s">
        <v>264</v>
      </c>
      <c r="Z33" s="10"/>
      <c r="AA33" s="10"/>
      <c r="AB33" s="10"/>
      <c r="AC33" s="13">
        <v>80</v>
      </c>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row>
    <row r="34" spans="1:103" ht="15.75" customHeight="1" x14ac:dyDescent="0.2">
      <c r="A34" s="7">
        <v>33</v>
      </c>
      <c r="B34" s="8">
        <v>44237</v>
      </c>
      <c r="C34" s="9" t="s">
        <v>99</v>
      </c>
      <c r="D34" s="9" t="s">
        <v>35</v>
      </c>
      <c r="E34" s="10"/>
      <c r="F34" s="10"/>
      <c r="G34" s="10" t="s">
        <v>265</v>
      </c>
      <c r="H34" s="10" t="s">
        <v>101</v>
      </c>
      <c r="I34" s="10" t="s">
        <v>266</v>
      </c>
      <c r="J34" s="11">
        <v>3116347490</v>
      </c>
      <c r="K34" s="11">
        <v>2</v>
      </c>
      <c r="L34" s="12" t="s">
        <v>267</v>
      </c>
      <c r="M34" s="12" t="s">
        <v>268</v>
      </c>
      <c r="N34" s="10" t="s">
        <v>269</v>
      </c>
      <c r="O34" s="10" t="s">
        <v>270</v>
      </c>
      <c r="P34" s="10">
        <v>1</v>
      </c>
      <c r="Q34" s="10">
        <v>0</v>
      </c>
      <c r="R34" s="10">
        <v>0</v>
      </c>
      <c r="S34" s="13">
        <v>0</v>
      </c>
      <c r="T34" s="10">
        <v>0</v>
      </c>
      <c r="U34" s="10">
        <v>0</v>
      </c>
      <c r="V34" s="10">
        <v>0</v>
      </c>
      <c r="W34" s="10"/>
      <c r="X34" s="10"/>
      <c r="Y34" s="10" t="s">
        <v>271</v>
      </c>
      <c r="Z34" s="10"/>
      <c r="AA34" s="10"/>
      <c r="AB34" s="10"/>
      <c r="AC34" s="13">
        <v>20</v>
      </c>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row>
    <row r="35" spans="1:103" ht="15.75" customHeight="1" x14ac:dyDescent="0.2">
      <c r="A35" s="7">
        <v>34</v>
      </c>
      <c r="B35" s="8">
        <v>44237</v>
      </c>
      <c r="C35" s="9" t="s">
        <v>159</v>
      </c>
      <c r="D35" s="9" t="s">
        <v>26</v>
      </c>
      <c r="E35" s="10"/>
      <c r="F35" s="10"/>
      <c r="G35" s="10" t="s">
        <v>272</v>
      </c>
      <c r="H35" s="10" t="s">
        <v>28</v>
      </c>
      <c r="I35" s="10" t="s">
        <v>273</v>
      </c>
      <c r="J35" s="11">
        <v>3165452066</v>
      </c>
      <c r="K35" s="11">
        <v>2</v>
      </c>
      <c r="L35" s="12" t="s">
        <v>274</v>
      </c>
      <c r="M35" s="12" t="s">
        <v>275</v>
      </c>
      <c r="N35" s="10" t="s">
        <v>276</v>
      </c>
      <c r="O35" s="10" t="s">
        <v>186</v>
      </c>
      <c r="P35" s="10">
        <v>0</v>
      </c>
      <c r="Q35" s="10">
        <v>0</v>
      </c>
      <c r="R35" s="10">
        <v>0</v>
      </c>
      <c r="S35" s="13">
        <v>0</v>
      </c>
      <c r="T35" s="10">
        <v>0</v>
      </c>
      <c r="U35" s="10">
        <v>1</v>
      </c>
      <c r="V35" s="10">
        <v>0</v>
      </c>
      <c r="W35" s="10"/>
      <c r="X35" s="10"/>
      <c r="Y35" s="10" t="s">
        <v>277</v>
      </c>
      <c r="Z35" s="10"/>
      <c r="AA35" s="10"/>
      <c r="AB35" s="10"/>
      <c r="AC35" s="13">
        <v>250</v>
      </c>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row>
    <row r="36" spans="1:103" ht="15.75" customHeight="1" x14ac:dyDescent="0.2">
      <c r="A36" s="7">
        <v>35</v>
      </c>
      <c r="B36" s="8">
        <v>44237</v>
      </c>
      <c r="C36" s="9" t="s">
        <v>159</v>
      </c>
      <c r="D36" s="9" t="s">
        <v>26</v>
      </c>
      <c r="E36" s="10" t="s">
        <v>36</v>
      </c>
      <c r="F36" s="10"/>
      <c r="G36" s="10" t="s">
        <v>278</v>
      </c>
      <c r="H36" s="10" t="s">
        <v>56</v>
      </c>
      <c r="I36" s="10" t="s">
        <v>279</v>
      </c>
      <c r="J36" s="11">
        <v>3508386009</v>
      </c>
      <c r="K36" s="11">
        <v>2</v>
      </c>
      <c r="L36" s="12" t="s">
        <v>280</v>
      </c>
      <c r="M36" s="12" t="s">
        <v>119</v>
      </c>
      <c r="N36" s="10" t="s">
        <v>281</v>
      </c>
      <c r="O36" s="10"/>
      <c r="P36" s="10">
        <v>1</v>
      </c>
      <c r="Q36" s="10">
        <v>0</v>
      </c>
      <c r="R36" s="10">
        <v>0</v>
      </c>
      <c r="S36" s="13">
        <v>0</v>
      </c>
      <c r="T36" s="10">
        <v>1</v>
      </c>
      <c r="U36" s="10">
        <v>0</v>
      </c>
      <c r="V36" s="10" t="s">
        <v>282</v>
      </c>
      <c r="W36" s="10"/>
      <c r="X36" s="10"/>
      <c r="Y36" s="10" t="s">
        <v>283</v>
      </c>
      <c r="Z36" s="10"/>
      <c r="AA36" s="10"/>
      <c r="AB36" s="10"/>
      <c r="AC36" s="13">
        <v>23</v>
      </c>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row>
    <row r="37" spans="1:103" ht="15.75" customHeight="1" x14ac:dyDescent="0.2">
      <c r="A37" s="7">
        <v>36</v>
      </c>
      <c r="B37" s="8">
        <v>44250</v>
      </c>
      <c r="C37" s="9" t="s">
        <v>115</v>
      </c>
      <c r="D37" s="9" t="s">
        <v>63</v>
      </c>
      <c r="E37" s="10" t="s">
        <v>36</v>
      </c>
      <c r="F37" s="14"/>
      <c r="G37" s="10" t="s">
        <v>284</v>
      </c>
      <c r="H37" s="10" t="s">
        <v>48</v>
      </c>
      <c r="I37" s="10" t="s">
        <v>285</v>
      </c>
      <c r="J37" s="11">
        <v>3319090</v>
      </c>
      <c r="K37" s="11">
        <v>17</v>
      </c>
      <c r="L37" s="11">
        <v>3.3935</v>
      </c>
      <c r="M37" s="11">
        <v>-76.525700000000001</v>
      </c>
      <c r="N37" s="10" t="s">
        <v>286</v>
      </c>
      <c r="O37" s="10" t="s">
        <v>287</v>
      </c>
      <c r="P37" s="10">
        <v>9</v>
      </c>
      <c r="Q37" s="10">
        <v>0</v>
      </c>
      <c r="R37" s="10">
        <v>0</v>
      </c>
      <c r="S37" s="13">
        <v>0</v>
      </c>
      <c r="T37" s="10">
        <v>0</v>
      </c>
      <c r="U37" s="10">
        <v>2</v>
      </c>
      <c r="V37" s="10">
        <v>0</v>
      </c>
      <c r="W37" s="10" t="s">
        <v>42</v>
      </c>
      <c r="X37" s="14">
        <v>44260</v>
      </c>
      <c r="Y37" s="10" t="s">
        <v>288</v>
      </c>
      <c r="Z37" s="10"/>
      <c r="AA37" s="10"/>
      <c r="AB37" s="10"/>
      <c r="AC37" s="13">
        <v>225</v>
      </c>
      <c r="AD37" s="32"/>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row>
    <row r="38" spans="1:103" ht="15.75" customHeight="1" x14ac:dyDescent="0.2">
      <c r="A38" s="7">
        <v>37</v>
      </c>
      <c r="B38" s="8">
        <v>44251</v>
      </c>
      <c r="C38" s="9" t="s">
        <v>115</v>
      </c>
      <c r="D38" s="9" t="s">
        <v>26</v>
      </c>
      <c r="E38" s="10" t="s">
        <v>36</v>
      </c>
      <c r="F38" s="10"/>
      <c r="G38" s="10" t="s">
        <v>289</v>
      </c>
      <c r="H38" s="10" t="s">
        <v>101</v>
      </c>
      <c r="I38" s="10" t="s">
        <v>290</v>
      </c>
      <c r="J38" s="11">
        <v>3450328</v>
      </c>
      <c r="K38" s="11">
        <v>19</v>
      </c>
      <c r="L38" s="12" t="s">
        <v>291</v>
      </c>
      <c r="M38" s="12" t="s">
        <v>292</v>
      </c>
      <c r="N38" s="10" t="s">
        <v>293</v>
      </c>
      <c r="O38" s="10" t="s">
        <v>294</v>
      </c>
      <c r="P38" s="10">
        <v>2</v>
      </c>
      <c r="Q38" s="10">
        <v>0</v>
      </c>
      <c r="R38" s="10">
        <v>0</v>
      </c>
      <c r="S38" s="13">
        <v>0</v>
      </c>
      <c r="T38" s="10">
        <v>0</v>
      </c>
      <c r="U38" s="10">
        <v>0</v>
      </c>
      <c r="V38" s="10">
        <v>0</v>
      </c>
      <c r="W38" s="10"/>
      <c r="X38" s="10"/>
      <c r="Y38" s="10" t="s">
        <v>295</v>
      </c>
      <c r="Z38" s="10"/>
      <c r="AA38" s="10"/>
      <c r="AB38" s="10"/>
      <c r="AC38" s="13">
        <v>250</v>
      </c>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row>
    <row r="39" spans="1:103" ht="15.75" customHeight="1" x14ac:dyDescent="0.2">
      <c r="A39" s="7">
        <v>38</v>
      </c>
      <c r="B39" s="8">
        <v>44251</v>
      </c>
      <c r="C39" s="9" t="s">
        <v>115</v>
      </c>
      <c r="D39" s="9" t="s">
        <v>26</v>
      </c>
      <c r="E39" s="10" t="s">
        <v>36</v>
      </c>
      <c r="F39" s="10"/>
      <c r="G39" s="10" t="s">
        <v>296</v>
      </c>
      <c r="H39" s="10" t="s">
        <v>56</v>
      </c>
      <c r="I39" s="10" t="s">
        <v>297</v>
      </c>
      <c r="J39" s="11">
        <v>6931104</v>
      </c>
      <c r="K39" s="11">
        <v>19</v>
      </c>
      <c r="L39" s="12" t="s">
        <v>298</v>
      </c>
      <c r="M39" s="12" t="s">
        <v>299</v>
      </c>
      <c r="N39" s="10" t="s">
        <v>300</v>
      </c>
      <c r="O39" s="10" t="s">
        <v>301</v>
      </c>
      <c r="P39" s="10">
        <v>1</v>
      </c>
      <c r="Q39" s="10">
        <v>0</v>
      </c>
      <c r="R39" s="10">
        <v>0</v>
      </c>
      <c r="S39" s="13">
        <v>0</v>
      </c>
      <c r="T39" s="10">
        <v>0</v>
      </c>
      <c r="U39" s="10">
        <v>0</v>
      </c>
      <c r="V39" s="10">
        <v>0</v>
      </c>
      <c r="W39" s="10"/>
      <c r="X39" s="10"/>
      <c r="Y39" s="10" t="s">
        <v>302</v>
      </c>
      <c r="Z39" s="10"/>
      <c r="AA39" s="10"/>
      <c r="AB39" s="33"/>
      <c r="AC39" s="34">
        <v>200</v>
      </c>
      <c r="AD39" s="32"/>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row>
    <row r="40" spans="1:103" ht="15.75" customHeight="1" x14ac:dyDescent="0.2">
      <c r="A40" s="7">
        <v>39</v>
      </c>
      <c r="B40" s="8">
        <v>44251</v>
      </c>
      <c r="C40" s="9" t="s">
        <v>115</v>
      </c>
      <c r="D40" s="9" t="s">
        <v>35</v>
      </c>
      <c r="E40" s="10" t="s">
        <v>36</v>
      </c>
      <c r="F40" s="35">
        <v>44245</v>
      </c>
      <c r="G40" s="10" t="s">
        <v>303</v>
      </c>
      <c r="H40" s="10" t="s">
        <v>101</v>
      </c>
      <c r="I40" s="10" t="s">
        <v>304</v>
      </c>
      <c r="J40" s="11">
        <v>6512946</v>
      </c>
      <c r="K40" s="11">
        <v>19</v>
      </c>
      <c r="L40" s="12" t="s">
        <v>305</v>
      </c>
      <c r="M40" s="12" t="s">
        <v>306</v>
      </c>
      <c r="N40" s="10" t="s">
        <v>307</v>
      </c>
      <c r="O40" s="10" t="s">
        <v>308</v>
      </c>
      <c r="P40" s="10">
        <v>1</v>
      </c>
      <c r="Q40" s="10">
        <v>0</v>
      </c>
      <c r="R40" s="10">
        <v>0</v>
      </c>
      <c r="S40" s="13">
        <v>0</v>
      </c>
      <c r="T40" s="10">
        <v>2</v>
      </c>
      <c r="U40" s="10">
        <v>0</v>
      </c>
      <c r="V40" s="10">
        <v>1</v>
      </c>
      <c r="W40" s="10" t="s">
        <v>122</v>
      </c>
      <c r="X40" s="14">
        <v>44245</v>
      </c>
      <c r="Y40" s="10" t="s">
        <v>309</v>
      </c>
      <c r="Z40" s="10"/>
      <c r="AA40" s="10"/>
      <c r="AB40" s="10"/>
      <c r="AC40" s="13">
        <v>160</v>
      </c>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row>
    <row r="41" spans="1:103" ht="15.75" customHeight="1" x14ac:dyDescent="0.2">
      <c r="A41" s="7">
        <v>40</v>
      </c>
      <c r="B41" s="8">
        <v>44237</v>
      </c>
      <c r="C41" s="36" t="s">
        <v>131</v>
      </c>
      <c r="D41" s="36" t="s">
        <v>26</v>
      </c>
      <c r="E41" s="33"/>
      <c r="F41" s="37"/>
      <c r="G41" s="10" t="s">
        <v>310</v>
      </c>
      <c r="H41" s="10" t="s">
        <v>101</v>
      </c>
      <c r="I41" s="33" t="s">
        <v>311</v>
      </c>
      <c r="J41" s="7">
        <v>3137193009</v>
      </c>
      <c r="K41" s="7">
        <v>22</v>
      </c>
      <c r="L41" s="23" t="s">
        <v>312</v>
      </c>
      <c r="M41" s="23" t="s">
        <v>313</v>
      </c>
      <c r="N41" s="33" t="s">
        <v>314</v>
      </c>
      <c r="O41" s="33" t="s">
        <v>315</v>
      </c>
      <c r="P41" s="33">
        <v>5</v>
      </c>
      <c r="Q41" s="33">
        <v>0</v>
      </c>
      <c r="R41" s="33">
        <v>0</v>
      </c>
      <c r="S41" s="13">
        <v>0</v>
      </c>
      <c r="T41" s="33">
        <v>1</v>
      </c>
      <c r="U41" s="33">
        <v>1</v>
      </c>
      <c r="V41" s="33">
        <v>0</v>
      </c>
      <c r="W41" s="33"/>
      <c r="X41" s="33"/>
      <c r="Y41" s="33" t="s">
        <v>316</v>
      </c>
      <c r="Z41" s="33"/>
      <c r="AA41" s="33"/>
      <c r="AB41" s="33"/>
      <c r="AC41" s="34">
        <v>380</v>
      </c>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row>
    <row r="42" spans="1:103" ht="15.75" customHeight="1" x14ac:dyDescent="0.2">
      <c r="A42" s="7">
        <v>41</v>
      </c>
      <c r="B42" s="8">
        <v>44237</v>
      </c>
      <c r="C42" s="36" t="s">
        <v>84</v>
      </c>
      <c r="D42" s="9" t="s">
        <v>26</v>
      </c>
      <c r="E42" s="10"/>
      <c r="F42" s="14"/>
      <c r="G42" s="10" t="s">
        <v>317</v>
      </c>
      <c r="H42" s="10" t="s">
        <v>48</v>
      </c>
      <c r="I42" s="10" t="s">
        <v>318</v>
      </c>
      <c r="J42" s="11">
        <v>3046537629</v>
      </c>
      <c r="K42" s="11">
        <v>2</v>
      </c>
      <c r="L42" s="12" t="s">
        <v>319</v>
      </c>
      <c r="M42" s="12" t="s">
        <v>320</v>
      </c>
      <c r="N42" s="10" t="s">
        <v>321</v>
      </c>
      <c r="O42" s="10" t="s">
        <v>322</v>
      </c>
      <c r="P42" s="10">
        <v>2</v>
      </c>
      <c r="Q42" s="10">
        <v>0</v>
      </c>
      <c r="R42" s="10">
        <v>0</v>
      </c>
      <c r="S42" s="13">
        <v>0</v>
      </c>
      <c r="T42" s="10">
        <v>0</v>
      </c>
      <c r="U42" s="10">
        <v>0</v>
      </c>
      <c r="V42" s="10">
        <v>0</v>
      </c>
      <c r="W42" s="10"/>
      <c r="X42" s="14"/>
      <c r="Y42" s="10" t="s">
        <v>323</v>
      </c>
      <c r="Z42" s="10"/>
      <c r="AA42" s="10"/>
      <c r="AB42" s="10"/>
      <c r="AC42" s="13">
        <v>350</v>
      </c>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row>
    <row r="43" spans="1:103" ht="15.75" customHeight="1" x14ac:dyDescent="0.2">
      <c r="A43" s="7">
        <v>42</v>
      </c>
      <c r="B43" s="8">
        <v>44237</v>
      </c>
      <c r="C43" s="9" t="s">
        <v>25</v>
      </c>
      <c r="D43" s="9" t="s">
        <v>26</v>
      </c>
      <c r="E43" s="10"/>
      <c r="F43" s="14"/>
      <c r="G43" s="10" t="s">
        <v>324</v>
      </c>
      <c r="H43" s="10" t="s">
        <v>56</v>
      </c>
      <c r="I43" s="10" t="s">
        <v>325</v>
      </c>
      <c r="J43" s="11">
        <v>3148733557</v>
      </c>
      <c r="K43" s="11">
        <v>2</v>
      </c>
      <c r="L43" s="12" t="s">
        <v>326</v>
      </c>
      <c r="M43" s="12" t="s">
        <v>327</v>
      </c>
      <c r="N43" s="10" t="s">
        <v>328</v>
      </c>
      <c r="O43" s="10" t="s">
        <v>329</v>
      </c>
      <c r="P43" s="10">
        <v>2</v>
      </c>
      <c r="Q43" s="10">
        <v>0</v>
      </c>
      <c r="R43" s="10">
        <v>0</v>
      </c>
      <c r="S43" s="13">
        <v>0</v>
      </c>
      <c r="T43" s="10">
        <v>0</v>
      </c>
      <c r="U43" s="10">
        <v>0</v>
      </c>
      <c r="V43" s="10">
        <v>0</v>
      </c>
      <c r="W43" s="10"/>
      <c r="X43" s="14"/>
      <c r="Y43" s="10" t="s">
        <v>330</v>
      </c>
      <c r="Z43" s="10"/>
      <c r="AA43" s="10"/>
      <c r="AB43" s="10"/>
      <c r="AC43" s="13">
        <v>60</v>
      </c>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row>
    <row r="44" spans="1:103" ht="15.75" customHeight="1" x14ac:dyDescent="0.2">
      <c r="A44" s="7">
        <v>43</v>
      </c>
      <c r="B44" s="8">
        <v>44237</v>
      </c>
      <c r="C44" s="36" t="s">
        <v>147</v>
      </c>
      <c r="D44" s="9" t="s">
        <v>26</v>
      </c>
      <c r="E44" s="10"/>
      <c r="F44" s="14"/>
      <c r="G44" s="10" t="s">
        <v>331</v>
      </c>
      <c r="H44" s="10" t="s">
        <v>101</v>
      </c>
      <c r="I44" s="10" t="s">
        <v>332</v>
      </c>
      <c r="J44" s="11">
        <v>6607048</v>
      </c>
      <c r="K44" s="11">
        <v>2</v>
      </c>
      <c r="L44" s="12" t="s">
        <v>333</v>
      </c>
      <c r="M44" s="12" t="s">
        <v>334</v>
      </c>
      <c r="N44" s="10" t="s">
        <v>335</v>
      </c>
      <c r="O44" s="10"/>
      <c r="P44" s="10">
        <v>1</v>
      </c>
      <c r="Q44" s="10">
        <v>0</v>
      </c>
      <c r="R44" s="10">
        <v>0</v>
      </c>
      <c r="S44" s="13">
        <v>0</v>
      </c>
      <c r="T44" s="10">
        <v>0</v>
      </c>
      <c r="U44" s="10">
        <v>0</v>
      </c>
      <c r="V44" s="10">
        <v>0</v>
      </c>
      <c r="W44" s="10"/>
      <c r="X44" s="14"/>
      <c r="Y44" s="10" t="s">
        <v>336</v>
      </c>
      <c r="Z44" s="10"/>
      <c r="AA44" s="10"/>
      <c r="AB44" s="10"/>
      <c r="AC44" s="13">
        <v>20</v>
      </c>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row>
    <row r="45" spans="1:103" ht="15.75" customHeight="1" x14ac:dyDescent="0.2">
      <c r="A45" s="7">
        <v>44</v>
      </c>
      <c r="B45" s="8">
        <v>44237</v>
      </c>
      <c r="C45" s="36" t="s">
        <v>147</v>
      </c>
      <c r="D45" s="9" t="s">
        <v>26</v>
      </c>
      <c r="E45" s="10"/>
      <c r="F45" s="14"/>
      <c r="G45" s="10" t="s">
        <v>337</v>
      </c>
      <c r="H45" s="10" t="s">
        <v>101</v>
      </c>
      <c r="I45" s="10" t="s">
        <v>338</v>
      </c>
      <c r="J45" s="11">
        <v>3155086189</v>
      </c>
      <c r="K45" s="11">
        <v>2</v>
      </c>
      <c r="L45" s="12" t="s">
        <v>339</v>
      </c>
      <c r="M45" s="12" t="s">
        <v>340</v>
      </c>
      <c r="N45" s="10" t="s">
        <v>341</v>
      </c>
      <c r="O45" s="10" t="s">
        <v>342</v>
      </c>
      <c r="P45" s="10">
        <v>1</v>
      </c>
      <c r="Q45" s="10">
        <v>0</v>
      </c>
      <c r="R45" s="10">
        <v>0</v>
      </c>
      <c r="S45" s="13">
        <v>0</v>
      </c>
      <c r="T45" s="10">
        <v>0</v>
      </c>
      <c r="U45" s="10">
        <v>0</v>
      </c>
      <c r="V45" s="10">
        <v>0</v>
      </c>
      <c r="W45" s="10"/>
      <c r="X45" s="14"/>
      <c r="Y45" s="10" t="s">
        <v>343</v>
      </c>
      <c r="Z45" s="10"/>
      <c r="AA45" s="10"/>
      <c r="AB45" s="10"/>
      <c r="AC45" s="13">
        <v>6</v>
      </c>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row>
    <row r="46" spans="1:103" ht="15.75" customHeight="1" x14ac:dyDescent="0.2">
      <c r="A46" s="7">
        <v>45</v>
      </c>
      <c r="B46" s="8">
        <v>44237</v>
      </c>
      <c r="C46" s="36" t="s">
        <v>147</v>
      </c>
      <c r="D46" s="9" t="s">
        <v>26</v>
      </c>
      <c r="E46" s="10"/>
      <c r="F46" s="14"/>
      <c r="G46" s="10" t="s">
        <v>344</v>
      </c>
      <c r="H46" s="10" t="s">
        <v>101</v>
      </c>
      <c r="I46" s="10" t="s">
        <v>345</v>
      </c>
      <c r="J46" s="11">
        <v>3003672412</v>
      </c>
      <c r="K46" s="11">
        <v>2</v>
      </c>
      <c r="L46" s="12" t="s">
        <v>346</v>
      </c>
      <c r="M46" s="12" t="s">
        <v>347</v>
      </c>
      <c r="N46" s="10" t="s">
        <v>348</v>
      </c>
      <c r="O46" s="10" t="s">
        <v>349</v>
      </c>
      <c r="P46" s="10">
        <v>1</v>
      </c>
      <c r="Q46" s="10">
        <v>0</v>
      </c>
      <c r="R46" s="10">
        <v>0</v>
      </c>
      <c r="S46" s="13">
        <v>0</v>
      </c>
      <c r="T46" s="10">
        <v>0</v>
      </c>
      <c r="U46" s="10">
        <v>0</v>
      </c>
      <c r="V46" s="10">
        <v>0</v>
      </c>
      <c r="W46" s="10"/>
      <c r="X46" s="14"/>
      <c r="Y46" s="10" t="s">
        <v>350</v>
      </c>
      <c r="Z46" s="10"/>
      <c r="AA46" s="10"/>
      <c r="AB46" s="10"/>
      <c r="AC46" s="13">
        <v>25</v>
      </c>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row>
    <row r="47" spans="1:103" ht="15.75" customHeight="1" x14ac:dyDescent="0.2">
      <c r="A47" s="7">
        <v>46</v>
      </c>
      <c r="B47" s="8">
        <v>44238</v>
      </c>
      <c r="C47" s="36" t="s">
        <v>131</v>
      </c>
      <c r="D47" s="9" t="s">
        <v>35</v>
      </c>
      <c r="E47" s="10" t="s">
        <v>36</v>
      </c>
      <c r="F47" s="35">
        <v>44041</v>
      </c>
      <c r="G47" s="10" t="s">
        <v>351</v>
      </c>
      <c r="H47" s="10" t="s">
        <v>101</v>
      </c>
      <c r="I47" s="10" t="s">
        <v>352</v>
      </c>
      <c r="J47" s="11" t="s">
        <v>353</v>
      </c>
      <c r="K47" s="11">
        <v>17</v>
      </c>
      <c r="L47" s="12" t="s">
        <v>354</v>
      </c>
      <c r="M47" s="12" t="s">
        <v>355</v>
      </c>
      <c r="N47" s="10" t="s">
        <v>356</v>
      </c>
      <c r="O47" s="10" t="s">
        <v>357</v>
      </c>
      <c r="P47" s="10">
        <v>5</v>
      </c>
      <c r="Q47" s="10">
        <v>0</v>
      </c>
      <c r="R47" s="10">
        <v>0</v>
      </c>
      <c r="S47" s="13">
        <v>0</v>
      </c>
      <c r="T47" s="10">
        <v>1</v>
      </c>
      <c r="U47" s="10">
        <v>0</v>
      </c>
      <c r="V47" s="10">
        <v>5</v>
      </c>
      <c r="W47" s="10" t="s">
        <v>122</v>
      </c>
      <c r="X47" s="14">
        <v>44041</v>
      </c>
      <c r="Y47" s="10" t="s">
        <v>358</v>
      </c>
      <c r="Z47" s="10"/>
      <c r="AA47" s="10"/>
      <c r="AB47" s="10"/>
      <c r="AC47" s="13">
        <v>210</v>
      </c>
      <c r="AD47" s="32"/>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row>
    <row r="48" spans="1:103" ht="15.75" customHeight="1" x14ac:dyDescent="0.2">
      <c r="A48" s="7">
        <v>47</v>
      </c>
      <c r="B48" s="8">
        <v>44238</v>
      </c>
      <c r="C48" s="36" t="s">
        <v>159</v>
      </c>
      <c r="D48" s="36" t="s">
        <v>26</v>
      </c>
      <c r="E48" s="33"/>
      <c r="F48" s="33"/>
      <c r="G48" s="33" t="s">
        <v>359</v>
      </c>
      <c r="H48" s="33" t="s">
        <v>28</v>
      </c>
      <c r="I48" s="33" t="s">
        <v>360</v>
      </c>
      <c r="J48" s="7" t="s">
        <v>361</v>
      </c>
      <c r="K48" s="7">
        <v>2</v>
      </c>
      <c r="L48" s="23" t="s">
        <v>362</v>
      </c>
      <c r="M48" s="23" t="s">
        <v>363</v>
      </c>
      <c r="N48" s="33" t="s">
        <v>364</v>
      </c>
      <c r="O48" s="33" t="s">
        <v>365</v>
      </c>
      <c r="P48" s="33">
        <v>0</v>
      </c>
      <c r="Q48" s="33">
        <v>0</v>
      </c>
      <c r="R48" s="33">
        <v>0</v>
      </c>
      <c r="S48" s="13">
        <v>0</v>
      </c>
      <c r="T48" s="33">
        <v>1</v>
      </c>
      <c r="U48" s="33">
        <v>0</v>
      </c>
      <c r="V48" s="33">
        <v>0</v>
      </c>
      <c r="W48" s="33"/>
      <c r="X48" s="33"/>
      <c r="Y48" s="33" t="s">
        <v>366</v>
      </c>
      <c r="Z48" s="33"/>
      <c r="AA48" s="33"/>
      <c r="AB48" s="33"/>
      <c r="AC48" s="34">
        <v>400</v>
      </c>
      <c r="AD48" s="32"/>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row>
    <row r="49" spans="1:103" ht="15.75" customHeight="1" x14ac:dyDescent="0.2">
      <c r="A49" s="7">
        <v>48</v>
      </c>
      <c r="B49" s="8">
        <v>44238</v>
      </c>
      <c r="C49" s="9" t="s">
        <v>147</v>
      </c>
      <c r="D49" s="9" t="s">
        <v>26</v>
      </c>
      <c r="E49" s="10"/>
      <c r="F49" s="10"/>
      <c r="G49" s="10" t="s">
        <v>367</v>
      </c>
      <c r="H49" s="10" t="s">
        <v>101</v>
      </c>
      <c r="I49" s="10" t="s">
        <v>368</v>
      </c>
      <c r="J49" s="11">
        <v>3816023</v>
      </c>
      <c r="K49" s="11">
        <v>2</v>
      </c>
      <c r="L49" s="12" t="s">
        <v>369</v>
      </c>
      <c r="M49" s="12" t="s">
        <v>370</v>
      </c>
      <c r="N49" s="10" t="s">
        <v>371</v>
      </c>
      <c r="O49" s="10" t="s">
        <v>372</v>
      </c>
      <c r="P49" s="10">
        <v>2</v>
      </c>
      <c r="Q49" s="10">
        <v>0</v>
      </c>
      <c r="R49" s="10">
        <v>0</v>
      </c>
      <c r="S49" s="13">
        <v>0</v>
      </c>
      <c r="T49" s="10">
        <v>0</v>
      </c>
      <c r="U49" s="10">
        <v>0</v>
      </c>
      <c r="V49" s="10">
        <v>0</v>
      </c>
      <c r="W49" s="10"/>
      <c r="X49" s="10"/>
      <c r="Y49" s="10" t="s">
        <v>373</v>
      </c>
      <c r="Z49" s="10"/>
      <c r="AA49" s="10"/>
      <c r="AB49" s="10"/>
      <c r="AC49" s="13">
        <v>35</v>
      </c>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row>
    <row r="50" spans="1:103" ht="15.75" customHeight="1" x14ac:dyDescent="0.2">
      <c r="A50" s="7">
        <v>49</v>
      </c>
      <c r="B50" s="8">
        <v>44238</v>
      </c>
      <c r="C50" s="9" t="s">
        <v>147</v>
      </c>
      <c r="D50" s="9" t="s">
        <v>26</v>
      </c>
      <c r="E50" s="10"/>
      <c r="F50" s="10"/>
      <c r="G50" s="10" t="s">
        <v>374</v>
      </c>
      <c r="H50" s="10" t="s">
        <v>101</v>
      </c>
      <c r="I50" s="10" t="s">
        <v>375</v>
      </c>
      <c r="J50" s="11">
        <v>3876610</v>
      </c>
      <c r="K50" s="11">
        <v>2</v>
      </c>
      <c r="L50" s="12" t="s">
        <v>376</v>
      </c>
      <c r="M50" s="12" t="s">
        <v>377</v>
      </c>
      <c r="N50" s="10" t="s">
        <v>378</v>
      </c>
      <c r="O50" s="10" t="s">
        <v>379</v>
      </c>
      <c r="P50" s="10">
        <v>1</v>
      </c>
      <c r="Q50" s="10">
        <v>0</v>
      </c>
      <c r="R50" s="10">
        <v>0</v>
      </c>
      <c r="S50" s="13">
        <v>0</v>
      </c>
      <c r="T50" s="10">
        <v>0</v>
      </c>
      <c r="U50" s="10">
        <v>0</v>
      </c>
      <c r="V50" s="10">
        <v>0</v>
      </c>
      <c r="W50" s="10"/>
      <c r="X50" s="10"/>
      <c r="Y50" s="10" t="s">
        <v>380</v>
      </c>
      <c r="Z50" s="10"/>
      <c r="AA50" s="10"/>
      <c r="AB50" s="10"/>
      <c r="AC50" s="13">
        <v>6</v>
      </c>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row>
    <row r="51" spans="1:103" ht="13.5" customHeight="1" x14ac:dyDescent="0.2">
      <c r="A51" s="7">
        <v>50</v>
      </c>
      <c r="B51" s="8">
        <v>44238</v>
      </c>
      <c r="C51" s="9" t="s">
        <v>99</v>
      </c>
      <c r="D51" s="9" t="s">
        <v>26</v>
      </c>
      <c r="E51" s="10"/>
      <c r="F51" s="10"/>
      <c r="G51" s="10" t="s">
        <v>381</v>
      </c>
      <c r="H51" s="10" t="s">
        <v>101</v>
      </c>
      <c r="I51" s="10" t="s">
        <v>382</v>
      </c>
      <c r="J51" s="11">
        <v>3168752254</v>
      </c>
      <c r="K51" s="11">
        <v>2</v>
      </c>
      <c r="L51" s="12" t="s">
        <v>383</v>
      </c>
      <c r="M51" s="12" t="s">
        <v>275</v>
      </c>
      <c r="N51" s="10" t="s">
        <v>384</v>
      </c>
      <c r="O51" s="10" t="s">
        <v>385</v>
      </c>
      <c r="P51" s="10">
        <v>2</v>
      </c>
      <c r="Q51" s="10">
        <v>0</v>
      </c>
      <c r="R51" s="10">
        <v>0</v>
      </c>
      <c r="S51" s="13">
        <v>0</v>
      </c>
      <c r="T51" s="10">
        <v>1</v>
      </c>
      <c r="U51" s="10">
        <v>0</v>
      </c>
      <c r="V51" s="10">
        <v>0</v>
      </c>
      <c r="W51" s="10"/>
      <c r="X51" s="10"/>
      <c r="Y51" s="10" t="s">
        <v>386</v>
      </c>
      <c r="Z51" s="10"/>
      <c r="AA51" s="10"/>
      <c r="AB51" s="10"/>
      <c r="AC51" s="13">
        <v>50</v>
      </c>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row>
    <row r="52" spans="1:103" ht="13.5" customHeight="1" x14ac:dyDescent="0.2">
      <c r="A52" s="7">
        <v>51</v>
      </c>
      <c r="B52" s="8">
        <v>44238</v>
      </c>
      <c r="C52" s="36" t="s">
        <v>99</v>
      </c>
      <c r="D52" s="36" t="s">
        <v>63</v>
      </c>
      <c r="E52" s="33" t="s">
        <v>36</v>
      </c>
      <c r="F52" s="37"/>
      <c r="G52" s="33" t="s">
        <v>387</v>
      </c>
      <c r="H52" s="33" t="s">
        <v>48</v>
      </c>
      <c r="I52" s="33" t="s">
        <v>388</v>
      </c>
      <c r="J52" s="7">
        <v>3173830172</v>
      </c>
      <c r="K52" s="7">
        <v>2</v>
      </c>
      <c r="L52" s="23" t="s">
        <v>389</v>
      </c>
      <c r="M52" s="23" t="s">
        <v>390</v>
      </c>
      <c r="N52" s="33" t="s">
        <v>391</v>
      </c>
      <c r="O52" s="33" t="s">
        <v>392</v>
      </c>
      <c r="P52" s="33">
        <v>2</v>
      </c>
      <c r="Q52" s="33">
        <v>0</v>
      </c>
      <c r="R52" s="33">
        <v>0</v>
      </c>
      <c r="S52" s="13">
        <v>0</v>
      </c>
      <c r="T52" s="33">
        <v>1</v>
      </c>
      <c r="U52" s="33">
        <v>0</v>
      </c>
      <c r="V52" s="33">
        <v>0</v>
      </c>
      <c r="W52" s="33"/>
      <c r="X52" s="33"/>
      <c r="Y52" s="33" t="s">
        <v>393</v>
      </c>
      <c r="Z52" s="33"/>
      <c r="AA52" s="33"/>
      <c r="AB52" s="33"/>
      <c r="AC52" s="34">
        <v>200</v>
      </c>
      <c r="AD52" s="32"/>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row>
    <row r="53" spans="1:103" ht="13.5" customHeight="1" x14ac:dyDescent="0.2">
      <c r="A53" s="7">
        <v>52</v>
      </c>
      <c r="B53" s="8">
        <v>44238</v>
      </c>
      <c r="C53" s="36" t="s">
        <v>84</v>
      </c>
      <c r="D53" s="36" t="s">
        <v>63</v>
      </c>
      <c r="E53" s="33"/>
      <c r="F53" s="37"/>
      <c r="G53" s="33" t="s">
        <v>394</v>
      </c>
      <c r="H53" s="33" t="s">
        <v>101</v>
      </c>
      <c r="I53" s="33" t="s">
        <v>395</v>
      </c>
      <c r="J53" s="7">
        <v>3155715900</v>
      </c>
      <c r="K53" s="7">
        <v>2</v>
      </c>
      <c r="L53" s="23" t="s">
        <v>396</v>
      </c>
      <c r="M53" s="23" t="s">
        <v>397</v>
      </c>
      <c r="N53" s="33" t="s">
        <v>398</v>
      </c>
      <c r="O53" s="33" t="s">
        <v>399</v>
      </c>
      <c r="P53" s="33">
        <v>1</v>
      </c>
      <c r="Q53" s="33">
        <v>0</v>
      </c>
      <c r="R53" s="33">
        <v>0</v>
      </c>
      <c r="S53" s="13">
        <v>0</v>
      </c>
      <c r="T53" s="33">
        <v>0</v>
      </c>
      <c r="U53" s="33">
        <v>0</v>
      </c>
      <c r="V53" s="33">
        <v>0</v>
      </c>
      <c r="W53" s="33"/>
      <c r="X53" s="33"/>
      <c r="Y53" s="33" t="s">
        <v>400</v>
      </c>
      <c r="Z53" s="33"/>
      <c r="AA53" s="33"/>
      <c r="AB53" s="33"/>
      <c r="AC53" s="34">
        <v>30</v>
      </c>
      <c r="AD53" s="32"/>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row>
    <row r="54" spans="1:103" ht="13.5" customHeight="1" x14ac:dyDescent="0.2">
      <c r="A54" s="7">
        <v>53</v>
      </c>
      <c r="B54" s="8">
        <v>44238</v>
      </c>
      <c r="C54" s="36" t="s">
        <v>84</v>
      </c>
      <c r="D54" s="36" t="s">
        <v>63</v>
      </c>
      <c r="E54" s="33"/>
      <c r="F54" s="33"/>
      <c r="G54" s="33" t="s">
        <v>401</v>
      </c>
      <c r="H54" s="33" t="s">
        <v>101</v>
      </c>
      <c r="I54" s="33" t="s">
        <v>402</v>
      </c>
      <c r="J54" s="7">
        <v>3155715900</v>
      </c>
      <c r="K54" s="7">
        <v>2</v>
      </c>
      <c r="L54" s="23" t="s">
        <v>403</v>
      </c>
      <c r="M54" s="23" t="s">
        <v>404</v>
      </c>
      <c r="N54" s="33" t="s">
        <v>405</v>
      </c>
      <c r="O54" s="33" t="s">
        <v>406</v>
      </c>
      <c r="P54" s="33">
        <v>3</v>
      </c>
      <c r="Q54" s="33">
        <v>0</v>
      </c>
      <c r="R54" s="33">
        <v>0</v>
      </c>
      <c r="S54" s="13">
        <v>0</v>
      </c>
      <c r="T54" s="33">
        <v>0</v>
      </c>
      <c r="U54" s="33">
        <v>0</v>
      </c>
      <c r="V54" s="33">
        <v>0</v>
      </c>
      <c r="W54" s="33"/>
      <c r="X54" s="38"/>
      <c r="Y54" s="33" t="s">
        <v>407</v>
      </c>
      <c r="Z54" s="33"/>
      <c r="AA54" s="33"/>
      <c r="AB54" s="33"/>
      <c r="AC54" s="34">
        <v>40</v>
      </c>
      <c r="AD54" s="32"/>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row>
    <row r="55" spans="1:103" ht="15.75" customHeight="1" x14ac:dyDescent="0.2">
      <c r="A55" s="7">
        <v>54</v>
      </c>
      <c r="B55" s="8">
        <v>44238</v>
      </c>
      <c r="C55" s="9" t="s">
        <v>84</v>
      </c>
      <c r="D55" s="9" t="s">
        <v>63</v>
      </c>
      <c r="E55" s="10"/>
      <c r="F55" s="10"/>
      <c r="G55" s="10" t="s">
        <v>408</v>
      </c>
      <c r="H55" s="10" t="s">
        <v>101</v>
      </c>
      <c r="I55" s="10" t="s">
        <v>409</v>
      </c>
      <c r="J55" s="11">
        <v>3155715900</v>
      </c>
      <c r="K55" s="11">
        <v>2</v>
      </c>
      <c r="L55" s="12" t="s">
        <v>410</v>
      </c>
      <c r="M55" s="12" t="s">
        <v>411</v>
      </c>
      <c r="N55" s="10" t="s">
        <v>405</v>
      </c>
      <c r="O55" s="10" t="s">
        <v>412</v>
      </c>
      <c r="P55" s="10">
        <v>1</v>
      </c>
      <c r="Q55" s="10">
        <v>0</v>
      </c>
      <c r="R55" s="10">
        <v>0</v>
      </c>
      <c r="S55" s="13">
        <v>0</v>
      </c>
      <c r="T55" s="10">
        <v>0</v>
      </c>
      <c r="U55" s="10">
        <v>0</v>
      </c>
      <c r="V55" s="10">
        <v>0</v>
      </c>
      <c r="W55" s="10"/>
      <c r="X55" s="14"/>
      <c r="Y55" s="10" t="s">
        <v>413</v>
      </c>
      <c r="Z55" s="10"/>
      <c r="AA55" s="10"/>
      <c r="AB55" s="10"/>
      <c r="AC55" s="13">
        <v>35</v>
      </c>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row>
    <row r="56" spans="1:103" ht="15.75" customHeight="1" x14ac:dyDescent="0.2">
      <c r="A56" s="7">
        <v>55</v>
      </c>
      <c r="B56" s="8">
        <v>44252</v>
      </c>
      <c r="C56" s="9" t="s">
        <v>115</v>
      </c>
      <c r="D56" s="9" t="s">
        <v>63</v>
      </c>
      <c r="E56" s="10" t="s">
        <v>36</v>
      </c>
      <c r="F56" s="10"/>
      <c r="G56" s="10" t="s">
        <v>414</v>
      </c>
      <c r="H56" s="10" t="s">
        <v>101</v>
      </c>
      <c r="I56" s="10" t="s">
        <v>415</v>
      </c>
      <c r="J56" s="11">
        <v>5527175</v>
      </c>
      <c r="K56" s="11">
        <v>19</v>
      </c>
      <c r="L56" s="12" t="s">
        <v>416</v>
      </c>
      <c r="M56" s="12" t="s">
        <v>417</v>
      </c>
      <c r="N56" s="10" t="s">
        <v>418</v>
      </c>
      <c r="O56" s="10" t="s">
        <v>419</v>
      </c>
      <c r="P56" s="10">
        <v>3</v>
      </c>
      <c r="Q56" s="10">
        <v>0</v>
      </c>
      <c r="R56" s="10">
        <v>0</v>
      </c>
      <c r="S56" s="13">
        <v>0</v>
      </c>
      <c r="T56" s="10">
        <v>1</v>
      </c>
      <c r="U56" s="10">
        <v>0</v>
      </c>
      <c r="V56" s="10">
        <v>0</v>
      </c>
      <c r="W56" s="10" t="s">
        <v>42</v>
      </c>
      <c r="X56" s="10"/>
      <c r="Y56" s="10" t="s">
        <v>420</v>
      </c>
      <c r="Z56" s="10"/>
      <c r="AA56" s="10"/>
      <c r="AB56" s="10"/>
      <c r="AC56" s="13">
        <v>30</v>
      </c>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row>
    <row r="57" spans="1:103" ht="15" customHeight="1" x14ac:dyDescent="0.2">
      <c r="A57" s="7">
        <v>56</v>
      </c>
      <c r="B57" s="8">
        <v>44238</v>
      </c>
      <c r="C57" s="10" t="s">
        <v>25</v>
      </c>
      <c r="D57" s="9" t="s">
        <v>63</v>
      </c>
      <c r="E57" s="10"/>
      <c r="F57" s="10"/>
      <c r="G57" s="10" t="s">
        <v>421</v>
      </c>
      <c r="H57" s="10" t="s">
        <v>101</v>
      </c>
      <c r="I57" s="10" t="s">
        <v>422</v>
      </c>
      <c r="J57" s="11" t="s">
        <v>423</v>
      </c>
      <c r="K57" s="11">
        <v>2</v>
      </c>
      <c r="L57" s="11">
        <v>3.4468450000000002</v>
      </c>
      <c r="M57" s="11">
        <v>-76.547878999999995</v>
      </c>
      <c r="N57" s="10" t="s">
        <v>424</v>
      </c>
      <c r="O57" s="10" t="s">
        <v>425</v>
      </c>
      <c r="P57" s="10">
        <v>2</v>
      </c>
      <c r="Q57" s="10">
        <v>0</v>
      </c>
      <c r="R57" s="10">
        <v>0</v>
      </c>
      <c r="S57" s="10">
        <v>0</v>
      </c>
      <c r="T57" s="10">
        <v>0</v>
      </c>
      <c r="U57" s="10">
        <v>0</v>
      </c>
      <c r="V57" s="10">
        <v>0</v>
      </c>
      <c r="W57" s="10" t="s">
        <v>426</v>
      </c>
      <c r="X57" s="10"/>
      <c r="Y57" s="10" t="s">
        <v>427</v>
      </c>
      <c r="Z57" s="10"/>
      <c r="AA57" s="10"/>
      <c r="AB57" s="10"/>
      <c r="AC57" s="13">
        <v>40</v>
      </c>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row>
    <row r="58" spans="1:103" ht="15" customHeight="1" x14ac:dyDescent="0.2">
      <c r="A58" s="7">
        <v>57</v>
      </c>
      <c r="B58" s="8">
        <v>44238</v>
      </c>
      <c r="C58" s="10" t="s">
        <v>25</v>
      </c>
      <c r="D58" s="9" t="s">
        <v>63</v>
      </c>
      <c r="E58" s="10"/>
      <c r="F58" s="10"/>
      <c r="G58" s="10" t="s">
        <v>428</v>
      </c>
      <c r="H58" s="10" t="s">
        <v>101</v>
      </c>
      <c r="I58" s="10" t="s">
        <v>429</v>
      </c>
      <c r="J58" s="11" t="s">
        <v>423</v>
      </c>
      <c r="K58" s="11">
        <v>2</v>
      </c>
      <c r="L58" s="11">
        <v>3.4520590000000002</v>
      </c>
      <c r="M58" s="11">
        <v>-76.551045999999999</v>
      </c>
      <c r="N58" s="10" t="s">
        <v>424</v>
      </c>
      <c r="O58" s="10" t="s">
        <v>425</v>
      </c>
      <c r="P58" s="10">
        <v>2</v>
      </c>
      <c r="Q58" s="10">
        <v>0</v>
      </c>
      <c r="R58" s="10">
        <v>0</v>
      </c>
      <c r="S58" s="10">
        <v>0</v>
      </c>
      <c r="T58" s="10">
        <v>0</v>
      </c>
      <c r="U58" s="10">
        <v>0</v>
      </c>
      <c r="V58" s="10">
        <v>0</v>
      </c>
      <c r="W58" s="10" t="s">
        <v>426</v>
      </c>
      <c r="X58" s="10"/>
      <c r="Y58" s="10" t="s">
        <v>427</v>
      </c>
      <c r="Z58" s="10"/>
      <c r="AA58" s="10"/>
      <c r="AB58" s="10"/>
      <c r="AC58" s="13">
        <v>48</v>
      </c>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row>
    <row r="59" spans="1:103" ht="15" customHeight="1" x14ac:dyDescent="0.2">
      <c r="A59" s="7">
        <v>58</v>
      </c>
      <c r="B59" s="8">
        <v>44243</v>
      </c>
      <c r="C59" s="10" t="s">
        <v>25</v>
      </c>
      <c r="D59" s="9" t="s">
        <v>63</v>
      </c>
      <c r="E59" s="10"/>
      <c r="F59" s="10"/>
      <c r="G59" s="10" t="s">
        <v>430</v>
      </c>
      <c r="H59" s="10" t="s">
        <v>48</v>
      </c>
      <c r="I59" s="10" t="s">
        <v>431</v>
      </c>
      <c r="J59" s="11" t="s">
        <v>432</v>
      </c>
      <c r="K59" s="11">
        <v>2</v>
      </c>
      <c r="L59" s="11">
        <v>3.453077</v>
      </c>
      <c r="M59" s="11">
        <v>-76.546622999999997</v>
      </c>
      <c r="N59" s="10" t="s">
        <v>433</v>
      </c>
      <c r="O59" s="10" t="s">
        <v>434</v>
      </c>
      <c r="P59" s="10">
        <v>3</v>
      </c>
      <c r="Q59" s="10">
        <v>0</v>
      </c>
      <c r="R59" s="10">
        <v>0</v>
      </c>
      <c r="S59" s="10">
        <v>0</v>
      </c>
      <c r="T59" s="10">
        <v>0</v>
      </c>
      <c r="U59" s="10">
        <v>0</v>
      </c>
      <c r="V59" s="10">
        <v>0</v>
      </c>
      <c r="W59" s="10"/>
      <c r="X59" s="14">
        <v>43675</v>
      </c>
      <c r="Y59" s="10" t="s">
        <v>435</v>
      </c>
      <c r="Z59" s="10"/>
      <c r="AA59" s="10"/>
      <c r="AB59" s="10"/>
      <c r="AC59" s="13">
        <v>200</v>
      </c>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row>
    <row r="60" spans="1:103" ht="15" customHeight="1" x14ac:dyDescent="0.2">
      <c r="A60" s="7">
        <v>59</v>
      </c>
      <c r="B60" s="8">
        <v>44243</v>
      </c>
      <c r="C60" s="10" t="s">
        <v>159</v>
      </c>
      <c r="D60" s="9" t="s">
        <v>26</v>
      </c>
      <c r="E60" s="10"/>
      <c r="F60" s="10"/>
      <c r="G60" s="10" t="s">
        <v>436</v>
      </c>
      <c r="H60" s="10" t="s">
        <v>48</v>
      </c>
      <c r="I60" s="10" t="s">
        <v>437</v>
      </c>
      <c r="J60" s="11">
        <v>3208027358</v>
      </c>
      <c r="K60" s="11">
        <v>2</v>
      </c>
      <c r="L60" s="11">
        <v>3.4666000000000001</v>
      </c>
      <c r="M60" s="11">
        <v>-765310</v>
      </c>
      <c r="N60" s="10" t="s">
        <v>438</v>
      </c>
      <c r="O60" s="10" t="s">
        <v>439</v>
      </c>
      <c r="P60" s="10">
        <v>0</v>
      </c>
      <c r="Q60" s="10">
        <v>0</v>
      </c>
      <c r="R60" s="10">
        <v>0</v>
      </c>
      <c r="S60" s="10">
        <v>0</v>
      </c>
      <c r="T60" s="10">
        <v>1</v>
      </c>
      <c r="U60" s="10">
        <v>0</v>
      </c>
      <c r="V60" s="10">
        <v>0</v>
      </c>
      <c r="W60" s="10"/>
      <c r="X60" s="22"/>
      <c r="Y60" s="10" t="s">
        <v>440</v>
      </c>
      <c r="Z60" s="10"/>
      <c r="AA60" s="10"/>
      <c r="AB60" s="10"/>
      <c r="AC60" s="13">
        <v>40</v>
      </c>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row>
    <row r="61" spans="1:103" ht="15" customHeight="1" x14ac:dyDescent="0.2">
      <c r="A61" s="7">
        <v>60</v>
      </c>
      <c r="B61" s="8">
        <v>44244</v>
      </c>
      <c r="C61" s="10" t="s">
        <v>147</v>
      </c>
      <c r="D61" s="9" t="s">
        <v>26</v>
      </c>
      <c r="E61" s="10"/>
      <c r="F61" s="10"/>
      <c r="G61" s="10" t="s">
        <v>441</v>
      </c>
      <c r="H61" s="10" t="s">
        <v>48</v>
      </c>
      <c r="I61" s="10" t="s">
        <v>442</v>
      </c>
      <c r="J61" s="11">
        <v>3114780880</v>
      </c>
      <c r="K61" s="11">
        <v>2</v>
      </c>
      <c r="L61" s="11"/>
      <c r="M61" s="11"/>
      <c r="N61" s="10" t="s">
        <v>443</v>
      </c>
      <c r="O61" s="10" t="s">
        <v>444</v>
      </c>
      <c r="P61" s="10">
        <v>1</v>
      </c>
      <c r="Q61" s="10">
        <v>0</v>
      </c>
      <c r="R61" s="10">
        <v>0</v>
      </c>
      <c r="S61" s="10">
        <v>0</v>
      </c>
      <c r="T61" s="10">
        <v>0</v>
      </c>
      <c r="U61" s="10">
        <v>0</v>
      </c>
      <c r="V61" s="10">
        <v>0</v>
      </c>
      <c r="W61" s="10"/>
      <c r="X61" s="22"/>
      <c r="Y61" s="10" t="s">
        <v>445</v>
      </c>
      <c r="Z61" s="10"/>
      <c r="AA61" s="10"/>
      <c r="AB61" s="10"/>
      <c r="AC61" s="13">
        <v>0</v>
      </c>
      <c r="AD61" s="15" t="s">
        <v>207</v>
      </c>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row>
    <row r="62" spans="1:103" ht="15" customHeight="1" x14ac:dyDescent="0.2">
      <c r="A62" s="7">
        <v>61</v>
      </c>
      <c r="B62" s="8">
        <v>44244</v>
      </c>
      <c r="C62" s="10" t="s">
        <v>147</v>
      </c>
      <c r="D62" s="9" t="s">
        <v>26</v>
      </c>
      <c r="E62" s="10"/>
      <c r="F62" s="10"/>
      <c r="G62" s="10" t="s">
        <v>446</v>
      </c>
      <c r="H62" s="10" t="s">
        <v>56</v>
      </c>
      <c r="I62" s="10" t="s">
        <v>447</v>
      </c>
      <c r="J62" s="11">
        <v>6685368</v>
      </c>
      <c r="K62" s="11">
        <v>2</v>
      </c>
      <c r="L62" s="11">
        <v>3.4631204000000002</v>
      </c>
      <c r="M62" s="11">
        <v>-76.527315299999998</v>
      </c>
      <c r="N62" s="10" t="s">
        <v>448</v>
      </c>
      <c r="O62" s="10" t="s">
        <v>449</v>
      </c>
      <c r="P62" s="10">
        <v>2</v>
      </c>
      <c r="Q62" s="10">
        <v>0</v>
      </c>
      <c r="R62" s="10">
        <v>0</v>
      </c>
      <c r="S62" s="10">
        <v>0</v>
      </c>
      <c r="T62" s="10">
        <v>1</v>
      </c>
      <c r="U62" s="10">
        <v>0</v>
      </c>
      <c r="V62" s="10">
        <v>0</v>
      </c>
      <c r="W62" s="10"/>
      <c r="X62" s="22"/>
      <c r="Y62" s="10" t="s">
        <v>450</v>
      </c>
      <c r="Z62" s="10"/>
      <c r="AA62" s="10"/>
      <c r="AB62" s="10"/>
      <c r="AC62" s="13">
        <v>0</v>
      </c>
      <c r="AD62" s="15" t="s">
        <v>207</v>
      </c>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row>
    <row r="63" spans="1:103" ht="15" customHeight="1" x14ac:dyDescent="0.2">
      <c r="A63" s="7">
        <v>62</v>
      </c>
      <c r="B63" s="8">
        <v>44244</v>
      </c>
      <c r="C63" s="9" t="s">
        <v>131</v>
      </c>
      <c r="D63" s="9" t="s">
        <v>63</v>
      </c>
      <c r="E63" s="10"/>
      <c r="F63" s="10"/>
      <c r="G63" s="10" t="s">
        <v>451</v>
      </c>
      <c r="H63" s="10" t="s">
        <v>101</v>
      </c>
      <c r="I63" s="10" t="s">
        <v>452</v>
      </c>
      <c r="J63" s="11">
        <v>3188504644</v>
      </c>
      <c r="K63" s="11">
        <v>17</v>
      </c>
      <c r="L63" s="11">
        <v>3.3725000000000001</v>
      </c>
      <c r="M63" s="11">
        <v>-76.505499999999998</v>
      </c>
      <c r="N63" s="10" t="s">
        <v>453</v>
      </c>
      <c r="O63" s="24" t="s">
        <v>454</v>
      </c>
      <c r="P63" s="13">
        <v>8</v>
      </c>
      <c r="Q63" s="13">
        <v>0</v>
      </c>
      <c r="R63" s="13">
        <v>0</v>
      </c>
      <c r="S63" s="13">
        <v>0</v>
      </c>
      <c r="T63" s="13">
        <v>2</v>
      </c>
      <c r="U63" s="13">
        <v>0</v>
      </c>
      <c r="V63" s="13">
        <v>0</v>
      </c>
      <c r="W63" s="10"/>
      <c r="X63" s="13"/>
      <c r="Y63" s="10" t="s">
        <v>455</v>
      </c>
      <c r="Z63" s="10"/>
      <c r="AA63" s="10"/>
      <c r="AB63" s="10"/>
      <c r="AC63" s="13">
        <v>900</v>
      </c>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row>
    <row r="64" spans="1:103" ht="15.75" customHeight="1" x14ac:dyDescent="0.2">
      <c r="A64" s="7">
        <v>63</v>
      </c>
      <c r="B64" s="8">
        <v>44244</v>
      </c>
      <c r="C64" s="36" t="s">
        <v>131</v>
      </c>
      <c r="D64" s="36" t="s">
        <v>63</v>
      </c>
      <c r="E64" s="33"/>
      <c r="F64" s="33"/>
      <c r="G64" s="33" t="s">
        <v>456</v>
      </c>
      <c r="H64" s="33" t="s">
        <v>101</v>
      </c>
      <c r="I64" s="33" t="s">
        <v>457</v>
      </c>
      <c r="J64" s="7">
        <v>3133419252</v>
      </c>
      <c r="K64" s="7">
        <v>22</v>
      </c>
      <c r="L64" s="23" t="s">
        <v>458</v>
      </c>
      <c r="M64" s="23" t="s">
        <v>459</v>
      </c>
      <c r="N64" s="33" t="s">
        <v>460</v>
      </c>
      <c r="O64" s="39" t="s">
        <v>461</v>
      </c>
      <c r="P64" s="34">
        <v>5</v>
      </c>
      <c r="Q64" s="34">
        <v>0</v>
      </c>
      <c r="R64" s="34">
        <v>0</v>
      </c>
      <c r="S64" s="13">
        <v>0</v>
      </c>
      <c r="T64" s="34">
        <v>1</v>
      </c>
      <c r="U64" s="34">
        <v>0</v>
      </c>
      <c r="V64" s="34">
        <v>0</v>
      </c>
      <c r="W64" s="33"/>
      <c r="X64" s="40"/>
      <c r="Y64" s="33" t="s">
        <v>462</v>
      </c>
      <c r="Z64" s="33"/>
      <c r="AA64" s="33"/>
      <c r="AB64" s="33"/>
      <c r="AC64" s="34">
        <v>480</v>
      </c>
      <c r="AD64" s="32"/>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row>
    <row r="65" spans="1:103" ht="15.75" customHeight="1" x14ac:dyDescent="0.2">
      <c r="A65" s="7">
        <v>64</v>
      </c>
      <c r="B65" s="8">
        <v>44244</v>
      </c>
      <c r="C65" s="9" t="s">
        <v>131</v>
      </c>
      <c r="D65" s="9" t="s">
        <v>63</v>
      </c>
      <c r="E65" s="10"/>
      <c r="F65" s="10"/>
      <c r="G65" s="10" t="s">
        <v>463</v>
      </c>
      <c r="H65" s="10" t="s">
        <v>101</v>
      </c>
      <c r="I65" s="10" t="s">
        <v>464</v>
      </c>
      <c r="J65" s="11">
        <v>3133419252</v>
      </c>
      <c r="K65" s="11">
        <v>22</v>
      </c>
      <c r="L65" s="12" t="s">
        <v>465</v>
      </c>
      <c r="M65" s="12" t="s">
        <v>466</v>
      </c>
      <c r="N65" s="10" t="s">
        <v>460</v>
      </c>
      <c r="O65" s="24" t="s">
        <v>467</v>
      </c>
      <c r="P65" s="13">
        <v>5</v>
      </c>
      <c r="Q65" s="13">
        <v>0</v>
      </c>
      <c r="R65" s="13">
        <v>0</v>
      </c>
      <c r="S65" s="13">
        <v>0</v>
      </c>
      <c r="T65" s="13">
        <v>1</v>
      </c>
      <c r="U65" s="13">
        <v>0</v>
      </c>
      <c r="V65" s="13">
        <v>0</v>
      </c>
      <c r="W65" s="10"/>
      <c r="X65" s="22"/>
      <c r="Y65" s="10" t="s">
        <v>468</v>
      </c>
      <c r="Z65" s="10"/>
      <c r="AA65" s="10"/>
      <c r="AB65" s="10"/>
      <c r="AC65" s="13">
        <v>380</v>
      </c>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row>
    <row r="66" spans="1:103" ht="15.75" customHeight="1" x14ac:dyDescent="0.2">
      <c r="A66" s="7">
        <v>65</v>
      </c>
      <c r="B66" s="8">
        <v>44258</v>
      </c>
      <c r="C66" s="10" t="s">
        <v>115</v>
      </c>
      <c r="D66" s="10" t="s">
        <v>26</v>
      </c>
      <c r="E66" s="10" t="s">
        <v>469</v>
      </c>
      <c r="F66" s="10"/>
      <c r="G66" s="10" t="s">
        <v>470</v>
      </c>
      <c r="H66" s="10" t="s">
        <v>101</v>
      </c>
      <c r="I66" s="10" t="s">
        <v>471</v>
      </c>
      <c r="J66" s="11">
        <v>3105690048</v>
      </c>
      <c r="K66" s="11">
        <v>17</v>
      </c>
      <c r="L66" s="12" t="s">
        <v>472</v>
      </c>
      <c r="M66" s="12" t="s">
        <v>473</v>
      </c>
      <c r="N66" s="10" t="s">
        <v>474</v>
      </c>
      <c r="O66" s="10" t="s">
        <v>475</v>
      </c>
      <c r="P66" s="10">
        <v>2</v>
      </c>
      <c r="Q66" s="10">
        <v>0</v>
      </c>
      <c r="R66" s="10">
        <v>0</v>
      </c>
      <c r="S66" s="13">
        <v>0</v>
      </c>
      <c r="T66" s="10">
        <v>1</v>
      </c>
      <c r="U66" s="10">
        <v>0</v>
      </c>
      <c r="V66" s="10">
        <v>0</v>
      </c>
      <c r="W66" s="10"/>
      <c r="X66" s="8"/>
      <c r="Y66" s="10" t="s">
        <v>476</v>
      </c>
      <c r="Z66" s="10"/>
      <c r="AA66" s="10"/>
      <c r="AB66" s="10"/>
      <c r="AC66" s="13">
        <v>0</v>
      </c>
      <c r="AD66" s="15" t="s">
        <v>207</v>
      </c>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row>
    <row r="67" spans="1:103" ht="15.75" customHeight="1" x14ac:dyDescent="0.2">
      <c r="A67" s="7">
        <v>66</v>
      </c>
      <c r="B67" s="8">
        <v>44258</v>
      </c>
      <c r="C67" s="10" t="s">
        <v>115</v>
      </c>
      <c r="D67" s="10" t="s">
        <v>35</v>
      </c>
      <c r="E67" s="10" t="s">
        <v>469</v>
      </c>
      <c r="F67" s="35">
        <v>43907</v>
      </c>
      <c r="G67" s="10" t="s">
        <v>477</v>
      </c>
      <c r="H67" s="10" t="s">
        <v>101</v>
      </c>
      <c r="I67" s="10" t="s">
        <v>478</v>
      </c>
      <c r="J67" s="11">
        <v>3104365878</v>
      </c>
      <c r="K67" s="11">
        <v>19</v>
      </c>
      <c r="L67" s="12" t="s">
        <v>479</v>
      </c>
      <c r="M67" s="12" t="s">
        <v>480</v>
      </c>
      <c r="N67" s="10" t="s">
        <v>481</v>
      </c>
      <c r="O67" s="10" t="s">
        <v>482</v>
      </c>
      <c r="P67" s="10">
        <v>2</v>
      </c>
      <c r="Q67" s="10">
        <v>0</v>
      </c>
      <c r="R67" s="10">
        <v>0</v>
      </c>
      <c r="S67" s="13">
        <v>0</v>
      </c>
      <c r="T67" s="10">
        <v>2</v>
      </c>
      <c r="U67" s="10">
        <v>0</v>
      </c>
      <c r="V67" s="10">
        <v>2</v>
      </c>
      <c r="W67" s="10" t="s">
        <v>483</v>
      </c>
      <c r="X67" s="14">
        <v>43903</v>
      </c>
      <c r="Y67" s="10" t="s">
        <v>484</v>
      </c>
      <c r="Z67" s="10"/>
      <c r="AA67" s="10"/>
      <c r="AB67" s="10"/>
      <c r="AC67" s="13">
        <v>0</v>
      </c>
      <c r="AD67" s="15" t="s">
        <v>207</v>
      </c>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row>
    <row r="68" spans="1:103" ht="15.75" customHeight="1" x14ac:dyDescent="0.2">
      <c r="A68" s="7">
        <v>67</v>
      </c>
      <c r="B68" s="8">
        <v>44244</v>
      </c>
      <c r="C68" s="9" t="s">
        <v>25</v>
      </c>
      <c r="D68" s="9" t="s">
        <v>63</v>
      </c>
      <c r="E68" s="10"/>
      <c r="F68" s="10"/>
      <c r="G68" s="10" t="s">
        <v>485</v>
      </c>
      <c r="H68" s="10" t="s">
        <v>101</v>
      </c>
      <c r="I68" s="10" t="s">
        <v>486</v>
      </c>
      <c r="J68" s="11">
        <v>3155715900</v>
      </c>
      <c r="K68" s="11">
        <v>2</v>
      </c>
      <c r="L68" s="12" t="s">
        <v>487</v>
      </c>
      <c r="M68" s="12" t="s">
        <v>488</v>
      </c>
      <c r="N68" s="10" t="s">
        <v>424</v>
      </c>
      <c r="O68" s="10" t="s">
        <v>489</v>
      </c>
      <c r="P68" s="13">
        <v>2</v>
      </c>
      <c r="Q68" s="13">
        <v>0</v>
      </c>
      <c r="R68" s="13">
        <v>0</v>
      </c>
      <c r="S68" s="13">
        <v>0</v>
      </c>
      <c r="T68" s="13">
        <v>0</v>
      </c>
      <c r="U68" s="13">
        <v>0</v>
      </c>
      <c r="V68" s="13">
        <v>0</v>
      </c>
      <c r="W68" s="10"/>
      <c r="X68" s="22"/>
      <c r="Y68" s="10" t="s">
        <v>490</v>
      </c>
      <c r="Z68" s="10"/>
      <c r="AA68" s="10"/>
      <c r="AB68" s="10"/>
      <c r="AC68" s="13">
        <v>54</v>
      </c>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row>
    <row r="69" spans="1:103" ht="15.75" customHeight="1" x14ac:dyDescent="0.2">
      <c r="A69" s="7">
        <v>68</v>
      </c>
      <c r="B69" s="8">
        <v>44244</v>
      </c>
      <c r="C69" s="9" t="s">
        <v>25</v>
      </c>
      <c r="D69" s="9" t="s">
        <v>63</v>
      </c>
      <c r="E69" s="10"/>
      <c r="F69" s="10"/>
      <c r="G69" s="10" t="s">
        <v>491</v>
      </c>
      <c r="H69" s="10" t="s">
        <v>101</v>
      </c>
      <c r="I69" s="10" t="s">
        <v>492</v>
      </c>
      <c r="J69" s="11">
        <v>3155715900</v>
      </c>
      <c r="K69" s="11">
        <v>19</v>
      </c>
      <c r="L69" s="12" t="s">
        <v>493</v>
      </c>
      <c r="M69" s="12" t="s">
        <v>494</v>
      </c>
      <c r="N69" s="10" t="s">
        <v>424</v>
      </c>
      <c r="O69" s="10" t="s">
        <v>489</v>
      </c>
      <c r="P69" s="13">
        <v>5</v>
      </c>
      <c r="Q69" s="13">
        <v>0</v>
      </c>
      <c r="R69" s="13">
        <v>0</v>
      </c>
      <c r="S69" s="13">
        <v>0</v>
      </c>
      <c r="T69" s="13">
        <v>0</v>
      </c>
      <c r="U69" s="13">
        <v>0</v>
      </c>
      <c r="V69" s="13">
        <v>0</v>
      </c>
      <c r="W69" s="10"/>
      <c r="X69" s="22"/>
      <c r="Y69" s="10" t="s">
        <v>490</v>
      </c>
      <c r="Z69" s="10"/>
      <c r="AA69" s="10"/>
      <c r="AB69" s="10"/>
      <c r="AC69" s="13">
        <v>72</v>
      </c>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row>
    <row r="70" spans="1:103" ht="15.75" customHeight="1" x14ac:dyDescent="0.2">
      <c r="A70" s="7">
        <v>69</v>
      </c>
      <c r="B70" s="8">
        <v>44244</v>
      </c>
      <c r="C70" s="9" t="s">
        <v>84</v>
      </c>
      <c r="D70" s="9" t="s">
        <v>63</v>
      </c>
      <c r="E70" s="10"/>
      <c r="F70" s="10"/>
      <c r="G70" s="10" t="s">
        <v>495</v>
      </c>
      <c r="H70" s="10" t="s">
        <v>101</v>
      </c>
      <c r="I70" s="10" t="s">
        <v>496</v>
      </c>
      <c r="J70" s="11">
        <v>3155715900</v>
      </c>
      <c r="K70" s="11">
        <v>2</v>
      </c>
      <c r="L70" s="12" t="s">
        <v>497</v>
      </c>
      <c r="M70" s="12" t="s">
        <v>498</v>
      </c>
      <c r="N70" s="10" t="s">
        <v>424</v>
      </c>
      <c r="O70" s="10" t="s">
        <v>489</v>
      </c>
      <c r="P70" s="13">
        <v>2</v>
      </c>
      <c r="Q70" s="13">
        <v>0</v>
      </c>
      <c r="R70" s="13">
        <v>0</v>
      </c>
      <c r="S70" s="13">
        <v>0</v>
      </c>
      <c r="T70" s="13">
        <v>0</v>
      </c>
      <c r="U70" s="13">
        <v>0</v>
      </c>
      <c r="V70" s="13">
        <v>0</v>
      </c>
      <c r="W70" s="10"/>
      <c r="X70" s="14"/>
      <c r="Y70" s="10" t="s">
        <v>490</v>
      </c>
      <c r="Z70" s="10"/>
      <c r="AA70" s="10"/>
      <c r="AB70" s="10"/>
      <c r="AC70" s="13">
        <v>60</v>
      </c>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row>
    <row r="71" spans="1:103" ht="15.75" customHeight="1" x14ac:dyDescent="0.2">
      <c r="A71" s="7">
        <v>70</v>
      </c>
      <c r="B71" s="8">
        <v>44244</v>
      </c>
      <c r="C71" s="9" t="s">
        <v>84</v>
      </c>
      <c r="D71" s="9" t="s">
        <v>63</v>
      </c>
      <c r="E71" s="10"/>
      <c r="F71" s="10"/>
      <c r="G71" s="10" t="s">
        <v>499</v>
      </c>
      <c r="H71" s="10" t="s">
        <v>101</v>
      </c>
      <c r="I71" s="10" t="s">
        <v>500</v>
      </c>
      <c r="J71" s="11">
        <v>3155715900</v>
      </c>
      <c r="K71" s="11">
        <v>2</v>
      </c>
      <c r="L71" s="12" t="s">
        <v>501</v>
      </c>
      <c r="M71" s="12" t="s">
        <v>502</v>
      </c>
      <c r="N71" s="10" t="s">
        <v>424</v>
      </c>
      <c r="O71" s="10" t="s">
        <v>489</v>
      </c>
      <c r="P71" s="13">
        <v>2</v>
      </c>
      <c r="Q71" s="13">
        <v>0</v>
      </c>
      <c r="R71" s="13">
        <v>0</v>
      </c>
      <c r="S71" s="13">
        <v>0</v>
      </c>
      <c r="T71" s="13">
        <v>0</v>
      </c>
      <c r="U71" s="13">
        <v>0</v>
      </c>
      <c r="V71" s="13">
        <v>0</v>
      </c>
      <c r="W71" s="10"/>
      <c r="X71" s="14"/>
      <c r="Y71" s="10" t="s">
        <v>490</v>
      </c>
      <c r="Z71" s="10"/>
      <c r="AA71" s="10"/>
      <c r="AB71" s="10"/>
      <c r="AC71" s="13">
        <v>80</v>
      </c>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row>
    <row r="72" spans="1:103" ht="15.75" customHeight="1" x14ac:dyDescent="0.2">
      <c r="A72" s="7">
        <v>71</v>
      </c>
      <c r="B72" s="8">
        <v>44244</v>
      </c>
      <c r="C72" s="9" t="s">
        <v>84</v>
      </c>
      <c r="D72" s="9" t="s">
        <v>63</v>
      </c>
      <c r="E72" s="10"/>
      <c r="F72" s="10"/>
      <c r="G72" s="10" t="s">
        <v>503</v>
      </c>
      <c r="H72" s="10" t="s">
        <v>101</v>
      </c>
      <c r="I72" s="10" t="s">
        <v>504</v>
      </c>
      <c r="J72" s="11">
        <v>3155715900</v>
      </c>
      <c r="K72" s="11">
        <v>2</v>
      </c>
      <c r="L72" s="12" t="s">
        <v>505</v>
      </c>
      <c r="M72" s="12" t="s">
        <v>506</v>
      </c>
      <c r="N72" s="10" t="s">
        <v>424</v>
      </c>
      <c r="O72" s="10" t="s">
        <v>489</v>
      </c>
      <c r="P72" s="13">
        <v>2</v>
      </c>
      <c r="Q72" s="13">
        <v>0</v>
      </c>
      <c r="R72" s="13">
        <v>0</v>
      </c>
      <c r="S72" s="13">
        <v>0</v>
      </c>
      <c r="T72" s="13">
        <v>0</v>
      </c>
      <c r="U72" s="13">
        <v>0</v>
      </c>
      <c r="V72" s="13">
        <v>0</v>
      </c>
      <c r="W72" s="10"/>
      <c r="X72" s="14"/>
      <c r="Y72" s="10" t="s">
        <v>490</v>
      </c>
      <c r="Z72" s="10"/>
      <c r="AA72" s="10"/>
      <c r="AB72" s="10"/>
      <c r="AC72" s="13">
        <v>75</v>
      </c>
      <c r="AD72" s="32"/>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row>
    <row r="73" spans="1:103" ht="15.75" customHeight="1" x14ac:dyDescent="0.2">
      <c r="A73" s="7">
        <v>72</v>
      </c>
      <c r="B73" s="8">
        <v>44244</v>
      </c>
      <c r="C73" s="9" t="s">
        <v>84</v>
      </c>
      <c r="D73" s="9" t="s">
        <v>63</v>
      </c>
      <c r="E73" s="10"/>
      <c r="F73" s="14"/>
      <c r="G73" s="10" t="s">
        <v>507</v>
      </c>
      <c r="H73" s="10" t="s">
        <v>101</v>
      </c>
      <c r="I73" s="10" t="s">
        <v>508</v>
      </c>
      <c r="J73" s="11">
        <v>3155715900</v>
      </c>
      <c r="K73" s="11">
        <v>1</v>
      </c>
      <c r="L73" s="12" t="s">
        <v>509</v>
      </c>
      <c r="M73" s="12" t="s">
        <v>510</v>
      </c>
      <c r="N73" s="10" t="s">
        <v>424</v>
      </c>
      <c r="O73" s="10" t="s">
        <v>489</v>
      </c>
      <c r="P73" s="13">
        <v>1</v>
      </c>
      <c r="Q73" s="13">
        <v>0</v>
      </c>
      <c r="R73" s="13">
        <v>0</v>
      </c>
      <c r="S73" s="13">
        <v>0</v>
      </c>
      <c r="T73" s="13">
        <v>0</v>
      </c>
      <c r="U73" s="13">
        <v>0</v>
      </c>
      <c r="V73" s="13">
        <v>0</v>
      </c>
      <c r="W73" s="10"/>
      <c r="X73" s="10"/>
      <c r="Y73" s="10" t="s">
        <v>490</v>
      </c>
      <c r="Z73" s="10"/>
      <c r="AA73" s="10"/>
      <c r="AB73" s="10"/>
      <c r="AC73" s="13">
        <v>80</v>
      </c>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row>
    <row r="74" spans="1:103" ht="15.75" customHeight="1" x14ac:dyDescent="0.2">
      <c r="A74" s="7">
        <v>73</v>
      </c>
      <c r="B74" s="8">
        <v>44244</v>
      </c>
      <c r="C74" s="9" t="s">
        <v>84</v>
      </c>
      <c r="D74" s="9" t="s">
        <v>63</v>
      </c>
      <c r="E74" s="10"/>
      <c r="F74" s="8"/>
      <c r="G74" s="10" t="s">
        <v>511</v>
      </c>
      <c r="H74" s="10" t="s">
        <v>101</v>
      </c>
      <c r="I74" s="10" t="s">
        <v>512</v>
      </c>
      <c r="J74" s="11">
        <v>3155715900</v>
      </c>
      <c r="K74" s="11">
        <v>2</v>
      </c>
      <c r="L74" s="41" t="s">
        <v>513</v>
      </c>
      <c r="M74" s="12" t="s">
        <v>514</v>
      </c>
      <c r="N74" s="10" t="s">
        <v>424</v>
      </c>
      <c r="O74" s="10" t="s">
        <v>489</v>
      </c>
      <c r="P74" s="13">
        <v>2</v>
      </c>
      <c r="Q74" s="13">
        <v>0</v>
      </c>
      <c r="R74" s="13">
        <v>0</v>
      </c>
      <c r="S74" s="13">
        <v>0</v>
      </c>
      <c r="T74" s="13">
        <v>0</v>
      </c>
      <c r="U74" s="13">
        <v>0</v>
      </c>
      <c r="V74" s="13">
        <v>0</v>
      </c>
      <c r="W74" s="10"/>
      <c r="X74" s="10"/>
      <c r="Y74" s="10" t="s">
        <v>490</v>
      </c>
      <c r="Z74" s="10"/>
      <c r="AA74" s="10"/>
      <c r="AB74" s="10"/>
      <c r="AC74" s="13">
        <v>40</v>
      </c>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row>
    <row r="75" spans="1:103" ht="15.75" customHeight="1" x14ac:dyDescent="0.2">
      <c r="A75" s="7">
        <v>74</v>
      </c>
      <c r="B75" s="8">
        <v>44245</v>
      </c>
      <c r="C75" s="9" t="s">
        <v>84</v>
      </c>
      <c r="D75" s="9" t="s">
        <v>63</v>
      </c>
      <c r="E75" s="10"/>
      <c r="F75" s="10"/>
      <c r="G75" s="10" t="s">
        <v>515</v>
      </c>
      <c r="H75" s="10" t="s">
        <v>101</v>
      </c>
      <c r="I75" s="10" t="s">
        <v>516</v>
      </c>
      <c r="J75" s="11">
        <v>3155186769</v>
      </c>
      <c r="K75" s="11">
        <v>2</v>
      </c>
      <c r="L75" s="12" t="s">
        <v>517</v>
      </c>
      <c r="M75" s="12" t="s">
        <v>518</v>
      </c>
      <c r="N75" s="10" t="s">
        <v>519</v>
      </c>
      <c r="O75" s="24" t="s">
        <v>520</v>
      </c>
      <c r="P75" s="13">
        <v>2</v>
      </c>
      <c r="Q75" s="13">
        <v>0</v>
      </c>
      <c r="R75" s="13">
        <v>0</v>
      </c>
      <c r="S75" s="13">
        <v>0</v>
      </c>
      <c r="T75" s="13">
        <v>1</v>
      </c>
      <c r="U75" s="13">
        <v>0</v>
      </c>
      <c r="V75" s="13">
        <v>0</v>
      </c>
      <c r="W75" s="10"/>
      <c r="X75" s="10"/>
      <c r="Y75" s="10" t="s">
        <v>521</v>
      </c>
      <c r="Z75" s="10"/>
      <c r="AA75" s="10"/>
      <c r="AB75" s="10"/>
      <c r="AC75" s="13">
        <v>90</v>
      </c>
      <c r="AD75" s="32"/>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row>
    <row r="76" spans="1:103" ht="15.75" customHeight="1" x14ac:dyDescent="0.2">
      <c r="A76" s="7">
        <v>75</v>
      </c>
      <c r="B76" s="8">
        <v>44245</v>
      </c>
      <c r="C76" s="9" t="s">
        <v>84</v>
      </c>
      <c r="D76" s="9" t="s">
        <v>63</v>
      </c>
      <c r="E76" s="10" t="s">
        <v>36</v>
      </c>
      <c r="F76" s="10"/>
      <c r="G76" s="10" t="s">
        <v>522</v>
      </c>
      <c r="H76" s="10" t="s">
        <v>101</v>
      </c>
      <c r="I76" s="10" t="s">
        <v>523</v>
      </c>
      <c r="J76" s="11">
        <v>3172827612</v>
      </c>
      <c r="K76" s="11">
        <v>5</v>
      </c>
      <c r="L76" s="12" t="s">
        <v>524</v>
      </c>
      <c r="M76" s="12" t="s">
        <v>525</v>
      </c>
      <c r="N76" s="10" t="s">
        <v>526</v>
      </c>
      <c r="O76" s="24" t="s">
        <v>527</v>
      </c>
      <c r="P76" s="13">
        <v>5</v>
      </c>
      <c r="Q76" s="13">
        <v>0</v>
      </c>
      <c r="R76" s="13">
        <v>0</v>
      </c>
      <c r="S76" s="13">
        <v>0</v>
      </c>
      <c r="T76" s="13">
        <v>4</v>
      </c>
      <c r="U76" s="13">
        <v>0</v>
      </c>
      <c r="V76" s="13">
        <v>1</v>
      </c>
      <c r="W76" s="10"/>
      <c r="X76" s="10"/>
      <c r="Y76" s="10" t="s">
        <v>528</v>
      </c>
      <c r="Z76" s="10"/>
      <c r="AA76" s="10"/>
      <c r="AB76" s="10"/>
      <c r="AC76" s="13">
        <v>70</v>
      </c>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row>
    <row r="77" spans="1:103" ht="15.75" customHeight="1" x14ac:dyDescent="0.2">
      <c r="A77" s="7">
        <v>76</v>
      </c>
      <c r="B77" s="8">
        <v>44259</v>
      </c>
      <c r="C77" s="10" t="s">
        <v>115</v>
      </c>
      <c r="D77" s="10" t="s">
        <v>26</v>
      </c>
      <c r="E77" s="10" t="s">
        <v>469</v>
      </c>
      <c r="F77" s="10"/>
      <c r="G77" s="10" t="s">
        <v>529</v>
      </c>
      <c r="H77" s="10" t="s">
        <v>101</v>
      </c>
      <c r="I77" s="10" t="s">
        <v>530</v>
      </c>
      <c r="J77" s="11">
        <v>3136500470</v>
      </c>
      <c r="K77" s="11">
        <v>17</v>
      </c>
      <c r="L77" s="12" t="s">
        <v>531</v>
      </c>
      <c r="M77" s="12" t="s">
        <v>532</v>
      </c>
      <c r="N77" s="10" t="s">
        <v>533</v>
      </c>
      <c r="O77" s="10" t="s">
        <v>534</v>
      </c>
      <c r="P77" s="10">
        <v>2</v>
      </c>
      <c r="Q77" s="10">
        <v>0</v>
      </c>
      <c r="R77" s="10">
        <v>0</v>
      </c>
      <c r="S77" s="13">
        <v>0</v>
      </c>
      <c r="T77" s="10">
        <v>2</v>
      </c>
      <c r="U77" s="10">
        <v>0</v>
      </c>
      <c r="V77" s="10">
        <v>0</v>
      </c>
      <c r="W77" s="10"/>
      <c r="X77" s="8"/>
      <c r="Y77" s="10" t="s">
        <v>535</v>
      </c>
      <c r="Z77" s="10"/>
      <c r="AA77" s="10"/>
      <c r="AB77" s="10"/>
      <c r="AC77" s="13">
        <v>30</v>
      </c>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row>
    <row r="78" spans="1:103" ht="15.75" customHeight="1" x14ac:dyDescent="0.2">
      <c r="A78" s="7">
        <v>77</v>
      </c>
      <c r="B78" s="8">
        <v>44264</v>
      </c>
      <c r="C78" s="10" t="s">
        <v>115</v>
      </c>
      <c r="D78" s="10" t="s">
        <v>63</v>
      </c>
      <c r="E78" s="10" t="s">
        <v>469</v>
      </c>
      <c r="F78" s="10"/>
      <c r="G78" s="10" t="s">
        <v>536</v>
      </c>
      <c r="H78" s="10" t="s">
        <v>101</v>
      </c>
      <c r="I78" s="10" t="s">
        <v>537</v>
      </c>
      <c r="J78" s="11">
        <v>3152231859</v>
      </c>
      <c r="K78" s="11">
        <v>19</v>
      </c>
      <c r="L78" s="12" t="s">
        <v>538</v>
      </c>
      <c r="M78" s="12" t="s">
        <v>539</v>
      </c>
      <c r="N78" s="10" t="s">
        <v>540</v>
      </c>
      <c r="O78" s="10" t="s">
        <v>541</v>
      </c>
      <c r="P78" s="10">
        <v>2</v>
      </c>
      <c r="Q78" s="10">
        <v>0</v>
      </c>
      <c r="R78" s="10">
        <v>0</v>
      </c>
      <c r="S78" s="13">
        <v>0</v>
      </c>
      <c r="T78" s="10">
        <v>1</v>
      </c>
      <c r="U78" s="10">
        <v>0</v>
      </c>
      <c r="V78" s="10">
        <v>0</v>
      </c>
      <c r="W78" s="10" t="s">
        <v>122</v>
      </c>
      <c r="X78" s="14">
        <v>44541</v>
      </c>
      <c r="Y78" s="10" t="s">
        <v>542</v>
      </c>
      <c r="Z78" s="10"/>
      <c r="AA78" s="10"/>
      <c r="AB78" s="10"/>
      <c r="AC78" s="13">
        <v>280</v>
      </c>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row>
    <row r="79" spans="1:103" ht="15.75" customHeight="1" x14ac:dyDescent="0.2">
      <c r="A79" s="7">
        <v>78</v>
      </c>
      <c r="B79" s="8">
        <v>44245</v>
      </c>
      <c r="C79" s="36" t="s">
        <v>131</v>
      </c>
      <c r="D79" s="36" t="s">
        <v>26</v>
      </c>
      <c r="E79" s="33"/>
      <c r="F79" s="33"/>
      <c r="G79" s="33" t="s">
        <v>543</v>
      </c>
      <c r="H79" s="33" t="s">
        <v>48</v>
      </c>
      <c r="I79" s="33" t="s">
        <v>544</v>
      </c>
      <c r="J79" s="7" t="s">
        <v>545</v>
      </c>
      <c r="K79" s="7">
        <v>17</v>
      </c>
      <c r="L79" s="23" t="s">
        <v>546</v>
      </c>
      <c r="M79" s="23" t="s">
        <v>547</v>
      </c>
      <c r="N79" s="33" t="s">
        <v>548</v>
      </c>
      <c r="O79" s="39" t="s">
        <v>549</v>
      </c>
      <c r="P79" s="34">
        <v>5</v>
      </c>
      <c r="Q79" s="34">
        <v>0</v>
      </c>
      <c r="R79" s="34">
        <v>0</v>
      </c>
      <c r="S79" s="13">
        <v>0</v>
      </c>
      <c r="T79" s="34">
        <v>0</v>
      </c>
      <c r="U79" s="34">
        <v>0</v>
      </c>
      <c r="V79" s="34">
        <v>0</v>
      </c>
      <c r="W79" s="33"/>
      <c r="X79" s="42"/>
      <c r="Y79" s="33" t="s">
        <v>550</v>
      </c>
      <c r="Z79" s="33"/>
      <c r="AA79" s="33"/>
      <c r="AB79" s="33"/>
      <c r="AC79" s="34">
        <v>80</v>
      </c>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row>
    <row r="80" spans="1:103" ht="15.75" customHeight="1" x14ac:dyDescent="0.2">
      <c r="A80" s="7">
        <v>79</v>
      </c>
      <c r="B80" s="8">
        <v>44245</v>
      </c>
      <c r="C80" s="10" t="s">
        <v>131</v>
      </c>
      <c r="D80" s="10" t="s">
        <v>35</v>
      </c>
      <c r="E80" s="10"/>
      <c r="F80" s="22">
        <v>44176</v>
      </c>
      <c r="G80" s="10" t="s">
        <v>551</v>
      </c>
      <c r="H80" s="10" t="s">
        <v>101</v>
      </c>
      <c r="I80" s="10" t="s">
        <v>552</v>
      </c>
      <c r="J80" s="11" t="s">
        <v>553</v>
      </c>
      <c r="K80" s="11">
        <v>17</v>
      </c>
      <c r="L80" s="12" t="s">
        <v>554</v>
      </c>
      <c r="M80" s="12" t="s">
        <v>555</v>
      </c>
      <c r="N80" s="10" t="s">
        <v>356</v>
      </c>
      <c r="O80" s="24" t="s">
        <v>556</v>
      </c>
      <c r="P80" s="13">
        <v>2</v>
      </c>
      <c r="Q80" s="13">
        <v>0</v>
      </c>
      <c r="R80" s="13">
        <v>0</v>
      </c>
      <c r="S80" s="13">
        <v>0</v>
      </c>
      <c r="T80" s="13">
        <v>1</v>
      </c>
      <c r="U80" s="13">
        <v>0</v>
      </c>
      <c r="V80" s="13">
        <v>3</v>
      </c>
      <c r="W80" s="10" t="s">
        <v>42</v>
      </c>
      <c r="X80" s="13" t="s">
        <v>557</v>
      </c>
      <c r="Y80" s="10" t="s">
        <v>558</v>
      </c>
      <c r="Z80" s="10"/>
      <c r="AA80" s="10"/>
      <c r="AB80" s="10"/>
      <c r="AC80" s="13">
        <v>132</v>
      </c>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row>
    <row r="81" spans="1:103" ht="15.75" customHeight="1" x14ac:dyDescent="0.2">
      <c r="A81" s="7">
        <v>80</v>
      </c>
      <c r="B81" s="8">
        <v>44245</v>
      </c>
      <c r="C81" s="9" t="s">
        <v>25</v>
      </c>
      <c r="D81" s="9" t="s">
        <v>63</v>
      </c>
      <c r="E81" s="10"/>
      <c r="F81" s="10"/>
      <c r="G81" s="10" t="s">
        <v>559</v>
      </c>
      <c r="H81" s="10" t="s">
        <v>48</v>
      </c>
      <c r="I81" s="10" t="s">
        <v>560</v>
      </c>
      <c r="J81" s="11">
        <v>3112295676</v>
      </c>
      <c r="K81" s="11">
        <v>2</v>
      </c>
      <c r="L81" s="12" t="s">
        <v>561</v>
      </c>
      <c r="M81" s="12" t="s">
        <v>562</v>
      </c>
      <c r="N81" s="10" t="s">
        <v>424</v>
      </c>
      <c r="O81" s="10" t="s">
        <v>563</v>
      </c>
      <c r="P81" s="13">
        <v>3</v>
      </c>
      <c r="Q81" s="13">
        <v>0</v>
      </c>
      <c r="R81" s="13">
        <v>0</v>
      </c>
      <c r="S81" s="13">
        <v>0</v>
      </c>
      <c r="T81" s="13">
        <v>0</v>
      </c>
      <c r="U81" s="13">
        <v>0</v>
      </c>
      <c r="V81" s="13">
        <v>0</v>
      </c>
      <c r="W81" s="10"/>
      <c r="X81" s="13"/>
      <c r="Y81" s="10" t="s">
        <v>564</v>
      </c>
      <c r="Z81" s="10"/>
      <c r="AA81" s="10"/>
      <c r="AB81" s="10"/>
      <c r="AC81" s="13">
        <v>100</v>
      </c>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row>
    <row r="82" spans="1:103" ht="15.75" customHeight="1" x14ac:dyDescent="0.2">
      <c r="A82" s="7">
        <v>81</v>
      </c>
      <c r="B82" s="8">
        <v>44245</v>
      </c>
      <c r="C82" s="36" t="s">
        <v>159</v>
      </c>
      <c r="D82" s="36" t="s">
        <v>26</v>
      </c>
      <c r="E82" s="33"/>
      <c r="F82" s="38"/>
      <c r="G82" s="33" t="s">
        <v>565</v>
      </c>
      <c r="H82" s="33" t="s">
        <v>101</v>
      </c>
      <c r="I82" s="33" t="s">
        <v>566</v>
      </c>
      <c r="J82" s="7" t="s">
        <v>567</v>
      </c>
      <c r="K82" s="7">
        <v>2</v>
      </c>
      <c r="L82" s="23" t="s">
        <v>568</v>
      </c>
      <c r="M82" s="23" t="s">
        <v>569</v>
      </c>
      <c r="N82" s="33" t="s">
        <v>570</v>
      </c>
      <c r="O82" s="33" t="s">
        <v>571</v>
      </c>
      <c r="P82" s="34">
        <v>1</v>
      </c>
      <c r="Q82" s="34">
        <v>0</v>
      </c>
      <c r="R82" s="34">
        <v>0</v>
      </c>
      <c r="S82" s="13">
        <v>0</v>
      </c>
      <c r="T82" s="34">
        <v>0</v>
      </c>
      <c r="U82" s="34">
        <v>0</v>
      </c>
      <c r="V82" s="34">
        <v>0</v>
      </c>
      <c r="W82" s="33"/>
      <c r="X82" s="34"/>
      <c r="Y82" s="33" t="s">
        <v>572</v>
      </c>
      <c r="Z82" s="33"/>
      <c r="AA82" s="33"/>
      <c r="AB82" s="33"/>
      <c r="AC82" s="34">
        <v>70</v>
      </c>
      <c r="AD82" s="32"/>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row>
    <row r="83" spans="1:103" ht="15.75" customHeight="1" x14ac:dyDescent="0.2">
      <c r="A83" s="7">
        <v>82</v>
      </c>
      <c r="B83" s="8">
        <v>44245</v>
      </c>
      <c r="C83" s="9" t="s">
        <v>159</v>
      </c>
      <c r="D83" s="9" t="s">
        <v>26</v>
      </c>
      <c r="E83" s="10"/>
      <c r="F83" s="14"/>
      <c r="G83" s="10" t="s">
        <v>573</v>
      </c>
      <c r="H83" s="10" t="s">
        <v>48</v>
      </c>
      <c r="I83" s="10" t="s">
        <v>574</v>
      </c>
      <c r="J83" s="11" t="s">
        <v>575</v>
      </c>
      <c r="K83" s="11">
        <v>2</v>
      </c>
      <c r="L83" s="12" t="s">
        <v>576</v>
      </c>
      <c r="M83" s="12" t="s">
        <v>577</v>
      </c>
      <c r="N83" s="10" t="s">
        <v>578</v>
      </c>
      <c r="O83" s="10" t="s">
        <v>579</v>
      </c>
      <c r="P83" s="13">
        <v>1</v>
      </c>
      <c r="Q83" s="13">
        <v>0</v>
      </c>
      <c r="R83" s="13">
        <v>0</v>
      </c>
      <c r="S83" s="13">
        <v>0</v>
      </c>
      <c r="T83" s="13">
        <v>1</v>
      </c>
      <c r="U83" s="13">
        <v>0</v>
      </c>
      <c r="V83" s="13">
        <v>0</v>
      </c>
      <c r="W83" s="10"/>
      <c r="X83" s="13"/>
      <c r="Y83" s="10" t="s">
        <v>580</v>
      </c>
      <c r="Z83" s="10"/>
      <c r="AA83" s="10"/>
      <c r="AB83" s="10"/>
      <c r="AC83" s="13">
        <v>48</v>
      </c>
      <c r="AD83" s="32"/>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row>
    <row r="84" spans="1:103" ht="15.75" customHeight="1" x14ac:dyDescent="0.2">
      <c r="A84" s="7">
        <v>83</v>
      </c>
      <c r="B84" s="8">
        <v>44245</v>
      </c>
      <c r="C84" s="9" t="s">
        <v>159</v>
      </c>
      <c r="D84" s="9" t="s">
        <v>26</v>
      </c>
      <c r="E84" s="10"/>
      <c r="F84" s="14"/>
      <c r="G84" s="10" t="s">
        <v>581</v>
      </c>
      <c r="H84" s="10" t="s">
        <v>101</v>
      </c>
      <c r="I84" s="10" t="s">
        <v>582</v>
      </c>
      <c r="J84" s="11">
        <v>3017437379</v>
      </c>
      <c r="K84" s="11">
        <v>1</v>
      </c>
      <c r="L84" s="12" t="s">
        <v>583</v>
      </c>
      <c r="M84" s="12" t="s">
        <v>584</v>
      </c>
      <c r="N84" s="10" t="s">
        <v>585</v>
      </c>
      <c r="O84" s="10" t="s">
        <v>586</v>
      </c>
      <c r="P84" s="13">
        <v>1</v>
      </c>
      <c r="Q84" s="13">
        <v>0</v>
      </c>
      <c r="R84" s="13">
        <v>0</v>
      </c>
      <c r="S84" s="13">
        <v>0</v>
      </c>
      <c r="T84" s="13">
        <v>1</v>
      </c>
      <c r="U84" s="13">
        <v>0</v>
      </c>
      <c r="V84" s="13">
        <v>0</v>
      </c>
      <c r="W84" s="10"/>
      <c r="X84" s="13"/>
      <c r="Y84" s="10" t="s">
        <v>587</v>
      </c>
      <c r="Z84" s="10"/>
      <c r="AA84" s="10"/>
      <c r="AB84" s="10"/>
      <c r="AC84" s="13">
        <v>36</v>
      </c>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row>
    <row r="85" spans="1:103" ht="15.75" customHeight="1" x14ac:dyDescent="0.2">
      <c r="A85" s="7">
        <v>84</v>
      </c>
      <c r="B85" s="8">
        <v>44245</v>
      </c>
      <c r="C85" s="9" t="s">
        <v>99</v>
      </c>
      <c r="D85" s="9" t="s">
        <v>26</v>
      </c>
      <c r="E85" s="10"/>
      <c r="F85" s="14"/>
      <c r="G85" s="10" t="s">
        <v>588</v>
      </c>
      <c r="H85" s="10" t="s">
        <v>48</v>
      </c>
      <c r="I85" s="10" t="s">
        <v>589</v>
      </c>
      <c r="J85" s="11">
        <v>6602711</v>
      </c>
      <c r="K85" s="11">
        <v>2</v>
      </c>
      <c r="L85" s="12" t="s">
        <v>590</v>
      </c>
      <c r="M85" s="12" t="s">
        <v>591</v>
      </c>
      <c r="N85" s="10" t="s">
        <v>592</v>
      </c>
      <c r="O85" s="10" t="s">
        <v>593</v>
      </c>
      <c r="P85" s="13">
        <v>2</v>
      </c>
      <c r="Q85" s="13">
        <v>0</v>
      </c>
      <c r="R85" s="13">
        <v>0</v>
      </c>
      <c r="S85" s="13">
        <v>0</v>
      </c>
      <c r="T85" s="13">
        <v>0</v>
      </c>
      <c r="U85" s="13">
        <v>0</v>
      </c>
      <c r="V85" s="13">
        <v>0</v>
      </c>
      <c r="W85" s="10"/>
      <c r="X85" s="43"/>
      <c r="Y85" s="10" t="s">
        <v>594</v>
      </c>
      <c r="Z85" s="10"/>
      <c r="AA85" s="10"/>
      <c r="AB85" s="10"/>
      <c r="AC85" s="13">
        <v>15</v>
      </c>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row>
    <row r="86" spans="1:103" ht="15.75" customHeight="1" x14ac:dyDescent="0.2">
      <c r="A86" s="7">
        <v>85</v>
      </c>
      <c r="B86" s="8">
        <v>44245</v>
      </c>
      <c r="C86" s="9" t="s">
        <v>99</v>
      </c>
      <c r="D86" s="9" t="s">
        <v>26</v>
      </c>
      <c r="E86" s="10"/>
      <c r="F86" s="10"/>
      <c r="G86" s="10" t="s">
        <v>595</v>
      </c>
      <c r="H86" s="10" t="s">
        <v>101</v>
      </c>
      <c r="I86" s="10" t="s">
        <v>596</v>
      </c>
      <c r="J86" s="11">
        <v>3162844846</v>
      </c>
      <c r="K86" s="11">
        <v>2</v>
      </c>
      <c r="L86" s="12" t="s">
        <v>597</v>
      </c>
      <c r="M86" s="12" t="s">
        <v>598</v>
      </c>
      <c r="N86" s="10" t="s">
        <v>599</v>
      </c>
      <c r="O86" s="10" t="s">
        <v>600</v>
      </c>
      <c r="P86" s="13">
        <v>1</v>
      </c>
      <c r="Q86" s="13">
        <v>0</v>
      </c>
      <c r="R86" s="13">
        <v>0</v>
      </c>
      <c r="S86" s="13">
        <v>2</v>
      </c>
      <c r="T86" s="13">
        <v>1</v>
      </c>
      <c r="U86" s="13">
        <v>0</v>
      </c>
      <c r="V86" s="13">
        <v>0</v>
      </c>
      <c r="W86" s="10" t="s">
        <v>601</v>
      </c>
      <c r="X86" s="43">
        <v>43912</v>
      </c>
      <c r="Y86" s="10" t="s">
        <v>602</v>
      </c>
      <c r="Z86" s="10"/>
      <c r="AA86" s="10"/>
      <c r="AB86" s="10"/>
      <c r="AC86" s="13">
        <v>22</v>
      </c>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row>
    <row r="87" spans="1:103" ht="15.75" customHeight="1" x14ac:dyDescent="0.2">
      <c r="A87" s="7">
        <v>86</v>
      </c>
      <c r="B87" s="8">
        <v>44245</v>
      </c>
      <c r="C87" s="9" t="s">
        <v>99</v>
      </c>
      <c r="D87" s="9" t="s">
        <v>26</v>
      </c>
      <c r="E87" s="10" t="s">
        <v>36</v>
      </c>
      <c r="F87" s="10"/>
      <c r="G87" s="10" t="s">
        <v>603</v>
      </c>
      <c r="H87" s="10" t="s">
        <v>101</v>
      </c>
      <c r="I87" s="10" t="s">
        <v>604</v>
      </c>
      <c r="J87" s="11">
        <v>3184634127</v>
      </c>
      <c r="K87" s="11">
        <v>2</v>
      </c>
      <c r="L87" s="12" t="s">
        <v>605</v>
      </c>
      <c r="M87" s="12" t="s">
        <v>119</v>
      </c>
      <c r="N87" s="10" t="s">
        <v>606</v>
      </c>
      <c r="O87" s="10" t="s">
        <v>607</v>
      </c>
      <c r="P87" s="13">
        <v>1</v>
      </c>
      <c r="Q87" s="13">
        <v>0</v>
      </c>
      <c r="R87" s="13">
        <v>0</v>
      </c>
      <c r="S87" s="13">
        <v>1</v>
      </c>
      <c r="T87" s="13">
        <v>2</v>
      </c>
      <c r="U87" s="13">
        <v>0</v>
      </c>
      <c r="V87" s="13">
        <v>0</v>
      </c>
      <c r="W87" s="10"/>
      <c r="X87" s="10"/>
      <c r="Y87" s="10" t="s">
        <v>608</v>
      </c>
      <c r="Z87" s="10"/>
      <c r="AA87" s="10"/>
      <c r="AB87" s="10"/>
      <c r="AC87" s="13">
        <v>17</v>
      </c>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row>
    <row r="88" spans="1:103" ht="15.75" customHeight="1" x14ac:dyDescent="0.2">
      <c r="A88" s="7">
        <v>87</v>
      </c>
      <c r="B88" s="8">
        <v>44245</v>
      </c>
      <c r="C88" s="9" t="s">
        <v>99</v>
      </c>
      <c r="D88" s="9" t="s">
        <v>26</v>
      </c>
      <c r="E88" s="10"/>
      <c r="F88" s="10"/>
      <c r="G88" s="10" t="s">
        <v>609</v>
      </c>
      <c r="H88" s="10" t="s">
        <v>610</v>
      </c>
      <c r="I88" s="10" t="s">
        <v>611</v>
      </c>
      <c r="J88" s="11">
        <v>3017437379</v>
      </c>
      <c r="K88" s="11">
        <v>2</v>
      </c>
      <c r="L88" s="12" t="s">
        <v>612</v>
      </c>
      <c r="M88" s="12" t="s">
        <v>613</v>
      </c>
      <c r="N88" s="10" t="s">
        <v>585</v>
      </c>
      <c r="O88" s="10" t="s">
        <v>586</v>
      </c>
      <c r="P88" s="13">
        <v>2</v>
      </c>
      <c r="Q88" s="13">
        <v>0</v>
      </c>
      <c r="R88" s="13">
        <v>0</v>
      </c>
      <c r="S88" s="13">
        <v>1</v>
      </c>
      <c r="T88" s="13">
        <v>1</v>
      </c>
      <c r="U88" s="13">
        <v>0</v>
      </c>
      <c r="V88" s="13">
        <v>0</v>
      </c>
      <c r="W88" s="10"/>
      <c r="X88" s="10"/>
      <c r="Y88" s="10" t="s">
        <v>614</v>
      </c>
      <c r="Z88" s="10"/>
      <c r="AA88" s="10"/>
      <c r="AB88" s="10"/>
      <c r="AC88" s="13">
        <v>87</v>
      </c>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row>
    <row r="89" spans="1:103" ht="15.75" customHeight="1" x14ac:dyDescent="0.2">
      <c r="A89" s="7">
        <v>88</v>
      </c>
      <c r="B89" s="8">
        <v>44245</v>
      </c>
      <c r="C89" s="36" t="s">
        <v>99</v>
      </c>
      <c r="D89" s="36" t="s">
        <v>26</v>
      </c>
      <c r="E89" s="33" t="s">
        <v>36</v>
      </c>
      <c r="F89" s="35">
        <v>44217</v>
      </c>
      <c r="G89" s="33" t="s">
        <v>615</v>
      </c>
      <c r="H89" s="33" t="s">
        <v>101</v>
      </c>
      <c r="I89" s="33" t="s">
        <v>616</v>
      </c>
      <c r="J89" s="7">
        <v>3017437379</v>
      </c>
      <c r="K89" s="7">
        <v>17</v>
      </c>
      <c r="L89" s="23" t="s">
        <v>617</v>
      </c>
      <c r="M89" s="23" t="s">
        <v>618</v>
      </c>
      <c r="N89" s="33" t="s">
        <v>585</v>
      </c>
      <c r="O89" s="33" t="s">
        <v>586</v>
      </c>
      <c r="P89" s="34">
        <v>2</v>
      </c>
      <c r="Q89" s="34">
        <v>0</v>
      </c>
      <c r="R89" s="34">
        <v>0</v>
      </c>
      <c r="S89" s="13">
        <v>0</v>
      </c>
      <c r="T89" s="34">
        <v>1</v>
      </c>
      <c r="U89" s="34">
        <v>0</v>
      </c>
      <c r="V89" s="34">
        <v>1</v>
      </c>
      <c r="W89" s="33" t="s">
        <v>619</v>
      </c>
      <c r="X89" s="33"/>
      <c r="Y89" s="33" t="s">
        <v>620</v>
      </c>
      <c r="Z89" s="33"/>
      <c r="AA89" s="33"/>
      <c r="AB89" s="33"/>
      <c r="AC89" s="34">
        <v>37</v>
      </c>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row>
    <row r="90" spans="1:103" ht="15.75" customHeight="1" x14ac:dyDescent="0.2">
      <c r="A90" s="7">
        <v>89</v>
      </c>
      <c r="B90" s="8">
        <v>44245</v>
      </c>
      <c r="C90" s="36" t="s">
        <v>147</v>
      </c>
      <c r="D90" s="36" t="s">
        <v>26</v>
      </c>
      <c r="E90" s="33"/>
      <c r="F90" s="43"/>
      <c r="G90" s="33" t="s">
        <v>621</v>
      </c>
      <c r="H90" s="33" t="s">
        <v>28</v>
      </c>
      <c r="I90" s="33" t="s">
        <v>622</v>
      </c>
      <c r="J90" s="7">
        <v>3006478440</v>
      </c>
      <c r="K90" s="7">
        <v>2</v>
      </c>
      <c r="L90" s="23" t="s">
        <v>623</v>
      </c>
      <c r="M90" s="23" t="s">
        <v>624</v>
      </c>
      <c r="N90" s="33" t="s">
        <v>625</v>
      </c>
      <c r="O90" s="33" t="s">
        <v>626</v>
      </c>
      <c r="P90" s="34">
        <v>0</v>
      </c>
      <c r="Q90" s="34">
        <v>0</v>
      </c>
      <c r="R90" s="34">
        <v>1</v>
      </c>
      <c r="S90" s="13">
        <v>0</v>
      </c>
      <c r="T90" s="34">
        <v>0</v>
      </c>
      <c r="U90" s="34">
        <v>0</v>
      </c>
      <c r="V90" s="34">
        <v>0</v>
      </c>
      <c r="W90" s="33"/>
      <c r="X90" s="33"/>
      <c r="Y90" s="33" t="s">
        <v>627</v>
      </c>
      <c r="Z90" s="33"/>
      <c r="AA90" s="33"/>
      <c r="AB90" s="33"/>
      <c r="AC90" s="34">
        <v>12</v>
      </c>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row>
    <row r="91" spans="1:103" ht="15.75" customHeight="1" x14ac:dyDescent="0.2">
      <c r="A91" s="7">
        <v>90</v>
      </c>
      <c r="B91" s="8">
        <v>44245</v>
      </c>
      <c r="C91" s="9" t="s">
        <v>147</v>
      </c>
      <c r="D91" s="9" t="s">
        <v>26</v>
      </c>
      <c r="E91" s="10"/>
      <c r="F91" s="44"/>
      <c r="G91" s="10" t="s">
        <v>628</v>
      </c>
      <c r="H91" s="10" t="s">
        <v>101</v>
      </c>
      <c r="I91" s="10" t="s">
        <v>629</v>
      </c>
      <c r="J91" s="11">
        <v>3016459173</v>
      </c>
      <c r="K91" s="11">
        <v>2</v>
      </c>
      <c r="L91" s="12" t="s">
        <v>630</v>
      </c>
      <c r="M91" s="12" t="s">
        <v>631</v>
      </c>
      <c r="N91" s="10" t="s">
        <v>632</v>
      </c>
      <c r="O91" s="10"/>
      <c r="P91" s="13">
        <v>1</v>
      </c>
      <c r="Q91" s="13">
        <v>0</v>
      </c>
      <c r="R91" s="13">
        <v>0</v>
      </c>
      <c r="S91" s="13">
        <v>0</v>
      </c>
      <c r="T91" s="13">
        <v>0</v>
      </c>
      <c r="U91" s="13">
        <v>0</v>
      </c>
      <c r="V91" s="13">
        <v>0</v>
      </c>
      <c r="W91" s="10"/>
      <c r="X91" s="14"/>
      <c r="Y91" s="10" t="s">
        <v>633</v>
      </c>
      <c r="Z91" s="10"/>
      <c r="AA91" s="10"/>
      <c r="AB91" s="10"/>
      <c r="AC91" s="13">
        <v>4</v>
      </c>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row>
    <row r="92" spans="1:103" ht="15.75" customHeight="1" x14ac:dyDescent="0.2">
      <c r="A92" s="7">
        <v>91</v>
      </c>
      <c r="B92" s="8">
        <v>44249</v>
      </c>
      <c r="C92" s="36" t="s">
        <v>159</v>
      </c>
      <c r="D92" s="9" t="s">
        <v>35</v>
      </c>
      <c r="E92" s="10"/>
      <c r="F92" s="35">
        <v>44531</v>
      </c>
      <c r="G92" s="10" t="s">
        <v>634</v>
      </c>
      <c r="H92" s="10" t="s">
        <v>48</v>
      </c>
      <c r="I92" s="10" t="s">
        <v>635</v>
      </c>
      <c r="J92" s="11">
        <v>6080101</v>
      </c>
      <c r="K92" s="11">
        <v>2</v>
      </c>
      <c r="L92" s="12" t="s">
        <v>636</v>
      </c>
      <c r="M92" s="12" t="s">
        <v>637</v>
      </c>
      <c r="N92" s="10" t="s">
        <v>638</v>
      </c>
      <c r="O92" s="10"/>
      <c r="P92" s="13">
        <v>5</v>
      </c>
      <c r="Q92" s="13">
        <v>0</v>
      </c>
      <c r="R92" s="13">
        <v>0</v>
      </c>
      <c r="S92" s="13">
        <v>0</v>
      </c>
      <c r="T92" s="13">
        <v>0</v>
      </c>
      <c r="U92" s="13">
        <v>0</v>
      </c>
      <c r="V92" s="13">
        <v>4</v>
      </c>
      <c r="W92" s="10" t="s">
        <v>42</v>
      </c>
      <c r="X92" s="14"/>
      <c r="Y92" s="10" t="s">
        <v>639</v>
      </c>
      <c r="Z92" s="10"/>
      <c r="AA92" s="10"/>
      <c r="AB92" s="10"/>
      <c r="AC92" s="13">
        <v>1200</v>
      </c>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row>
    <row r="93" spans="1:103" ht="15.75" customHeight="1" x14ac:dyDescent="0.2">
      <c r="A93" s="7">
        <v>92</v>
      </c>
      <c r="B93" s="8">
        <v>44249</v>
      </c>
      <c r="C93" s="9" t="s">
        <v>159</v>
      </c>
      <c r="D93" s="9" t="s">
        <v>63</v>
      </c>
      <c r="E93" s="10"/>
      <c r="F93" s="10"/>
      <c r="G93" s="10" t="s">
        <v>640</v>
      </c>
      <c r="H93" s="10" t="s">
        <v>48</v>
      </c>
      <c r="I93" s="10" t="s">
        <v>641</v>
      </c>
      <c r="J93" s="11" t="s">
        <v>642</v>
      </c>
      <c r="K93" s="11">
        <v>2</v>
      </c>
      <c r="L93" s="41" t="s">
        <v>643</v>
      </c>
      <c r="M93" s="12" t="s">
        <v>644</v>
      </c>
      <c r="N93" s="10" t="s">
        <v>645</v>
      </c>
      <c r="O93" s="24" t="s">
        <v>646</v>
      </c>
      <c r="P93" s="13">
        <v>3</v>
      </c>
      <c r="Q93" s="13">
        <v>0</v>
      </c>
      <c r="R93" s="13">
        <v>0</v>
      </c>
      <c r="S93" s="13">
        <v>0</v>
      </c>
      <c r="T93" s="13">
        <v>0</v>
      </c>
      <c r="U93" s="13">
        <v>0</v>
      </c>
      <c r="V93" s="13">
        <v>0</v>
      </c>
      <c r="W93" s="10"/>
      <c r="X93" s="22">
        <v>44252</v>
      </c>
      <c r="Y93" s="10" t="s">
        <v>647</v>
      </c>
      <c r="Z93" s="10"/>
      <c r="AA93" s="10"/>
      <c r="AB93" s="10"/>
      <c r="AC93" s="13">
        <v>1500</v>
      </c>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row>
    <row r="94" spans="1:103" ht="15.75" customHeight="1" x14ac:dyDescent="0.2">
      <c r="A94" s="7">
        <v>93</v>
      </c>
      <c r="B94" s="8">
        <v>44249</v>
      </c>
      <c r="C94" s="9" t="s">
        <v>648</v>
      </c>
      <c r="D94" s="9" t="s">
        <v>63</v>
      </c>
      <c r="E94" s="10"/>
      <c r="F94" s="9"/>
      <c r="G94" s="10" t="s">
        <v>649</v>
      </c>
      <c r="H94" s="10" t="s">
        <v>48</v>
      </c>
      <c r="I94" s="10" t="s">
        <v>650</v>
      </c>
      <c r="J94" s="11" t="s">
        <v>642</v>
      </c>
      <c r="K94" s="11">
        <v>2</v>
      </c>
      <c r="L94" s="12" t="s">
        <v>651</v>
      </c>
      <c r="M94" s="12" t="s">
        <v>652</v>
      </c>
      <c r="N94" s="10" t="s">
        <v>645</v>
      </c>
      <c r="O94" s="24" t="s">
        <v>646</v>
      </c>
      <c r="P94" s="13">
        <v>1</v>
      </c>
      <c r="Q94" s="13">
        <v>0</v>
      </c>
      <c r="R94" s="13">
        <v>0</v>
      </c>
      <c r="S94" s="13">
        <v>0</v>
      </c>
      <c r="T94" s="13">
        <v>0</v>
      </c>
      <c r="U94" s="13">
        <v>0</v>
      </c>
      <c r="V94" s="13">
        <v>0</v>
      </c>
      <c r="W94" s="10"/>
      <c r="X94" s="22"/>
      <c r="Y94" s="10" t="s">
        <v>653</v>
      </c>
      <c r="Z94" s="10"/>
      <c r="AA94" s="10"/>
      <c r="AB94" s="10"/>
      <c r="AC94" s="13">
        <v>1000</v>
      </c>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row>
    <row r="95" spans="1:103" ht="15.75" customHeight="1" x14ac:dyDescent="0.2">
      <c r="A95" s="7">
        <v>94</v>
      </c>
      <c r="B95" s="8">
        <v>44249</v>
      </c>
      <c r="C95" s="9" t="s">
        <v>648</v>
      </c>
      <c r="D95" s="9" t="s">
        <v>63</v>
      </c>
      <c r="E95" s="10"/>
      <c r="F95" s="9"/>
      <c r="G95" s="10" t="s">
        <v>654</v>
      </c>
      <c r="H95" s="10" t="s">
        <v>48</v>
      </c>
      <c r="I95" s="10" t="s">
        <v>655</v>
      </c>
      <c r="J95" s="11" t="s">
        <v>642</v>
      </c>
      <c r="K95" s="11">
        <v>2</v>
      </c>
      <c r="L95" s="12" t="s">
        <v>656</v>
      </c>
      <c r="M95" s="12" t="s">
        <v>657</v>
      </c>
      <c r="N95" s="10" t="s">
        <v>645</v>
      </c>
      <c r="O95" s="24" t="s">
        <v>646</v>
      </c>
      <c r="P95" s="13">
        <v>1</v>
      </c>
      <c r="Q95" s="13">
        <v>0</v>
      </c>
      <c r="R95" s="13">
        <v>0</v>
      </c>
      <c r="S95" s="13">
        <v>0</v>
      </c>
      <c r="T95" s="13">
        <v>0</v>
      </c>
      <c r="U95" s="13">
        <v>0</v>
      </c>
      <c r="V95" s="13">
        <v>0</v>
      </c>
      <c r="W95" s="10"/>
      <c r="X95" s="14"/>
      <c r="Y95" s="10" t="s">
        <v>647</v>
      </c>
      <c r="Z95" s="10"/>
      <c r="AA95" s="10"/>
      <c r="AB95" s="10"/>
      <c r="AC95" s="13">
        <v>1500</v>
      </c>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row>
    <row r="96" spans="1:103" ht="15.75" customHeight="1" x14ac:dyDescent="0.2">
      <c r="A96" s="7">
        <v>95</v>
      </c>
      <c r="B96" s="8">
        <v>44249</v>
      </c>
      <c r="C96" s="9" t="s">
        <v>159</v>
      </c>
      <c r="D96" s="9" t="s">
        <v>26</v>
      </c>
      <c r="E96" s="10"/>
      <c r="F96" s="10"/>
      <c r="G96" s="10" t="s">
        <v>658</v>
      </c>
      <c r="H96" s="10" t="s">
        <v>48</v>
      </c>
      <c r="I96" s="10" t="s">
        <v>659</v>
      </c>
      <c r="J96" s="11">
        <v>3127967309</v>
      </c>
      <c r="K96" s="11">
        <v>2</v>
      </c>
      <c r="L96" s="12" t="s">
        <v>660</v>
      </c>
      <c r="M96" s="12" t="s">
        <v>661</v>
      </c>
      <c r="N96" s="10" t="s">
        <v>662</v>
      </c>
      <c r="O96" s="24" t="s">
        <v>663</v>
      </c>
      <c r="P96" s="13">
        <v>1</v>
      </c>
      <c r="Q96" s="13">
        <v>0</v>
      </c>
      <c r="R96" s="13">
        <v>0</v>
      </c>
      <c r="S96" s="13">
        <v>0</v>
      </c>
      <c r="T96" s="13">
        <v>0</v>
      </c>
      <c r="U96" s="13">
        <v>0</v>
      </c>
      <c r="V96" s="13">
        <v>0</v>
      </c>
      <c r="W96" s="10"/>
      <c r="X96" s="14"/>
      <c r="Y96" s="10" t="s">
        <v>664</v>
      </c>
      <c r="Z96" s="10"/>
      <c r="AA96" s="10"/>
      <c r="AB96" s="10"/>
      <c r="AC96" s="13">
        <v>500</v>
      </c>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row>
    <row r="97" spans="1:103" ht="15.75" customHeight="1" x14ac:dyDescent="0.2">
      <c r="A97" s="7">
        <v>96</v>
      </c>
      <c r="B97" s="8">
        <v>44249</v>
      </c>
      <c r="C97" s="9" t="s">
        <v>665</v>
      </c>
      <c r="D97" s="9" t="s">
        <v>63</v>
      </c>
      <c r="E97" s="10"/>
      <c r="F97" s="10"/>
      <c r="G97" s="10" t="s">
        <v>666</v>
      </c>
      <c r="H97" s="10" t="s">
        <v>48</v>
      </c>
      <c r="I97" s="10" t="s">
        <v>667</v>
      </c>
      <c r="J97" s="11">
        <v>3157687611</v>
      </c>
      <c r="K97" s="11">
        <v>2</v>
      </c>
      <c r="L97" s="12" t="s">
        <v>668</v>
      </c>
      <c r="M97" s="12" t="s">
        <v>669</v>
      </c>
      <c r="N97" s="10" t="s">
        <v>670</v>
      </c>
      <c r="O97" s="24" t="s">
        <v>671</v>
      </c>
      <c r="P97" s="13">
        <v>2</v>
      </c>
      <c r="Q97" s="13">
        <v>0</v>
      </c>
      <c r="R97" s="13">
        <v>0</v>
      </c>
      <c r="S97" s="13">
        <v>0</v>
      </c>
      <c r="T97" s="13">
        <v>0</v>
      </c>
      <c r="U97" s="13">
        <v>0</v>
      </c>
      <c r="V97" s="13">
        <v>0</v>
      </c>
      <c r="W97" s="10"/>
      <c r="X97" s="14"/>
      <c r="Y97" s="10" t="s">
        <v>672</v>
      </c>
      <c r="Z97" s="10"/>
      <c r="AA97" s="10"/>
      <c r="AB97" s="10"/>
      <c r="AC97" s="13">
        <v>500</v>
      </c>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row>
    <row r="98" spans="1:103" ht="15.75" customHeight="1" x14ac:dyDescent="0.2">
      <c r="A98" s="7">
        <v>97</v>
      </c>
      <c r="B98" s="8">
        <v>44249</v>
      </c>
      <c r="C98" s="9" t="s">
        <v>665</v>
      </c>
      <c r="D98" s="9" t="s">
        <v>35</v>
      </c>
      <c r="E98" s="10"/>
      <c r="F98" s="22">
        <v>44162</v>
      </c>
      <c r="G98" s="10" t="s">
        <v>673</v>
      </c>
      <c r="H98" s="10" t="s">
        <v>48</v>
      </c>
      <c r="I98" s="10" t="s">
        <v>674</v>
      </c>
      <c r="J98" s="11">
        <v>3145183543</v>
      </c>
      <c r="K98" s="11">
        <v>2</v>
      </c>
      <c r="L98" s="12" t="s">
        <v>675</v>
      </c>
      <c r="M98" s="12" t="s">
        <v>676</v>
      </c>
      <c r="N98" s="10" t="s">
        <v>677</v>
      </c>
      <c r="O98" s="24" t="s">
        <v>678</v>
      </c>
      <c r="P98" s="13">
        <v>1</v>
      </c>
      <c r="Q98" s="13">
        <v>0</v>
      </c>
      <c r="R98" s="13">
        <v>0</v>
      </c>
      <c r="S98" s="13">
        <v>0</v>
      </c>
      <c r="T98" s="13">
        <v>0</v>
      </c>
      <c r="U98" s="13">
        <v>0</v>
      </c>
      <c r="V98" s="13">
        <v>1</v>
      </c>
      <c r="W98" s="10" t="s">
        <v>42</v>
      </c>
      <c r="X98" s="14"/>
      <c r="Y98" s="10" t="s">
        <v>679</v>
      </c>
      <c r="Z98" s="10"/>
      <c r="AA98" s="10"/>
      <c r="AB98" s="10"/>
      <c r="AC98" s="13">
        <v>700</v>
      </c>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row>
    <row r="99" spans="1:103" ht="15.75" customHeight="1" x14ac:dyDescent="0.2">
      <c r="A99" s="7">
        <v>98</v>
      </c>
      <c r="B99" s="8">
        <v>44249</v>
      </c>
      <c r="C99" s="10" t="s">
        <v>147</v>
      </c>
      <c r="D99" s="10" t="s">
        <v>680</v>
      </c>
      <c r="E99" s="10"/>
      <c r="F99" s="44"/>
      <c r="G99" s="10" t="s">
        <v>681</v>
      </c>
      <c r="H99" s="10" t="s">
        <v>48</v>
      </c>
      <c r="I99" s="10" t="s">
        <v>682</v>
      </c>
      <c r="J99" s="11">
        <v>3202721911</v>
      </c>
      <c r="K99" s="11">
        <v>2</v>
      </c>
      <c r="L99" s="12" t="s">
        <v>683</v>
      </c>
      <c r="M99" s="12" t="s">
        <v>684</v>
      </c>
      <c r="N99" s="10" t="s">
        <v>685</v>
      </c>
      <c r="O99" s="19" t="s">
        <v>686</v>
      </c>
      <c r="P99" s="13">
        <v>3</v>
      </c>
      <c r="Q99" s="13">
        <v>0</v>
      </c>
      <c r="R99" s="13">
        <v>0</v>
      </c>
      <c r="S99" s="13">
        <v>0</v>
      </c>
      <c r="T99" s="13">
        <v>1</v>
      </c>
      <c r="U99" s="13">
        <v>0</v>
      </c>
      <c r="V99" s="13">
        <v>3</v>
      </c>
      <c r="W99" s="10" t="s">
        <v>601</v>
      </c>
      <c r="X99" s="22">
        <v>44144</v>
      </c>
      <c r="Y99" s="10" t="s">
        <v>687</v>
      </c>
      <c r="Z99" s="10"/>
      <c r="AA99" s="10"/>
      <c r="AB99" s="10"/>
      <c r="AC99" s="13">
        <v>500</v>
      </c>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row>
    <row r="100" spans="1:103" ht="15.75" customHeight="1" x14ac:dyDescent="0.2">
      <c r="A100" s="7">
        <v>99</v>
      </c>
      <c r="B100" s="8">
        <v>44249</v>
      </c>
      <c r="C100" s="10" t="s">
        <v>147</v>
      </c>
      <c r="D100" s="10" t="s">
        <v>63</v>
      </c>
      <c r="E100" s="10" t="s">
        <v>469</v>
      </c>
      <c r="F100" s="35">
        <v>44226</v>
      </c>
      <c r="G100" s="10" t="s">
        <v>688</v>
      </c>
      <c r="H100" s="10" t="s">
        <v>48</v>
      </c>
      <c r="I100" s="10" t="s">
        <v>689</v>
      </c>
      <c r="J100" s="11">
        <v>3219731025</v>
      </c>
      <c r="K100" s="11">
        <v>2</v>
      </c>
      <c r="L100" s="12" t="s">
        <v>690</v>
      </c>
      <c r="M100" s="12" t="s">
        <v>691</v>
      </c>
      <c r="N100" s="10" t="s">
        <v>692</v>
      </c>
      <c r="O100" s="19" t="s">
        <v>693</v>
      </c>
      <c r="P100" s="13">
        <v>4</v>
      </c>
      <c r="Q100" s="13">
        <v>0</v>
      </c>
      <c r="R100" s="13">
        <v>0</v>
      </c>
      <c r="S100" s="13">
        <v>0</v>
      </c>
      <c r="T100" s="13">
        <v>0</v>
      </c>
      <c r="U100" s="13">
        <v>0</v>
      </c>
      <c r="V100" s="13">
        <v>0</v>
      </c>
      <c r="W100" s="10"/>
      <c r="X100" s="14"/>
      <c r="Y100" s="10" t="s">
        <v>694</v>
      </c>
      <c r="Z100" s="10"/>
      <c r="AA100" s="10"/>
      <c r="AB100" s="10"/>
      <c r="AC100" s="13">
        <v>200</v>
      </c>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row>
    <row r="101" spans="1:103" ht="15.75" customHeight="1" x14ac:dyDescent="0.2">
      <c r="A101" s="7">
        <v>100</v>
      </c>
      <c r="B101" s="8">
        <v>44249</v>
      </c>
      <c r="C101" s="9" t="s">
        <v>147</v>
      </c>
      <c r="D101" s="9" t="s">
        <v>35</v>
      </c>
      <c r="E101" s="10"/>
      <c r="F101" s="10"/>
      <c r="G101" s="10" t="s">
        <v>695</v>
      </c>
      <c r="H101" s="10" t="s">
        <v>48</v>
      </c>
      <c r="I101" s="10" t="s">
        <v>696</v>
      </c>
      <c r="J101" s="11">
        <v>3175387314</v>
      </c>
      <c r="K101" s="11">
        <v>2</v>
      </c>
      <c r="L101" s="12"/>
      <c r="M101" s="12"/>
      <c r="N101" s="10" t="s">
        <v>697</v>
      </c>
      <c r="O101" s="10" t="s">
        <v>698</v>
      </c>
      <c r="P101" s="10">
        <v>1</v>
      </c>
      <c r="Q101" s="10">
        <v>0</v>
      </c>
      <c r="R101" s="10">
        <v>0</v>
      </c>
      <c r="S101" s="13">
        <v>0</v>
      </c>
      <c r="T101" s="10">
        <v>0</v>
      </c>
      <c r="U101" s="10">
        <v>0</v>
      </c>
      <c r="V101" s="10">
        <v>0</v>
      </c>
      <c r="W101" s="10"/>
      <c r="X101" s="14"/>
      <c r="Y101" s="10"/>
      <c r="Z101" s="10"/>
      <c r="AA101" s="10"/>
      <c r="AB101" s="10"/>
      <c r="AC101" s="13">
        <v>430</v>
      </c>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row>
    <row r="102" spans="1:103" ht="15.75" customHeight="1" x14ac:dyDescent="0.2">
      <c r="A102" s="7">
        <v>101</v>
      </c>
      <c r="B102" s="8">
        <v>44249</v>
      </c>
      <c r="C102" s="9" t="s">
        <v>99</v>
      </c>
      <c r="D102" s="9" t="s">
        <v>26</v>
      </c>
      <c r="E102" s="10"/>
      <c r="F102" s="9"/>
      <c r="G102" s="10" t="s">
        <v>699</v>
      </c>
      <c r="H102" s="10" t="s">
        <v>48</v>
      </c>
      <c r="I102" s="10" t="s">
        <v>700</v>
      </c>
      <c r="J102" s="11" t="s">
        <v>701</v>
      </c>
      <c r="K102" s="11">
        <v>2</v>
      </c>
      <c r="L102" s="12" t="s">
        <v>702</v>
      </c>
      <c r="M102" s="12" t="s">
        <v>703</v>
      </c>
      <c r="N102" s="10" t="s">
        <v>704</v>
      </c>
      <c r="O102" s="10" t="s">
        <v>705</v>
      </c>
      <c r="P102" s="13">
        <v>5</v>
      </c>
      <c r="Q102" s="13">
        <v>0</v>
      </c>
      <c r="R102" s="13">
        <v>0</v>
      </c>
      <c r="S102" s="13">
        <v>0</v>
      </c>
      <c r="T102" s="13">
        <v>0</v>
      </c>
      <c r="U102" s="13">
        <v>0</v>
      </c>
      <c r="V102" s="13">
        <v>0</v>
      </c>
      <c r="W102" s="10"/>
      <c r="X102" s="22"/>
      <c r="Y102" s="10" t="s">
        <v>706</v>
      </c>
      <c r="Z102" s="10"/>
      <c r="AA102" s="10"/>
      <c r="AB102" s="10"/>
      <c r="AC102" s="13">
        <v>1200</v>
      </c>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row>
    <row r="103" spans="1:103" ht="15.75" customHeight="1" x14ac:dyDescent="0.2">
      <c r="A103" s="7">
        <v>102</v>
      </c>
      <c r="B103" s="8">
        <v>44249</v>
      </c>
      <c r="C103" s="9" t="s">
        <v>99</v>
      </c>
      <c r="D103" s="9" t="s">
        <v>26</v>
      </c>
      <c r="E103" s="10"/>
      <c r="F103" s="9"/>
      <c r="G103" s="10" t="s">
        <v>707</v>
      </c>
      <c r="H103" s="10" t="s">
        <v>48</v>
      </c>
      <c r="I103" s="10" t="s">
        <v>708</v>
      </c>
      <c r="J103" s="11">
        <v>6670133</v>
      </c>
      <c r="K103" s="11">
        <v>2</v>
      </c>
      <c r="L103" s="12" t="s">
        <v>709</v>
      </c>
      <c r="M103" s="12" t="s">
        <v>710</v>
      </c>
      <c r="N103" s="10" t="s">
        <v>711</v>
      </c>
      <c r="O103" s="10" t="s">
        <v>712</v>
      </c>
      <c r="P103" s="13">
        <v>2</v>
      </c>
      <c r="Q103" s="13">
        <v>0</v>
      </c>
      <c r="R103" s="13">
        <v>0</v>
      </c>
      <c r="S103" s="13">
        <v>0</v>
      </c>
      <c r="T103" s="13">
        <v>0</v>
      </c>
      <c r="U103" s="13">
        <v>0</v>
      </c>
      <c r="V103" s="13">
        <v>0</v>
      </c>
      <c r="W103" s="10"/>
      <c r="X103" s="22"/>
      <c r="Y103" s="10" t="s">
        <v>713</v>
      </c>
      <c r="Z103" s="10"/>
      <c r="AA103" s="10"/>
      <c r="AB103" s="10"/>
      <c r="AC103" s="13">
        <v>600</v>
      </c>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row>
    <row r="104" spans="1:103" ht="15.75" customHeight="1" x14ac:dyDescent="0.2">
      <c r="A104" s="7">
        <v>103</v>
      </c>
      <c r="B104" s="8">
        <v>44249</v>
      </c>
      <c r="C104" s="36" t="s">
        <v>99</v>
      </c>
      <c r="D104" s="36" t="s">
        <v>26</v>
      </c>
      <c r="E104" s="33"/>
      <c r="F104" s="45"/>
      <c r="G104" s="33" t="s">
        <v>714</v>
      </c>
      <c r="H104" s="33" t="s">
        <v>48</v>
      </c>
      <c r="I104" s="33" t="s">
        <v>715</v>
      </c>
      <c r="J104" s="7">
        <v>6081000</v>
      </c>
      <c r="K104" s="7">
        <v>2</v>
      </c>
      <c r="L104" s="23" t="s">
        <v>716</v>
      </c>
      <c r="M104" s="23" t="s">
        <v>717</v>
      </c>
      <c r="N104" s="33" t="s">
        <v>718</v>
      </c>
      <c r="O104" s="33" t="s">
        <v>719</v>
      </c>
      <c r="P104" s="34">
        <v>6</v>
      </c>
      <c r="Q104" s="34">
        <v>0</v>
      </c>
      <c r="R104" s="34">
        <v>0</v>
      </c>
      <c r="S104" s="34">
        <v>0</v>
      </c>
      <c r="T104" s="34">
        <v>0</v>
      </c>
      <c r="U104" s="34">
        <v>0</v>
      </c>
      <c r="V104" s="34">
        <v>0</v>
      </c>
      <c r="W104" s="33"/>
      <c r="X104" s="38"/>
      <c r="Y104" s="33" t="s">
        <v>720</v>
      </c>
      <c r="Z104" s="33"/>
      <c r="AA104" s="33"/>
      <c r="AB104" s="33"/>
      <c r="AC104" s="34">
        <v>2150</v>
      </c>
      <c r="AD104" s="32"/>
      <c r="AE104" s="32"/>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15"/>
      <c r="CP104" s="15"/>
      <c r="CQ104" s="15"/>
      <c r="CR104" s="15"/>
      <c r="CS104" s="15"/>
      <c r="CT104" s="15"/>
      <c r="CU104" s="15"/>
      <c r="CV104" s="15"/>
      <c r="CW104" s="15"/>
      <c r="CX104" s="15"/>
      <c r="CY104" s="15"/>
    </row>
    <row r="105" spans="1:103" ht="15.75" customHeight="1" x14ac:dyDescent="0.2">
      <c r="A105" s="7">
        <v>104</v>
      </c>
      <c r="B105" s="8">
        <v>44249</v>
      </c>
      <c r="C105" s="9" t="s">
        <v>131</v>
      </c>
      <c r="D105" s="9" t="s">
        <v>63</v>
      </c>
      <c r="E105" s="10"/>
      <c r="F105" s="9"/>
      <c r="G105" s="10" t="s">
        <v>721</v>
      </c>
      <c r="H105" s="10" t="s">
        <v>48</v>
      </c>
      <c r="I105" s="10" t="s">
        <v>722</v>
      </c>
      <c r="J105" s="11">
        <v>3158953449</v>
      </c>
      <c r="K105" s="11">
        <v>17</v>
      </c>
      <c r="L105" s="12" t="s">
        <v>723</v>
      </c>
      <c r="M105" s="12" t="s">
        <v>724</v>
      </c>
      <c r="N105" s="10" t="s">
        <v>286</v>
      </c>
      <c r="O105" s="24" t="s">
        <v>287</v>
      </c>
      <c r="P105" s="13">
        <v>26</v>
      </c>
      <c r="Q105" s="13">
        <v>0</v>
      </c>
      <c r="R105" s="13">
        <v>0</v>
      </c>
      <c r="S105" s="13">
        <v>18</v>
      </c>
      <c r="T105" s="13">
        <v>0</v>
      </c>
      <c r="U105" s="13">
        <v>5</v>
      </c>
      <c r="V105" s="13">
        <v>0</v>
      </c>
      <c r="W105" s="10"/>
      <c r="X105" s="10"/>
      <c r="Y105" s="47" t="s">
        <v>725</v>
      </c>
      <c r="Z105" s="10"/>
      <c r="AA105" s="10"/>
      <c r="AB105" s="48"/>
      <c r="AC105" s="13">
        <v>8500</v>
      </c>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row>
    <row r="106" spans="1:103" ht="15.75" customHeight="1" x14ac:dyDescent="0.2">
      <c r="A106" s="7">
        <v>105</v>
      </c>
      <c r="B106" s="8">
        <v>44264</v>
      </c>
      <c r="C106" s="10" t="s">
        <v>115</v>
      </c>
      <c r="D106" s="10" t="s">
        <v>26</v>
      </c>
      <c r="E106" s="10" t="s">
        <v>469</v>
      </c>
      <c r="F106" s="14"/>
      <c r="G106" s="10" t="s">
        <v>726</v>
      </c>
      <c r="H106" s="10" t="s">
        <v>101</v>
      </c>
      <c r="I106" s="10" t="s">
        <v>727</v>
      </c>
      <c r="J106" s="11">
        <v>3754664</v>
      </c>
      <c r="K106" s="11">
        <v>19</v>
      </c>
      <c r="L106" s="12" t="s">
        <v>728</v>
      </c>
      <c r="M106" s="12" t="s">
        <v>729</v>
      </c>
      <c r="N106" s="10" t="s">
        <v>540</v>
      </c>
      <c r="O106" s="10" t="s">
        <v>730</v>
      </c>
      <c r="P106" s="10">
        <v>2</v>
      </c>
      <c r="Q106" s="10">
        <v>0</v>
      </c>
      <c r="R106" s="10">
        <v>0</v>
      </c>
      <c r="S106" s="13">
        <v>0</v>
      </c>
      <c r="T106" s="10">
        <v>2</v>
      </c>
      <c r="U106" s="10">
        <v>0</v>
      </c>
      <c r="V106" s="10">
        <v>0</v>
      </c>
      <c r="W106" s="10"/>
      <c r="X106" s="14"/>
      <c r="Y106" s="10" t="s">
        <v>731</v>
      </c>
      <c r="Z106" s="10"/>
      <c r="AA106" s="10"/>
      <c r="AB106" s="10"/>
      <c r="AC106" s="13">
        <v>180</v>
      </c>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row>
    <row r="107" spans="1:103" ht="15.75" customHeight="1" x14ac:dyDescent="0.2">
      <c r="A107" s="7">
        <v>106</v>
      </c>
      <c r="B107" s="8">
        <v>44250</v>
      </c>
      <c r="C107" s="9" t="s">
        <v>648</v>
      </c>
      <c r="D107" s="9" t="s">
        <v>63</v>
      </c>
      <c r="E107" s="10"/>
      <c r="F107" s="31"/>
      <c r="G107" s="10" t="s">
        <v>732</v>
      </c>
      <c r="H107" s="10" t="s">
        <v>101</v>
      </c>
      <c r="I107" s="10" t="s">
        <v>733</v>
      </c>
      <c r="J107" s="11">
        <v>3225085622</v>
      </c>
      <c r="K107" s="11">
        <v>2</v>
      </c>
      <c r="L107" s="23" t="s">
        <v>568</v>
      </c>
      <c r="M107" s="23" t="s">
        <v>734</v>
      </c>
      <c r="N107" s="10" t="s">
        <v>735</v>
      </c>
      <c r="O107" s="24" t="s">
        <v>736</v>
      </c>
      <c r="P107" s="13">
        <v>2</v>
      </c>
      <c r="Q107" s="13">
        <v>0</v>
      </c>
      <c r="R107" s="13">
        <v>0</v>
      </c>
      <c r="S107" s="13">
        <v>0</v>
      </c>
      <c r="T107" s="13">
        <v>0</v>
      </c>
      <c r="U107" s="13">
        <v>0</v>
      </c>
      <c r="V107" s="13">
        <v>0</v>
      </c>
      <c r="W107" s="10"/>
      <c r="X107" s="14"/>
      <c r="Y107" s="10" t="s">
        <v>737</v>
      </c>
      <c r="Z107" s="10"/>
      <c r="AA107" s="10"/>
      <c r="AB107" s="10"/>
      <c r="AC107" s="13">
        <v>32</v>
      </c>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row>
    <row r="108" spans="1:103" ht="15.75" customHeight="1" x14ac:dyDescent="0.2">
      <c r="A108" s="7">
        <v>107</v>
      </c>
      <c r="B108" s="8">
        <v>44250</v>
      </c>
      <c r="C108" s="9" t="s">
        <v>147</v>
      </c>
      <c r="D108" s="9" t="s">
        <v>63</v>
      </c>
      <c r="E108" s="10"/>
      <c r="F108" s="31"/>
      <c r="G108" s="10" t="s">
        <v>738</v>
      </c>
      <c r="H108" s="10" t="s">
        <v>101</v>
      </c>
      <c r="I108" s="10" t="s">
        <v>739</v>
      </c>
      <c r="J108" s="11">
        <v>3164160470</v>
      </c>
      <c r="K108" s="11">
        <v>2</v>
      </c>
      <c r="L108" s="12" t="s">
        <v>740</v>
      </c>
      <c r="M108" s="12" t="s">
        <v>741</v>
      </c>
      <c r="N108" s="10" t="s">
        <v>742</v>
      </c>
      <c r="O108" s="10" t="s">
        <v>743</v>
      </c>
      <c r="P108" s="13">
        <v>2</v>
      </c>
      <c r="Q108" s="13">
        <v>0</v>
      </c>
      <c r="R108" s="13">
        <v>0</v>
      </c>
      <c r="S108" s="13">
        <v>1</v>
      </c>
      <c r="T108" s="13">
        <v>0</v>
      </c>
      <c r="U108" s="13">
        <v>0</v>
      </c>
      <c r="V108" s="13">
        <v>0</v>
      </c>
      <c r="W108" s="10"/>
      <c r="X108" s="14"/>
      <c r="Y108" s="10" t="s">
        <v>744</v>
      </c>
      <c r="Z108" s="10"/>
      <c r="AA108" s="10"/>
      <c r="AB108" s="10"/>
      <c r="AC108" s="13">
        <v>50</v>
      </c>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row>
    <row r="109" spans="1:103" ht="15.75" customHeight="1" x14ac:dyDescent="0.2">
      <c r="A109" s="7">
        <v>108</v>
      </c>
      <c r="B109" s="8">
        <v>44250</v>
      </c>
      <c r="C109" s="9" t="s">
        <v>147</v>
      </c>
      <c r="D109" s="9" t="s">
        <v>63</v>
      </c>
      <c r="E109" s="10"/>
      <c r="F109" s="49"/>
      <c r="G109" s="10" t="s">
        <v>745</v>
      </c>
      <c r="H109" s="10" t="s">
        <v>101</v>
      </c>
      <c r="I109" s="10" t="s">
        <v>746</v>
      </c>
      <c r="J109" s="11" t="s">
        <v>747</v>
      </c>
      <c r="K109" s="11">
        <v>2</v>
      </c>
      <c r="L109" s="12" t="s">
        <v>748</v>
      </c>
      <c r="M109" s="12" t="s">
        <v>749</v>
      </c>
      <c r="N109" s="10" t="s">
        <v>750</v>
      </c>
      <c r="O109" s="10" t="s">
        <v>751</v>
      </c>
      <c r="P109" s="13">
        <v>2</v>
      </c>
      <c r="Q109" s="13">
        <v>0</v>
      </c>
      <c r="R109" s="13">
        <v>0</v>
      </c>
      <c r="S109" s="13">
        <v>0</v>
      </c>
      <c r="T109" s="13">
        <v>1</v>
      </c>
      <c r="U109" s="13">
        <v>0</v>
      </c>
      <c r="V109" s="13">
        <v>0</v>
      </c>
      <c r="W109" s="10"/>
      <c r="X109" s="8"/>
      <c r="Y109" s="10" t="s">
        <v>752</v>
      </c>
      <c r="Z109" s="10"/>
      <c r="AA109" s="10"/>
      <c r="AB109" s="10"/>
      <c r="AC109" s="13">
        <v>32</v>
      </c>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row>
    <row r="110" spans="1:103" ht="15.75" customHeight="1" x14ac:dyDescent="0.2">
      <c r="A110" s="7">
        <v>109</v>
      </c>
      <c r="B110" s="8">
        <v>44250</v>
      </c>
      <c r="C110" s="10" t="s">
        <v>147</v>
      </c>
      <c r="D110" s="10" t="s">
        <v>26</v>
      </c>
      <c r="E110" s="10"/>
      <c r="F110" s="43"/>
      <c r="G110" s="10" t="s">
        <v>753</v>
      </c>
      <c r="H110" s="9" t="s">
        <v>101</v>
      </c>
      <c r="I110" s="50" t="s">
        <v>754</v>
      </c>
      <c r="J110" s="51">
        <v>3164160470</v>
      </c>
      <c r="K110" s="11">
        <v>2</v>
      </c>
      <c r="L110" s="12" t="s">
        <v>740</v>
      </c>
      <c r="M110" s="12" t="s">
        <v>741</v>
      </c>
      <c r="N110" s="36" t="s">
        <v>742</v>
      </c>
      <c r="O110" s="13" t="s">
        <v>755</v>
      </c>
      <c r="P110" s="13">
        <v>1</v>
      </c>
      <c r="Q110" s="13">
        <v>0</v>
      </c>
      <c r="R110" s="13">
        <v>0</v>
      </c>
      <c r="S110" s="10">
        <v>0</v>
      </c>
      <c r="T110" s="10">
        <v>0</v>
      </c>
      <c r="U110" s="10">
        <v>0</v>
      </c>
      <c r="V110" s="10">
        <v>0</v>
      </c>
      <c r="W110" s="10"/>
      <c r="X110" s="8"/>
      <c r="Y110" s="13" t="s">
        <v>756</v>
      </c>
      <c r="Z110" s="10"/>
      <c r="AA110" s="10"/>
      <c r="AB110" s="10"/>
      <c r="AC110" s="13">
        <v>50</v>
      </c>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row>
    <row r="111" spans="1:103" ht="15.75" customHeight="1" x14ac:dyDescent="0.2">
      <c r="A111" s="7">
        <v>110</v>
      </c>
      <c r="B111" s="8">
        <v>44250</v>
      </c>
      <c r="C111" s="9" t="s">
        <v>99</v>
      </c>
      <c r="D111" s="9" t="s">
        <v>63</v>
      </c>
      <c r="E111" s="10"/>
      <c r="F111" s="49"/>
      <c r="G111" s="10" t="s">
        <v>757</v>
      </c>
      <c r="H111" s="10" t="s">
        <v>28</v>
      </c>
      <c r="I111" s="10" t="s">
        <v>758</v>
      </c>
      <c r="J111" s="11">
        <v>3122529359</v>
      </c>
      <c r="K111" s="11">
        <v>2</v>
      </c>
      <c r="L111" s="12" t="s">
        <v>759</v>
      </c>
      <c r="M111" s="12" t="s">
        <v>760</v>
      </c>
      <c r="N111" s="10" t="s">
        <v>761</v>
      </c>
      <c r="O111" s="24" t="s">
        <v>762</v>
      </c>
      <c r="P111" s="13">
        <v>2</v>
      </c>
      <c r="Q111" s="13">
        <v>0</v>
      </c>
      <c r="R111" s="13">
        <v>0</v>
      </c>
      <c r="S111" s="13">
        <v>0</v>
      </c>
      <c r="T111" s="13">
        <v>1</v>
      </c>
      <c r="U111" s="13">
        <v>0</v>
      </c>
      <c r="V111" s="13">
        <v>0</v>
      </c>
      <c r="W111" s="10"/>
      <c r="X111" s="14"/>
      <c r="Y111" s="10" t="s">
        <v>763</v>
      </c>
      <c r="Z111" s="10"/>
      <c r="AA111" s="10"/>
      <c r="AB111" s="10"/>
      <c r="AC111" s="13">
        <v>36</v>
      </c>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row>
    <row r="112" spans="1:103" ht="15.75" customHeight="1" x14ac:dyDescent="0.2">
      <c r="A112" s="7">
        <v>111</v>
      </c>
      <c r="B112" s="8">
        <v>44250</v>
      </c>
      <c r="C112" s="9" t="s">
        <v>99</v>
      </c>
      <c r="D112" s="9" t="s">
        <v>35</v>
      </c>
      <c r="E112" s="10"/>
      <c r="F112" s="9"/>
      <c r="G112" s="10" t="s">
        <v>764</v>
      </c>
      <c r="H112" s="10" t="s">
        <v>48</v>
      </c>
      <c r="I112" s="10" t="s">
        <v>765</v>
      </c>
      <c r="J112" s="11">
        <v>3182139824</v>
      </c>
      <c r="K112" s="11">
        <v>2</v>
      </c>
      <c r="L112" s="12" t="s">
        <v>766</v>
      </c>
      <c r="M112" s="12" t="s">
        <v>767</v>
      </c>
      <c r="N112" s="10" t="s">
        <v>768</v>
      </c>
      <c r="O112" s="24" t="s">
        <v>769</v>
      </c>
      <c r="P112" s="13">
        <v>2</v>
      </c>
      <c r="Q112" s="13">
        <v>0</v>
      </c>
      <c r="R112" s="13">
        <v>0</v>
      </c>
      <c r="S112" s="13">
        <v>0</v>
      </c>
      <c r="T112" s="13">
        <v>1</v>
      </c>
      <c r="U112" s="13">
        <v>11</v>
      </c>
      <c r="V112" s="13">
        <v>2</v>
      </c>
      <c r="W112" s="10" t="s">
        <v>770</v>
      </c>
      <c r="X112" s="22">
        <v>44161</v>
      </c>
      <c r="Y112" s="10" t="s">
        <v>771</v>
      </c>
      <c r="Z112" s="10"/>
      <c r="AA112" s="10"/>
      <c r="AB112" s="10"/>
      <c r="AC112" s="13">
        <v>510</v>
      </c>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row>
    <row r="113" spans="1:103" ht="15.75" customHeight="1" x14ac:dyDescent="0.2">
      <c r="A113" s="7">
        <v>112</v>
      </c>
      <c r="B113" s="8">
        <v>44250</v>
      </c>
      <c r="C113" s="9" t="s">
        <v>99</v>
      </c>
      <c r="D113" s="9" t="s">
        <v>26</v>
      </c>
      <c r="E113" s="10"/>
      <c r="F113" s="52"/>
      <c r="G113" s="10" t="s">
        <v>772</v>
      </c>
      <c r="H113" s="10" t="s">
        <v>48</v>
      </c>
      <c r="I113" s="10" t="s">
        <v>773</v>
      </c>
      <c r="J113" s="11" t="s">
        <v>774</v>
      </c>
      <c r="K113" s="11">
        <v>1</v>
      </c>
      <c r="L113" s="12" t="s">
        <v>775</v>
      </c>
      <c r="M113" s="12" t="s">
        <v>776</v>
      </c>
      <c r="N113" s="10" t="s">
        <v>645</v>
      </c>
      <c r="O113" s="24" t="s">
        <v>646</v>
      </c>
      <c r="P113" s="13">
        <v>1</v>
      </c>
      <c r="Q113" s="13">
        <v>0</v>
      </c>
      <c r="R113" s="13">
        <v>0</v>
      </c>
      <c r="S113" s="13">
        <v>0</v>
      </c>
      <c r="T113" s="13">
        <v>0</v>
      </c>
      <c r="U113" s="13">
        <v>0</v>
      </c>
      <c r="V113" s="13">
        <v>0</v>
      </c>
      <c r="W113" s="10"/>
      <c r="X113" s="14"/>
      <c r="Y113" s="10" t="s">
        <v>777</v>
      </c>
      <c r="Z113" s="10"/>
      <c r="AA113" s="10"/>
      <c r="AB113" s="10"/>
      <c r="AC113" s="13">
        <v>1000</v>
      </c>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row>
    <row r="114" spans="1:103" ht="15.75" customHeight="1" x14ac:dyDescent="0.2">
      <c r="A114" s="7">
        <v>113</v>
      </c>
      <c r="B114" s="8">
        <v>44250</v>
      </c>
      <c r="C114" s="9" t="s">
        <v>25</v>
      </c>
      <c r="D114" s="9" t="s">
        <v>63</v>
      </c>
      <c r="E114" s="10"/>
      <c r="F114" s="8"/>
      <c r="G114" s="10" t="s">
        <v>778</v>
      </c>
      <c r="H114" s="10" t="s">
        <v>48</v>
      </c>
      <c r="I114" s="10" t="s">
        <v>779</v>
      </c>
      <c r="J114" s="11" t="s">
        <v>780</v>
      </c>
      <c r="K114" s="11">
        <v>15</v>
      </c>
      <c r="L114" s="12" t="s">
        <v>781</v>
      </c>
      <c r="M114" s="12" t="s">
        <v>782</v>
      </c>
      <c r="N114" s="10" t="s">
        <v>783</v>
      </c>
      <c r="O114" s="10" t="s">
        <v>784</v>
      </c>
      <c r="P114" s="10">
        <v>2</v>
      </c>
      <c r="Q114" s="10">
        <v>0</v>
      </c>
      <c r="R114" s="10">
        <v>0</v>
      </c>
      <c r="S114" s="13">
        <v>0</v>
      </c>
      <c r="T114" s="10">
        <v>0</v>
      </c>
      <c r="U114" s="10">
        <v>0</v>
      </c>
      <c r="V114" s="10">
        <v>0</v>
      </c>
      <c r="W114" s="10"/>
      <c r="X114" s="8"/>
      <c r="Y114" s="10" t="s">
        <v>785</v>
      </c>
      <c r="Z114" s="10"/>
      <c r="AA114" s="10"/>
      <c r="AB114" s="10"/>
      <c r="AC114" s="13">
        <v>350</v>
      </c>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row>
    <row r="115" spans="1:103" ht="15.75" customHeight="1" x14ac:dyDescent="0.2">
      <c r="A115" s="7">
        <v>114</v>
      </c>
      <c r="B115" s="8">
        <v>44250</v>
      </c>
      <c r="C115" s="9" t="s">
        <v>131</v>
      </c>
      <c r="D115" s="9" t="s">
        <v>63</v>
      </c>
      <c r="E115" s="10"/>
      <c r="F115" s="10"/>
      <c r="G115" s="10" t="s">
        <v>786</v>
      </c>
      <c r="H115" s="10" t="s">
        <v>48</v>
      </c>
      <c r="I115" s="10" t="s">
        <v>787</v>
      </c>
      <c r="J115" s="11">
        <v>3158953449</v>
      </c>
      <c r="K115" s="11">
        <v>17</v>
      </c>
      <c r="L115" s="11">
        <v>3.3502999999999998</v>
      </c>
      <c r="M115" s="11">
        <v>-76.514600000000002</v>
      </c>
      <c r="N115" s="10" t="s">
        <v>286</v>
      </c>
      <c r="O115" s="24" t="s">
        <v>287</v>
      </c>
      <c r="P115" s="13">
        <v>2</v>
      </c>
      <c r="Q115" s="13">
        <v>0</v>
      </c>
      <c r="R115" s="13">
        <v>0</v>
      </c>
      <c r="S115" s="13">
        <v>0</v>
      </c>
      <c r="T115" s="13">
        <v>1</v>
      </c>
      <c r="U115" s="13">
        <v>0</v>
      </c>
      <c r="V115" s="13">
        <v>0</v>
      </c>
      <c r="W115" s="10"/>
      <c r="X115" s="10"/>
      <c r="Y115" s="10" t="s">
        <v>788</v>
      </c>
      <c r="Z115" s="10"/>
      <c r="AA115" s="10"/>
      <c r="AB115" s="10"/>
      <c r="AC115" s="13">
        <v>100</v>
      </c>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row>
    <row r="116" spans="1:103" ht="15.75" customHeight="1" x14ac:dyDescent="0.2">
      <c r="A116" s="7">
        <v>115</v>
      </c>
      <c r="B116" s="8">
        <v>44250</v>
      </c>
      <c r="C116" s="9" t="s">
        <v>131</v>
      </c>
      <c r="D116" s="9" t="s">
        <v>35</v>
      </c>
      <c r="E116" s="10" t="s">
        <v>36</v>
      </c>
      <c r="F116" s="43">
        <v>44039</v>
      </c>
      <c r="G116" s="10" t="s">
        <v>789</v>
      </c>
      <c r="H116" s="10" t="s">
        <v>48</v>
      </c>
      <c r="I116" s="10" t="s">
        <v>790</v>
      </c>
      <c r="J116" s="11">
        <v>4878040</v>
      </c>
      <c r="K116" s="11">
        <v>19</v>
      </c>
      <c r="L116" s="12" t="s">
        <v>791</v>
      </c>
      <c r="M116" s="12" t="s">
        <v>792</v>
      </c>
      <c r="N116" s="10" t="s">
        <v>793</v>
      </c>
      <c r="O116" s="24" t="s">
        <v>794</v>
      </c>
      <c r="P116" s="13">
        <v>6</v>
      </c>
      <c r="Q116" s="13">
        <v>0</v>
      </c>
      <c r="R116" s="13">
        <v>0</v>
      </c>
      <c r="S116" s="13">
        <v>0</v>
      </c>
      <c r="T116" s="13">
        <v>1</v>
      </c>
      <c r="U116" s="13">
        <v>0</v>
      </c>
      <c r="V116" s="13">
        <v>6</v>
      </c>
      <c r="W116" s="10" t="s">
        <v>122</v>
      </c>
      <c r="X116" s="43">
        <v>44039</v>
      </c>
      <c r="Y116" s="10" t="s">
        <v>795</v>
      </c>
      <c r="Z116" s="10"/>
      <c r="AA116" s="10"/>
      <c r="AB116" s="10"/>
      <c r="AC116" s="13">
        <v>800</v>
      </c>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row>
    <row r="117" spans="1:103" ht="15.75" customHeight="1" x14ac:dyDescent="0.2">
      <c r="A117" s="7">
        <v>116</v>
      </c>
      <c r="B117" s="8">
        <v>44264</v>
      </c>
      <c r="C117" s="10" t="s">
        <v>115</v>
      </c>
      <c r="D117" s="10" t="s">
        <v>35</v>
      </c>
      <c r="E117" s="10" t="s">
        <v>469</v>
      </c>
      <c r="F117" s="35">
        <v>43917</v>
      </c>
      <c r="G117" s="10" t="s">
        <v>796</v>
      </c>
      <c r="H117" s="10" t="s">
        <v>101</v>
      </c>
      <c r="I117" s="10" t="s">
        <v>797</v>
      </c>
      <c r="J117" s="11">
        <v>3168760678</v>
      </c>
      <c r="K117" s="11">
        <v>19</v>
      </c>
      <c r="L117" s="12" t="s">
        <v>798</v>
      </c>
      <c r="M117" s="12" t="s">
        <v>799</v>
      </c>
      <c r="N117" s="10" t="s">
        <v>800</v>
      </c>
      <c r="O117" s="10" t="s">
        <v>801</v>
      </c>
      <c r="P117" s="10">
        <v>1</v>
      </c>
      <c r="Q117" s="10">
        <v>0</v>
      </c>
      <c r="R117" s="10">
        <v>0</v>
      </c>
      <c r="S117" s="13">
        <v>0</v>
      </c>
      <c r="T117" s="10">
        <v>1</v>
      </c>
      <c r="U117" s="10">
        <v>0</v>
      </c>
      <c r="V117" s="10">
        <v>2</v>
      </c>
      <c r="W117" s="10" t="s">
        <v>802</v>
      </c>
      <c r="X117" s="10" t="s">
        <v>803</v>
      </c>
      <c r="Y117" s="10" t="s">
        <v>804</v>
      </c>
      <c r="Z117" s="10"/>
      <c r="AA117" s="10"/>
      <c r="AB117" s="10"/>
      <c r="AC117" s="13">
        <v>2800</v>
      </c>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row>
    <row r="118" spans="1:103" ht="15.75" customHeight="1" x14ac:dyDescent="0.2">
      <c r="A118" s="7">
        <v>117</v>
      </c>
      <c r="B118" s="8">
        <v>44251</v>
      </c>
      <c r="C118" s="9" t="s">
        <v>648</v>
      </c>
      <c r="D118" s="9" t="s">
        <v>26</v>
      </c>
      <c r="E118" s="10"/>
      <c r="F118" s="9"/>
      <c r="G118" s="10" t="s">
        <v>805</v>
      </c>
      <c r="H118" s="10" t="s">
        <v>48</v>
      </c>
      <c r="I118" s="10" t="s">
        <v>806</v>
      </c>
      <c r="J118" s="11">
        <v>3175021997</v>
      </c>
      <c r="K118" s="11">
        <v>2</v>
      </c>
      <c r="L118" s="11">
        <v>3.4697</v>
      </c>
      <c r="M118" s="11">
        <v>-76.522000000000006</v>
      </c>
      <c r="N118" s="10" t="s">
        <v>807</v>
      </c>
      <c r="O118" s="24" t="s">
        <v>808</v>
      </c>
      <c r="P118" s="13">
        <v>4</v>
      </c>
      <c r="Q118" s="13">
        <v>0</v>
      </c>
      <c r="R118" s="13">
        <v>0</v>
      </c>
      <c r="S118" s="13">
        <v>0</v>
      </c>
      <c r="T118" s="13">
        <v>0</v>
      </c>
      <c r="U118" s="13">
        <v>0</v>
      </c>
      <c r="V118" s="13">
        <v>0</v>
      </c>
      <c r="W118" s="10"/>
      <c r="X118" s="14"/>
      <c r="Y118" s="10" t="s">
        <v>809</v>
      </c>
      <c r="Z118" s="10"/>
      <c r="AA118" s="10"/>
      <c r="AB118" s="10"/>
      <c r="AC118" s="13">
        <v>1500</v>
      </c>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row>
    <row r="119" spans="1:103" ht="15.75" customHeight="1" x14ac:dyDescent="0.2">
      <c r="A119" s="7">
        <v>118</v>
      </c>
      <c r="B119" s="8">
        <v>44251</v>
      </c>
      <c r="C119" s="9" t="s">
        <v>648</v>
      </c>
      <c r="D119" s="9" t="s">
        <v>26</v>
      </c>
      <c r="E119" s="10"/>
      <c r="F119" s="9"/>
      <c r="G119" s="10" t="s">
        <v>810</v>
      </c>
      <c r="H119" s="10" t="s">
        <v>101</v>
      </c>
      <c r="I119" s="10" t="s">
        <v>811</v>
      </c>
      <c r="J119" s="11">
        <v>3155607743</v>
      </c>
      <c r="K119" s="11">
        <v>2</v>
      </c>
      <c r="L119" s="12" t="s">
        <v>812</v>
      </c>
      <c r="M119" s="12" t="s">
        <v>813</v>
      </c>
      <c r="N119" s="10" t="s">
        <v>814</v>
      </c>
      <c r="O119" s="24" t="s">
        <v>815</v>
      </c>
      <c r="P119" s="13">
        <v>0</v>
      </c>
      <c r="Q119" s="13">
        <v>0</v>
      </c>
      <c r="R119" s="13">
        <v>0</v>
      </c>
      <c r="S119" s="13">
        <v>0</v>
      </c>
      <c r="T119" s="13">
        <v>3</v>
      </c>
      <c r="U119" s="13">
        <v>0</v>
      </c>
      <c r="V119" s="13">
        <v>0</v>
      </c>
      <c r="W119" s="10"/>
      <c r="X119" s="10"/>
      <c r="Y119" s="10" t="s">
        <v>816</v>
      </c>
      <c r="Z119" s="10"/>
      <c r="AA119" s="10"/>
      <c r="AB119" s="10"/>
      <c r="AC119" s="13">
        <v>330</v>
      </c>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row>
    <row r="120" spans="1:103" ht="15.75" customHeight="1" x14ac:dyDescent="0.2">
      <c r="A120" s="7">
        <v>119</v>
      </c>
      <c r="B120" s="8">
        <v>44251</v>
      </c>
      <c r="C120" s="9" t="s">
        <v>84</v>
      </c>
      <c r="D120" s="9" t="s">
        <v>63</v>
      </c>
      <c r="E120" s="10"/>
      <c r="F120" s="10"/>
      <c r="G120" s="10" t="s">
        <v>817</v>
      </c>
      <c r="H120" s="10" t="s">
        <v>101</v>
      </c>
      <c r="I120" s="10" t="s">
        <v>818</v>
      </c>
      <c r="J120" s="11">
        <v>3155715900</v>
      </c>
      <c r="K120" s="11">
        <v>2</v>
      </c>
      <c r="L120" s="12" t="s">
        <v>819</v>
      </c>
      <c r="M120" s="12" t="s">
        <v>820</v>
      </c>
      <c r="N120" s="10" t="s">
        <v>821</v>
      </c>
      <c r="O120" s="10" t="s">
        <v>489</v>
      </c>
      <c r="P120" s="10">
        <v>2</v>
      </c>
      <c r="Q120" s="10">
        <v>0</v>
      </c>
      <c r="R120" s="10">
        <v>0</v>
      </c>
      <c r="S120" s="13">
        <v>0</v>
      </c>
      <c r="T120" s="10">
        <v>0</v>
      </c>
      <c r="U120" s="10">
        <v>0</v>
      </c>
      <c r="V120" s="10">
        <v>0</v>
      </c>
      <c r="W120" s="10"/>
      <c r="X120" s="8"/>
      <c r="Y120" s="10" t="s">
        <v>490</v>
      </c>
      <c r="Z120" s="10"/>
      <c r="AA120" s="10"/>
      <c r="AB120" s="10"/>
      <c r="AC120" s="13">
        <v>60</v>
      </c>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row>
    <row r="121" spans="1:103" ht="15.75" customHeight="1" x14ac:dyDescent="0.2">
      <c r="A121" s="7">
        <v>120</v>
      </c>
      <c r="B121" s="8">
        <v>44251</v>
      </c>
      <c r="C121" s="9" t="s">
        <v>84</v>
      </c>
      <c r="D121" s="9" t="s">
        <v>63</v>
      </c>
      <c r="E121" s="10"/>
      <c r="F121" s="10"/>
      <c r="G121" s="10" t="s">
        <v>822</v>
      </c>
      <c r="H121" s="10" t="s">
        <v>101</v>
      </c>
      <c r="I121" s="10" t="s">
        <v>823</v>
      </c>
      <c r="J121" s="11">
        <v>8931538</v>
      </c>
      <c r="K121" s="11">
        <v>2</v>
      </c>
      <c r="L121" s="12" t="s">
        <v>824</v>
      </c>
      <c r="M121" s="12" t="s">
        <v>825</v>
      </c>
      <c r="N121" s="10" t="s">
        <v>821</v>
      </c>
      <c r="O121" s="10" t="s">
        <v>489</v>
      </c>
      <c r="P121" s="10">
        <v>2</v>
      </c>
      <c r="Q121" s="10">
        <v>0</v>
      </c>
      <c r="R121" s="10">
        <v>0</v>
      </c>
      <c r="S121" s="13">
        <v>0</v>
      </c>
      <c r="T121" s="10">
        <v>0</v>
      </c>
      <c r="U121" s="10">
        <v>0</v>
      </c>
      <c r="V121" s="10">
        <v>0</v>
      </c>
      <c r="W121" s="10"/>
      <c r="X121" s="10"/>
      <c r="Y121" s="10" t="s">
        <v>826</v>
      </c>
      <c r="Z121" s="10"/>
      <c r="AA121" s="10"/>
      <c r="AB121" s="10"/>
      <c r="AC121" s="13">
        <v>70</v>
      </c>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row>
    <row r="122" spans="1:103" ht="15.75" customHeight="1" x14ac:dyDescent="0.2">
      <c r="A122" s="7">
        <v>121</v>
      </c>
      <c r="B122" s="8">
        <v>44251</v>
      </c>
      <c r="C122" s="9" t="s">
        <v>84</v>
      </c>
      <c r="D122" s="9" t="s">
        <v>63</v>
      </c>
      <c r="E122" s="10"/>
      <c r="F122" s="14"/>
      <c r="G122" s="10" t="s">
        <v>827</v>
      </c>
      <c r="H122" s="10" t="s">
        <v>101</v>
      </c>
      <c r="I122" s="10" t="s">
        <v>828</v>
      </c>
      <c r="J122" s="11">
        <v>3155715900</v>
      </c>
      <c r="K122" s="11">
        <v>2</v>
      </c>
      <c r="L122" s="12" t="s">
        <v>829</v>
      </c>
      <c r="M122" s="12" t="s">
        <v>830</v>
      </c>
      <c r="N122" s="10" t="s">
        <v>821</v>
      </c>
      <c r="O122" s="10" t="s">
        <v>489</v>
      </c>
      <c r="P122" s="10">
        <v>2</v>
      </c>
      <c r="Q122" s="10">
        <v>0</v>
      </c>
      <c r="R122" s="10">
        <v>0</v>
      </c>
      <c r="S122" s="13">
        <v>0</v>
      </c>
      <c r="T122" s="10">
        <v>0</v>
      </c>
      <c r="U122" s="10">
        <v>0</v>
      </c>
      <c r="V122" s="10">
        <v>0</v>
      </c>
      <c r="W122" s="10"/>
      <c r="X122" s="14"/>
      <c r="Y122" s="10" t="s">
        <v>826</v>
      </c>
      <c r="Z122" s="10"/>
      <c r="AA122" s="10"/>
      <c r="AB122" s="10"/>
      <c r="AC122" s="13">
        <v>50</v>
      </c>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row>
    <row r="123" spans="1:103" ht="15.75" customHeight="1" x14ac:dyDescent="0.2">
      <c r="A123" s="7">
        <v>122</v>
      </c>
      <c r="B123" s="8">
        <v>44251</v>
      </c>
      <c r="C123" s="9" t="s">
        <v>84</v>
      </c>
      <c r="D123" s="9" t="s">
        <v>63</v>
      </c>
      <c r="E123" s="10"/>
      <c r="F123" s="8"/>
      <c r="G123" s="10" t="s">
        <v>831</v>
      </c>
      <c r="H123" s="10" t="s">
        <v>101</v>
      </c>
      <c r="I123" s="10" t="s">
        <v>832</v>
      </c>
      <c r="J123" s="11">
        <v>8960542</v>
      </c>
      <c r="K123" s="11">
        <v>2</v>
      </c>
      <c r="L123" s="12" t="s">
        <v>833</v>
      </c>
      <c r="M123" s="12" t="s">
        <v>834</v>
      </c>
      <c r="N123" s="10" t="s">
        <v>821</v>
      </c>
      <c r="O123" s="10" t="s">
        <v>489</v>
      </c>
      <c r="P123" s="10">
        <v>1</v>
      </c>
      <c r="Q123" s="10">
        <v>0</v>
      </c>
      <c r="R123" s="10">
        <v>0</v>
      </c>
      <c r="S123" s="13">
        <v>0</v>
      </c>
      <c r="T123" s="10">
        <v>0</v>
      </c>
      <c r="U123" s="10">
        <v>0</v>
      </c>
      <c r="V123" s="10">
        <v>0</v>
      </c>
      <c r="W123" s="10"/>
      <c r="X123" s="10"/>
      <c r="Y123" s="10" t="s">
        <v>826</v>
      </c>
      <c r="Z123" s="10"/>
      <c r="AA123" s="10"/>
      <c r="AB123" s="10"/>
      <c r="AC123" s="13">
        <v>50</v>
      </c>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row>
    <row r="124" spans="1:103" ht="15.75" customHeight="1" x14ac:dyDescent="0.2">
      <c r="A124" s="7">
        <v>123</v>
      </c>
      <c r="B124" s="8">
        <v>44251</v>
      </c>
      <c r="C124" s="9" t="s">
        <v>25</v>
      </c>
      <c r="D124" s="9" t="s">
        <v>63</v>
      </c>
      <c r="E124" s="10"/>
      <c r="F124" s="10"/>
      <c r="G124" s="10" t="s">
        <v>835</v>
      </c>
      <c r="H124" s="10" t="s">
        <v>101</v>
      </c>
      <c r="I124" s="10" t="s">
        <v>836</v>
      </c>
      <c r="J124" s="11">
        <v>3259925</v>
      </c>
      <c r="K124" s="11">
        <v>2</v>
      </c>
      <c r="L124" s="12" t="s">
        <v>837</v>
      </c>
      <c r="M124" s="12" t="s">
        <v>838</v>
      </c>
      <c r="N124" s="10" t="s">
        <v>821</v>
      </c>
      <c r="O124" s="10" t="s">
        <v>489</v>
      </c>
      <c r="P124" s="10">
        <v>2</v>
      </c>
      <c r="Q124" s="10">
        <v>0</v>
      </c>
      <c r="R124" s="10">
        <v>0</v>
      </c>
      <c r="S124" s="13">
        <v>0</v>
      </c>
      <c r="T124" s="10">
        <v>0</v>
      </c>
      <c r="U124" s="10">
        <v>0</v>
      </c>
      <c r="V124" s="10">
        <v>0</v>
      </c>
      <c r="W124" s="10"/>
      <c r="X124" s="10"/>
      <c r="Y124" s="10" t="s">
        <v>826</v>
      </c>
      <c r="Z124" s="10"/>
      <c r="AA124" s="10"/>
      <c r="AB124" s="10"/>
      <c r="AC124" s="13">
        <v>78</v>
      </c>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row>
    <row r="125" spans="1:103" ht="15.75" customHeight="1" x14ac:dyDescent="0.2">
      <c r="A125" s="7">
        <v>124</v>
      </c>
      <c r="B125" s="8">
        <v>44251</v>
      </c>
      <c r="C125" s="9" t="s">
        <v>25</v>
      </c>
      <c r="D125" s="9" t="s">
        <v>63</v>
      </c>
      <c r="E125" s="10"/>
      <c r="F125" s="10"/>
      <c r="G125" s="10" t="s">
        <v>839</v>
      </c>
      <c r="H125" s="10" t="s">
        <v>101</v>
      </c>
      <c r="I125" s="10" t="s">
        <v>840</v>
      </c>
      <c r="J125" s="11">
        <v>8934611</v>
      </c>
      <c r="K125" s="11">
        <v>2</v>
      </c>
      <c r="L125" s="12" t="s">
        <v>841</v>
      </c>
      <c r="M125" s="12" t="s">
        <v>842</v>
      </c>
      <c r="N125" s="10" t="s">
        <v>821</v>
      </c>
      <c r="O125" s="10" t="s">
        <v>489</v>
      </c>
      <c r="P125" s="10">
        <v>2</v>
      </c>
      <c r="Q125" s="10">
        <v>0</v>
      </c>
      <c r="R125" s="10">
        <v>0</v>
      </c>
      <c r="S125" s="13">
        <v>0</v>
      </c>
      <c r="T125" s="10">
        <v>0</v>
      </c>
      <c r="U125" s="10">
        <v>0</v>
      </c>
      <c r="V125" s="10">
        <v>0</v>
      </c>
      <c r="W125" s="10"/>
      <c r="X125" s="10"/>
      <c r="Y125" s="10" t="s">
        <v>826</v>
      </c>
      <c r="Z125" s="10"/>
      <c r="AA125" s="10"/>
      <c r="AB125" s="10"/>
      <c r="AC125" s="13">
        <v>56</v>
      </c>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row>
    <row r="126" spans="1:103" ht="15.75" customHeight="1" x14ac:dyDescent="0.2">
      <c r="A126" s="7">
        <v>125</v>
      </c>
      <c r="B126" s="8">
        <v>44251</v>
      </c>
      <c r="C126" s="9" t="s">
        <v>25</v>
      </c>
      <c r="D126" s="9" t="s">
        <v>63</v>
      </c>
      <c r="E126" s="10"/>
      <c r="F126" s="10"/>
      <c r="G126" s="10" t="s">
        <v>843</v>
      </c>
      <c r="H126" s="10" t="s">
        <v>101</v>
      </c>
      <c r="I126" s="10" t="s">
        <v>844</v>
      </c>
      <c r="J126" s="11">
        <v>8926549</v>
      </c>
      <c r="K126" s="11">
        <v>2</v>
      </c>
      <c r="L126" s="12" t="s">
        <v>845</v>
      </c>
      <c r="M126" s="12" t="s">
        <v>846</v>
      </c>
      <c r="N126" s="10" t="s">
        <v>821</v>
      </c>
      <c r="O126" s="10" t="s">
        <v>489</v>
      </c>
      <c r="P126" s="10">
        <v>2</v>
      </c>
      <c r="Q126" s="10">
        <v>0</v>
      </c>
      <c r="R126" s="10">
        <v>0</v>
      </c>
      <c r="S126" s="13">
        <v>0</v>
      </c>
      <c r="T126" s="10">
        <v>0</v>
      </c>
      <c r="U126" s="10">
        <v>0</v>
      </c>
      <c r="V126" s="10">
        <v>0</v>
      </c>
      <c r="W126" s="10"/>
      <c r="X126" s="10"/>
      <c r="Y126" s="10" t="s">
        <v>826</v>
      </c>
      <c r="Z126" s="10"/>
      <c r="AA126" s="10"/>
      <c r="AB126" s="10"/>
      <c r="AC126" s="13">
        <v>78</v>
      </c>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row>
    <row r="127" spans="1:103" ht="15.75" customHeight="1" x14ac:dyDescent="0.2">
      <c r="A127" s="7">
        <v>126</v>
      </c>
      <c r="B127" s="8">
        <v>44251</v>
      </c>
      <c r="C127" s="9" t="s">
        <v>847</v>
      </c>
      <c r="D127" s="9" t="s">
        <v>26</v>
      </c>
      <c r="E127" s="10"/>
      <c r="F127" s="10"/>
      <c r="G127" s="10" t="s">
        <v>848</v>
      </c>
      <c r="H127" s="10" t="s">
        <v>28</v>
      </c>
      <c r="I127" s="10" t="s">
        <v>849</v>
      </c>
      <c r="J127" s="11">
        <v>4857735</v>
      </c>
      <c r="K127" s="11">
        <v>4</v>
      </c>
      <c r="L127" s="12" t="s">
        <v>850</v>
      </c>
      <c r="M127" s="12" t="s">
        <v>851</v>
      </c>
      <c r="N127" s="10" t="s">
        <v>852</v>
      </c>
      <c r="O127" s="10" t="s">
        <v>853</v>
      </c>
      <c r="P127" s="13">
        <v>0</v>
      </c>
      <c r="Q127" s="13">
        <v>0</v>
      </c>
      <c r="R127" s="13">
        <v>0</v>
      </c>
      <c r="S127" s="13">
        <v>0</v>
      </c>
      <c r="T127" s="13">
        <v>1</v>
      </c>
      <c r="U127" s="13">
        <v>4</v>
      </c>
      <c r="V127" s="13">
        <v>0</v>
      </c>
      <c r="W127" s="10"/>
      <c r="X127" s="10"/>
      <c r="Y127" s="10" t="s">
        <v>854</v>
      </c>
      <c r="Z127" s="10"/>
      <c r="AA127" s="10"/>
      <c r="AB127" s="10"/>
      <c r="AC127" s="13">
        <v>30</v>
      </c>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row>
    <row r="128" spans="1:103" ht="15.75" customHeight="1" x14ac:dyDescent="0.2">
      <c r="A128" s="7">
        <v>127</v>
      </c>
      <c r="B128" s="8">
        <v>44251</v>
      </c>
      <c r="C128" s="9" t="s">
        <v>99</v>
      </c>
      <c r="D128" s="9" t="s">
        <v>26</v>
      </c>
      <c r="E128" s="10"/>
      <c r="F128" s="14"/>
      <c r="G128" s="10" t="s">
        <v>855</v>
      </c>
      <c r="H128" s="10" t="s">
        <v>101</v>
      </c>
      <c r="I128" s="10" t="s">
        <v>856</v>
      </c>
      <c r="J128" s="11" t="s">
        <v>857</v>
      </c>
      <c r="K128" s="11">
        <v>4</v>
      </c>
      <c r="L128" s="12" t="s">
        <v>858</v>
      </c>
      <c r="M128" s="12" t="s">
        <v>813</v>
      </c>
      <c r="N128" s="10" t="s">
        <v>859</v>
      </c>
      <c r="O128" s="24" t="s">
        <v>860</v>
      </c>
      <c r="P128" s="13">
        <v>0</v>
      </c>
      <c r="Q128" s="13">
        <v>0</v>
      </c>
      <c r="R128" s="13">
        <v>0</v>
      </c>
      <c r="S128" s="13">
        <v>0</v>
      </c>
      <c r="T128" s="13">
        <v>3</v>
      </c>
      <c r="U128" s="13">
        <v>0</v>
      </c>
      <c r="V128" s="13">
        <v>0</v>
      </c>
      <c r="W128" s="10"/>
      <c r="X128" s="14"/>
      <c r="Y128" s="10" t="s">
        <v>861</v>
      </c>
      <c r="Z128" s="10"/>
      <c r="AA128" s="10"/>
      <c r="AB128" s="10"/>
      <c r="AC128" s="13">
        <v>330</v>
      </c>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row>
    <row r="129" spans="1:103" ht="15.75" customHeight="1" x14ac:dyDescent="0.2">
      <c r="A129" s="7">
        <v>128</v>
      </c>
      <c r="B129" s="8">
        <v>44251</v>
      </c>
      <c r="C129" s="9" t="s">
        <v>131</v>
      </c>
      <c r="D129" s="9" t="s">
        <v>63</v>
      </c>
      <c r="E129" s="10"/>
      <c r="F129" s="8"/>
      <c r="G129" s="10" t="s">
        <v>862</v>
      </c>
      <c r="H129" s="10" t="s">
        <v>48</v>
      </c>
      <c r="I129" s="10" t="s">
        <v>863</v>
      </c>
      <c r="J129" s="11">
        <v>5548224</v>
      </c>
      <c r="K129" s="11">
        <v>19</v>
      </c>
      <c r="L129" s="12" t="s">
        <v>864</v>
      </c>
      <c r="M129" s="12" t="s">
        <v>865</v>
      </c>
      <c r="N129" s="10" t="s">
        <v>866</v>
      </c>
      <c r="O129" s="24" t="s">
        <v>867</v>
      </c>
      <c r="P129" s="13">
        <v>6</v>
      </c>
      <c r="Q129" s="13">
        <v>0</v>
      </c>
      <c r="R129" s="13">
        <v>0</v>
      </c>
      <c r="S129" s="13">
        <v>0</v>
      </c>
      <c r="T129" s="13">
        <v>0</v>
      </c>
      <c r="U129" s="13">
        <v>0</v>
      </c>
      <c r="V129" s="13">
        <v>0</v>
      </c>
      <c r="W129" s="10"/>
      <c r="X129" s="10"/>
      <c r="Y129" s="10" t="s">
        <v>868</v>
      </c>
      <c r="Z129" s="10"/>
      <c r="AA129" s="10"/>
      <c r="AB129" s="10"/>
      <c r="AC129" s="13">
        <v>1100</v>
      </c>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row>
    <row r="130" spans="1:103" ht="15.75" customHeight="1" x14ac:dyDescent="0.2">
      <c r="A130" s="7">
        <v>129</v>
      </c>
      <c r="B130" s="8">
        <v>44251</v>
      </c>
      <c r="C130" s="9" t="s">
        <v>131</v>
      </c>
      <c r="D130" s="9" t="s">
        <v>35</v>
      </c>
      <c r="E130" s="10" t="s">
        <v>36</v>
      </c>
      <c r="F130" s="35">
        <v>44169</v>
      </c>
      <c r="G130" s="10" t="s">
        <v>869</v>
      </c>
      <c r="H130" s="10" t="s">
        <v>48</v>
      </c>
      <c r="I130" s="10" t="s">
        <v>870</v>
      </c>
      <c r="J130" s="11">
        <v>6609494</v>
      </c>
      <c r="K130" s="11">
        <v>19</v>
      </c>
      <c r="L130" s="12" t="s">
        <v>871</v>
      </c>
      <c r="M130" s="12" t="s">
        <v>872</v>
      </c>
      <c r="N130" s="10" t="s">
        <v>873</v>
      </c>
      <c r="O130" s="24" t="s">
        <v>874</v>
      </c>
      <c r="P130" s="13">
        <v>2</v>
      </c>
      <c r="Q130" s="13">
        <v>0</v>
      </c>
      <c r="R130" s="13">
        <v>0</v>
      </c>
      <c r="S130" s="13">
        <v>3</v>
      </c>
      <c r="T130" s="13">
        <v>1</v>
      </c>
      <c r="U130" s="13">
        <v>0</v>
      </c>
      <c r="V130" s="13">
        <v>1</v>
      </c>
      <c r="W130" s="10" t="s">
        <v>122</v>
      </c>
      <c r="X130" s="22">
        <v>44169</v>
      </c>
      <c r="Y130" s="10" t="s">
        <v>875</v>
      </c>
      <c r="Z130" s="10"/>
      <c r="AA130" s="10"/>
      <c r="AB130" s="10"/>
      <c r="AC130" s="13">
        <v>600</v>
      </c>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row>
    <row r="131" spans="1:103" ht="15.75" customHeight="1" x14ac:dyDescent="0.2">
      <c r="A131" s="7">
        <v>130</v>
      </c>
      <c r="B131" s="8">
        <v>44251</v>
      </c>
      <c r="C131" s="10" t="s">
        <v>147</v>
      </c>
      <c r="D131" s="10" t="s">
        <v>63</v>
      </c>
      <c r="E131" s="10"/>
      <c r="F131" s="14"/>
      <c r="G131" s="10" t="s">
        <v>876</v>
      </c>
      <c r="H131" s="10" t="s">
        <v>48</v>
      </c>
      <c r="I131" s="10" t="s">
        <v>877</v>
      </c>
      <c r="J131" s="11">
        <v>6644071</v>
      </c>
      <c r="K131" s="11">
        <v>2</v>
      </c>
      <c r="L131" s="12" t="s">
        <v>878</v>
      </c>
      <c r="M131" s="12" t="s">
        <v>879</v>
      </c>
      <c r="N131" s="10" t="s">
        <v>880</v>
      </c>
      <c r="O131" s="24" t="s">
        <v>881</v>
      </c>
      <c r="P131" s="13">
        <v>2</v>
      </c>
      <c r="Q131" s="13">
        <v>0</v>
      </c>
      <c r="R131" s="13">
        <v>0</v>
      </c>
      <c r="S131" s="13">
        <v>0</v>
      </c>
      <c r="T131" s="13">
        <v>1</v>
      </c>
      <c r="U131" s="13">
        <v>0</v>
      </c>
      <c r="V131" s="13">
        <v>0</v>
      </c>
      <c r="W131" s="10"/>
      <c r="X131" s="14"/>
      <c r="Y131" s="10" t="s">
        <v>882</v>
      </c>
      <c r="Z131" s="10"/>
      <c r="AA131" s="10"/>
      <c r="AB131" s="10"/>
      <c r="AC131" s="13">
        <v>20</v>
      </c>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row>
    <row r="132" spans="1:103" ht="15.75" customHeight="1" x14ac:dyDescent="0.2">
      <c r="A132" s="7">
        <v>131</v>
      </c>
      <c r="B132" s="8">
        <v>44251</v>
      </c>
      <c r="C132" s="9" t="s">
        <v>665</v>
      </c>
      <c r="D132" s="9" t="s">
        <v>35</v>
      </c>
      <c r="E132" s="10" t="s">
        <v>36</v>
      </c>
      <c r="F132" s="35">
        <v>44226</v>
      </c>
      <c r="G132" s="10" t="s">
        <v>883</v>
      </c>
      <c r="H132" s="10" t="s">
        <v>28</v>
      </c>
      <c r="I132" s="10" t="s">
        <v>884</v>
      </c>
      <c r="J132" s="11">
        <v>3168273969</v>
      </c>
      <c r="K132" s="11">
        <v>19</v>
      </c>
      <c r="L132" s="12" t="s">
        <v>885</v>
      </c>
      <c r="M132" s="12" t="s">
        <v>886</v>
      </c>
      <c r="N132" s="10" t="s">
        <v>887</v>
      </c>
      <c r="O132" s="10" t="s">
        <v>888</v>
      </c>
      <c r="P132" s="10">
        <v>1</v>
      </c>
      <c r="Q132" s="10">
        <v>0</v>
      </c>
      <c r="R132" s="10">
        <v>0</v>
      </c>
      <c r="S132" s="13">
        <v>0</v>
      </c>
      <c r="T132" s="10">
        <v>0</v>
      </c>
      <c r="U132" s="10">
        <v>0</v>
      </c>
      <c r="V132" s="10">
        <v>1</v>
      </c>
      <c r="W132" s="10" t="s">
        <v>122</v>
      </c>
      <c r="X132" s="10"/>
      <c r="Y132" s="10" t="s">
        <v>889</v>
      </c>
      <c r="Z132" s="10"/>
      <c r="AA132" s="10"/>
      <c r="AB132" s="10"/>
      <c r="AC132" s="13">
        <v>0</v>
      </c>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row>
    <row r="133" spans="1:103" ht="15.75" customHeight="1" x14ac:dyDescent="0.2">
      <c r="A133" s="7">
        <v>132</v>
      </c>
      <c r="B133" s="8">
        <v>44265</v>
      </c>
      <c r="C133" s="10" t="s">
        <v>115</v>
      </c>
      <c r="D133" s="10" t="s">
        <v>26</v>
      </c>
      <c r="E133" s="10" t="s">
        <v>469</v>
      </c>
      <c r="F133" s="10"/>
      <c r="G133" s="10" t="s">
        <v>890</v>
      </c>
      <c r="H133" s="10" t="s">
        <v>101</v>
      </c>
      <c r="I133" s="10" t="s">
        <v>891</v>
      </c>
      <c r="J133" s="11">
        <v>3479119</v>
      </c>
      <c r="K133" s="11">
        <v>19</v>
      </c>
      <c r="L133" s="12" t="s">
        <v>892</v>
      </c>
      <c r="M133" s="12" t="s">
        <v>893</v>
      </c>
      <c r="N133" s="10" t="s">
        <v>894</v>
      </c>
      <c r="O133" s="10" t="s">
        <v>895</v>
      </c>
      <c r="P133" s="10">
        <v>5</v>
      </c>
      <c r="Q133" s="10">
        <v>0</v>
      </c>
      <c r="R133" s="10">
        <v>0</v>
      </c>
      <c r="S133" s="13">
        <v>0</v>
      </c>
      <c r="T133" s="10">
        <v>1</v>
      </c>
      <c r="U133" s="10">
        <v>0</v>
      </c>
      <c r="V133" s="10">
        <v>0</v>
      </c>
      <c r="W133" s="10" t="s">
        <v>122</v>
      </c>
      <c r="X133" s="14">
        <v>44242</v>
      </c>
      <c r="Y133" s="10" t="s">
        <v>896</v>
      </c>
      <c r="Z133" s="10"/>
      <c r="AA133" s="10"/>
      <c r="AB133" s="10"/>
      <c r="AC133" s="13">
        <v>19</v>
      </c>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row>
    <row r="134" spans="1:103" ht="15.75" customHeight="1" x14ac:dyDescent="0.2">
      <c r="A134" s="7">
        <v>133</v>
      </c>
      <c r="B134" s="8">
        <v>44272</v>
      </c>
      <c r="C134" s="10" t="s">
        <v>115</v>
      </c>
      <c r="D134" s="10" t="s">
        <v>26</v>
      </c>
      <c r="E134" s="10" t="s">
        <v>469</v>
      </c>
      <c r="F134" s="10"/>
      <c r="G134" s="10" t="s">
        <v>897</v>
      </c>
      <c r="H134" s="10" t="s">
        <v>101</v>
      </c>
      <c r="I134" s="10" t="s">
        <v>898</v>
      </c>
      <c r="J134" s="11">
        <v>3152738062</v>
      </c>
      <c r="K134" s="11">
        <v>19</v>
      </c>
      <c r="L134" s="12" t="s">
        <v>728</v>
      </c>
      <c r="M134" s="12" t="s">
        <v>729</v>
      </c>
      <c r="N134" s="10" t="s">
        <v>899</v>
      </c>
      <c r="O134" s="10" t="s">
        <v>900</v>
      </c>
      <c r="P134" s="10">
        <v>2</v>
      </c>
      <c r="Q134" s="10">
        <v>0</v>
      </c>
      <c r="R134" s="10">
        <v>0</v>
      </c>
      <c r="S134" s="10">
        <v>0</v>
      </c>
      <c r="T134" s="10">
        <v>1</v>
      </c>
      <c r="U134" s="10">
        <v>0</v>
      </c>
      <c r="V134" s="10">
        <v>0</v>
      </c>
      <c r="W134" s="10"/>
      <c r="X134" s="10"/>
      <c r="Y134" s="10" t="s">
        <v>901</v>
      </c>
      <c r="Z134" s="10"/>
      <c r="AA134" s="10"/>
      <c r="AB134" s="10"/>
      <c r="AC134" s="13">
        <v>20</v>
      </c>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row>
    <row r="135" spans="1:103" ht="15.75" customHeight="1" x14ac:dyDescent="0.2">
      <c r="A135" s="7">
        <v>134</v>
      </c>
      <c r="B135" s="8">
        <v>44272</v>
      </c>
      <c r="C135" s="10" t="s">
        <v>115</v>
      </c>
      <c r="D135" s="10" t="s">
        <v>26</v>
      </c>
      <c r="E135" s="10" t="s">
        <v>469</v>
      </c>
      <c r="F135" s="10"/>
      <c r="G135" s="10" t="s">
        <v>902</v>
      </c>
      <c r="H135" s="10" t="s">
        <v>101</v>
      </c>
      <c r="I135" s="10" t="s">
        <v>903</v>
      </c>
      <c r="J135" s="11" t="s">
        <v>904</v>
      </c>
      <c r="K135" s="11">
        <v>19</v>
      </c>
      <c r="L135" s="12" t="s">
        <v>905</v>
      </c>
      <c r="M135" s="12" t="s">
        <v>906</v>
      </c>
      <c r="N135" s="10" t="s">
        <v>907</v>
      </c>
      <c r="O135" s="10" t="s">
        <v>908</v>
      </c>
      <c r="P135" s="10">
        <v>2</v>
      </c>
      <c r="Q135" s="10">
        <v>0</v>
      </c>
      <c r="R135" s="10">
        <v>0</v>
      </c>
      <c r="S135" s="10">
        <v>0</v>
      </c>
      <c r="T135" s="10">
        <v>1</v>
      </c>
      <c r="U135" s="10">
        <v>0</v>
      </c>
      <c r="V135" s="10">
        <v>0</v>
      </c>
      <c r="W135" s="10"/>
      <c r="X135" s="10"/>
      <c r="Y135" s="10" t="s">
        <v>909</v>
      </c>
      <c r="Z135" s="10"/>
      <c r="AA135" s="10"/>
      <c r="AB135" s="10"/>
      <c r="AC135" s="13">
        <v>15</v>
      </c>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row>
    <row r="136" spans="1:103" ht="15.75" customHeight="1" x14ac:dyDescent="0.2">
      <c r="A136" s="7">
        <v>135</v>
      </c>
      <c r="B136" s="8">
        <v>44272</v>
      </c>
      <c r="C136" s="10" t="s">
        <v>115</v>
      </c>
      <c r="D136" s="10" t="s">
        <v>35</v>
      </c>
      <c r="E136" s="10"/>
      <c r="F136" s="35">
        <v>44168</v>
      </c>
      <c r="G136" s="10" t="s">
        <v>910</v>
      </c>
      <c r="H136" s="10" t="s">
        <v>48</v>
      </c>
      <c r="I136" s="10" t="s">
        <v>911</v>
      </c>
      <c r="J136" s="11">
        <v>3175663306</v>
      </c>
      <c r="K136" s="11">
        <v>19</v>
      </c>
      <c r="L136" s="12" t="s">
        <v>912</v>
      </c>
      <c r="M136" s="12" t="s">
        <v>913</v>
      </c>
      <c r="N136" s="10" t="s">
        <v>914</v>
      </c>
      <c r="O136" s="10" t="s">
        <v>915</v>
      </c>
      <c r="P136" s="10">
        <v>6</v>
      </c>
      <c r="Q136" s="10">
        <v>0</v>
      </c>
      <c r="R136" s="10">
        <v>0</v>
      </c>
      <c r="S136" s="10">
        <v>0</v>
      </c>
      <c r="T136" s="10">
        <v>0</v>
      </c>
      <c r="U136" s="10">
        <v>0</v>
      </c>
      <c r="V136" s="10">
        <v>0</v>
      </c>
      <c r="W136" s="10" t="s">
        <v>42</v>
      </c>
      <c r="X136" s="14">
        <v>44168</v>
      </c>
      <c r="Y136" s="10" t="s">
        <v>916</v>
      </c>
      <c r="Z136" s="10"/>
      <c r="AA136" s="10"/>
      <c r="AB136" s="10"/>
      <c r="AC136" s="13">
        <v>19</v>
      </c>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row>
    <row r="137" spans="1:103" ht="15.75" customHeight="1" x14ac:dyDescent="0.2">
      <c r="A137" s="7">
        <v>136</v>
      </c>
      <c r="B137" s="8">
        <v>44252</v>
      </c>
      <c r="C137" s="9" t="s">
        <v>84</v>
      </c>
      <c r="D137" s="10" t="s">
        <v>63</v>
      </c>
      <c r="E137" s="10"/>
      <c r="F137" s="10"/>
      <c r="G137" s="10" t="s">
        <v>917</v>
      </c>
      <c r="H137" s="10" t="s">
        <v>101</v>
      </c>
      <c r="I137" s="10" t="s">
        <v>918</v>
      </c>
      <c r="J137" s="11">
        <v>8936383</v>
      </c>
      <c r="K137" s="11">
        <v>2</v>
      </c>
      <c r="L137" s="12" t="s">
        <v>919</v>
      </c>
      <c r="M137" s="12" t="s">
        <v>920</v>
      </c>
      <c r="N137" s="10" t="s">
        <v>921</v>
      </c>
      <c r="O137" s="10" t="s">
        <v>489</v>
      </c>
      <c r="P137" s="10">
        <v>1</v>
      </c>
      <c r="Q137" s="10">
        <v>0</v>
      </c>
      <c r="R137" s="10">
        <v>0</v>
      </c>
      <c r="S137" s="13">
        <v>0</v>
      </c>
      <c r="T137" s="10">
        <v>0</v>
      </c>
      <c r="U137" s="10">
        <v>0</v>
      </c>
      <c r="V137" s="10">
        <v>0</v>
      </c>
      <c r="W137" s="10"/>
      <c r="X137" s="10"/>
      <c r="Y137" s="10" t="s">
        <v>826</v>
      </c>
      <c r="Z137" s="10"/>
      <c r="AA137" s="10"/>
      <c r="AB137" s="10"/>
      <c r="AC137" s="13">
        <v>40</v>
      </c>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row>
    <row r="138" spans="1:103" ht="15.75" customHeight="1" x14ac:dyDescent="0.2">
      <c r="A138" s="7">
        <v>137</v>
      </c>
      <c r="B138" s="8">
        <v>44252</v>
      </c>
      <c r="C138" s="9" t="s">
        <v>25</v>
      </c>
      <c r="D138" s="10" t="s">
        <v>63</v>
      </c>
      <c r="E138" s="11"/>
      <c r="F138" s="14"/>
      <c r="G138" s="10" t="s">
        <v>922</v>
      </c>
      <c r="H138" s="10" t="s">
        <v>101</v>
      </c>
      <c r="I138" s="10" t="s">
        <v>923</v>
      </c>
      <c r="J138" s="11">
        <v>5057832</v>
      </c>
      <c r="K138" s="11">
        <v>2</v>
      </c>
      <c r="L138" s="12" t="s">
        <v>924</v>
      </c>
      <c r="M138" s="12" t="s">
        <v>925</v>
      </c>
      <c r="N138" s="10" t="s">
        <v>921</v>
      </c>
      <c r="O138" s="10" t="s">
        <v>489</v>
      </c>
      <c r="P138" s="10">
        <v>3</v>
      </c>
      <c r="Q138" s="10">
        <v>0</v>
      </c>
      <c r="R138" s="10">
        <v>0</v>
      </c>
      <c r="S138" s="13">
        <v>0</v>
      </c>
      <c r="T138" s="10">
        <v>0</v>
      </c>
      <c r="U138" s="10">
        <v>0</v>
      </c>
      <c r="V138" s="10">
        <v>0</v>
      </c>
      <c r="W138" s="10"/>
      <c r="X138" s="14"/>
      <c r="Y138" s="10" t="s">
        <v>826</v>
      </c>
      <c r="Z138" s="10"/>
      <c r="AA138" s="10"/>
      <c r="AB138" s="10"/>
      <c r="AC138" s="13">
        <v>78</v>
      </c>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row>
    <row r="139" spans="1:103" ht="15.75" customHeight="1" x14ac:dyDescent="0.2">
      <c r="A139" s="7">
        <v>138</v>
      </c>
      <c r="B139" s="8">
        <v>44252</v>
      </c>
      <c r="C139" s="9" t="s">
        <v>25</v>
      </c>
      <c r="D139" s="10" t="s">
        <v>63</v>
      </c>
      <c r="E139" s="10"/>
      <c r="F139" s="10"/>
      <c r="G139" s="10" t="s">
        <v>926</v>
      </c>
      <c r="H139" s="10" t="s">
        <v>101</v>
      </c>
      <c r="I139" s="10" t="s">
        <v>927</v>
      </c>
      <c r="J139" s="11">
        <v>8921035</v>
      </c>
      <c r="K139" s="11">
        <v>2</v>
      </c>
      <c r="L139" s="12" t="s">
        <v>928</v>
      </c>
      <c r="M139" s="12" t="s">
        <v>929</v>
      </c>
      <c r="N139" s="10" t="s">
        <v>921</v>
      </c>
      <c r="O139" s="10" t="s">
        <v>489</v>
      </c>
      <c r="P139" s="10">
        <v>1</v>
      </c>
      <c r="Q139" s="10">
        <v>0</v>
      </c>
      <c r="R139" s="10">
        <v>0</v>
      </c>
      <c r="S139" s="13">
        <v>0</v>
      </c>
      <c r="T139" s="10">
        <v>0</v>
      </c>
      <c r="U139" s="10">
        <v>0</v>
      </c>
      <c r="V139" s="10">
        <v>0</v>
      </c>
      <c r="W139" s="10"/>
      <c r="X139" s="10"/>
      <c r="Y139" s="10" t="s">
        <v>826</v>
      </c>
      <c r="Z139" s="10"/>
      <c r="AA139" s="10"/>
      <c r="AB139" s="10"/>
      <c r="AC139" s="13">
        <v>36</v>
      </c>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row>
    <row r="140" spans="1:103" ht="15.75" customHeight="1" x14ac:dyDescent="0.2">
      <c r="A140" s="7">
        <v>139</v>
      </c>
      <c r="B140" s="8">
        <v>44252</v>
      </c>
      <c r="C140" s="9" t="s">
        <v>25</v>
      </c>
      <c r="D140" s="10" t="s">
        <v>63</v>
      </c>
      <c r="E140" s="10"/>
      <c r="F140" s="10"/>
      <c r="G140" s="10" t="s">
        <v>930</v>
      </c>
      <c r="H140" s="10" t="s">
        <v>101</v>
      </c>
      <c r="I140" s="10" t="s">
        <v>931</v>
      </c>
      <c r="J140" s="11">
        <v>8936493</v>
      </c>
      <c r="K140" s="11">
        <v>2</v>
      </c>
      <c r="L140" s="12" t="s">
        <v>932</v>
      </c>
      <c r="M140" s="12" t="s">
        <v>933</v>
      </c>
      <c r="N140" s="10" t="s">
        <v>921</v>
      </c>
      <c r="O140" s="10" t="s">
        <v>489</v>
      </c>
      <c r="P140" s="10">
        <v>2</v>
      </c>
      <c r="Q140" s="10">
        <v>0</v>
      </c>
      <c r="R140" s="10">
        <v>0</v>
      </c>
      <c r="S140" s="13">
        <v>0</v>
      </c>
      <c r="T140" s="10">
        <v>0</v>
      </c>
      <c r="U140" s="10">
        <v>0</v>
      </c>
      <c r="V140" s="10">
        <v>0</v>
      </c>
      <c r="W140" s="10"/>
      <c r="X140" s="10"/>
      <c r="Y140" s="10" t="s">
        <v>826</v>
      </c>
      <c r="Z140" s="10"/>
      <c r="AA140" s="10"/>
      <c r="AB140" s="10"/>
      <c r="AC140" s="13">
        <v>64</v>
      </c>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row>
    <row r="141" spans="1:103" ht="15.75" customHeight="1" x14ac:dyDescent="0.2">
      <c r="A141" s="7">
        <v>140</v>
      </c>
      <c r="B141" s="8">
        <v>44252</v>
      </c>
      <c r="C141" s="9" t="s">
        <v>665</v>
      </c>
      <c r="D141" s="9" t="s">
        <v>26</v>
      </c>
      <c r="E141" s="10"/>
      <c r="F141" s="10"/>
      <c r="G141" s="10" t="s">
        <v>934</v>
      </c>
      <c r="H141" s="10" t="s">
        <v>28</v>
      </c>
      <c r="I141" s="10" t="s">
        <v>935</v>
      </c>
      <c r="J141" s="11"/>
      <c r="K141" s="11">
        <v>4</v>
      </c>
      <c r="L141" s="12" t="s">
        <v>936</v>
      </c>
      <c r="M141" s="12" t="s">
        <v>937</v>
      </c>
      <c r="N141" s="10" t="s">
        <v>938</v>
      </c>
      <c r="O141" s="10" t="s">
        <v>939</v>
      </c>
      <c r="P141" s="10">
        <v>0</v>
      </c>
      <c r="Q141" s="10">
        <v>0</v>
      </c>
      <c r="R141" s="10">
        <v>0</v>
      </c>
      <c r="S141" s="13">
        <v>0</v>
      </c>
      <c r="T141" s="10">
        <v>0</v>
      </c>
      <c r="U141" s="10">
        <v>6</v>
      </c>
      <c r="V141" s="10">
        <v>0</v>
      </c>
      <c r="W141" s="10"/>
      <c r="X141" s="10"/>
      <c r="Y141" s="10" t="s">
        <v>940</v>
      </c>
      <c r="Z141" s="10"/>
      <c r="AA141" s="10"/>
      <c r="AB141" s="10"/>
      <c r="AC141" s="13">
        <v>18</v>
      </c>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row>
    <row r="142" spans="1:103" ht="15.75" customHeight="1" x14ac:dyDescent="0.2">
      <c r="A142" s="7">
        <v>141</v>
      </c>
      <c r="B142" s="8">
        <v>44252</v>
      </c>
      <c r="C142" s="9" t="s">
        <v>131</v>
      </c>
      <c r="D142" s="9" t="s">
        <v>63</v>
      </c>
      <c r="E142" s="10"/>
      <c r="F142" s="10"/>
      <c r="G142" s="10" t="s">
        <v>941</v>
      </c>
      <c r="H142" s="10" t="s">
        <v>48</v>
      </c>
      <c r="I142" s="10" t="s">
        <v>942</v>
      </c>
      <c r="J142" s="11">
        <v>5185000</v>
      </c>
      <c r="K142" s="11">
        <v>19</v>
      </c>
      <c r="L142" s="12" t="s">
        <v>943</v>
      </c>
      <c r="M142" s="12" t="s">
        <v>944</v>
      </c>
      <c r="N142" s="10" t="s">
        <v>945</v>
      </c>
      <c r="O142" s="19" t="s">
        <v>946</v>
      </c>
      <c r="P142" s="13">
        <v>4</v>
      </c>
      <c r="Q142" s="13">
        <v>0</v>
      </c>
      <c r="R142" s="13">
        <v>0</v>
      </c>
      <c r="S142" s="13">
        <v>0</v>
      </c>
      <c r="T142" s="13">
        <v>0</v>
      </c>
      <c r="U142" s="13">
        <v>0</v>
      </c>
      <c r="V142" s="13">
        <v>0</v>
      </c>
      <c r="W142" s="10"/>
      <c r="X142" s="10"/>
      <c r="Y142" s="10" t="s">
        <v>947</v>
      </c>
      <c r="Z142" s="10"/>
      <c r="AA142" s="10"/>
      <c r="AB142" s="10"/>
      <c r="AC142" s="13">
        <v>400</v>
      </c>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row>
    <row r="143" spans="1:103" ht="15.75" customHeight="1" x14ac:dyDescent="0.2">
      <c r="A143" s="7">
        <v>142</v>
      </c>
      <c r="B143" s="8">
        <v>44252</v>
      </c>
      <c r="C143" s="9" t="s">
        <v>131</v>
      </c>
      <c r="D143" s="9" t="s">
        <v>26</v>
      </c>
      <c r="E143" s="10"/>
      <c r="F143" s="10"/>
      <c r="G143" s="10" t="s">
        <v>948</v>
      </c>
      <c r="H143" s="10" t="s">
        <v>48</v>
      </c>
      <c r="I143" s="10" t="s">
        <v>949</v>
      </c>
      <c r="J143" s="11">
        <v>3865333</v>
      </c>
      <c r="K143" s="11">
        <v>19</v>
      </c>
      <c r="L143" s="12" t="s">
        <v>950</v>
      </c>
      <c r="M143" s="12" t="s">
        <v>951</v>
      </c>
      <c r="N143" s="10" t="s">
        <v>952</v>
      </c>
      <c r="O143" s="10" t="s">
        <v>953</v>
      </c>
      <c r="P143" s="13">
        <v>1</v>
      </c>
      <c r="Q143" s="13">
        <v>0</v>
      </c>
      <c r="R143" s="13">
        <v>0</v>
      </c>
      <c r="S143" s="13">
        <v>0</v>
      </c>
      <c r="T143" s="13">
        <v>0</v>
      </c>
      <c r="U143" s="13">
        <v>0</v>
      </c>
      <c r="V143" s="13">
        <v>0</v>
      </c>
      <c r="W143" s="10"/>
      <c r="X143" s="10"/>
      <c r="Y143" s="10" t="s">
        <v>954</v>
      </c>
      <c r="Z143" s="10"/>
      <c r="AA143" s="10"/>
      <c r="AB143" s="10"/>
      <c r="AC143" s="13">
        <v>300</v>
      </c>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row>
    <row r="144" spans="1:103" ht="15.75" customHeight="1" x14ac:dyDescent="0.2">
      <c r="A144" s="7">
        <v>143</v>
      </c>
      <c r="B144" s="8">
        <v>44273</v>
      </c>
      <c r="C144" s="10" t="s">
        <v>115</v>
      </c>
      <c r="D144" s="10" t="s">
        <v>26</v>
      </c>
      <c r="E144" s="10" t="s">
        <v>469</v>
      </c>
      <c r="F144" s="10"/>
      <c r="G144" s="10" t="s">
        <v>955</v>
      </c>
      <c r="H144" s="10" t="s">
        <v>101</v>
      </c>
      <c r="I144" s="10" t="s">
        <v>956</v>
      </c>
      <c r="J144" s="11">
        <v>3117917111</v>
      </c>
      <c r="K144" s="11">
        <v>19</v>
      </c>
      <c r="L144" s="12"/>
      <c r="M144" s="12" t="s">
        <v>957</v>
      </c>
      <c r="N144" s="10" t="s">
        <v>958</v>
      </c>
      <c r="O144" s="10" t="s">
        <v>959</v>
      </c>
      <c r="P144" s="10">
        <v>0</v>
      </c>
      <c r="Q144" s="10">
        <v>0</v>
      </c>
      <c r="R144" s="10">
        <v>0</v>
      </c>
      <c r="S144" s="13">
        <v>0</v>
      </c>
      <c r="T144" s="10">
        <v>1</v>
      </c>
      <c r="U144" s="10">
        <v>0</v>
      </c>
      <c r="V144" s="10">
        <v>0</v>
      </c>
      <c r="W144" s="10"/>
      <c r="X144" s="10"/>
      <c r="Y144" s="10" t="s">
        <v>960</v>
      </c>
      <c r="Z144" s="10"/>
      <c r="AA144" s="10"/>
      <c r="AB144" s="10"/>
      <c r="AC144" s="13">
        <v>60</v>
      </c>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row>
    <row r="145" spans="1:103" ht="15" customHeight="1" x14ac:dyDescent="0.2">
      <c r="A145" s="7">
        <v>144</v>
      </c>
      <c r="B145" s="8">
        <v>44256</v>
      </c>
      <c r="C145" s="10" t="s">
        <v>147</v>
      </c>
      <c r="D145" s="10" t="s">
        <v>35</v>
      </c>
      <c r="E145" s="10"/>
      <c r="F145" s="10"/>
      <c r="G145" s="10" t="s">
        <v>961</v>
      </c>
      <c r="H145" s="10" t="s">
        <v>48</v>
      </c>
      <c r="I145" s="10" t="s">
        <v>962</v>
      </c>
      <c r="J145" s="11">
        <v>6089990</v>
      </c>
      <c r="K145" s="11">
        <v>2</v>
      </c>
      <c r="L145" s="11">
        <v>3.4639555999999998</v>
      </c>
      <c r="M145" s="11">
        <v>-76.528154400000005</v>
      </c>
      <c r="N145" s="10" t="s">
        <v>963</v>
      </c>
      <c r="O145" s="10" t="s">
        <v>964</v>
      </c>
      <c r="P145" s="10">
        <v>1</v>
      </c>
      <c r="Q145" s="10">
        <v>0</v>
      </c>
      <c r="R145" s="10">
        <v>0</v>
      </c>
      <c r="S145" s="10">
        <v>1</v>
      </c>
      <c r="T145" s="10">
        <v>0</v>
      </c>
      <c r="U145" s="10">
        <v>0</v>
      </c>
      <c r="V145" s="10">
        <v>1</v>
      </c>
      <c r="W145" s="10" t="s">
        <v>42</v>
      </c>
      <c r="X145" s="14">
        <v>44042</v>
      </c>
      <c r="Y145" s="10" t="s">
        <v>965</v>
      </c>
      <c r="Z145" s="10"/>
      <c r="AA145" s="10"/>
      <c r="AB145" s="10"/>
      <c r="AC145" s="13">
        <v>85</v>
      </c>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row>
    <row r="146" spans="1:103" ht="15" customHeight="1" x14ac:dyDescent="0.2">
      <c r="A146" s="7">
        <v>145</v>
      </c>
      <c r="B146" s="8">
        <v>44256</v>
      </c>
      <c r="C146" s="10" t="s">
        <v>147</v>
      </c>
      <c r="D146" s="10" t="s">
        <v>35</v>
      </c>
      <c r="E146" s="10"/>
      <c r="F146" s="10"/>
      <c r="G146" s="10" t="s">
        <v>966</v>
      </c>
      <c r="H146" s="10" t="s">
        <v>48</v>
      </c>
      <c r="I146" s="10" t="s">
        <v>967</v>
      </c>
      <c r="J146" s="11">
        <v>6681642</v>
      </c>
      <c r="K146" s="11">
        <v>2</v>
      </c>
      <c r="L146" s="53">
        <v>3.4607006</v>
      </c>
      <c r="M146" s="53">
        <v>-76.529039999999995</v>
      </c>
      <c r="N146" s="10" t="s">
        <v>968</v>
      </c>
      <c r="O146" s="10" t="s">
        <v>969</v>
      </c>
      <c r="P146" s="10">
        <v>1</v>
      </c>
      <c r="Q146" s="10">
        <v>0</v>
      </c>
      <c r="R146" s="10">
        <v>0</v>
      </c>
      <c r="S146" s="10">
        <v>1</v>
      </c>
      <c r="T146" s="10">
        <v>1</v>
      </c>
      <c r="U146" s="10">
        <v>0</v>
      </c>
      <c r="V146" s="10">
        <v>1</v>
      </c>
      <c r="W146" s="10" t="s">
        <v>122</v>
      </c>
      <c r="X146" s="14">
        <v>44218</v>
      </c>
      <c r="Y146" s="10" t="s">
        <v>965</v>
      </c>
      <c r="Z146" s="10"/>
      <c r="AA146" s="10"/>
      <c r="AB146" s="10"/>
      <c r="AC146" s="13">
        <v>70</v>
      </c>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row>
    <row r="147" spans="1:103" ht="15" customHeight="1" x14ac:dyDescent="0.2">
      <c r="A147" s="7">
        <v>146</v>
      </c>
      <c r="B147" s="8">
        <v>44256</v>
      </c>
      <c r="C147" s="10" t="s">
        <v>147</v>
      </c>
      <c r="D147" s="10" t="s">
        <v>35</v>
      </c>
      <c r="E147" s="10"/>
      <c r="F147" s="10"/>
      <c r="G147" s="10" t="s">
        <v>970</v>
      </c>
      <c r="H147" s="10" t="s">
        <v>101</v>
      </c>
      <c r="I147" s="10" t="s">
        <v>971</v>
      </c>
      <c r="J147" s="11">
        <v>3164454849</v>
      </c>
      <c r="K147" s="11">
        <v>2</v>
      </c>
      <c r="L147" s="11">
        <v>3.4507430000000001</v>
      </c>
      <c r="M147" s="11">
        <v>-76.544550999999998</v>
      </c>
      <c r="N147" s="10" t="s">
        <v>972</v>
      </c>
      <c r="O147" s="10" t="s">
        <v>973</v>
      </c>
      <c r="P147" s="10">
        <v>2</v>
      </c>
      <c r="Q147" s="10">
        <v>0</v>
      </c>
      <c r="R147" s="10">
        <v>0</v>
      </c>
      <c r="S147" s="10">
        <v>2</v>
      </c>
      <c r="T147" s="10">
        <v>0</v>
      </c>
      <c r="U147" s="10">
        <v>0</v>
      </c>
      <c r="V147" s="10">
        <v>1</v>
      </c>
      <c r="W147" s="10" t="s">
        <v>42</v>
      </c>
      <c r="X147" s="14">
        <v>44139</v>
      </c>
      <c r="Y147" s="10" t="s">
        <v>965</v>
      </c>
      <c r="Z147" s="10"/>
      <c r="AA147" s="10"/>
      <c r="AB147" s="10"/>
      <c r="AC147" s="13">
        <v>76</v>
      </c>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row>
    <row r="148" spans="1:103" ht="15" customHeight="1" x14ac:dyDescent="0.2">
      <c r="A148" s="7">
        <v>147</v>
      </c>
      <c r="B148" s="8">
        <v>44256</v>
      </c>
      <c r="C148" s="10" t="s">
        <v>147</v>
      </c>
      <c r="D148" s="10" t="s">
        <v>63</v>
      </c>
      <c r="E148" s="10"/>
      <c r="F148" s="10"/>
      <c r="G148" s="10" t="s">
        <v>974</v>
      </c>
      <c r="H148" s="10" t="s">
        <v>101</v>
      </c>
      <c r="I148" s="10" t="s">
        <v>975</v>
      </c>
      <c r="J148" s="11">
        <v>3163488901</v>
      </c>
      <c r="K148" s="11">
        <v>2</v>
      </c>
      <c r="L148" s="11">
        <v>3.4626880999999998</v>
      </c>
      <c r="M148" s="11">
        <v>-76.527253299999998</v>
      </c>
      <c r="N148" s="10" t="s">
        <v>976</v>
      </c>
      <c r="O148" s="10" t="s">
        <v>977</v>
      </c>
      <c r="P148" s="10">
        <v>1</v>
      </c>
      <c r="Q148" s="10">
        <v>0</v>
      </c>
      <c r="R148" s="10">
        <v>0</v>
      </c>
      <c r="S148" s="10">
        <v>1</v>
      </c>
      <c r="T148" s="10">
        <v>2</v>
      </c>
      <c r="U148" s="10">
        <v>0</v>
      </c>
      <c r="V148" s="10">
        <v>0</v>
      </c>
      <c r="W148" s="10"/>
      <c r="X148" s="10"/>
      <c r="Y148" s="10" t="s">
        <v>978</v>
      </c>
      <c r="Z148" s="10"/>
      <c r="AA148" s="10"/>
      <c r="AB148" s="10"/>
      <c r="AC148" s="13">
        <v>29</v>
      </c>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row>
    <row r="149" spans="1:103" ht="15" customHeight="1" x14ac:dyDescent="0.2">
      <c r="A149" s="7">
        <v>148</v>
      </c>
      <c r="B149" s="8">
        <v>44256</v>
      </c>
      <c r="C149" s="10" t="s">
        <v>131</v>
      </c>
      <c r="D149" s="10" t="s">
        <v>26</v>
      </c>
      <c r="E149" s="10"/>
      <c r="F149" s="10"/>
      <c r="G149" s="10" t="s">
        <v>979</v>
      </c>
      <c r="H149" s="10" t="s">
        <v>48</v>
      </c>
      <c r="I149" s="10" t="s">
        <v>980</v>
      </c>
      <c r="J149" s="11">
        <v>3799777</v>
      </c>
      <c r="K149" s="11">
        <v>1</v>
      </c>
      <c r="L149" s="11">
        <v>3.4217</v>
      </c>
      <c r="M149" s="11">
        <v>-76.538300000000007</v>
      </c>
      <c r="N149" s="10" t="s">
        <v>981</v>
      </c>
      <c r="O149" s="19" t="s">
        <v>982</v>
      </c>
      <c r="P149" s="13">
        <v>1</v>
      </c>
      <c r="Q149" s="13">
        <v>0</v>
      </c>
      <c r="R149" s="13">
        <v>0</v>
      </c>
      <c r="S149" s="13">
        <v>0</v>
      </c>
      <c r="T149" s="13">
        <v>1</v>
      </c>
      <c r="U149" s="13">
        <v>0</v>
      </c>
      <c r="V149" s="13">
        <v>0</v>
      </c>
      <c r="W149" s="10"/>
      <c r="X149" s="10"/>
      <c r="Y149" s="10" t="s">
        <v>983</v>
      </c>
      <c r="Z149" s="10"/>
      <c r="AA149" s="10"/>
      <c r="AB149" s="10"/>
      <c r="AC149" s="13">
        <v>15</v>
      </c>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row>
    <row r="150" spans="1:103" ht="15.75" customHeight="1" x14ac:dyDescent="0.2">
      <c r="A150" s="7">
        <v>149</v>
      </c>
      <c r="B150" s="8">
        <v>44256</v>
      </c>
      <c r="C150" s="10" t="s">
        <v>131</v>
      </c>
      <c r="D150" s="10" t="s">
        <v>26</v>
      </c>
      <c r="E150" s="10"/>
      <c r="F150" s="10"/>
      <c r="G150" s="10" t="s">
        <v>984</v>
      </c>
      <c r="H150" s="10" t="s">
        <v>48</v>
      </c>
      <c r="I150" s="10" t="s">
        <v>985</v>
      </c>
      <c r="J150" s="11">
        <v>8921000</v>
      </c>
      <c r="K150" s="11">
        <v>1</v>
      </c>
      <c r="L150" s="11">
        <v>3.4489000000000001</v>
      </c>
      <c r="M150" s="11">
        <v>-76.539900000000003</v>
      </c>
      <c r="N150" s="10" t="s">
        <v>981</v>
      </c>
      <c r="O150" s="19" t="s">
        <v>986</v>
      </c>
      <c r="P150" s="13">
        <v>1</v>
      </c>
      <c r="Q150" s="13">
        <v>0</v>
      </c>
      <c r="R150" s="13">
        <v>0</v>
      </c>
      <c r="S150" s="13">
        <v>0</v>
      </c>
      <c r="T150" s="13">
        <v>0</v>
      </c>
      <c r="U150" s="13">
        <v>0</v>
      </c>
      <c r="V150" s="13">
        <v>0</v>
      </c>
      <c r="W150" s="10"/>
      <c r="X150" s="10"/>
      <c r="Y150" s="10" t="s">
        <v>987</v>
      </c>
      <c r="Z150" s="10"/>
      <c r="AA150" s="10"/>
      <c r="AB150" s="10"/>
      <c r="AC150" s="13">
        <v>9</v>
      </c>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row>
    <row r="151" spans="1:103" ht="15.75" customHeight="1" x14ac:dyDescent="0.2">
      <c r="A151" s="7">
        <v>150</v>
      </c>
      <c r="B151" s="8">
        <v>44256</v>
      </c>
      <c r="C151" s="10" t="s">
        <v>131</v>
      </c>
      <c r="D151" s="10" t="s">
        <v>26</v>
      </c>
      <c r="E151" s="10"/>
      <c r="F151" s="10"/>
      <c r="G151" s="10" t="s">
        <v>988</v>
      </c>
      <c r="H151" s="10" t="s">
        <v>48</v>
      </c>
      <c r="I151" s="10" t="s">
        <v>989</v>
      </c>
      <c r="J151" s="11">
        <v>8868686</v>
      </c>
      <c r="K151" s="11">
        <v>1</v>
      </c>
      <c r="L151" s="12" t="s">
        <v>990</v>
      </c>
      <c r="M151" s="12" t="s">
        <v>991</v>
      </c>
      <c r="N151" s="10" t="s">
        <v>992</v>
      </c>
      <c r="O151" s="19" t="s">
        <v>993</v>
      </c>
      <c r="P151" s="13">
        <v>1</v>
      </c>
      <c r="Q151" s="13">
        <v>0</v>
      </c>
      <c r="R151" s="13">
        <v>0</v>
      </c>
      <c r="S151" s="13">
        <v>0</v>
      </c>
      <c r="T151" s="13">
        <v>1</v>
      </c>
      <c r="U151" s="13">
        <v>1</v>
      </c>
      <c r="V151" s="13">
        <v>0</v>
      </c>
      <c r="W151" s="10"/>
      <c r="X151" s="10"/>
      <c r="Y151" s="10" t="s">
        <v>994</v>
      </c>
      <c r="Z151" s="10"/>
      <c r="AA151" s="10"/>
      <c r="AB151" s="10"/>
      <c r="AC151" s="13">
        <v>60</v>
      </c>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row>
    <row r="152" spans="1:103" ht="15.75" customHeight="1" x14ac:dyDescent="0.2">
      <c r="A152" s="7">
        <v>151</v>
      </c>
      <c r="B152" s="8">
        <v>44256</v>
      </c>
      <c r="C152" s="52" t="s">
        <v>665</v>
      </c>
      <c r="D152" s="9" t="s">
        <v>26</v>
      </c>
      <c r="E152" s="10"/>
      <c r="F152" s="10"/>
      <c r="G152" s="10" t="s">
        <v>995</v>
      </c>
      <c r="H152" s="10" t="s">
        <v>28</v>
      </c>
      <c r="I152" s="10" t="s">
        <v>996</v>
      </c>
      <c r="J152" s="11">
        <v>3154396550</v>
      </c>
      <c r="K152" s="11">
        <v>2</v>
      </c>
      <c r="L152" s="11">
        <v>3.4708999999999999</v>
      </c>
      <c r="M152" s="11">
        <v>-76.522400000000005</v>
      </c>
      <c r="N152" s="10" t="s">
        <v>997</v>
      </c>
      <c r="O152" s="19" t="s">
        <v>998</v>
      </c>
      <c r="P152" s="13">
        <v>0</v>
      </c>
      <c r="Q152" s="13">
        <v>0</v>
      </c>
      <c r="R152" s="13">
        <v>0</v>
      </c>
      <c r="S152" s="13">
        <v>0</v>
      </c>
      <c r="T152" s="13">
        <v>0</v>
      </c>
      <c r="U152" s="13">
        <v>7</v>
      </c>
      <c r="V152" s="13">
        <v>0</v>
      </c>
      <c r="W152" s="10"/>
      <c r="X152" s="10"/>
      <c r="Y152" s="10" t="s">
        <v>999</v>
      </c>
      <c r="Z152" s="10"/>
      <c r="AA152" s="10"/>
      <c r="AB152" s="10"/>
      <c r="AC152" s="13">
        <v>15</v>
      </c>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row>
    <row r="153" spans="1:103" ht="15" customHeight="1" x14ac:dyDescent="0.2">
      <c r="A153" s="7">
        <v>152</v>
      </c>
      <c r="B153" s="8">
        <v>44256</v>
      </c>
      <c r="C153" s="9" t="s">
        <v>99</v>
      </c>
      <c r="D153" s="9" t="s">
        <v>26</v>
      </c>
      <c r="E153" s="10"/>
      <c r="F153" s="10"/>
      <c r="G153" s="10" t="s">
        <v>1000</v>
      </c>
      <c r="H153" s="10" t="s">
        <v>28</v>
      </c>
      <c r="I153" s="10" t="s">
        <v>1001</v>
      </c>
      <c r="J153" s="11" t="s">
        <v>1002</v>
      </c>
      <c r="K153" s="11">
        <v>2</v>
      </c>
      <c r="L153" s="12" t="s">
        <v>1003</v>
      </c>
      <c r="M153" s="12" t="s">
        <v>1004</v>
      </c>
      <c r="N153" s="10" t="s">
        <v>1005</v>
      </c>
      <c r="O153" s="19" t="s">
        <v>1006</v>
      </c>
      <c r="P153" s="13">
        <v>0</v>
      </c>
      <c r="Q153" s="13">
        <v>0</v>
      </c>
      <c r="R153" s="13">
        <v>0</v>
      </c>
      <c r="S153" s="13">
        <v>0</v>
      </c>
      <c r="T153" s="13">
        <v>0</v>
      </c>
      <c r="U153" s="13">
        <v>11</v>
      </c>
      <c r="V153" s="13">
        <v>0</v>
      </c>
      <c r="W153" s="10"/>
      <c r="X153" s="14"/>
      <c r="Y153" s="10" t="s">
        <v>1007</v>
      </c>
      <c r="Z153" s="10"/>
      <c r="AA153" s="10"/>
      <c r="AB153" s="10"/>
      <c r="AC153" s="13">
        <v>35</v>
      </c>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row>
    <row r="154" spans="1:103" ht="15" customHeight="1" x14ac:dyDescent="0.2">
      <c r="A154" s="7">
        <v>153</v>
      </c>
      <c r="B154" s="8">
        <v>44256</v>
      </c>
      <c r="C154" s="9" t="s">
        <v>99</v>
      </c>
      <c r="D154" s="9" t="s">
        <v>26</v>
      </c>
      <c r="E154" s="10"/>
      <c r="F154" s="10"/>
      <c r="G154" s="10" t="s">
        <v>1008</v>
      </c>
      <c r="H154" s="10" t="s">
        <v>610</v>
      </c>
      <c r="I154" s="10" t="s">
        <v>1009</v>
      </c>
      <c r="J154" s="11">
        <v>6555533</v>
      </c>
      <c r="K154" s="11">
        <v>2</v>
      </c>
      <c r="L154" s="12" t="s">
        <v>1010</v>
      </c>
      <c r="M154" s="12" t="s">
        <v>613</v>
      </c>
      <c r="N154" s="10" t="s">
        <v>1011</v>
      </c>
      <c r="O154" s="19" t="s">
        <v>1012</v>
      </c>
      <c r="P154" s="13">
        <v>2</v>
      </c>
      <c r="Q154" s="13">
        <v>0</v>
      </c>
      <c r="R154" s="13">
        <v>0</v>
      </c>
      <c r="S154" s="13">
        <v>0</v>
      </c>
      <c r="T154" s="13">
        <v>0</v>
      </c>
      <c r="U154" s="13">
        <v>0</v>
      </c>
      <c r="V154" s="13">
        <v>0</v>
      </c>
      <c r="W154" s="10"/>
      <c r="X154" s="14"/>
      <c r="Y154" s="10" t="s">
        <v>1013</v>
      </c>
      <c r="Z154" s="10"/>
      <c r="AA154" s="10"/>
      <c r="AB154" s="10"/>
      <c r="AC154" s="13">
        <v>250</v>
      </c>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row>
    <row r="155" spans="1:103" ht="15" customHeight="1" x14ac:dyDescent="0.2">
      <c r="A155" s="7">
        <v>154</v>
      </c>
      <c r="B155" s="8">
        <v>44256</v>
      </c>
      <c r="C155" s="9" t="s">
        <v>665</v>
      </c>
      <c r="D155" s="9" t="s">
        <v>26</v>
      </c>
      <c r="E155" s="10"/>
      <c r="F155" s="10"/>
      <c r="G155" s="10" t="s">
        <v>1014</v>
      </c>
      <c r="H155" s="10" t="s">
        <v>28</v>
      </c>
      <c r="I155" s="10" t="s">
        <v>1015</v>
      </c>
      <c r="J155" s="11">
        <v>6681082</v>
      </c>
      <c r="K155" s="11">
        <v>2</v>
      </c>
      <c r="L155" s="12" t="s">
        <v>1016</v>
      </c>
      <c r="M155" s="12" t="s">
        <v>1017</v>
      </c>
      <c r="N155" s="10" t="s">
        <v>1018</v>
      </c>
      <c r="O155" s="19" t="s">
        <v>1019</v>
      </c>
      <c r="P155" s="13">
        <v>2</v>
      </c>
      <c r="Q155" s="13">
        <v>0</v>
      </c>
      <c r="R155" s="13">
        <v>0</v>
      </c>
      <c r="S155" s="13">
        <v>0</v>
      </c>
      <c r="T155" s="13">
        <v>0</v>
      </c>
      <c r="U155" s="13">
        <v>1</v>
      </c>
      <c r="V155" s="13">
        <v>0</v>
      </c>
      <c r="W155" s="10"/>
      <c r="X155" s="14"/>
      <c r="Y155" s="10" t="s">
        <v>1020</v>
      </c>
      <c r="Z155" s="10"/>
      <c r="AA155" s="10"/>
      <c r="AB155" s="10"/>
      <c r="AC155" s="13">
        <v>13</v>
      </c>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row>
    <row r="156" spans="1:103" ht="15" customHeight="1" x14ac:dyDescent="0.2">
      <c r="A156" s="7">
        <v>155</v>
      </c>
      <c r="B156" s="8">
        <v>44257</v>
      </c>
      <c r="C156" s="10" t="s">
        <v>131</v>
      </c>
      <c r="D156" s="10" t="s">
        <v>26</v>
      </c>
      <c r="E156" s="10"/>
      <c r="F156" s="10"/>
      <c r="G156" s="10" t="s">
        <v>1021</v>
      </c>
      <c r="H156" s="10" t="s">
        <v>101</v>
      </c>
      <c r="I156" s="10" t="s">
        <v>1022</v>
      </c>
      <c r="J156" s="11">
        <v>3160046</v>
      </c>
      <c r="K156" s="11">
        <v>17</v>
      </c>
      <c r="L156" s="12" t="s">
        <v>1023</v>
      </c>
      <c r="M156" s="12" t="s">
        <v>1024</v>
      </c>
      <c r="N156" s="10" t="s">
        <v>1025</v>
      </c>
      <c r="O156" s="19" t="s">
        <v>1026</v>
      </c>
      <c r="P156" s="13">
        <v>5</v>
      </c>
      <c r="Q156" s="13">
        <v>0</v>
      </c>
      <c r="R156" s="13">
        <v>0</v>
      </c>
      <c r="S156" s="13">
        <v>0</v>
      </c>
      <c r="T156" s="13">
        <v>1</v>
      </c>
      <c r="U156" s="13">
        <v>0</v>
      </c>
      <c r="V156" s="13">
        <v>0</v>
      </c>
      <c r="W156" s="10"/>
      <c r="X156" s="14"/>
      <c r="Y156" s="10" t="s">
        <v>1027</v>
      </c>
      <c r="Z156" s="10"/>
      <c r="AA156" s="10"/>
      <c r="AB156" s="10"/>
      <c r="AC156" s="13">
        <v>450</v>
      </c>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row>
    <row r="157" spans="1:103" ht="15" customHeight="1" x14ac:dyDescent="0.2">
      <c r="A157" s="7">
        <v>156</v>
      </c>
      <c r="B157" s="8">
        <v>44257</v>
      </c>
      <c r="C157" s="10" t="s">
        <v>131</v>
      </c>
      <c r="D157" s="10" t="s">
        <v>26</v>
      </c>
      <c r="E157" s="10"/>
      <c r="F157" s="10"/>
      <c r="G157" s="10" t="s">
        <v>1028</v>
      </c>
      <c r="H157" s="10" t="s">
        <v>101</v>
      </c>
      <c r="I157" s="10" t="s">
        <v>1029</v>
      </c>
      <c r="J157" s="11" t="s">
        <v>1030</v>
      </c>
      <c r="K157" s="11">
        <v>17</v>
      </c>
      <c r="L157" s="12" t="s">
        <v>1031</v>
      </c>
      <c r="M157" s="12" t="s">
        <v>1032</v>
      </c>
      <c r="N157" s="10" t="s">
        <v>1033</v>
      </c>
      <c r="O157" s="19" t="s">
        <v>1034</v>
      </c>
      <c r="P157" s="13">
        <v>6</v>
      </c>
      <c r="Q157" s="13">
        <v>0</v>
      </c>
      <c r="R157" s="13">
        <v>0</v>
      </c>
      <c r="S157" s="13">
        <v>0</v>
      </c>
      <c r="T157" s="13">
        <v>1</v>
      </c>
      <c r="U157" s="13">
        <v>0</v>
      </c>
      <c r="V157" s="13">
        <v>0</v>
      </c>
      <c r="W157" s="10"/>
      <c r="X157" s="14"/>
      <c r="Y157" s="10" t="s">
        <v>1035</v>
      </c>
      <c r="Z157" s="10"/>
      <c r="AA157" s="10"/>
      <c r="AB157" s="10"/>
      <c r="AC157" s="13">
        <v>760</v>
      </c>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row>
    <row r="158" spans="1:103" ht="15" customHeight="1" x14ac:dyDescent="0.2">
      <c r="A158" s="7">
        <v>157</v>
      </c>
      <c r="B158" s="8">
        <v>44257</v>
      </c>
      <c r="C158" s="10" t="s">
        <v>147</v>
      </c>
      <c r="D158" s="10" t="s">
        <v>63</v>
      </c>
      <c r="E158" s="10"/>
      <c r="F158" s="10"/>
      <c r="G158" s="10" t="s">
        <v>1036</v>
      </c>
      <c r="H158" s="10" t="s">
        <v>28</v>
      </c>
      <c r="I158" s="10" t="s">
        <v>1037</v>
      </c>
      <c r="J158" s="11">
        <v>3187128067</v>
      </c>
      <c r="K158" s="11">
        <v>2</v>
      </c>
      <c r="L158" s="12" t="s">
        <v>1038</v>
      </c>
      <c r="M158" s="12" t="s">
        <v>1039</v>
      </c>
      <c r="N158" s="10" t="s">
        <v>1040</v>
      </c>
      <c r="O158" s="10" t="s">
        <v>1041</v>
      </c>
      <c r="P158" s="10">
        <v>1</v>
      </c>
      <c r="Q158" s="10">
        <v>0</v>
      </c>
      <c r="R158" s="10">
        <v>0</v>
      </c>
      <c r="S158" s="10">
        <v>1</v>
      </c>
      <c r="T158" s="10">
        <v>0</v>
      </c>
      <c r="U158" s="10">
        <v>0</v>
      </c>
      <c r="V158" s="10">
        <v>1</v>
      </c>
      <c r="W158" s="10" t="s">
        <v>42</v>
      </c>
      <c r="X158" s="14">
        <v>44042</v>
      </c>
      <c r="Y158" s="10" t="s">
        <v>1042</v>
      </c>
      <c r="Z158" s="10"/>
      <c r="AA158" s="10"/>
      <c r="AB158" s="10"/>
      <c r="AC158" s="13">
        <v>30</v>
      </c>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row>
    <row r="159" spans="1:103" ht="15" customHeight="1" x14ac:dyDescent="0.2">
      <c r="A159" s="7">
        <v>158</v>
      </c>
      <c r="B159" s="8">
        <v>44257</v>
      </c>
      <c r="C159" s="9" t="s">
        <v>159</v>
      </c>
      <c r="D159" s="9" t="s">
        <v>63</v>
      </c>
      <c r="E159" s="10"/>
      <c r="F159" s="10"/>
      <c r="G159" s="10" t="s">
        <v>1043</v>
      </c>
      <c r="H159" s="10" t="s">
        <v>48</v>
      </c>
      <c r="I159" s="10" t="s">
        <v>1044</v>
      </c>
      <c r="J159" s="11" t="s">
        <v>1045</v>
      </c>
      <c r="K159" s="11">
        <v>2</v>
      </c>
      <c r="L159" s="12" t="s">
        <v>1046</v>
      </c>
      <c r="M159" s="12" t="s">
        <v>1047</v>
      </c>
      <c r="N159" s="10" t="s">
        <v>1048</v>
      </c>
      <c r="O159" s="19" t="s">
        <v>1049</v>
      </c>
      <c r="P159" s="13">
        <v>4</v>
      </c>
      <c r="Q159" s="13">
        <v>0</v>
      </c>
      <c r="R159" s="13">
        <v>0</v>
      </c>
      <c r="S159" s="13">
        <v>2</v>
      </c>
      <c r="T159" s="13">
        <v>0</v>
      </c>
      <c r="U159" s="13">
        <v>0</v>
      </c>
      <c r="V159" s="13">
        <v>0</v>
      </c>
      <c r="W159" s="10" t="s">
        <v>122</v>
      </c>
      <c r="X159" s="22">
        <v>44274</v>
      </c>
      <c r="Y159" s="10" t="s">
        <v>1050</v>
      </c>
      <c r="Z159" s="10"/>
      <c r="AA159" s="10"/>
      <c r="AB159" s="10"/>
      <c r="AC159" s="13">
        <v>2400</v>
      </c>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row>
    <row r="160" spans="1:103" ht="15" customHeight="1" x14ac:dyDescent="0.2">
      <c r="A160" s="7">
        <v>159</v>
      </c>
      <c r="B160" s="8">
        <v>44257</v>
      </c>
      <c r="C160" s="9" t="s">
        <v>159</v>
      </c>
      <c r="D160" s="9" t="s">
        <v>35</v>
      </c>
      <c r="E160" s="10" t="s">
        <v>469</v>
      </c>
      <c r="F160" s="35">
        <v>43901</v>
      </c>
      <c r="G160" s="10" t="s">
        <v>1051</v>
      </c>
      <c r="H160" s="10" t="s">
        <v>48</v>
      </c>
      <c r="I160" s="10" t="s">
        <v>1052</v>
      </c>
      <c r="J160" s="11" t="s">
        <v>1053</v>
      </c>
      <c r="K160" s="11">
        <v>2</v>
      </c>
      <c r="L160" s="12" t="s">
        <v>1054</v>
      </c>
      <c r="M160" s="12" t="s">
        <v>1055</v>
      </c>
      <c r="N160" s="10" t="s">
        <v>1056</v>
      </c>
      <c r="O160" s="19" t="s">
        <v>1057</v>
      </c>
      <c r="P160" s="13">
        <v>2</v>
      </c>
      <c r="Q160" s="13">
        <v>0</v>
      </c>
      <c r="R160" s="13">
        <v>0</v>
      </c>
      <c r="S160" s="13">
        <v>0</v>
      </c>
      <c r="T160" s="13">
        <v>0</v>
      </c>
      <c r="U160" s="13">
        <v>0</v>
      </c>
      <c r="V160" s="13">
        <v>1</v>
      </c>
      <c r="W160" s="10" t="s">
        <v>122</v>
      </c>
      <c r="X160" s="22">
        <v>43901</v>
      </c>
      <c r="Y160" s="10" t="s">
        <v>1058</v>
      </c>
      <c r="Z160" s="10"/>
      <c r="AA160" s="10"/>
      <c r="AB160" s="10"/>
      <c r="AC160" s="13">
        <v>450</v>
      </c>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row>
    <row r="161" spans="1:103" ht="15" customHeight="1" x14ac:dyDescent="0.2">
      <c r="A161" s="7">
        <v>160</v>
      </c>
      <c r="B161" s="8">
        <v>44257</v>
      </c>
      <c r="C161" s="9" t="s">
        <v>159</v>
      </c>
      <c r="D161" s="9" t="s">
        <v>63</v>
      </c>
      <c r="E161" s="10"/>
      <c r="F161" s="10"/>
      <c r="G161" s="10" t="s">
        <v>1059</v>
      </c>
      <c r="H161" s="10" t="s">
        <v>101</v>
      </c>
      <c r="I161" s="10" t="s">
        <v>1060</v>
      </c>
      <c r="J161" s="11">
        <v>3182705163</v>
      </c>
      <c r="K161" s="11">
        <v>2</v>
      </c>
      <c r="L161" s="12" t="s">
        <v>1061</v>
      </c>
      <c r="M161" s="12" t="s">
        <v>1062</v>
      </c>
      <c r="N161" s="10" t="s">
        <v>1063</v>
      </c>
      <c r="O161" s="19" t="s">
        <v>1064</v>
      </c>
      <c r="P161" s="13">
        <v>1</v>
      </c>
      <c r="Q161" s="13">
        <v>0</v>
      </c>
      <c r="R161" s="13">
        <v>0</v>
      </c>
      <c r="S161" s="13">
        <v>0</v>
      </c>
      <c r="T161" s="13">
        <v>1</v>
      </c>
      <c r="U161" s="13">
        <v>0</v>
      </c>
      <c r="V161" s="13">
        <v>0</v>
      </c>
      <c r="W161" s="10" t="s">
        <v>483</v>
      </c>
      <c r="X161" s="22">
        <v>43908</v>
      </c>
      <c r="Y161" s="10" t="s">
        <v>1065</v>
      </c>
      <c r="Z161" s="10"/>
      <c r="AA161" s="10"/>
      <c r="AB161" s="10"/>
      <c r="AC161" s="13">
        <v>30</v>
      </c>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row>
    <row r="162" spans="1:103" ht="15" customHeight="1" x14ac:dyDescent="0.2">
      <c r="A162" s="7">
        <v>161</v>
      </c>
      <c r="B162" s="8">
        <v>44257</v>
      </c>
      <c r="C162" s="9" t="s">
        <v>99</v>
      </c>
      <c r="D162" s="9" t="s">
        <v>26</v>
      </c>
      <c r="E162" s="10"/>
      <c r="F162" s="10"/>
      <c r="G162" s="10" t="s">
        <v>1066</v>
      </c>
      <c r="H162" s="10" t="s">
        <v>101</v>
      </c>
      <c r="I162" s="10" t="s">
        <v>1067</v>
      </c>
      <c r="J162" s="11">
        <v>3023625077</v>
      </c>
      <c r="K162" s="11">
        <v>2</v>
      </c>
      <c r="L162" s="12" t="s">
        <v>1068</v>
      </c>
      <c r="M162" s="12" t="s">
        <v>1069</v>
      </c>
      <c r="N162" s="10" t="s">
        <v>1070</v>
      </c>
      <c r="O162" s="19" t="s">
        <v>1071</v>
      </c>
      <c r="P162" s="13">
        <v>2</v>
      </c>
      <c r="Q162" s="13">
        <v>0</v>
      </c>
      <c r="R162" s="13">
        <v>0</v>
      </c>
      <c r="S162" s="13">
        <v>0</v>
      </c>
      <c r="T162" s="13">
        <v>2</v>
      </c>
      <c r="U162" s="13">
        <v>0</v>
      </c>
      <c r="V162" s="13">
        <v>0</v>
      </c>
      <c r="W162" s="10"/>
      <c r="X162" s="14"/>
      <c r="Y162" s="10" t="s">
        <v>1072</v>
      </c>
      <c r="Z162" s="10"/>
      <c r="AA162" s="10"/>
      <c r="AB162" s="10"/>
      <c r="AC162" s="13">
        <v>37</v>
      </c>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row>
    <row r="163" spans="1:103" ht="15" customHeight="1" x14ac:dyDescent="0.2">
      <c r="A163" s="7">
        <v>162</v>
      </c>
      <c r="B163" s="8">
        <v>44257</v>
      </c>
      <c r="C163" s="9" t="s">
        <v>99</v>
      </c>
      <c r="D163" s="9" t="s">
        <v>26</v>
      </c>
      <c r="E163" s="10"/>
      <c r="F163" s="10"/>
      <c r="G163" s="10" t="s">
        <v>1073</v>
      </c>
      <c r="H163" s="10" t="s">
        <v>48</v>
      </c>
      <c r="I163" s="10" t="s">
        <v>1074</v>
      </c>
      <c r="J163" s="11">
        <v>3163947559</v>
      </c>
      <c r="K163" s="11">
        <v>2</v>
      </c>
      <c r="L163" s="12" t="s">
        <v>1075</v>
      </c>
      <c r="M163" s="12" t="s">
        <v>1076</v>
      </c>
      <c r="N163" s="10" t="s">
        <v>1077</v>
      </c>
      <c r="O163" s="19" t="s">
        <v>1078</v>
      </c>
      <c r="P163" s="13">
        <v>2</v>
      </c>
      <c r="Q163" s="13">
        <v>0</v>
      </c>
      <c r="R163" s="13">
        <v>0</v>
      </c>
      <c r="S163" s="13">
        <v>0</v>
      </c>
      <c r="T163" s="13">
        <v>0</v>
      </c>
      <c r="U163" s="13">
        <v>0</v>
      </c>
      <c r="V163" s="13">
        <v>0</v>
      </c>
      <c r="W163" s="10"/>
      <c r="X163" s="14"/>
      <c r="Y163" s="10" t="s">
        <v>1079</v>
      </c>
      <c r="Z163" s="10"/>
      <c r="AA163" s="10"/>
      <c r="AB163" s="10"/>
      <c r="AC163" s="13">
        <v>1250</v>
      </c>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row>
    <row r="164" spans="1:103" ht="15" customHeight="1" x14ac:dyDescent="0.2">
      <c r="A164" s="7">
        <v>163</v>
      </c>
      <c r="B164" s="8">
        <v>44257</v>
      </c>
      <c r="C164" s="9" t="s">
        <v>99</v>
      </c>
      <c r="D164" s="9" t="s">
        <v>26</v>
      </c>
      <c r="E164" s="10"/>
      <c r="F164" s="10"/>
      <c r="G164" s="10" t="s">
        <v>1080</v>
      </c>
      <c r="H164" s="10" t="s">
        <v>48</v>
      </c>
      <c r="I164" s="10" t="s">
        <v>1081</v>
      </c>
      <c r="J164" s="11">
        <v>3163947559</v>
      </c>
      <c r="K164" s="11">
        <v>2</v>
      </c>
      <c r="L164" s="12" t="s">
        <v>1082</v>
      </c>
      <c r="M164" s="12" t="s">
        <v>1083</v>
      </c>
      <c r="N164" s="10" t="s">
        <v>1077</v>
      </c>
      <c r="O164" s="19" t="s">
        <v>1078</v>
      </c>
      <c r="P164" s="13">
        <v>4</v>
      </c>
      <c r="Q164" s="13">
        <v>0</v>
      </c>
      <c r="R164" s="13">
        <v>0</v>
      </c>
      <c r="S164" s="13">
        <v>0</v>
      </c>
      <c r="T164" s="13">
        <v>0</v>
      </c>
      <c r="U164" s="13">
        <v>2</v>
      </c>
      <c r="V164" s="13">
        <v>0</v>
      </c>
      <c r="W164" s="10"/>
      <c r="X164" s="14"/>
      <c r="Y164" s="10" t="s">
        <v>1084</v>
      </c>
      <c r="Z164" s="10"/>
      <c r="AA164" s="10"/>
      <c r="AB164" s="10"/>
      <c r="AC164" s="13">
        <v>1225</v>
      </c>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row>
    <row r="165" spans="1:103" ht="15.75" customHeight="1" x14ac:dyDescent="0.2">
      <c r="A165" s="7">
        <v>164</v>
      </c>
      <c r="B165" s="8">
        <v>44258</v>
      </c>
      <c r="C165" s="10" t="s">
        <v>131</v>
      </c>
      <c r="D165" s="10" t="s">
        <v>35</v>
      </c>
      <c r="E165" s="10" t="s">
        <v>36</v>
      </c>
      <c r="F165" s="35" t="s">
        <v>1085</v>
      </c>
      <c r="G165" s="10" t="s">
        <v>1086</v>
      </c>
      <c r="H165" s="10" t="s">
        <v>48</v>
      </c>
      <c r="I165" s="10" t="s">
        <v>1087</v>
      </c>
      <c r="J165" s="11">
        <v>5560163</v>
      </c>
      <c r="K165" s="11">
        <v>19</v>
      </c>
      <c r="L165" s="12" t="s">
        <v>1088</v>
      </c>
      <c r="M165" s="12" t="s">
        <v>1089</v>
      </c>
      <c r="N165" s="10" t="s">
        <v>1090</v>
      </c>
      <c r="O165" s="19" t="s">
        <v>1091</v>
      </c>
      <c r="P165" s="13">
        <v>8</v>
      </c>
      <c r="Q165" s="13">
        <v>2</v>
      </c>
      <c r="R165" s="13">
        <v>0</v>
      </c>
      <c r="S165" s="13">
        <v>0</v>
      </c>
      <c r="T165" s="13">
        <v>0</v>
      </c>
      <c r="U165" s="13">
        <v>0</v>
      </c>
      <c r="V165" s="13">
        <v>8</v>
      </c>
      <c r="W165" s="10" t="s">
        <v>1092</v>
      </c>
      <c r="X165" s="10" t="s">
        <v>1093</v>
      </c>
      <c r="Y165" s="10" t="s">
        <v>1094</v>
      </c>
      <c r="Z165" s="10"/>
      <c r="AA165" s="10"/>
      <c r="AB165" s="10"/>
      <c r="AC165" s="13">
        <v>230</v>
      </c>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row>
    <row r="166" spans="1:103" ht="15.75" customHeight="1" x14ac:dyDescent="0.2">
      <c r="A166" s="7">
        <v>165</v>
      </c>
      <c r="B166" s="8">
        <v>44258</v>
      </c>
      <c r="C166" s="10" t="s">
        <v>147</v>
      </c>
      <c r="D166" s="10" t="s">
        <v>63</v>
      </c>
      <c r="E166" s="10"/>
      <c r="F166" s="10"/>
      <c r="G166" s="10" t="s">
        <v>1095</v>
      </c>
      <c r="H166" s="10" t="s">
        <v>101</v>
      </c>
      <c r="I166" s="10" t="s">
        <v>1096</v>
      </c>
      <c r="J166" s="11">
        <v>3174348483</v>
      </c>
      <c r="K166" s="11">
        <v>10</v>
      </c>
      <c r="L166" s="12" t="s">
        <v>1097</v>
      </c>
      <c r="M166" s="12" t="s">
        <v>1098</v>
      </c>
      <c r="N166" s="10" t="s">
        <v>1099</v>
      </c>
      <c r="O166" s="10" t="s">
        <v>1100</v>
      </c>
      <c r="P166" s="10">
        <v>1</v>
      </c>
      <c r="Q166" s="10">
        <v>0</v>
      </c>
      <c r="R166" s="10">
        <v>0</v>
      </c>
      <c r="S166" s="13">
        <v>0</v>
      </c>
      <c r="T166" s="10">
        <v>2</v>
      </c>
      <c r="U166" s="10">
        <v>0</v>
      </c>
      <c r="V166" s="10">
        <v>0</v>
      </c>
      <c r="W166" s="10"/>
      <c r="X166" s="10"/>
      <c r="Y166" s="10" t="s">
        <v>1101</v>
      </c>
      <c r="Z166" s="10"/>
      <c r="AA166" s="10"/>
      <c r="AB166" s="10"/>
      <c r="AC166" s="13">
        <v>30</v>
      </c>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row>
    <row r="167" spans="1:103" ht="15.75" customHeight="1" x14ac:dyDescent="0.2">
      <c r="A167" s="7">
        <v>166</v>
      </c>
      <c r="B167" s="8">
        <v>44273</v>
      </c>
      <c r="C167" s="10" t="s">
        <v>115</v>
      </c>
      <c r="D167" s="10" t="s">
        <v>26</v>
      </c>
      <c r="E167" s="10" t="s">
        <v>469</v>
      </c>
      <c r="F167" s="10"/>
      <c r="G167" s="10" t="s">
        <v>1102</v>
      </c>
      <c r="H167" s="10" t="s">
        <v>101</v>
      </c>
      <c r="I167" s="10" t="s">
        <v>1103</v>
      </c>
      <c r="J167" s="11">
        <v>3117917111</v>
      </c>
      <c r="K167" s="11">
        <v>19</v>
      </c>
      <c r="L167" s="12"/>
      <c r="M167" s="12"/>
      <c r="N167" s="10" t="s">
        <v>958</v>
      </c>
      <c r="O167" s="10" t="s">
        <v>1104</v>
      </c>
      <c r="P167" s="10">
        <v>4</v>
      </c>
      <c r="Q167" s="10">
        <v>0</v>
      </c>
      <c r="R167" s="10">
        <v>0</v>
      </c>
      <c r="S167" s="13">
        <v>0</v>
      </c>
      <c r="T167" s="10">
        <v>2</v>
      </c>
      <c r="U167" s="10">
        <v>0</v>
      </c>
      <c r="V167" s="10">
        <v>0</v>
      </c>
      <c r="W167" s="10"/>
      <c r="X167" s="10"/>
      <c r="Y167" s="10" t="s">
        <v>1105</v>
      </c>
      <c r="Z167" s="10"/>
      <c r="AA167" s="10"/>
      <c r="AB167" s="10"/>
      <c r="AC167" s="13">
        <v>64</v>
      </c>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row>
    <row r="168" spans="1:103" ht="15.75" customHeight="1" x14ac:dyDescent="0.2">
      <c r="A168" s="7">
        <v>167</v>
      </c>
      <c r="B168" s="8">
        <v>44278</v>
      </c>
      <c r="C168" s="10" t="s">
        <v>115</v>
      </c>
      <c r="D168" s="10" t="s">
        <v>26</v>
      </c>
      <c r="E168" s="10" t="s">
        <v>469</v>
      </c>
      <c r="F168" s="10"/>
      <c r="G168" s="10" t="s">
        <v>1106</v>
      </c>
      <c r="H168" s="10" t="s">
        <v>101</v>
      </c>
      <c r="I168" s="10" t="s">
        <v>1107</v>
      </c>
      <c r="J168" s="11">
        <v>5130519</v>
      </c>
      <c r="K168" s="11">
        <v>19</v>
      </c>
      <c r="L168" s="12"/>
      <c r="M168" s="12" t="s">
        <v>1108</v>
      </c>
      <c r="N168" s="10" t="s">
        <v>1109</v>
      </c>
      <c r="O168" s="10" t="s">
        <v>1110</v>
      </c>
      <c r="P168" s="10">
        <v>4</v>
      </c>
      <c r="Q168" s="10">
        <v>0</v>
      </c>
      <c r="R168" s="10">
        <v>0</v>
      </c>
      <c r="S168" s="13">
        <v>0</v>
      </c>
      <c r="T168" s="10">
        <v>1</v>
      </c>
      <c r="U168" s="10">
        <v>0</v>
      </c>
      <c r="V168" s="10">
        <v>0</v>
      </c>
      <c r="W168" s="10"/>
      <c r="X168" s="10"/>
      <c r="Y168" s="10" t="s">
        <v>1111</v>
      </c>
      <c r="Z168" s="10"/>
      <c r="AA168" s="10"/>
      <c r="AB168" s="10"/>
      <c r="AC168" s="13">
        <v>36</v>
      </c>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row>
    <row r="169" spans="1:103" ht="15.75" customHeight="1" x14ac:dyDescent="0.2">
      <c r="A169" s="7">
        <v>168</v>
      </c>
      <c r="B169" s="8">
        <v>44278</v>
      </c>
      <c r="C169" s="10" t="s">
        <v>115</v>
      </c>
      <c r="D169" s="10" t="s">
        <v>26</v>
      </c>
      <c r="E169" s="10" t="s">
        <v>469</v>
      </c>
      <c r="F169" s="10"/>
      <c r="G169" s="10" t="s">
        <v>1112</v>
      </c>
      <c r="H169" s="10" t="s">
        <v>101</v>
      </c>
      <c r="I169" s="10" t="s">
        <v>1113</v>
      </c>
      <c r="J169" s="11">
        <v>3122329331</v>
      </c>
      <c r="K169" s="11">
        <v>19</v>
      </c>
      <c r="L169" s="12"/>
      <c r="M169" s="12" t="s">
        <v>1114</v>
      </c>
      <c r="N169" s="10" t="s">
        <v>1115</v>
      </c>
      <c r="O169" s="10" t="s">
        <v>1116</v>
      </c>
      <c r="P169" s="10">
        <v>1</v>
      </c>
      <c r="Q169" s="10">
        <v>0</v>
      </c>
      <c r="R169" s="10">
        <v>0</v>
      </c>
      <c r="S169" s="13">
        <v>0</v>
      </c>
      <c r="T169" s="10">
        <v>1</v>
      </c>
      <c r="U169" s="10">
        <v>0</v>
      </c>
      <c r="V169" s="10">
        <v>0</v>
      </c>
      <c r="W169" s="10"/>
      <c r="X169" s="10"/>
      <c r="Y169" s="10" t="s">
        <v>1117</v>
      </c>
      <c r="Z169" s="10"/>
      <c r="AA169" s="10"/>
      <c r="AB169" s="10"/>
      <c r="AC169" s="13">
        <v>45</v>
      </c>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row>
    <row r="170" spans="1:103" ht="15.75" customHeight="1" x14ac:dyDescent="0.2">
      <c r="A170" s="7">
        <v>169</v>
      </c>
      <c r="B170" s="8">
        <v>44259</v>
      </c>
      <c r="C170" s="9" t="s">
        <v>84</v>
      </c>
      <c r="D170" s="9" t="s">
        <v>26</v>
      </c>
      <c r="E170" s="10"/>
      <c r="F170" s="10"/>
      <c r="G170" s="10" t="s">
        <v>1118</v>
      </c>
      <c r="H170" s="10" t="s">
        <v>101</v>
      </c>
      <c r="I170" s="10" t="s">
        <v>1119</v>
      </c>
      <c r="J170" s="11">
        <v>8926402</v>
      </c>
      <c r="K170" s="11">
        <v>2</v>
      </c>
      <c r="L170" s="12" t="s">
        <v>1120</v>
      </c>
      <c r="M170" s="12" t="s">
        <v>1121</v>
      </c>
      <c r="N170" s="10" t="s">
        <v>1122</v>
      </c>
      <c r="O170" s="19" t="s">
        <v>489</v>
      </c>
      <c r="P170" s="13">
        <v>2</v>
      </c>
      <c r="Q170" s="13">
        <v>0</v>
      </c>
      <c r="R170" s="13">
        <v>0</v>
      </c>
      <c r="S170" s="13">
        <v>0</v>
      </c>
      <c r="T170" s="13">
        <v>0</v>
      </c>
      <c r="U170" s="13">
        <v>0</v>
      </c>
      <c r="V170" s="13">
        <v>0</v>
      </c>
      <c r="W170" s="10"/>
      <c r="X170" s="10"/>
      <c r="Y170" s="10" t="s">
        <v>490</v>
      </c>
      <c r="Z170" s="10"/>
      <c r="AA170" s="10"/>
      <c r="AB170" s="10"/>
      <c r="AC170" s="13">
        <v>25</v>
      </c>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row>
    <row r="171" spans="1:103" ht="15.75" customHeight="1" x14ac:dyDescent="0.2">
      <c r="A171" s="7">
        <v>170</v>
      </c>
      <c r="B171" s="8">
        <v>44259</v>
      </c>
      <c r="C171" s="9" t="s">
        <v>84</v>
      </c>
      <c r="D171" s="9" t="s">
        <v>26</v>
      </c>
      <c r="E171" s="10"/>
      <c r="F171" s="10"/>
      <c r="G171" s="10" t="s">
        <v>1123</v>
      </c>
      <c r="H171" s="10" t="s">
        <v>101</v>
      </c>
      <c r="I171" s="10" t="s">
        <v>1124</v>
      </c>
      <c r="J171" s="11">
        <v>8926223</v>
      </c>
      <c r="K171" s="11">
        <v>2</v>
      </c>
      <c r="L171" s="12" t="s">
        <v>1125</v>
      </c>
      <c r="M171" s="12" t="s">
        <v>1126</v>
      </c>
      <c r="N171" s="10" t="s">
        <v>1122</v>
      </c>
      <c r="O171" s="19" t="s">
        <v>489</v>
      </c>
      <c r="P171" s="13">
        <v>2</v>
      </c>
      <c r="Q171" s="13">
        <v>0</v>
      </c>
      <c r="R171" s="13">
        <v>0</v>
      </c>
      <c r="S171" s="13">
        <v>0</v>
      </c>
      <c r="T171" s="13">
        <v>0</v>
      </c>
      <c r="U171" s="13">
        <v>0</v>
      </c>
      <c r="V171" s="13">
        <v>0</v>
      </c>
      <c r="W171" s="10"/>
      <c r="X171" s="10"/>
      <c r="Y171" s="10" t="s">
        <v>490</v>
      </c>
      <c r="Z171" s="10"/>
      <c r="AA171" s="10"/>
      <c r="AB171" s="10"/>
      <c r="AC171" s="13">
        <v>30</v>
      </c>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row>
    <row r="172" spans="1:103" ht="15.75" customHeight="1" x14ac:dyDescent="0.2">
      <c r="A172" s="7">
        <v>171</v>
      </c>
      <c r="B172" s="8">
        <v>44259</v>
      </c>
      <c r="C172" s="9" t="s">
        <v>84</v>
      </c>
      <c r="D172" s="9" t="s">
        <v>26</v>
      </c>
      <c r="E172" s="10"/>
      <c r="F172" s="10"/>
      <c r="G172" s="10" t="s">
        <v>1127</v>
      </c>
      <c r="H172" s="10" t="s">
        <v>101</v>
      </c>
      <c r="I172" s="10" t="s">
        <v>1128</v>
      </c>
      <c r="J172" s="11">
        <v>8933726</v>
      </c>
      <c r="K172" s="11">
        <v>2</v>
      </c>
      <c r="L172" s="12" t="s">
        <v>1129</v>
      </c>
      <c r="M172" s="12" t="s">
        <v>1130</v>
      </c>
      <c r="N172" s="10" t="s">
        <v>1122</v>
      </c>
      <c r="O172" s="19" t="s">
        <v>489</v>
      </c>
      <c r="P172" s="13">
        <v>1</v>
      </c>
      <c r="Q172" s="13">
        <v>0</v>
      </c>
      <c r="R172" s="13">
        <v>0</v>
      </c>
      <c r="S172" s="13">
        <v>0</v>
      </c>
      <c r="T172" s="13">
        <v>0</v>
      </c>
      <c r="U172" s="13">
        <v>0</v>
      </c>
      <c r="V172" s="13">
        <v>0</v>
      </c>
      <c r="W172" s="10"/>
      <c r="X172" s="10"/>
      <c r="Y172" s="10" t="s">
        <v>490</v>
      </c>
      <c r="Z172" s="10"/>
      <c r="AA172" s="10"/>
      <c r="AB172" s="10"/>
      <c r="AC172" s="13">
        <v>40</v>
      </c>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row>
    <row r="173" spans="1:103" ht="15.75" customHeight="1" x14ac:dyDescent="0.2">
      <c r="A173" s="7">
        <v>172</v>
      </c>
      <c r="B173" s="8">
        <v>44259</v>
      </c>
      <c r="C173" s="9" t="s">
        <v>84</v>
      </c>
      <c r="D173" s="9" t="s">
        <v>26</v>
      </c>
      <c r="E173" s="10"/>
      <c r="F173" s="10"/>
      <c r="G173" s="10" t="s">
        <v>1131</v>
      </c>
      <c r="H173" s="10" t="s">
        <v>101</v>
      </c>
      <c r="I173" s="10" t="s">
        <v>1132</v>
      </c>
      <c r="J173" s="11">
        <v>8936693</v>
      </c>
      <c r="K173" s="11">
        <v>2</v>
      </c>
      <c r="L173" s="12" t="s">
        <v>1133</v>
      </c>
      <c r="M173" s="12" t="s">
        <v>1134</v>
      </c>
      <c r="N173" s="10" t="s">
        <v>1122</v>
      </c>
      <c r="O173" s="19" t="s">
        <v>489</v>
      </c>
      <c r="P173" s="13">
        <v>1</v>
      </c>
      <c r="Q173" s="13">
        <v>0</v>
      </c>
      <c r="R173" s="13">
        <v>0</v>
      </c>
      <c r="S173" s="13">
        <v>0</v>
      </c>
      <c r="T173" s="13">
        <v>0</v>
      </c>
      <c r="U173" s="13">
        <v>0</v>
      </c>
      <c r="V173" s="13">
        <v>0</v>
      </c>
      <c r="W173" s="10"/>
      <c r="X173" s="10"/>
      <c r="Y173" s="10" t="s">
        <v>1135</v>
      </c>
      <c r="Z173" s="10"/>
      <c r="AA173" s="10"/>
      <c r="AB173" s="10"/>
      <c r="AC173" s="13">
        <v>30</v>
      </c>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row>
    <row r="174" spans="1:103" ht="15.75" customHeight="1" x14ac:dyDescent="0.2">
      <c r="A174" s="7">
        <v>173</v>
      </c>
      <c r="B174" s="8">
        <v>44259</v>
      </c>
      <c r="C174" s="9" t="s">
        <v>84</v>
      </c>
      <c r="D174" s="9" t="s">
        <v>26</v>
      </c>
      <c r="E174" s="10"/>
      <c r="F174" s="8"/>
      <c r="G174" s="10" t="s">
        <v>1136</v>
      </c>
      <c r="H174" s="10" t="s">
        <v>101</v>
      </c>
      <c r="I174" s="10" t="s">
        <v>1137</v>
      </c>
      <c r="J174" s="11">
        <v>8930474</v>
      </c>
      <c r="K174" s="11">
        <v>2</v>
      </c>
      <c r="L174" s="12" t="s">
        <v>1138</v>
      </c>
      <c r="M174" s="12" t="s">
        <v>1139</v>
      </c>
      <c r="N174" s="10" t="s">
        <v>1122</v>
      </c>
      <c r="O174" s="19" t="s">
        <v>489</v>
      </c>
      <c r="P174" s="13">
        <v>2</v>
      </c>
      <c r="Q174" s="13">
        <v>0</v>
      </c>
      <c r="R174" s="13">
        <v>0</v>
      </c>
      <c r="S174" s="13">
        <v>0</v>
      </c>
      <c r="T174" s="13">
        <v>0</v>
      </c>
      <c r="U174" s="13">
        <v>0</v>
      </c>
      <c r="V174" s="13">
        <v>0</v>
      </c>
      <c r="W174" s="10"/>
      <c r="X174" s="8"/>
      <c r="Y174" s="10" t="s">
        <v>1140</v>
      </c>
      <c r="Z174" s="10"/>
      <c r="AA174" s="10"/>
      <c r="AB174" s="10"/>
      <c r="AC174" s="13">
        <v>40</v>
      </c>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row>
    <row r="175" spans="1:103" ht="15.75" customHeight="1" x14ac:dyDescent="0.2">
      <c r="A175" s="7">
        <v>174</v>
      </c>
      <c r="B175" s="8">
        <v>44259</v>
      </c>
      <c r="C175" s="9" t="s">
        <v>84</v>
      </c>
      <c r="D175" s="9" t="s">
        <v>26</v>
      </c>
      <c r="E175" s="10"/>
      <c r="F175" s="10"/>
      <c r="G175" s="10" t="s">
        <v>1141</v>
      </c>
      <c r="H175" s="10" t="s">
        <v>101</v>
      </c>
      <c r="I175" s="10" t="s">
        <v>1142</v>
      </c>
      <c r="J175" s="11">
        <v>8926690</v>
      </c>
      <c r="K175" s="11">
        <v>2</v>
      </c>
      <c r="L175" s="12" t="s">
        <v>1143</v>
      </c>
      <c r="M175" s="12" t="s">
        <v>1144</v>
      </c>
      <c r="N175" s="10" t="s">
        <v>1122</v>
      </c>
      <c r="O175" s="19" t="s">
        <v>489</v>
      </c>
      <c r="P175" s="13">
        <v>4</v>
      </c>
      <c r="Q175" s="13">
        <v>0</v>
      </c>
      <c r="R175" s="13">
        <v>0</v>
      </c>
      <c r="S175" s="13">
        <v>0</v>
      </c>
      <c r="T175" s="13">
        <v>0</v>
      </c>
      <c r="U175" s="13">
        <v>0</v>
      </c>
      <c r="V175" s="13">
        <v>0</v>
      </c>
      <c r="W175" s="10"/>
      <c r="X175" s="10"/>
      <c r="Y175" s="10" t="s">
        <v>490</v>
      </c>
      <c r="Z175" s="10"/>
      <c r="AA175" s="10"/>
      <c r="AB175" s="10"/>
      <c r="AC175" s="13">
        <v>50</v>
      </c>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row>
    <row r="176" spans="1:103" ht="15.75" customHeight="1" x14ac:dyDescent="0.2">
      <c r="A176" s="7">
        <v>175</v>
      </c>
      <c r="B176" s="8">
        <v>44259</v>
      </c>
      <c r="C176" s="9" t="s">
        <v>25</v>
      </c>
      <c r="D176" s="9" t="s">
        <v>26</v>
      </c>
      <c r="E176" s="10"/>
      <c r="F176" s="10"/>
      <c r="G176" s="10" t="s">
        <v>1145</v>
      </c>
      <c r="H176" s="10" t="s">
        <v>101</v>
      </c>
      <c r="I176" s="10" t="s">
        <v>1146</v>
      </c>
      <c r="J176" s="11">
        <v>8931332</v>
      </c>
      <c r="K176" s="11">
        <v>2</v>
      </c>
      <c r="L176" s="12" t="s">
        <v>1147</v>
      </c>
      <c r="M176" s="12" t="s">
        <v>1148</v>
      </c>
      <c r="N176" s="10" t="s">
        <v>1122</v>
      </c>
      <c r="O176" s="19" t="s">
        <v>489</v>
      </c>
      <c r="P176" s="13">
        <v>2</v>
      </c>
      <c r="Q176" s="13">
        <v>0</v>
      </c>
      <c r="R176" s="13">
        <v>0</v>
      </c>
      <c r="S176" s="13">
        <v>0</v>
      </c>
      <c r="T176" s="13">
        <v>0</v>
      </c>
      <c r="U176" s="13">
        <v>0</v>
      </c>
      <c r="V176" s="13">
        <v>0</v>
      </c>
      <c r="W176" s="10"/>
      <c r="X176" s="14"/>
      <c r="Y176" s="10" t="s">
        <v>1149</v>
      </c>
      <c r="Z176" s="10"/>
      <c r="AA176" s="10"/>
      <c r="AB176" s="10"/>
      <c r="AC176" s="13">
        <v>40</v>
      </c>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row>
    <row r="177" spans="1:103" ht="15.75" customHeight="1" x14ac:dyDescent="0.2">
      <c r="A177" s="7">
        <v>176</v>
      </c>
      <c r="B177" s="8">
        <v>44264</v>
      </c>
      <c r="C177" s="9" t="s">
        <v>159</v>
      </c>
      <c r="D177" s="9" t="s">
        <v>26</v>
      </c>
      <c r="E177" s="10"/>
      <c r="F177" s="10"/>
      <c r="G177" s="10" t="s">
        <v>1150</v>
      </c>
      <c r="H177" s="10" t="s">
        <v>48</v>
      </c>
      <c r="I177" s="10" t="s">
        <v>1151</v>
      </c>
      <c r="J177" s="11" t="s">
        <v>1152</v>
      </c>
      <c r="K177" s="11">
        <v>2</v>
      </c>
      <c r="L177" s="12" t="s">
        <v>1153</v>
      </c>
      <c r="M177" s="12" t="s">
        <v>1154</v>
      </c>
      <c r="N177" s="10" t="s">
        <v>1155</v>
      </c>
      <c r="O177" s="19" t="s">
        <v>1156</v>
      </c>
      <c r="P177" s="13">
        <v>0</v>
      </c>
      <c r="Q177" s="13">
        <v>0</v>
      </c>
      <c r="R177" s="13">
        <v>0</v>
      </c>
      <c r="S177" s="13">
        <v>2</v>
      </c>
      <c r="T177" s="13">
        <v>0</v>
      </c>
      <c r="U177" s="13">
        <v>0</v>
      </c>
      <c r="V177" s="13">
        <v>0</v>
      </c>
      <c r="W177" s="10"/>
      <c r="X177" s="10"/>
      <c r="Y177" s="10" t="s">
        <v>1157</v>
      </c>
      <c r="Z177" s="10"/>
      <c r="AA177" s="10"/>
      <c r="AB177" s="10"/>
      <c r="AC177" s="13">
        <v>540</v>
      </c>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row>
    <row r="178" spans="1:103" ht="15.75" customHeight="1" x14ac:dyDescent="0.2">
      <c r="A178" s="7">
        <v>177</v>
      </c>
      <c r="B178" s="8">
        <v>44264</v>
      </c>
      <c r="C178" s="9" t="s">
        <v>159</v>
      </c>
      <c r="D178" s="9" t="s">
        <v>26</v>
      </c>
      <c r="E178" s="10"/>
      <c r="F178" s="10"/>
      <c r="G178" s="10" t="s">
        <v>1158</v>
      </c>
      <c r="H178" s="10" t="s">
        <v>48</v>
      </c>
      <c r="I178" s="10" t="s">
        <v>1159</v>
      </c>
      <c r="J178" s="11">
        <v>3166838385</v>
      </c>
      <c r="K178" s="11">
        <v>2</v>
      </c>
      <c r="L178" s="12" t="s">
        <v>1160</v>
      </c>
      <c r="M178" s="12" t="s">
        <v>1161</v>
      </c>
      <c r="N178" s="10" t="s">
        <v>1162</v>
      </c>
      <c r="O178" s="19" t="s">
        <v>1163</v>
      </c>
      <c r="P178" s="13">
        <v>0</v>
      </c>
      <c r="Q178" s="13">
        <v>0</v>
      </c>
      <c r="R178" s="13">
        <v>0</v>
      </c>
      <c r="S178" s="13">
        <v>0</v>
      </c>
      <c r="T178" s="13">
        <v>1</v>
      </c>
      <c r="U178" s="13">
        <v>0</v>
      </c>
      <c r="V178" s="13">
        <v>0</v>
      </c>
      <c r="W178" s="10"/>
      <c r="X178" s="10"/>
      <c r="Y178" s="10" t="s">
        <v>1164</v>
      </c>
      <c r="Z178" s="10"/>
      <c r="AA178" s="10"/>
      <c r="AB178" s="10"/>
      <c r="AC178" s="13">
        <v>300</v>
      </c>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row>
    <row r="179" spans="1:103" ht="15.75" customHeight="1" x14ac:dyDescent="0.2">
      <c r="A179" s="7">
        <v>178</v>
      </c>
      <c r="B179" s="8">
        <v>44264</v>
      </c>
      <c r="C179" s="9" t="s">
        <v>84</v>
      </c>
      <c r="D179" s="10" t="s">
        <v>26</v>
      </c>
      <c r="E179" s="10"/>
      <c r="F179" s="10"/>
      <c r="G179" s="10" t="s">
        <v>1165</v>
      </c>
      <c r="H179" s="10" t="s">
        <v>48</v>
      </c>
      <c r="I179" s="10" t="s">
        <v>1166</v>
      </c>
      <c r="J179" s="11">
        <v>3145715144</v>
      </c>
      <c r="K179" s="11">
        <v>19</v>
      </c>
      <c r="L179" s="12" t="s">
        <v>1167</v>
      </c>
      <c r="M179" s="12" t="s">
        <v>1168</v>
      </c>
      <c r="N179" s="10" t="s">
        <v>1169</v>
      </c>
      <c r="O179" s="10" t="s">
        <v>1170</v>
      </c>
      <c r="P179" s="10">
        <v>2</v>
      </c>
      <c r="Q179" s="10">
        <v>0</v>
      </c>
      <c r="R179" s="10">
        <v>0</v>
      </c>
      <c r="S179" s="13">
        <v>0</v>
      </c>
      <c r="T179" s="10">
        <v>0</v>
      </c>
      <c r="U179" s="10">
        <v>0</v>
      </c>
      <c r="V179" s="10">
        <v>0</v>
      </c>
      <c r="W179" s="10"/>
      <c r="X179" s="10"/>
      <c r="Y179" s="10" t="s">
        <v>1171</v>
      </c>
      <c r="Z179" s="10"/>
      <c r="AA179" s="10"/>
      <c r="AB179" s="10"/>
      <c r="AC179" s="13">
        <v>250</v>
      </c>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row>
    <row r="180" spans="1:103" ht="15.75" customHeight="1" x14ac:dyDescent="0.2">
      <c r="A180" s="7">
        <v>179</v>
      </c>
      <c r="B180" s="8">
        <v>44264</v>
      </c>
      <c r="C180" s="10" t="s">
        <v>131</v>
      </c>
      <c r="D180" s="10" t="s">
        <v>35</v>
      </c>
      <c r="E180" s="10"/>
      <c r="F180" s="22">
        <v>44183</v>
      </c>
      <c r="G180" s="10" t="s">
        <v>1172</v>
      </c>
      <c r="H180" s="10" t="s">
        <v>48</v>
      </c>
      <c r="I180" s="10" t="s">
        <v>1173</v>
      </c>
      <c r="J180" s="11" t="s">
        <v>1174</v>
      </c>
      <c r="K180" s="11">
        <v>19</v>
      </c>
      <c r="L180" s="12" t="s">
        <v>1175</v>
      </c>
      <c r="M180" s="12" t="s">
        <v>1176</v>
      </c>
      <c r="N180" s="10" t="s">
        <v>1177</v>
      </c>
      <c r="O180" s="19" t="s">
        <v>1178</v>
      </c>
      <c r="P180" s="13">
        <v>1</v>
      </c>
      <c r="Q180" s="13">
        <v>0</v>
      </c>
      <c r="R180" s="13">
        <v>0</v>
      </c>
      <c r="S180" s="13">
        <v>0</v>
      </c>
      <c r="T180" s="13">
        <v>0</v>
      </c>
      <c r="U180" s="13">
        <v>0</v>
      </c>
      <c r="V180" s="13">
        <v>1</v>
      </c>
      <c r="W180" s="10" t="s">
        <v>601</v>
      </c>
      <c r="X180" s="22">
        <v>44183</v>
      </c>
      <c r="Y180" s="10" t="s">
        <v>1179</v>
      </c>
      <c r="Z180" s="10"/>
      <c r="AA180" s="10"/>
      <c r="AB180" s="10"/>
      <c r="AC180" s="13">
        <v>40</v>
      </c>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row>
    <row r="181" spans="1:103" ht="15.75" customHeight="1" x14ac:dyDescent="0.2">
      <c r="A181" s="7">
        <v>180</v>
      </c>
      <c r="B181" s="8">
        <v>44264</v>
      </c>
      <c r="C181" s="10" t="s">
        <v>131</v>
      </c>
      <c r="D181" s="10" t="s">
        <v>26</v>
      </c>
      <c r="E181" s="10"/>
      <c r="F181" s="10"/>
      <c r="G181" s="10" t="s">
        <v>1180</v>
      </c>
      <c r="H181" s="10" t="s">
        <v>48</v>
      </c>
      <c r="I181" s="10" t="s">
        <v>1181</v>
      </c>
      <c r="J181" s="11" t="s">
        <v>1182</v>
      </c>
      <c r="K181" s="11">
        <v>19</v>
      </c>
      <c r="L181" s="12" t="s">
        <v>1183</v>
      </c>
      <c r="M181" s="12" t="s">
        <v>1176</v>
      </c>
      <c r="N181" s="10" t="s">
        <v>1184</v>
      </c>
      <c r="O181" s="19" t="s">
        <v>1185</v>
      </c>
      <c r="P181" s="13">
        <v>2</v>
      </c>
      <c r="Q181" s="13">
        <v>0</v>
      </c>
      <c r="R181" s="13">
        <v>0</v>
      </c>
      <c r="S181" s="13">
        <v>0</v>
      </c>
      <c r="T181" s="13">
        <v>3</v>
      </c>
      <c r="U181" s="13">
        <v>0</v>
      </c>
      <c r="V181" s="13">
        <v>0</v>
      </c>
      <c r="W181" s="10"/>
      <c r="X181" s="10"/>
      <c r="Y181" s="10" t="s">
        <v>1186</v>
      </c>
      <c r="Z181" s="10"/>
      <c r="AA181" s="10"/>
      <c r="AB181" s="10"/>
      <c r="AC181" s="13">
        <v>20</v>
      </c>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row>
    <row r="182" spans="1:103" ht="15.75" customHeight="1" x14ac:dyDescent="0.2">
      <c r="A182" s="7">
        <v>181</v>
      </c>
      <c r="B182" s="8">
        <v>44278</v>
      </c>
      <c r="C182" s="10" t="s">
        <v>115</v>
      </c>
      <c r="D182" s="10" t="s">
        <v>26</v>
      </c>
      <c r="E182" s="10" t="s">
        <v>469</v>
      </c>
      <c r="F182" s="35"/>
      <c r="G182" s="10" t="s">
        <v>1187</v>
      </c>
      <c r="H182" s="10" t="s">
        <v>101</v>
      </c>
      <c r="I182" s="10" t="s">
        <v>1188</v>
      </c>
      <c r="J182" s="11">
        <v>3155186769</v>
      </c>
      <c r="K182" s="11">
        <v>19</v>
      </c>
      <c r="L182" s="12"/>
      <c r="M182" s="12" t="s">
        <v>1108</v>
      </c>
      <c r="N182" s="10" t="s">
        <v>1189</v>
      </c>
      <c r="O182" s="10" t="s">
        <v>1190</v>
      </c>
      <c r="P182" s="10">
        <v>1</v>
      </c>
      <c r="Q182" s="10">
        <v>0</v>
      </c>
      <c r="R182" s="10">
        <v>0</v>
      </c>
      <c r="S182" s="13">
        <v>0</v>
      </c>
      <c r="T182" s="10">
        <v>1</v>
      </c>
      <c r="U182" s="10">
        <v>0</v>
      </c>
      <c r="V182" s="10">
        <v>0</v>
      </c>
      <c r="W182" s="10"/>
      <c r="X182" s="14"/>
      <c r="Y182" s="10" t="s">
        <v>535</v>
      </c>
      <c r="Z182" s="10"/>
      <c r="AA182" s="10"/>
      <c r="AB182" s="10"/>
      <c r="AC182" s="13">
        <v>36</v>
      </c>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row>
    <row r="183" spans="1:103" ht="15.75" customHeight="1" x14ac:dyDescent="0.2">
      <c r="A183" s="7">
        <v>182</v>
      </c>
      <c r="B183" s="8">
        <v>44279</v>
      </c>
      <c r="C183" s="10" t="s">
        <v>115</v>
      </c>
      <c r="D183" s="10" t="s">
        <v>26</v>
      </c>
      <c r="E183" s="10" t="s">
        <v>469</v>
      </c>
      <c r="F183" s="10"/>
      <c r="G183" s="10" t="s">
        <v>1191</v>
      </c>
      <c r="H183" s="10" t="s">
        <v>101</v>
      </c>
      <c r="I183" s="10" t="s">
        <v>1192</v>
      </c>
      <c r="J183" s="11">
        <v>3451044</v>
      </c>
      <c r="K183" s="11">
        <v>19</v>
      </c>
      <c r="L183" s="12"/>
      <c r="M183" s="12" t="s">
        <v>1108</v>
      </c>
      <c r="N183" s="10" t="s">
        <v>1193</v>
      </c>
      <c r="O183" s="10" t="s">
        <v>1194</v>
      </c>
      <c r="P183" s="10">
        <v>1</v>
      </c>
      <c r="Q183" s="10">
        <v>0</v>
      </c>
      <c r="R183" s="10">
        <v>0</v>
      </c>
      <c r="S183" s="13">
        <v>0</v>
      </c>
      <c r="T183" s="10">
        <v>0</v>
      </c>
      <c r="U183" s="10">
        <v>0</v>
      </c>
      <c r="V183" s="10">
        <v>0</v>
      </c>
      <c r="W183" s="10"/>
      <c r="X183" s="10"/>
      <c r="Y183" s="10" t="s">
        <v>1195</v>
      </c>
      <c r="Z183" s="10"/>
      <c r="AA183" s="10"/>
      <c r="AB183" s="10"/>
      <c r="AC183" s="13">
        <v>54</v>
      </c>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row>
    <row r="184" spans="1:103" ht="15.75" customHeight="1" x14ac:dyDescent="0.2">
      <c r="A184" s="7">
        <v>183</v>
      </c>
      <c r="B184" s="8">
        <v>44279</v>
      </c>
      <c r="C184" s="10" t="s">
        <v>115</v>
      </c>
      <c r="D184" s="10" t="s">
        <v>26</v>
      </c>
      <c r="E184" s="10" t="s">
        <v>469</v>
      </c>
      <c r="F184" s="10"/>
      <c r="G184" s="10" t="s">
        <v>1196</v>
      </c>
      <c r="H184" s="10" t="s">
        <v>101</v>
      </c>
      <c r="I184" s="10" t="s">
        <v>1197</v>
      </c>
      <c r="J184" s="11">
        <v>3013201225</v>
      </c>
      <c r="K184" s="11">
        <v>10</v>
      </c>
      <c r="L184" s="12"/>
      <c r="M184" s="12" t="s">
        <v>1108</v>
      </c>
      <c r="N184" s="10" t="s">
        <v>1198</v>
      </c>
      <c r="O184" s="10" t="s">
        <v>1199</v>
      </c>
      <c r="P184" s="10">
        <v>3</v>
      </c>
      <c r="Q184" s="10">
        <v>0</v>
      </c>
      <c r="R184" s="10">
        <v>0</v>
      </c>
      <c r="S184" s="13">
        <v>0</v>
      </c>
      <c r="T184" s="10">
        <v>1</v>
      </c>
      <c r="U184" s="10">
        <v>0</v>
      </c>
      <c r="V184" s="10">
        <v>0</v>
      </c>
      <c r="W184" s="10"/>
      <c r="X184" s="10"/>
      <c r="Y184" s="10" t="s">
        <v>1200</v>
      </c>
      <c r="Z184" s="10"/>
      <c r="AA184" s="10"/>
      <c r="AB184" s="10"/>
      <c r="AC184" s="13">
        <v>49</v>
      </c>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row>
    <row r="185" spans="1:103" ht="15.75" customHeight="1" x14ac:dyDescent="0.2">
      <c r="A185" s="7">
        <v>184</v>
      </c>
      <c r="B185" s="8">
        <v>44264</v>
      </c>
      <c r="C185" s="9" t="s">
        <v>99</v>
      </c>
      <c r="D185" s="9" t="s">
        <v>26</v>
      </c>
      <c r="E185" s="10"/>
      <c r="F185" s="14"/>
      <c r="G185" s="10" t="s">
        <v>1201</v>
      </c>
      <c r="H185" s="10" t="s">
        <v>610</v>
      </c>
      <c r="I185" s="10" t="s">
        <v>1202</v>
      </c>
      <c r="J185" s="10" t="s">
        <v>1203</v>
      </c>
      <c r="K185" s="11">
        <v>2</v>
      </c>
      <c r="L185" s="12" t="s">
        <v>1204</v>
      </c>
      <c r="M185" s="54" t="s">
        <v>1205</v>
      </c>
      <c r="N185" s="10" t="s">
        <v>1206</v>
      </c>
      <c r="O185" s="55" t="s">
        <v>1207</v>
      </c>
      <c r="P185" s="13">
        <v>2</v>
      </c>
      <c r="Q185" s="13">
        <v>2</v>
      </c>
      <c r="R185" s="13">
        <v>2</v>
      </c>
      <c r="S185" s="13">
        <v>0</v>
      </c>
      <c r="T185" s="13">
        <v>0</v>
      </c>
      <c r="U185" s="13">
        <v>0</v>
      </c>
      <c r="V185" s="10"/>
      <c r="W185" s="10"/>
      <c r="X185" s="10"/>
      <c r="Y185" s="36" t="s">
        <v>1208</v>
      </c>
      <c r="Z185" s="10"/>
      <c r="AA185" s="10"/>
      <c r="AB185" s="13"/>
      <c r="AC185" s="10">
        <v>3500</v>
      </c>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row>
    <row r="186" spans="1:103" ht="15.75" customHeight="1" x14ac:dyDescent="0.25">
      <c r="A186" s="7">
        <v>185</v>
      </c>
      <c r="B186" s="8">
        <v>44264</v>
      </c>
      <c r="C186" s="9" t="s">
        <v>99</v>
      </c>
      <c r="D186" s="9" t="s">
        <v>26</v>
      </c>
      <c r="E186" s="10"/>
      <c r="F186" s="14"/>
      <c r="G186" s="10" t="s">
        <v>1209</v>
      </c>
      <c r="H186" s="10" t="s">
        <v>28</v>
      </c>
      <c r="I186" s="10" t="s">
        <v>1210</v>
      </c>
      <c r="J186" s="13">
        <v>3002710608</v>
      </c>
      <c r="K186" s="11">
        <v>2</v>
      </c>
      <c r="L186" s="12" t="s">
        <v>1211</v>
      </c>
      <c r="M186" s="12" t="s">
        <v>1212</v>
      </c>
      <c r="N186" s="10" t="s">
        <v>1213</v>
      </c>
      <c r="O186" s="56"/>
      <c r="P186" s="13">
        <v>2</v>
      </c>
      <c r="Q186" s="13">
        <v>0</v>
      </c>
      <c r="R186" s="13">
        <v>0</v>
      </c>
      <c r="S186" s="13">
        <v>0</v>
      </c>
      <c r="T186" s="13">
        <v>0</v>
      </c>
      <c r="U186" s="13">
        <v>0</v>
      </c>
      <c r="V186" s="10"/>
      <c r="W186" s="10"/>
      <c r="X186" s="10"/>
      <c r="Y186" s="36" t="s">
        <v>1214</v>
      </c>
      <c r="Z186" s="10"/>
      <c r="AA186" s="10"/>
      <c r="AB186" s="13"/>
      <c r="AC186" s="10">
        <v>158</v>
      </c>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row>
    <row r="187" spans="1:103" ht="15.75" customHeight="1" x14ac:dyDescent="0.2">
      <c r="A187" s="7">
        <v>186</v>
      </c>
      <c r="B187" s="8">
        <v>44280</v>
      </c>
      <c r="C187" s="10" t="s">
        <v>115</v>
      </c>
      <c r="D187" s="10" t="s">
        <v>26</v>
      </c>
      <c r="E187" s="10" t="s">
        <v>469</v>
      </c>
      <c r="F187" s="10"/>
      <c r="G187" s="10" t="s">
        <v>1215</v>
      </c>
      <c r="H187" s="10" t="s">
        <v>101</v>
      </c>
      <c r="I187" s="10" t="s">
        <v>1216</v>
      </c>
      <c r="J187" s="11">
        <v>3016422926</v>
      </c>
      <c r="K187" s="11">
        <v>19</v>
      </c>
      <c r="L187" s="12"/>
      <c r="M187" s="12"/>
      <c r="N187" s="10" t="s">
        <v>1217</v>
      </c>
      <c r="O187" s="10" t="s">
        <v>1218</v>
      </c>
      <c r="P187" s="10">
        <v>1</v>
      </c>
      <c r="Q187" s="10">
        <v>0</v>
      </c>
      <c r="R187" s="10">
        <v>0</v>
      </c>
      <c r="S187" s="13">
        <v>0</v>
      </c>
      <c r="T187" s="10">
        <v>2</v>
      </c>
      <c r="U187" s="10">
        <v>0</v>
      </c>
      <c r="V187" s="10">
        <v>0</v>
      </c>
      <c r="W187" s="10"/>
      <c r="X187" s="10"/>
      <c r="Y187" s="10" t="s">
        <v>1219</v>
      </c>
      <c r="Z187" s="10"/>
      <c r="AA187" s="10"/>
      <c r="AB187" s="10"/>
      <c r="AC187" s="13">
        <v>126</v>
      </c>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row>
    <row r="188" spans="1:103" ht="15.75" customHeight="1" x14ac:dyDescent="0.2">
      <c r="A188" s="7">
        <v>187</v>
      </c>
      <c r="B188" s="8">
        <v>44265</v>
      </c>
      <c r="C188" s="9" t="s">
        <v>84</v>
      </c>
      <c r="D188" s="10" t="s">
        <v>26</v>
      </c>
      <c r="E188" s="10"/>
      <c r="F188" s="10"/>
      <c r="G188" s="10" t="s">
        <v>1220</v>
      </c>
      <c r="H188" s="10" t="s">
        <v>56</v>
      </c>
      <c r="I188" s="10" t="s">
        <v>1221</v>
      </c>
      <c r="J188" s="11">
        <v>8964799</v>
      </c>
      <c r="K188" s="11">
        <v>2</v>
      </c>
      <c r="L188" s="12" t="s">
        <v>1222</v>
      </c>
      <c r="M188" s="12" t="s">
        <v>1223</v>
      </c>
      <c r="N188" s="10" t="s">
        <v>821</v>
      </c>
      <c r="O188" s="19" t="s">
        <v>489</v>
      </c>
      <c r="P188" s="10">
        <v>3</v>
      </c>
      <c r="Q188" s="10">
        <v>0</v>
      </c>
      <c r="R188" s="10">
        <v>0</v>
      </c>
      <c r="S188" s="13">
        <v>0</v>
      </c>
      <c r="T188" s="10">
        <v>0</v>
      </c>
      <c r="U188" s="10">
        <v>0</v>
      </c>
      <c r="V188" s="10">
        <v>0</v>
      </c>
      <c r="W188" s="10"/>
      <c r="X188" s="10"/>
      <c r="Y188" s="36" t="s">
        <v>490</v>
      </c>
      <c r="Z188" s="10"/>
      <c r="AA188" s="10"/>
      <c r="AB188" s="10"/>
      <c r="AC188" s="13">
        <v>40</v>
      </c>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row>
    <row r="189" spans="1:103" ht="15.75" customHeight="1" x14ac:dyDescent="0.2">
      <c r="A189" s="7">
        <v>188</v>
      </c>
      <c r="B189" s="8">
        <v>44265</v>
      </c>
      <c r="C189" s="9" t="s">
        <v>25</v>
      </c>
      <c r="D189" s="10" t="s">
        <v>26</v>
      </c>
      <c r="E189" s="10"/>
      <c r="F189" s="10"/>
      <c r="G189" s="10" t="s">
        <v>1224</v>
      </c>
      <c r="H189" s="10" t="s">
        <v>56</v>
      </c>
      <c r="I189" s="10" t="s">
        <v>1225</v>
      </c>
      <c r="J189" s="11">
        <v>5575616</v>
      </c>
      <c r="K189" s="11">
        <v>2</v>
      </c>
      <c r="L189" s="12" t="s">
        <v>1226</v>
      </c>
      <c r="M189" s="12" t="s">
        <v>1227</v>
      </c>
      <c r="N189" s="10" t="s">
        <v>405</v>
      </c>
      <c r="O189" s="19" t="s">
        <v>489</v>
      </c>
      <c r="P189" s="10">
        <v>2</v>
      </c>
      <c r="Q189" s="10">
        <v>0</v>
      </c>
      <c r="R189" s="10">
        <v>0</v>
      </c>
      <c r="S189" s="13">
        <v>0</v>
      </c>
      <c r="T189" s="10">
        <v>0</v>
      </c>
      <c r="U189" s="10">
        <v>0</v>
      </c>
      <c r="V189" s="10">
        <v>0</v>
      </c>
      <c r="W189" s="10"/>
      <c r="X189" s="10"/>
      <c r="Y189" s="36" t="s">
        <v>490</v>
      </c>
      <c r="Z189" s="10"/>
      <c r="AA189" s="10"/>
      <c r="AB189" s="10"/>
      <c r="AC189" s="13">
        <v>50</v>
      </c>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row>
    <row r="190" spans="1:103" ht="15" customHeight="1" x14ac:dyDescent="0.2">
      <c r="A190" s="7">
        <v>189</v>
      </c>
      <c r="B190" s="8">
        <v>44265</v>
      </c>
      <c r="C190" s="9" t="s">
        <v>84</v>
      </c>
      <c r="D190" s="10" t="s">
        <v>26</v>
      </c>
      <c r="E190" s="10"/>
      <c r="F190" s="8"/>
      <c r="G190" s="10" t="s">
        <v>1228</v>
      </c>
      <c r="H190" s="10" t="s">
        <v>56</v>
      </c>
      <c r="I190" s="10" t="s">
        <v>1229</v>
      </c>
      <c r="J190" s="11">
        <v>8921208</v>
      </c>
      <c r="K190" s="11">
        <v>2</v>
      </c>
      <c r="L190" s="12" t="s">
        <v>1230</v>
      </c>
      <c r="M190" s="12" t="s">
        <v>1231</v>
      </c>
      <c r="N190" s="10" t="s">
        <v>821</v>
      </c>
      <c r="O190" s="19" t="s">
        <v>489</v>
      </c>
      <c r="P190" s="10">
        <v>2</v>
      </c>
      <c r="Q190" s="10">
        <v>0</v>
      </c>
      <c r="R190" s="10">
        <v>0</v>
      </c>
      <c r="S190" s="13">
        <v>0</v>
      </c>
      <c r="T190" s="10">
        <v>0</v>
      </c>
      <c r="U190" s="10">
        <v>0</v>
      </c>
      <c r="V190" s="10">
        <v>0</v>
      </c>
      <c r="W190" s="10"/>
      <c r="X190" s="8"/>
      <c r="Y190" s="36" t="s">
        <v>490</v>
      </c>
      <c r="Z190" s="10"/>
      <c r="AA190" s="10"/>
      <c r="AB190" s="10"/>
      <c r="AC190" s="13">
        <v>60</v>
      </c>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row>
    <row r="191" spans="1:103" ht="15" customHeight="1" x14ac:dyDescent="0.2">
      <c r="A191" s="7">
        <v>190</v>
      </c>
      <c r="B191" s="8">
        <v>44265</v>
      </c>
      <c r="C191" s="9" t="s">
        <v>25</v>
      </c>
      <c r="D191" s="10" t="s">
        <v>26</v>
      </c>
      <c r="E191" s="10"/>
      <c r="F191" s="8"/>
      <c r="G191" s="10" t="s">
        <v>1232</v>
      </c>
      <c r="H191" s="10" t="s">
        <v>56</v>
      </c>
      <c r="I191" s="10" t="s">
        <v>1233</v>
      </c>
      <c r="J191" s="11">
        <v>6616608</v>
      </c>
      <c r="K191" s="11">
        <v>2</v>
      </c>
      <c r="L191" s="12" t="s">
        <v>1234</v>
      </c>
      <c r="M191" s="12" t="s">
        <v>1235</v>
      </c>
      <c r="N191" s="10" t="s">
        <v>405</v>
      </c>
      <c r="O191" s="19" t="s">
        <v>489</v>
      </c>
      <c r="P191" s="10">
        <v>8</v>
      </c>
      <c r="Q191" s="10">
        <v>0</v>
      </c>
      <c r="R191" s="10">
        <v>0</v>
      </c>
      <c r="S191" s="13">
        <v>0</v>
      </c>
      <c r="T191" s="10">
        <v>1</v>
      </c>
      <c r="U191" s="10">
        <v>0</v>
      </c>
      <c r="V191" s="10">
        <v>0</v>
      </c>
      <c r="W191" s="10"/>
      <c r="X191" s="10"/>
      <c r="Y191" s="36" t="s">
        <v>490</v>
      </c>
      <c r="Z191" s="10"/>
      <c r="AA191" s="10"/>
      <c r="AB191" s="10"/>
      <c r="AC191" s="13">
        <v>40</v>
      </c>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row>
    <row r="192" spans="1:103" ht="15" customHeight="1" x14ac:dyDescent="0.2">
      <c r="A192" s="7">
        <v>191</v>
      </c>
      <c r="B192" s="8">
        <v>44265</v>
      </c>
      <c r="C192" s="9" t="s">
        <v>84</v>
      </c>
      <c r="D192" s="10" t="s">
        <v>26</v>
      </c>
      <c r="E192" s="10"/>
      <c r="F192" s="10"/>
      <c r="G192" s="10" t="s">
        <v>1236</v>
      </c>
      <c r="H192" s="10" t="s">
        <v>56</v>
      </c>
      <c r="I192" s="10" t="s">
        <v>1237</v>
      </c>
      <c r="J192" s="11">
        <v>6535872</v>
      </c>
      <c r="K192" s="11">
        <v>2</v>
      </c>
      <c r="L192" s="12" t="s">
        <v>1230</v>
      </c>
      <c r="M192" s="12" t="s">
        <v>1231</v>
      </c>
      <c r="N192" s="10" t="s">
        <v>821</v>
      </c>
      <c r="O192" s="19" t="s">
        <v>489</v>
      </c>
      <c r="P192" s="10">
        <v>1</v>
      </c>
      <c r="Q192" s="10">
        <v>0</v>
      </c>
      <c r="R192" s="10">
        <v>0</v>
      </c>
      <c r="S192" s="13">
        <v>0</v>
      </c>
      <c r="T192" s="10">
        <v>0</v>
      </c>
      <c r="U192" s="10">
        <v>0</v>
      </c>
      <c r="V192" s="10">
        <v>0</v>
      </c>
      <c r="W192" s="10"/>
      <c r="X192" s="8"/>
      <c r="Y192" s="36" t="s">
        <v>490</v>
      </c>
      <c r="Z192" s="10"/>
      <c r="AA192" s="10"/>
      <c r="AB192" s="10"/>
      <c r="AC192" s="13">
        <v>30</v>
      </c>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row>
    <row r="193" spans="1:103" ht="15" customHeight="1" x14ac:dyDescent="0.2">
      <c r="A193" s="7">
        <v>192</v>
      </c>
      <c r="B193" s="8">
        <v>44265</v>
      </c>
      <c r="C193" s="9" t="s">
        <v>131</v>
      </c>
      <c r="D193" s="10" t="s">
        <v>35</v>
      </c>
      <c r="E193" s="10" t="s">
        <v>469</v>
      </c>
      <c r="F193" s="35">
        <v>44082</v>
      </c>
      <c r="G193" s="10" t="s">
        <v>1238</v>
      </c>
      <c r="H193" s="10" t="s">
        <v>48</v>
      </c>
      <c r="I193" s="10" t="s">
        <v>1239</v>
      </c>
      <c r="J193" s="11" t="s">
        <v>1240</v>
      </c>
      <c r="K193" s="11">
        <v>17</v>
      </c>
      <c r="L193" s="12" t="s">
        <v>1241</v>
      </c>
      <c r="M193" s="12" t="s">
        <v>1242</v>
      </c>
      <c r="N193" s="10" t="s">
        <v>1243</v>
      </c>
      <c r="O193" s="19" t="s">
        <v>1244</v>
      </c>
      <c r="P193" s="13">
        <v>2</v>
      </c>
      <c r="Q193" s="13">
        <v>0</v>
      </c>
      <c r="R193" s="13">
        <v>0</v>
      </c>
      <c r="S193" s="13">
        <v>0</v>
      </c>
      <c r="T193" s="13">
        <v>0</v>
      </c>
      <c r="U193" s="13">
        <v>0</v>
      </c>
      <c r="V193" s="13">
        <v>0</v>
      </c>
      <c r="W193" s="10" t="s">
        <v>122</v>
      </c>
      <c r="X193" s="43">
        <v>44082</v>
      </c>
      <c r="Y193" s="10" t="s">
        <v>1245</v>
      </c>
      <c r="Z193" s="10"/>
      <c r="AA193" s="10"/>
      <c r="AB193" s="10"/>
      <c r="AC193" s="13">
        <v>750</v>
      </c>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row>
    <row r="194" spans="1:103" ht="15" customHeight="1" x14ac:dyDescent="0.25">
      <c r="A194" s="7">
        <v>193</v>
      </c>
      <c r="B194" s="8">
        <v>44265</v>
      </c>
      <c r="C194" s="9" t="s">
        <v>99</v>
      </c>
      <c r="D194" s="9" t="s">
        <v>26</v>
      </c>
      <c r="E194" s="10" t="s">
        <v>36</v>
      </c>
      <c r="F194" s="14"/>
      <c r="G194" s="10" t="s">
        <v>1246</v>
      </c>
      <c r="H194" s="10" t="s">
        <v>101</v>
      </c>
      <c r="I194" s="10" t="s">
        <v>1247</v>
      </c>
      <c r="J194" s="10"/>
      <c r="K194" s="11">
        <v>2</v>
      </c>
      <c r="L194" s="12" t="s">
        <v>1248</v>
      </c>
      <c r="M194" s="12" t="s">
        <v>1249</v>
      </c>
      <c r="N194" s="10"/>
      <c r="O194" s="57"/>
      <c r="P194" s="13">
        <v>1</v>
      </c>
      <c r="Q194" s="13">
        <v>0</v>
      </c>
      <c r="R194" s="13">
        <v>0</v>
      </c>
      <c r="S194" s="13">
        <v>0</v>
      </c>
      <c r="T194" s="13">
        <v>1</v>
      </c>
      <c r="U194" s="13">
        <v>0</v>
      </c>
      <c r="V194" s="10"/>
      <c r="W194" s="10"/>
      <c r="X194" s="10"/>
      <c r="Y194" s="36" t="s">
        <v>1250</v>
      </c>
      <c r="Z194" s="10"/>
      <c r="AA194" s="10"/>
      <c r="AB194" s="13"/>
      <c r="AC194" s="58">
        <v>100</v>
      </c>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row>
    <row r="195" spans="1:103" ht="15" customHeight="1" x14ac:dyDescent="0.25">
      <c r="A195" s="7">
        <v>194</v>
      </c>
      <c r="B195" s="8">
        <v>44265</v>
      </c>
      <c r="C195" s="9" t="s">
        <v>99</v>
      </c>
      <c r="D195" s="9" t="s">
        <v>26</v>
      </c>
      <c r="E195" s="10" t="s">
        <v>36</v>
      </c>
      <c r="F195" s="14"/>
      <c r="G195" s="10" t="s">
        <v>1251</v>
      </c>
      <c r="H195" s="10" t="s">
        <v>101</v>
      </c>
      <c r="I195" s="10" t="s">
        <v>1252</v>
      </c>
      <c r="J195" s="10"/>
      <c r="K195" s="11">
        <v>2</v>
      </c>
      <c r="L195" s="12" t="s">
        <v>1253</v>
      </c>
      <c r="M195" s="12" t="s">
        <v>1254</v>
      </c>
      <c r="N195" s="10"/>
      <c r="O195" s="57"/>
      <c r="P195" s="13">
        <v>1</v>
      </c>
      <c r="Q195" s="13">
        <v>0</v>
      </c>
      <c r="R195" s="13">
        <v>0</v>
      </c>
      <c r="S195" s="13">
        <v>0</v>
      </c>
      <c r="T195" s="13">
        <v>2</v>
      </c>
      <c r="U195" s="13">
        <v>0</v>
      </c>
      <c r="V195" s="10"/>
      <c r="W195" s="10"/>
      <c r="X195" s="10"/>
      <c r="Y195" s="36" t="s">
        <v>1250</v>
      </c>
      <c r="Z195" s="10"/>
      <c r="AA195" s="10"/>
      <c r="AB195" s="13"/>
      <c r="AC195" s="58">
        <v>120</v>
      </c>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row>
    <row r="196" spans="1:103" ht="15" customHeight="1" x14ac:dyDescent="0.25">
      <c r="A196" s="7">
        <v>195</v>
      </c>
      <c r="B196" s="8">
        <v>44265</v>
      </c>
      <c r="C196" s="9" t="s">
        <v>159</v>
      </c>
      <c r="D196" s="9" t="s">
        <v>26</v>
      </c>
      <c r="E196" s="10" t="s">
        <v>36</v>
      </c>
      <c r="F196" s="14"/>
      <c r="G196" s="10" t="s">
        <v>1255</v>
      </c>
      <c r="H196" s="10" t="s">
        <v>101</v>
      </c>
      <c r="I196" s="10" t="s">
        <v>1256</v>
      </c>
      <c r="J196" s="10"/>
      <c r="K196" s="11">
        <v>2</v>
      </c>
      <c r="L196" s="12" t="s">
        <v>1068</v>
      </c>
      <c r="M196" s="12" t="s">
        <v>1257</v>
      </c>
      <c r="N196" s="10"/>
      <c r="O196" s="57"/>
      <c r="P196" s="13">
        <v>0</v>
      </c>
      <c r="Q196" s="13">
        <v>0</v>
      </c>
      <c r="R196" s="13">
        <v>0</v>
      </c>
      <c r="S196" s="13">
        <v>0</v>
      </c>
      <c r="T196" s="13">
        <v>1</v>
      </c>
      <c r="U196" s="13">
        <v>0</v>
      </c>
      <c r="V196" s="10"/>
      <c r="W196" s="10"/>
      <c r="X196" s="10"/>
      <c r="Y196" s="36" t="s">
        <v>1258</v>
      </c>
      <c r="Z196" s="10"/>
      <c r="AA196" s="10"/>
      <c r="AB196" s="13"/>
      <c r="AC196" s="58">
        <v>100</v>
      </c>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row>
    <row r="197" spans="1:103" ht="15" customHeight="1" x14ac:dyDescent="0.2">
      <c r="A197" s="7">
        <v>196</v>
      </c>
      <c r="B197" s="8">
        <v>44265</v>
      </c>
      <c r="C197" s="9" t="s">
        <v>159</v>
      </c>
      <c r="D197" s="9" t="s">
        <v>26</v>
      </c>
      <c r="E197" s="10" t="s">
        <v>36</v>
      </c>
      <c r="F197" s="14"/>
      <c r="G197" s="10" t="s">
        <v>1259</v>
      </c>
      <c r="H197" s="10" t="s">
        <v>610</v>
      </c>
      <c r="I197" s="10" t="s">
        <v>1260</v>
      </c>
      <c r="J197" s="10"/>
      <c r="K197" s="11">
        <v>2</v>
      </c>
      <c r="L197" s="12" t="s">
        <v>1261</v>
      </c>
      <c r="M197" s="12" t="s">
        <v>163</v>
      </c>
      <c r="N197" s="10"/>
      <c r="O197" s="10"/>
      <c r="P197" s="13">
        <v>1</v>
      </c>
      <c r="Q197" s="13">
        <v>0</v>
      </c>
      <c r="R197" s="13">
        <v>0</v>
      </c>
      <c r="S197" s="13">
        <v>0</v>
      </c>
      <c r="T197" s="13">
        <v>1</v>
      </c>
      <c r="U197" s="13">
        <v>0</v>
      </c>
      <c r="V197" s="10"/>
      <c r="W197" s="10"/>
      <c r="X197" s="10"/>
      <c r="Y197" s="36" t="s">
        <v>1262</v>
      </c>
      <c r="Z197" s="10"/>
      <c r="AA197" s="10"/>
      <c r="AB197" s="13"/>
      <c r="AC197" s="58">
        <v>100</v>
      </c>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row>
    <row r="198" spans="1:103" ht="15.75" customHeight="1" x14ac:dyDescent="0.2">
      <c r="A198" s="7">
        <v>197</v>
      </c>
      <c r="B198" s="8">
        <v>44266</v>
      </c>
      <c r="C198" s="9" t="s">
        <v>84</v>
      </c>
      <c r="D198" s="10" t="s">
        <v>26</v>
      </c>
      <c r="E198" s="10"/>
      <c r="F198" s="10"/>
      <c r="G198" s="10" t="s">
        <v>1263</v>
      </c>
      <c r="H198" s="10" t="s">
        <v>56</v>
      </c>
      <c r="I198" s="10" t="s">
        <v>1264</v>
      </c>
      <c r="J198" s="11">
        <v>3133630419</v>
      </c>
      <c r="K198" s="11">
        <v>2</v>
      </c>
      <c r="L198" s="12" t="s">
        <v>1265</v>
      </c>
      <c r="M198" s="12" t="s">
        <v>1266</v>
      </c>
      <c r="N198" s="10" t="s">
        <v>1267</v>
      </c>
      <c r="O198" s="10" t="s">
        <v>1268</v>
      </c>
      <c r="P198" s="10">
        <v>1</v>
      </c>
      <c r="Q198" s="10">
        <v>0</v>
      </c>
      <c r="R198" s="10">
        <v>0</v>
      </c>
      <c r="S198" s="13">
        <v>0</v>
      </c>
      <c r="T198" s="10">
        <v>0</v>
      </c>
      <c r="U198" s="10">
        <v>0</v>
      </c>
      <c r="V198" s="10">
        <v>0</v>
      </c>
      <c r="W198" s="10"/>
      <c r="X198" s="10"/>
      <c r="Y198" s="10" t="s">
        <v>1269</v>
      </c>
      <c r="Z198" s="10"/>
      <c r="AA198" s="10"/>
      <c r="AB198" s="10"/>
      <c r="AC198" s="13">
        <v>80</v>
      </c>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row>
    <row r="199" spans="1:103" ht="15.75" customHeight="1" x14ac:dyDescent="0.2">
      <c r="A199" s="7">
        <v>198</v>
      </c>
      <c r="B199" s="8">
        <v>44266</v>
      </c>
      <c r="C199" s="9" t="s">
        <v>25</v>
      </c>
      <c r="D199" s="10" t="s">
        <v>35</v>
      </c>
      <c r="E199" s="10"/>
      <c r="F199" s="35">
        <v>44222</v>
      </c>
      <c r="G199" s="10" t="s">
        <v>1270</v>
      </c>
      <c r="H199" s="10" t="s">
        <v>101</v>
      </c>
      <c r="I199" s="10" t="s">
        <v>1271</v>
      </c>
      <c r="J199" s="11">
        <v>3217008081</v>
      </c>
      <c r="K199" s="11">
        <v>2</v>
      </c>
      <c r="L199" s="12" t="s">
        <v>1272</v>
      </c>
      <c r="M199" s="12" t="s">
        <v>1273</v>
      </c>
      <c r="N199" s="10" t="s">
        <v>1274</v>
      </c>
      <c r="O199" s="10" t="s">
        <v>1275</v>
      </c>
      <c r="P199" s="10">
        <v>2</v>
      </c>
      <c r="Q199" s="10">
        <v>0</v>
      </c>
      <c r="R199" s="10">
        <v>0</v>
      </c>
      <c r="S199" s="13">
        <v>0</v>
      </c>
      <c r="T199" s="10">
        <v>0</v>
      </c>
      <c r="U199" s="10">
        <v>0</v>
      </c>
      <c r="V199" s="10">
        <v>2</v>
      </c>
      <c r="W199" s="10" t="s">
        <v>1276</v>
      </c>
      <c r="X199" s="8"/>
      <c r="Y199" s="10" t="s">
        <v>1277</v>
      </c>
      <c r="Z199" s="10"/>
      <c r="AA199" s="10"/>
      <c r="AB199" s="10"/>
      <c r="AC199" s="13">
        <v>30</v>
      </c>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row>
    <row r="200" spans="1:103" ht="15.75" customHeight="1" x14ac:dyDescent="0.2">
      <c r="A200" s="7">
        <v>199</v>
      </c>
      <c r="B200" s="8">
        <v>44266</v>
      </c>
      <c r="C200" s="9" t="s">
        <v>25</v>
      </c>
      <c r="D200" s="10" t="s">
        <v>26</v>
      </c>
      <c r="E200" s="10"/>
      <c r="F200" s="10"/>
      <c r="G200" s="10" t="s">
        <v>1278</v>
      </c>
      <c r="H200" s="10" t="s">
        <v>101</v>
      </c>
      <c r="I200" s="10" t="s">
        <v>1279</v>
      </c>
      <c r="J200" s="11">
        <v>3172122493</v>
      </c>
      <c r="K200" s="11">
        <v>2</v>
      </c>
      <c r="L200" s="12" t="s">
        <v>1280</v>
      </c>
      <c r="M200" s="12" t="s">
        <v>1281</v>
      </c>
      <c r="N200" s="10" t="s">
        <v>1282</v>
      </c>
      <c r="O200" s="10" t="s">
        <v>1283</v>
      </c>
      <c r="P200" s="10">
        <v>2</v>
      </c>
      <c r="Q200" s="10">
        <v>0</v>
      </c>
      <c r="R200" s="10">
        <v>0</v>
      </c>
      <c r="S200" s="13">
        <v>0</v>
      </c>
      <c r="T200" s="10">
        <v>0</v>
      </c>
      <c r="U200" s="10">
        <v>0</v>
      </c>
      <c r="V200" s="10">
        <v>0</v>
      </c>
      <c r="W200" s="10"/>
      <c r="X200" s="10"/>
      <c r="Y200" s="10" t="s">
        <v>1284</v>
      </c>
      <c r="Z200" s="10"/>
      <c r="AA200" s="10"/>
      <c r="AB200" s="10"/>
      <c r="AC200" s="13">
        <v>40</v>
      </c>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row>
    <row r="201" spans="1:103" ht="15.75" customHeight="1" x14ac:dyDescent="0.2">
      <c r="A201" s="7">
        <v>200</v>
      </c>
      <c r="B201" s="8">
        <v>44269</v>
      </c>
      <c r="C201" s="10" t="s">
        <v>99</v>
      </c>
      <c r="D201" s="10" t="s">
        <v>26</v>
      </c>
      <c r="E201" s="10"/>
      <c r="F201" s="10"/>
      <c r="G201" s="10" t="s">
        <v>1285</v>
      </c>
      <c r="H201" s="10" t="s">
        <v>101</v>
      </c>
      <c r="I201" s="10" t="s">
        <v>1286</v>
      </c>
      <c r="J201" s="11">
        <v>3206042182</v>
      </c>
      <c r="K201" s="11">
        <v>19</v>
      </c>
      <c r="L201" s="12" t="s">
        <v>1287</v>
      </c>
      <c r="M201" s="12" t="s">
        <v>1288</v>
      </c>
      <c r="N201" s="10" t="s">
        <v>1289</v>
      </c>
      <c r="O201" s="19" t="s">
        <v>1290</v>
      </c>
      <c r="P201" s="13">
        <v>1</v>
      </c>
      <c r="Q201" s="13">
        <v>0</v>
      </c>
      <c r="R201" s="13">
        <v>0</v>
      </c>
      <c r="S201" s="13">
        <v>0</v>
      </c>
      <c r="T201" s="13">
        <v>1</v>
      </c>
      <c r="U201" s="13">
        <v>0</v>
      </c>
      <c r="V201" s="13">
        <v>0</v>
      </c>
      <c r="W201" s="10"/>
      <c r="X201" s="10"/>
      <c r="Y201" s="10" t="s">
        <v>1291</v>
      </c>
      <c r="Z201" s="10"/>
      <c r="AA201" s="10"/>
      <c r="AB201" s="10"/>
      <c r="AC201" s="13">
        <v>6</v>
      </c>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row>
    <row r="202" spans="1:103" ht="15.75" customHeight="1" x14ac:dyDescent="0.2">
      <c r="A202" s="7">
        <v>201</v>
      </c>
      <c r="B202" s="8">
        <v>44271</v>
      </c>
      <c r="C202" s="10" t="s">
        <v>131</v>
      </c>
      <c r="D202" s="10" t="s">
        <v>26</v>
      </c>
      <c r="E202" s="10"/>
      <c r="F202" s="14"/>
      <c r="G202" s="10" t="s">
        <v>1292</v>
      </c>
      <c r="H202" s="10" t="s">
        <v>48</v>
      </c>
      <c r="I202" s="10" t="s">
        <v>1293</v>
      </c>
      <c r="J202" s="11">
        <v>3015633410</v>
      </c>
      <c r="K202" s="11">
        <v>19</v>
      </c>
      <c r="L202" s="12" t="s">
        <v>1294</v>
      </c>
      <c r="M202" s="12" t="s">
        <v>1295</v>
      </c>
      <c r="N202" s="10" t="s">
        <v>1296</v>
      </c>
      <c r="O202" s="19" t="s">
        <v>1297</v>
      </c>
      <c r="P202" s="13">
        <v>1</v>
      </c>
      <c r="Q202" s="13">
        <v>0</v>
      </c>
      <c r="R202" s="13">
        <v>0</v>
      </c>
      <c r="S202" s="13">
        <v>0</v>
      </c>
      <c r="T202" s="13">
        <v>0</v>
      </c>
      <c r="U202" s="13">
        <v>0</v>
      </c>
      <c r="V202" s="13">
        <v>0</v>
      </c>
      <c r="W202" s="10"/>
      <c r="X202" s="10"/>
      <c r="Y202" s="10" t="s">
        <v>1298</v>
      </c>
      <c r="Z202" s="10"/>
      <c r="AA202" s="10"/>
      <c r="AB202" s="10"/>
      <c r="AC202" s="13">
        <v>100</v>
      </c>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row>
    <row r="203" spans="1:103" ht="15.75" customHeight="1" x14ac:dyDescent="0.2">
      <c r="A203" s="7">
        <v>202</v>
      </c>
      <c r="B203" s="8">
        <v>44271</v>
      </c>
      <c r="C203" s="33" t="s">
        <v>131</v>
      </c>
      <c r="D203" s="33" t="s">
        <v>63</v>
      </c>
      <c r="E203" s="33"/>
      <c r="F203" s="37"/>
      <c r="G203" s="33" t="s">
        <v>1299</v>
      </c>
      <c r="H203" s="33" t="s">
        <v>48</v>
      </c>
      <c r="I203" s="33" t="s">
        <v>1300</v>
      </c>
      <c r="J203" s="7">
        <v>3163465002</v>
      </c>
      <c r="K203" s="7">
        <v>19</v>
      </c>
      <c r="L203" s="23" t="s">
        <v>1301</v>
      </c>
      <c r="M203" s="23" t="s">
        <v>1302</v>
      </c>
      <c r="N203" s="33" t="s">
        <v>1303</v>
      </c>
      <c r="O203" s="59" t="s">
        <v>1304</v>
      </c>
      <c r="P203" s="34">
        <v>1</v>
      </c>
      <c r="Q203" s="34">
        <v>0</v>
      </c>
      <c r="R203" s="34">
        <v>0</v>
      </c>
      <c r="S203" s="34">
        <v>0</v>
      </c>
      <c r="T203" s="34">
        <v>0</v>
      </c>
      <c r="U203" s="34">
        <v>0</v>
      </c>
      <c r="V203" s="34">
        <v>0</v>
      </c>
      <c r="W203" s="33"/>
      <c r="X203" s="33"/>
      <c r="Y203" s="33" t="s">
        <v>1305</v>
      </c>
      <c r="Z203" s="33"/>
      <c r="AA203" s="33"/>
      <c r="AB203" s="33"/>
      <c r="AC203" s="34">
        <v>150</v>
      </c>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row>
    <row r="204" spans="1:103" ht="15.75" customHeight="1" x14ac:dyDescent="0.2">
      <c r="A204" s="7">
        <v>203</v>
      </c>
      <c r="B204" s="8">
        <v>44271</v>
      </c>
      <c r="C204" s="9" t="s">
        <v>159</v>
      </c>
      <c r="D204" s="9" t="s">
        <v>35</v>
      </c>
      <c r="E204" s="10" t="s">
        <v>469</v>
      </c>
      <c r="F204" s="22">
        <v>44128</v>
      </c>
      <c r="G204" s="10" t="s">
        <v>1306</v>
      </c>
      <c r="H204" s="10" t="s">
        <v>101</v>
      </c>
      <c r="I204" s="10" t="s">
        <v>1307</v>
      </c>
      <c r="J204" s="11">
        <v>3108248123</v>
      </c>
      <c r="K204" s="11">
        <v>2</v>
      </c>
      <c r="L204" s="12" t="s">
        <v>1308</v>
      </c>
      <c r="M204" s="12" t="s">
        <v>1309</v>
      </c>
      <c r="N204" s="10" t="s">
        <v>1310</v>
      </c>
      <c r="O204" s="19" t="s">
        <v>1311</v>
      </c>
      <c r="P204" s="13">
        <v>1</v>
      </c>
      <c r="Q204" s="13">
        <v>0</v>
      </c>
      <c r="R204" s="13">
        <v>0</v>
      </c>
      <c r="S204" s="13">
        <v>0</v>
      </c>
      <c r="T204" s="13">
        <v>1</v>
      </c>
      <c r="U204" s="13">
        <v>0</v>
      </c>
      <c r="V204" s="13">
        <v>1</v>
      </c>
      <c r="W204" s="10" t="s">
        <v>601</v>
      </c>
      <c r="X204" s="10"/>
      <c r="Y204" s="10" t="s">
        <v>1312</v>
      </c>
      <c r="Z204" s="10"/>
      <c r="AA204" s="10"/>
      <c r="AB204" s="10"/>
      <c r="AC204" s="13">
        <v>48</v>
      </c>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row>
    <row r="205" spans="1:103" ht="15.75" customHeight="1" x14ac:dyDescent="0.2">
      <c r="A205" s="7">
        <v>204</v>
      </c>
      <c r="B205" s="8">
        <v>44271</v>
      </c>
      <c r="C205" s="9" t="s">
        <v>159</v>
      </c>
      <c r="D205" s="9" t="s">
        <v>35</v>
      </c>
      <c r="E205" s="10" t="s">
        <v>469</v>
      </c>
      <c r="F205" s="35">
        <v>44174</v>
      </c>
      <c r="G205" s="10" t="s">
        <v>1313</v>
      </c>
      <c r="H205" s="10" t="s">
        <v>101</v>
      </c>
      <c r="I205" s="10" t="s">
        <v>1314</v>
      </c>
      <c r="J205" s="11">
        <v>3102898123</v>
      </c>
      <c r="K205" s="11">
        <v>2</v>
      </c>
      <c r="L205" s="12" t="s">
        <v>1315</v>
      </c>
      <c r="M205" s="12" t="s">
        <v>1316</v>
      </c>
      <c r="N205" s="10" t="s">
        <v>1310</v>
      </c>
      <c r="O205" s="19" t="s">
        <v>1311</v>
      </c>
      <c r="P205" s="13">
        <v>2</v>
      </c>
      <c r="Q205" s="13">
        <v>0</v>
      </c>
      <c r="R205" s="13">
        <v>0</v>
      </c>
      <c r="S205" s="13">
        <v>0</v>
      </c>
      <c r="T205" s="13">
        <v>1</v>
      </c>
      <c r="U205" s="13">
        <v>0</v>
      </c>
      <c r="V205" s="13">
        <v>2</v>
      </c>
      <c r="W205" s="10" t="s">
        <v>601</v>
      </c>
      <c r="X205" s="10"/>
      <c r="Y205" s="10" t="s">
        <v>1317</v>
      </c>
      <c r="Z205" s="10"/>
      <c r="AA205" s="10"/>
      <c r="AB205" s="10"/>
      <c r="AC205" s="13">
        <v>50</v>
      </c>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row>
    <row r="206" spans="1:103" ht="15.75" customHeight="1" x14ac:dyDescent="0.2">
      <c r="A206" s="7">
        <v>205</v>
      </c>
      <c r="B206" s="8">
        <v>44271</v>
      </c>
      <c r="C206" s="9" t="s">
        <v>159</v>
      </c>
      <c r="D206" s="9" t="s">
        <v>35</v>
      </c>
      <c r="E206" s="10" t="s">
        <v>469</v>
      </c>
      <c r="F206" s="60">
        <v>44186</v>
      </c>
      <c r="G206" s="10" t="s">
        <v>1318</v>
      </c>
      <c r="H206" s="10" t="s">
        <v>101</v>
      </c>
      <c r="I206" s="10" t="s">
        <v>1319</v>
      </c>
      <c r="J206" s="11">
        <v>3108218123</v>
      </c>
      <c r="K206" s="11">
        <v>2</v>
      </c>
      <c r="L206" s="12" t="s">
        <v>1320</v>
      </c>
      <c r="M206" s="12" t="s">
        <v>1321</v>
      </c>
      <c r="N206" s="10" t="s">
        <v>1310</v>
      </c>
      <c r="O206" s="19" t="s">
        <v>1311</v>
      </c>
      <c r="P206" s="13">
        <v>1</v>
      </c>
      <c r="Q206" s="13">
        <v>0</v>
      </c>
      <c r="R206" s="13">
        <v>0</v>
      </c>
      <c r="S206" s="13">
        <v>0</v>
      </c>
      <c r="T206" s="13">
        <v>1</v>
      </c>
      <c r="U206" s="13">
        <v>0</v>
      </c>
      <c r="V206" s="13">
        <v>1</v>
      </c>
      <c r="W206" s="10" t="s">
        <v>601</v>
      </c>
      <c r="X206" s="10"/>
      <c r="Y206" s="10" t="s">
        <v>1322</v>
      </c>
      <c r="Z206" s="10"/>
      <c r="AA206" s="10"/>
      <c r="AB206" s="10"/>
      <c r="AC206" s="13">
        <v>54</v>
      </c>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row>
    <row r="207" spans="1:103" ht="15.75" customHeight="1" x14ac:dyDescent="0.2">
      <c r="A207" s="7">
        <v>206</v>
      </c>
      <c r="B207" s="8">
        <v>44271</v>
      </c>
      <c r="C207" s="10" t="s">
        <v>99</v>
      </c>
      <c r="D207" s="10" t="s">
        <v>63</v>
      </c>
      <c r="E207" s="10"/>
      <c r="F207" s="14"/>
      <c r="G207" s="10" t="s">
        <v>1323</v>
      </c>
      <c r="H207" s="10" t="s">
        <v>101</v>
      </c>
      <c r="I207" s="10" t="s">
        <v>1324</v>
      </c>
      <c r="J207" s="11">
        <v>3154283722</v>
      </c>
      <c r="K207" s="11">
        <v>5</v>
      </c>
      <c r="L207" s="12" t="s">
        <v>1325</v>
      </c>
      <c r="M207" s="12" t="s">
        <v>1326</v>
      </c>
      <c r="N207" s="10" t="s">
        <v>1327</v>
      </c>
      <c r="O207" s="19" t="s">
        <v>1328</v>
      </c>
      <c r="P207" s="13">
        <v>0</v>
      </c>
      <c r="Q207" s="13">
        <v>0</v>
      </c>
      <c r="R207" s="13">
        <v>0</v>
      </c>
      <c r="S207" s="13">
        <v>0</v>
      </c>
      <c r="T207" s="13">
        <v>1</v>
      </c>
      <c r="U207" s="13">
        <v>0</v>
      </c>
      <c r="V207" s="13">
        <v>0</v>
      </c>
      <c r="W207" s="10" t="s">
        <v>601</v>
      </c>
      <c r="X207" s="22">
        <v>44022</v>
      </c>
      <c r="Y207" s="10" t="s">
        <v>1329</v>
      </c>
      <c r="Z207" s="10"/>
      <c r="AA207" s="10"/>
      <c r="AB207" s="10"/>
      <c r="AC207" s="13">
        <v>372</v>
      </c>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row>
    <row r="208" spans="1:103" ht="15.75" customHeight="1" x14ac:dyDescent="0.2">
      <c r="A208" s="7">
        <v>207</v>
      </c>
      <c r="B208" s="8">
        <v>44271</v>
      </c>
      <c r="C208" s="10" t="s">
        <v>99</v>
      </c>
      <c r="D208" s="10" t="s">
        <v>26</v>
      </c>
      <c r="E208" s="10"/>
      <c r="F208" s="14"/>
      <c r="G208" s="10" t="s">
        <v>1330</v>
      </c>
      <c r="H208" s="10" t="s">
        <v>101</v>
      </c>
      <c r="I208" s="10" t="s">
        <v>1331</v>
      </c>
      <c r="J208" s="11">
        <v>3155857888</v>
      </c>
      <c r="K208" s="11">
        <v>2</v>
      </c>
      <c r="L208" s="12"/>
      <c r="M208" s="12"/>
      <c r="N208" s="10" t="s">
        <v>1332</v>
      </c>
      <c r="O208" s="10"/>
      <c r="P208" s="13">
        <v>1</v>
      </c>
      <c r="Q208" s="13">
        <v>0</v>
      </c>
      <c r="R208" s="13">
        <v>0</v>
      </c>
      <c r="S208" s="13">
        <v>0</v>
      </c>
      <c r="T208" s="13">
        <v>0</v>
      </c>
      <c r="U208" s="13">
        <v>0</v>
      </c>
      <c r="V208" s="13">
        <v>0</v>
      </c>
      <c r="W208" s="10"/>
      <c r="X208" s="10"/>
      <c r="Y208" s="10" t="s">
        <v>1333</v>
      </c>
      <c r="Z208" s="10"/>
      <c r="AA208" s="10"/>
      <c r="AB208" s="10"/>
      <c r="AC208" s="13">
        <v>35</v>
      </c>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row>
    <row r="209" spans="1:103" ht="15.75" customHeight="1" x14ac:dyDescent="0.2">
      <c r="A209" s="7">
        <v>208</v>
      </c>
      <c r="B209" s="8">
        <v>44272</v>
      </c>
      <c r="C209" s="10" t="s">
        <v>99</v>
      </c>
      <c r="D209" s="10" t="s">
        <v>26</v>
      </c>
      <c r="E209" s="10"/>
      <c r="F209" s="14"/>
      <c r="G209" s="10" t="s">
        <v>1334</v>
      </c>
      <c r="H209" s="10" t="s">
        <v>101</v>
      </c>
      <c r="I209" s="10" t="s">
        <v>1335</v>
      </c>
      <c r="J209" s="11">
        <v>3164448921</v>
      </c>
      <c r="K209" s="11">
        <v>2</v>
      </c>
      <c r="L209" s="12"/>
      <c r="M209" s="12"/>
      <c r="N209" s="10" t="s">
        <v>1336</v>
      </c>
      <c r="O209" s="19" t="s">
        <v>1337</v>
      </c>
      <c r="P209" s="13">
        <v>0</v>
      </c>
      <c r="Q209" s="13">
        <v>0</v>
      </c>
      <c r="R209" s="13">
        <v>0</v>
      </c>
      <c r="S209" s="13">
        <v>0</v>
      </c>
      <c r="T209" s="13">
        <v>1</v>
      </c>
      <c r="U209" s="13">
        <v>0</v>
      </c>
      <c r="V209" s="13">
        <v>0</v>
      </c>
      <c r="W209" s="10"/>
      <c r="X209" s="10"/>
      <c r="Y209" s="10" t="s">
        <v>1338</v>
      </c>
      <c r="Z209" s="10"/>
      <c r="AA209" s="10"/>
      <c r="AB209" s="10"/>
      <c r="AC209" s="13">
        <v>225</v>
      </c>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row>
    <row r="210" spans="1:103" ht="15.75" customHeight="1" x14ac:dyDescent="0.2">
      <c r="A210" s="7">
        <v>209</v>
      </c>
      <c r="B210" s="8">
        <v>44272</v>
      </c>
      <c r="C210" s="10" t="s">
        <v>99</v>
      </c>
      <c r="D210" s="10" t="s">
        <v>35</v>
      </c>
      <c r="E210" s="10" t="s">
        <v>469</v>
      </c>
      <c r="F210" s="35">
        <v>44200</v>
      </c>
      <c r="G210" s="10" t="s">
        <v>1339</v>
      </c>
      <c r="H210" s="10" t="s">
        <v>101</v>
      </c>
      <c r="I210" s="10" t="s">
        <v>1340</v>
      </c>
      <c r="J210" s="11">
        <v>3164448921</v>
      </c>
      <c r="K210" s="11">
        <v>5</v>
      </c>
      <c r="L210" s="12"/>
      <c r="M210" s="12"/>
      <c r="N210" s="10" t="s">
        <v>1336</v>
      </c>
      <c r="O210" s="19" t="s">
        <v>1337</v>
      </c>
      <c r="P210" s="13">
        <v>4</v>
      </c>
      <c r="Q210" s="13">
        <v>0</v>
      </c>
      <c r="R210" s="13">
        <v>0</v>
      </c>
      <c r="S210" s="13">
        <v>0</v>
      </c>
      <c r="T210" s="13">
        <v>1</v>
      </c>
      <c r="U210" s="13">
        <v>0</v>
      </c>
      <c r="V210" s="13">
        <v>1</v>
      </c>
      <c r="W210" s="10" t="s">
        <v>122</v>
      </c>
      <c r="X210" s="10"/>
      <c r="Y210" s="10" t="s">
        <v>1341</v>
      </c>
      <c r="Z210" s="10"/>
      <c r="AA210" s="10"/>
      <c r="AB210" s="10"/>
      <c r="AC210" s="13">
        <v>432</v>
      </c>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row>
    <row r="211" spans="1:103" ht="15.75" customHeight="1" x14ac:dyDescent="0.2">
      <c r="A211" s="7">
        <v>210</v>
      </c>
      <c r="B211" s="8">
        <v>44272</v>
      </c>
      <c r="C211" s="10" t="s">
        <v>25</v>
      </c>
      <c r="D211" s="10" t="s">
        <v>35</v>
      </c>
      <c r="E211" s="10"/>
      <c r="F211" s="35">
        <v>44239</v>
      </c>
      <c r="G211" s="10" t="s">
        <v>1342</v>
      </c>
      <c r="H211" s="10" t="s">
        <v>48</v>
      </c>
      <c r="I211" s="10" t="s">
        <v>1343</v>
      </c>
      <c r="J211" s="11">
        <v>3691169</v>
      </c>
      <c r="K211" s="11">
        <v>19</v>
      </c>
      <c r="L211" s="12" t="s">
        <v>1344</v>
      </c>
      <c r="M211" s="12" t="s">
        <v>1345</v>
      </c>
      <c r="N211" s="10" t="s">
        <v>1346</v>
      </c>
      <c r="O211" s="10" t="s">
        <v>1347</v>
      </c>
      <c r="P211" s="10">
        <v>1</v>
      </c>
      <c r="Q211" s="10">
        <v>0</v>
      </c>
      <c r="R211" s="10">
        <v>0</v>
      </c>
      <c r="S211" s="10">
        <v>0</v>
      </c>
      <c r="T211" s="10">
        <v>0</v>
      </c>
      <c r="U211" s="10">
        <v>0</v>
      </c>
      <c r="V211" s="10">
        <v>1</v>
      </c>
      <c r="W211" s="10" t="s">
        <v>42</v>
      </c>
      <c r="X211" s="10"/>
      <c r="Y211" s="10" t="s">
        <v>1348</v>
      </c>
      <c r="Z211" s="10"/>
      <c r="AA211" s="10"/>
      <c r="AB211" s="10"/>
      <c r="AC211" s="13">
        <v>40</v>
      </c>
      <c r="AD211" s="15"/>
      <c r="AE211" s="15"/>
      <c r="AF211" s="15"/>
      <c r="AG211" s="61"/>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5"/>
      <c r="CX211" s="15"/>
      <c r="CY211" s="15"/>
    </row>
    <row r="212" spans="1:103" ht="15.75" customHeight="1" x14ac:dyDescent="0.2">
      <c r="A212" s="7">
        <v>211</v>
      </c>
      <c r="B212" s="8">
        <v>44272</v>
      </c>
      <c r="C212" s="10" t="s">
        <v>25</v>
      </c>
      <c r="D212" s="10" t="s">
        <v>63</v>
      </c>
      <c r="E212" s="10"/>
      <c r="F212" s="10"/>
      <c r="G212" s="10" t="s">
        <v>1349</v>
      </c>
      <c r="H212" s="10" t="s">
        <v>48</v>
      </c>
      <c r="I212" s="10" t="s">
        <v>1350</v>
      </c>
      <c r="J212" s="11">
        <v>3506193112</v>
      </c>
      <c r="K212" s="11">
        <v>19</v>
      </c>
      <c r="L212" s="12" t="s">
        <v>1351</v>
      </c>
      <c r="M212" s="12" t="s">
        <v>1352</v>
      </c>
      <c r="N212" s="10" t="s">
        <v>1353</v>
      </c>
      <c r="O212" s="10" t="s">
        <v>1354</v>
      </c>
      <c r="P212" s="10">
        <v>2</v>
      </c>
      <c r="Q212" s="10">
        <v>0</v>
      </c>
      <c r="R212" s="10">
        <v>0</v>
      </c>
      <c r="S212" s="10">
        <v>0</v>
      </c>
      <c r="T212" s="10">
        <v>0</v>
      </c>
      <c r="U212" s="10">
        <v>0</v>
      </c>
      <c r="V212" s="10">
        <v>0</v>
      </c>
      <c r="W212" s="10"/>
      <c r="X212" s="14">
        <v>43840</v>
      </c>
      <c r="Y212" s="10" t="s">
        <v>1355</v>
      </c>
      <c r="Z212" s="10"/>
      <c r="AA212" s="10"/>
      <c r="AB212" s="10"/>
      <c r="AC212" s="13">
        <v>200</v>
      </c>
      <c r="AD212" s="15"/>
      <c r="AE212" s="15"/>
      <c r="AF212" s="15"/>
      <c r="AG212" s="61"/>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5"/>
      <c r="CX212" s="15"/>
      <c r="CY212" s="15"/>
    </row>
    <row r="213" spans="1:103" ht="15.75" customHeight="1" x14ac:dyDescent="0.2">
      <c r="A213" s="7">
        <v>212</v>
      </c>
      <c r="B213" s="8">
        <v>44280</v>
      </c>
      <c r="C213" s="10" t="s">
        <v>115</v>
      </c>
      <c r="D213" s="10" t="s">
        <v>1356</v>
      </c>
      <c r="E213" s="10" t="s">
        <v>469</v>
      </c>
      <c r="F213" s="8"/>
      <c r="G213" s="10" t="s">
        <v>1357</v>
      </c>
      <c r="H213" s="10" t="s">
        <v>56</v>
      </c>
      <c r="I213" s="10" t="s">
        <v>1358</v>
      </c>
      <c r="J213" s="11">
        <v>3163753036</v>
      </c>
      <c r="K213" s="11">
        <v>17</v>
      </c>
      <c r="L213" s="12"/>
      <c r="M213" s="12"/>
      <c r="N213" s="10" t="s">
        <v>1359</v>
      </c>
      <c r="O213" s="10" t="s">
        <v>1360</v>
      </c>
      <c r="P213" s="10">
        <v>3</v>
      </c>
      <c r="Q213" s="10">
        <v>0</v>
      </c>
      <c r="R213" s="10">
        <v>0</v>
      </c>
      <c r="S213" s="13">
        <v>0</v>
      </c>
      <c r="T213" s="10">
        <v>3</v>
      </c>
      <c r="U213" s="10">
        <v>0</v>
      </c>
      <c r="V213" s="10">
        <v>0</v>
      </c>
      <c r="W213" s="10"/>
      <c r="X213" s="8"/>
      <c r="Y213" s="10" t="s">
        <v>1361</v>
      </c>
      <c r="Z213" s="10"/>
      <c r="AA213" s="10"/>
      <c r="AB213" s="10"/>
      <c r="AC213" s="13">
        <v>69</v>
      </c>
      <c r="AD213" s="15"/>
      <c r="AE213" s="15"/>
      <c r="AF213" s="15"/>
      <c r="AG213" s="61"/>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5"/>
      <c r="CX213" s="15"/>
      <c r="CY213" s="15"/>
    </row>
    <row r="214" spans="1:103" ht="15.75" customHeight="1" x14ac:dyDescent="0.2">
      <c r="A214" s="7">
        <v>213</v>
      </c>
      <c r="B214" s="8">
        <v>44294</v>
      </c>
      <c r="C214" s="10" t="s">
        <v>115</v>
      </c>
      <c r="D214" s="10" t="s">
        <v>26</v>
      </c>
      <c r="E214" s="10" t="s">
        <v>469</v>
      </c>
      <c r="F214" s="14"/>
      <c r="G214" s="10" t="s">
        <v>1362</v>
      </c>
      <c r="H214" s="10" t="s">
        <v>101</v>
      </c>
      <c r="I214" s="10" t="s">
        <v>1363</v>
      </c>
      <c r="J214" s="11">
        <v>3178876339</v>
      </c>
      <c r="K214" s="11">
        <v>17</v>
      </c>
      <c r="L214" s="12"/>
      <c r="M214" s="12"/>
      <c r="N214" s="10" t="s">
        <v>1364</v>
      </c>
      <c r="O214" s="10" t="s">
        <v>1365</v>
      </c>
      <c r="P214" s="10">
        <v>0</v>
      </c>
      <c r="Q214" s="10">
        <v>0</v>
      </c>
      <c r="R214" s="10">
        <v>0</v>
      </c>
      <c r="S214" s="13">
        <v>1</v>
      </c>
      <c r="T214" s="10">
        <v>1</v>
      </c>
      <c r="U214" s="10">
        <v>0</v>
      </c>
      <c r="V214" s="10">
        <v>0</v>
      </c>
      <c r="W214" s="10"/>
      <c r="X214" s="10"/>
      <c r="Y214" s="10" t="s">
        <v>1366</v>
      </c>
      <c r="Z214" s="10"/>
      <c r="AA214" s="10"/>
      <c r="AB214" s="10"/>
      <c r="AC214" s="13">
        <v>56</v>
      </c>
      <c r="AD214" s="15"/>
      <c r="AE214" s="15"/>
      <c r="AF214" s="15"/>
      <c r="AG214" s="61"/>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5"/>
      <c r="CX214" s="15"/>
      <c r="CY214" s="15"/>
    </row>
    <row r="215" spans="1:103" ht="15.75" customHeight="1" x14ac:dyDescent="0.2">
      <c r="A215" s="7">
        <v>214</v>
      </c>
      <c r="B215" s="8">
        <v>44294</v>
      </c>
      <c r="C215" s="10" t="s">
        <v>115</v>
      </c>
      <c r="D215" s="10" t="s">
        <v>26</v>
      </c>
      <c r="E215" s="10" t="s">
        <v>469</v>
      </c>
      <c r="F215" s="14"/>
      <c r="G215" s="10" t="s">
        <v>1367</v>
      </c>
      <c r="H215" s="10" t="s">
        <v>101</v>
      </c>
      <c r="I215" s="10" t="s">
        <v>1368</v>
      </c>
      <c r="J215" s="11">
        <v>3178876339</v>
      </c>
      <c r="K215" s="11">
        <v>17</v>
      </c>
      <c r="L215" s="12"/>
      <c r="M215" s="12"/>
      <c r="N215" s="10" t="s">
        <v>1364</v>
      </c>
      <c r="O215" s="10" t="s">
        <v>1369</v>
      </c>
      <c r="P215" s="10">
        <v>4</v>
      </c>
      <c r="Q215" s="10">
        <v>0</v>
      </c>
      <c r="R215" s="10">
        <v>0</v>
      </c>
      <c r="S215" s="13">
        <v>1</v>
      </c>
      <c r="T215" s="10">
        <v>1</v>
      </c>
      <c r="U215" s="10">
        <v>0</v>
      </c>
      <c r="V215" s="10">
        <v>0</v>
      </c>
      <c r="W215" s="10"/>
      <c r="X215" s="10"/>
      <c r="Y215" s="10" t="s">
        <v>1370</v>
      </c>
      <c r="Z215" s="10"/>
      <c r="AA215" s="10"/>
      <c r="AB215" s="10"/>
      <c r="AC215" s="13">
        <v>1000</v>
      </c>
      <c r="AD215" s="15"/>
      <c r="AE215" s="15"/>
      <c r="AF215" s="15"/>
      <c r="AG215" s="61"/>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5"/>
      <c r="CX215" s="15"/>
      <c r="CY215" s="15"/>
    </row>
    <row r="216" spans="1:103" ht="15.75" customHeight="1" x14ac:dyDescent="0.2">
      <c r="A216" s="7">
        <v>215</v>
      </c>
      <c r="B216" s="8">
        <v>44272</v>
      </c>
      <c r="C216" s="10" t="s">
        <v>131</v>
      </c>
      <c r="D216" s="10" t="s">
        <v>26</v>
      </c>
      <c r="E216" s="10"/>
      <c r="F216" s="10"/>
      <c r="G216" s="10" t="s">
        <v>1371</v>
      </c>
      <c r="H216" s="10" t="s">
        <v>48</v>
      </c>
      <c r="I216" s="10" t="s">
        <v>1372</v>
      </c>
      <c r="J216" s="11">
        <v>3207162697</v>
      </c>
      <c r="K216" s="11">
        <v>19</v>
      </c>
      <c r="L216" s="12" t="s">
        <v>1373</v>
      </c>
      <c r="M216" s="12" t="s">
        <v>1374</v>
      </c>
      <c r="N216" s="10" t="s">
        <v>1375</v>
      </c>
      <c r="O216" s="19" t="s">
        <v>1376</v>
      </c>
      <c r="P216" s="13">
        <v>1</v>
      </c>
      <c r="Q216" s="13">
        <v>0</v>
      </c>
      <c r="R216" s="13">
        <v>0</v>
      </c>
      <c r="S216" s="13">
        <v>0</v>
      </c>
      <c r="T216" s="13">
        <v>0</v>
      </c>
      <c r="U216" s="13">
        <v>0</v>
      </c>
      <c r="V216" s="13">
        <v>0</v>
      </c>
      <c r="W216" s="10"/>
      <c r="X216" s="10"/>
      <c r="Y216" s="10" t="s">
        <v>1377</v>
      </c>
      <c r="Z216" s="10"/>
      <c r="AA216" s="10"/>
      <c r="AB216" s="10"/>
      <c r="AC216" s="13">
        <v>80</v>
      </c>
      <c r="AD216" s="15"/>
      <c r="AE216" s="15"/>
      <c r="AF216" s="15"/>
      <c r="AG216" s="61"/>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5"/>
      <c r="CX216" s="15"/>
      <c r="CY216" s="15"/>
    </row>
    <row r="217" spans="1:103" ht="15.75" customHeight="1" x14ac:dyDescent="0.2">
      <c r="A217" s="7">
        <v>216</v>
      </c>
      <c r="B217" s="8">
        <v>44272</v>
      </c>
      <c r="C217" s="10" t="s">
        <v>131</v>
      </c>
      <c r="D217" s="10" t="s">
        <v>35</v>
      </c>
      <c r="E217" s="10"/>
      <c r="F217" s="22">
        <v>44119</v>
      </c>
      <c r="G217" s="10" t="s">
        <v>1378</v>
      </c>
      <c r="H217" s="10" t="s">
        <v>48</v>
      </c>
      <c r="I217" s="10" t="s">
        <v>1379</v>
      </c>
      <c r="J217" s="11">
        <v>3175568649</v>
      </c>
      <c r="K217" s="11">
        <v>19</v>
      </c>
      <c r="L217" s="11">
        <v>3.4209000000000001</v>
      </c>
      <c r="M217" s="11">
        <v>-76.541600000000003</v>
      </c>
      <c r="N217" s="10" t="s">
        <v>1380</v>
      </c>
      <c r="O217" s="19" t="s">
        <v>1381</v>
      </c>
      <c r="P217" s="13">
        <v>1</v>
      </c>
      <c r="Q217" s="13">
        <v>0</v>
      </c>
      <c r="R217" s="13">
        <v>0</v>
      </c>
      <c r="S217" s="13">
        <v>0</v>
      </c>
      <c r="T217" s="13">
        <v>0</v>
      </c>
      <c r="U217" s="13">
        <v>0</v>
      </c>
      <c r="V217" s="13">
        <v>0</v>
      </c>
      <c r="W217" s="10" t="s">
        <v>122</v>
      </c>
      <c r="X217" s="22">
        <v>44119</v>
      </c>
      <c r="Y217" s="10" t="s">
        <v>1382</v>
      </c>
      <c r="Z217" s="10"/>
      <c r="AA217" s="10"/>
      <c r="AB217" s="10"/>
      <c r="AC217" s="13">
        <v>400</v>
      </c>
      <c r="AD217" s="15"/>
      <c r="AE217" s="15"/>
      <c r="AF217" s="15"/>
      <c r="AG217" s="61"/>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5"/>
      <c r="CX217" s="15"/>
      <c r="CY217" s="15"/>
    </row>
    <row r="218" spans="1:103" ht="15.75" customHeight="1" x14ac:dyDescent="0.2">
      <c r="A218" s="7">
        <v>217</v>
      </c>
      <c r="B218" s="8">
        <v>44272</v>
      </c>
      <c r="C218" s="10" t="s">
        <v>131</v>
      </c>
      <c r="D218" s="10" t="s">
        <v>26</v>
      </c>
      <c r="E218" s="10"/>
      <c r="F218" s="10"/>
      <c r="G218" s="10" t="s">
        <v>1383</v>
      </c>
      <c r="H218" s="10" t="s">
        <v>48</v>
      </c>
      <c r="I218" s="10" t="s">
        <v>1384</v>
      </c>
      <c r="J218" s="11">
        <v>3851090</v>
      </c>
      <c r="K218" s="11">
        <v>19</v>
      </c>
      <c r="L218" s="11">
        <v>3.4217</v>
      </c>
      <c r="M218" s="11">
        <v>-76.540999999999997</v>
      </c>
      <c r="N218" s="10" t="s">
        <v>1385</v>
      </c>
      <c r="O218" s="19" t="s">
        <v>1386</v>
      </c>
      <c r="P218" s="13">
        <v>1</v>
      </c>
      <c r="Q218" s="13">
        <v>0</v>
      </c>
      <c r="R218" s="13">
        <v>0</v>
      </c>
      <c r="S218" s="13">
        <v>0</v>
      </c>
      <c r="T218" s="13">
        <v>1</v>
      </c>
      <c r="U218" s="13">
        <v>0</v>
      </c>
      <c r="V218" s="13">
        <v>0</v>
      </c>
      <c r="W218" s="10"/>
      <c r="X218" s="10"/>
      <c r="Y218" s="10" t="s">
        <v>1387</v>
      </c>
      <c r="Z218" s="10"/>
      <c r="AA218" s="10"/>
      <c r="AB218" s="10"/>
      <c r="AC218" s="13">
        <v>30</v>
      </c>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row>
    <row r="219" spans="1:103" ht="15.75" customHeight="1" x14ac:dyDescent="0.2">
      <c r="A219" s="7">
        <v>218</v>
      </c>
      <c r="B219" s="8">
        <v>44272</v>
      </c>
      <c r="C219" s="10" t="s">
        <v>131</v>
      </c>
      <c r="D219" s="10" t="s">
        <v>26</v>
      </c>
      <c r="E219" s="10"/>
      <c r="F219" s="10"/>
      <c r="G219" s="10" t="s">
        <v>1388</v>
      </c>
      <c r="H219" s="10" t="s">
        <v>48</v>
      </c>
      <c r="I219" s="10" t="s">
        <v>1389</v>
      </c>
      <c r="J219" s="11" t="s">
        <v>1390</v>
      </c>
      <c r="K219" s="11">
        <v>19</v>
      </c>
      <c r="L219" s="11">
        <v>3.4218000000000002</v>
      </c>
      <c r="M219" s="11">
        <v>-76.541799999999995</v>
      </c>
      <c r="N219" s="10" t="s">
        <v>1391</v>
      </c>
      <c r="O219" s="19" t="s">
        <v>1392</v>
      </c>
      <c r="P219" s="13">
        <v>2</v>
      </c>
      <c r="Q219" s="13">
        <v>0</v>
      </c>
      <c r="R219" s="13">
        <v>0</v>
      </c>
      <c r="S219" s="13">
        <v>0</v>
      </c>
      <c r="T219" s="13">
        <v>0</v>
      </c>
      <c r="U219" s="13">
        <v>0</v>
      </c>
      <c r="V219" s="13">
        <v>0</v>
      </c>
      <c r="W219" s="10"/>
      <c r="X219" s="10"/>
      <c r="Y219" s="10" t="s">
        <v>1393</v>
      </c>
      <c r="Z219" s="10"/>
      <c r="AA219" s="10"/>
      <c r="AB219" s="10"/>
      <c r="AC219" s="13">
        <v>120</v>
      </c>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row>
    <row r="220" spans="1:103" ht="15.75" customHeight="1" x14ac:dyDescent="0.2">
      <c r="A220" s="62">
        <v>219</v>
      </c>
      <c r="B220" s="63">
        <v>44272</v>
      </c>
      <c r="C220" s="64" t="s">
        <v>847</v>
      </c>
      <c r="D220" s="64" t="s">
        <v>26</v>
      </c>
      <c r="E220" s="64"/>
      <c r="F220" s="64"/>
      <c r="G220" s="64" t="s">
        <v>1394</v>
      </c>
      <c r="H220" s="64" t="s">
        <v>101</v>
      </c>
      <c r="I220" s="64" t="s">
        <v>1395</v>
      </c>
      <c r="J220" s="62">
        <v>3154910201</v>
      </c>
      <c r="K220" s="62">
        <v>5</v>
      </c>
      <c r="L220" s="62">
        <v>3.2843</v>
      </c>
      <c r="M220" s="62">
        <v>762959</v>
      </c>
      <c r="N220" s="64" t="s">
        <v>1396</v>
      </c>
      <c r="O220" s="64" t="s">
        <v>1397</v>
      </c>
      <c r="P220" s="64">
        <v>0</v>
      </c>
      <c r="Q220" s="64">
        <v>0</v>
      </c>
      <c r="R220" s="64">
        <v>0</v>
      </c>
      <c r="S220" s="65">
        <v>0</v>
      </c>
      <c r="T220" s="64">
        <v>1</v>
      </c>
      <c r="U220" s="64">
        <v>0</v>
      </c>
      <c r="V220" s="64">
        <v>0</v>
      </c>
      <c r="W220" s="64"/>
      <c r="X220" s="64"/>
      <c r="Y220" s="64" t="s">
        <v>1398</v>
      </c>
      <c r="Z220" s="64"/>
      <c r="AA220" s="64"/>
      <c r="AB220" s="64"/>
      <c r="AC220" s="65">
        <v>500</v>
      </c>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c r="CY220" s="66"/>
    </row>
    <row r="221" spans="1:103" ht="15.75" customHeight="1" x14ac:dyDescent="0.2">
      <c r="A221" s="62">
        <v>220</v>
      </c>
      <c r="B221" s="63">
        <v>44273</v>
      </c>
      <c r="C221" s="64" t="s">
        <v>847</v>
      </c>
      <c r="D221" s="64" t="s">
        <v>26</v>
      </c>
      <c r="E221" s="64"/>
      <c r="F221" s="64"/>
      <c r="G221" s="64" t="s">
        <v>1399</v>
      </c>
      <c r="H221" s="64" t="s">
        <v>101</v>
      </c>
      <c r="I221" s="64" t="s">
        <v>1400</v>
      </c>
      <c r="J221" s="62">
        <v>3173668888</v>
      </c>
      <c r="K221" s="62">
        <v>5</v>
      </c>
      <c r="L221" s="62">
        <v>3.4671539</v>
      </c>
      <c r="M221" s="62">
        <v>76.496737999999993</v>
      </c>
      <c r="N221" s="64" t="s">
        <v>1401</v>
      </c>
      <c r="O221" s="64" t="s">
        <v>1402</v>
      </c>
      <c r="P221" s="64">
        <v>1</v>
      </c>
      <c r="Q221" s="64">
        <v>0</v>
      </c>
      <c r="R221" s="64">
        <v>0</v>
      </c>
      <c r="S221" s="65">
        <v>0</v>
      </c>
      <c r="T221" s="64">
        <v>0</v>
      </c>
      <c r="U221" s="64">
        <v>0</v>
      </c>
      <c r="V221" s="64">
        <v>0</v>
      </c>
      <c r="W221" s="64"/>
      <c r="X221" s="64"/>
      <c r="Y221" s="64" t="s">
        <v>1403</v>
      </c>
      <c r="Z221" s="64"/>
      <c r="AA221" s="64"/>
      <c r="AB221" s="64"/>
      <c r="AC221" s="67">
        <v>200</v>
      </c>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c r="CY221" s="66"/>
    </row>
    <row r="222" spans="1:103" ht="15.75" customHeight="1" x14ac:dyDescent="0.2">
      <c r="A222" s="7">
        <v>221</v>
      </c>
      <c r="B222" s="8">
        <v>44273</v>
      </c>
      <c r="C222" s="10" t="s">
        <v>131</v>
      </c>
      <c r="D222" s="10" t="s">
        <v>26</v>
      </c>
      <c r="E222" s="10"/>
      <c r="F222" s="10"/>
      <c r="G222" s="10" t="s">
        <v>1404</v>
      </c>
      <c r="H222" s="10" t="s">
        <v>48</v>
      </c>
      <c r="I222" s="10" t="s">
        <v>1405</v>
      </c>
      <c r="J222" s="11">
        <v>3207162697</v>
      </c>
      <c r="K222" s="11">
        <v>1</v>
      </c>
      <c r="L222" s="12" t="s">
        <v>1406</v>
      </c>
      <c r="M222" s="12" t="s">
        <v>1407</v>
      </c>
      <c r="N222" s="10" t="s">
        <v>1408</v>
      </c>
      <c r="O222" s="10" t="s">
        <v>1376</v>
      </c>
      <c r="P222" s="10">
        <v>1</v>
      </c>
      <c r="Q222" s="10">
        <v>0</v>
      </c>
      <c r="R222" s="10">
        <v>0</v>
      </c>
      <c r="S222" s="13">
        <v>0</v>
      </c>
      <c r="T222" s="10">
        <v>0</v>
      </c>
      <c r="U222" s="10">
        <v>0</v>
      </c>
      <c r="V222" s="10">
        <v>0</v>
      </c>
      <c r="W222" s="10"/>
      <c r="X222" s="10"/>
      <c r="Y222" s="10" t="s">
        <v>1409</v>
      </c>
      <c r="Z222" s="10"/>
      <c r="AA222" s="10"/>
      <c r="AB222" s="10"/>
      <c r="AC222" s="13">
        <v>10</v>
      </c>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row>
    <row r="223" spans="1:103" ht="15.75" customHeight="1" x14ac:dyDescent="0.2">
      <c r="A223" s="7">
        <v>222</v>
      </c>
      <c r="B223" s="8">
        <v>44273</v>
      </c>
      <c r="C223" s="10" t="s">
        <v>25</v>
      </c>
      <c r="D223" s="10" t="s">
        <v>35</v>
      </c>
      <c r="E223" s="10"/>
      <c r="F223" s="8">
        <v>44483</v>
      </c>
      <c r="G223" s="10" t="s">
        <v>1410</v>
      </c>
      <c r="H223" s="10" t="s">
        <v>101</v>
      </c>
      <c r="I223" s="10" t="s">
        <v>1411</v>
      </c>
      <c r="J223" s="11">
        <v>3776989</v>
      </c>
      <c r="K223" s="11">
        <v>2</v>
      </c>
      <c r="L223" s="12" t="s">
        <v>1412</v>
      </c>
      <c r="M223" s="12" t="s">
        <v>1413</v>
      </c>
      <c r="N223" s="10" t="s">
        <v>1414</v>
      </c>
      <c r="O223" s="10" t="s">
        <v>1415</v>
      </c>
      <c r="P223" s="10">
        <v>2</v>
      </c>
      <c r="Q223" s="10">
        <v>0</v>
      </c>
      <c r="R223" s="10">
        <v>0</v>
      </c>
      <c r="S223" s="13">
        <v>0</v>
      </c>
      <c r="T223" s="10">
        <v>1</v>
      </c>
      <c r="U223" s="10">
        <v>0</v>
      </c>
      <c r="V223" s="10">
        <v>3</v>
      </c>
      <c r="W223" s="10" t="s">
        <v>42</v>
      </c>
      <c r="X223" s="8"/>
      <c r="Y223" s="10" t="s">
        <v>1416</v>
      </c>
      <c r="Z223" s="10"/>
      <c r="AA223" s="10"/>
      <c r="AB223" s="10"/>
      <c r="AC223" s="13">
        <v>25</v>
      </c>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row>
    <row r="224" spans="1:103" ht="15.75" customHeight="1" x14ac:dyDescent="0.2">
      <c r="A224" s="7">
        <v>223</v>
      </c>
      <c r="B224" s="8">
        <v>44273</v>
      </c>
      <c r="C224" s="10" t="s">
        <v>84</v>
      </c>
      <c r="D224" s="10" t="s">
        <v>35</v>
      </c>
      <c r="E224" s="10"/>
      <c r="F224" s="8">
        <v>44483</v>
      </c>
      <c r="G224" s="10" t="s">
        <v>1417</v>
      </c>
      <c r="H224" s="10" t="s">
        <v>101</v>
      </c>
      <c r="I224" s="10" t="s">
        <v>1418</v>
      </c>
      <c r="J224" s="11">
        <v>3174216567</v>
      </c>
      <c r="K224" s="11">
        <v>2</v>
      </c>
      <c r="L224" s="12" t="s">
        <v>1419</v>
      </c>
      <c r="M224" s="12" t="s">
        <v>1420</v>
      </c>
      <c r="N224" s="10" t="s">
        <v>1414</v>
      </c>
      <c r="O224" s="19" t="s">
        <v>1421</v>
      </c>
      <c r="P224" s="10">
        <v>2</v>
      </c>
      <c r="Q224" s="10">
        <v>0</v>
      </c>
      <c r="R224" s="10">
        <v>0</v>
      </c>
      <c r="S224" s="13">
        <v>0</v>
      </c>
      <c r="T224" s="10">
        <v>1</v>
      </c>
      <c r="U224" s="10">
        <v>0</v>
      </c>
      <c r="V224" s="10">
        <v>0</v>
      </c>
      <c r="W224" s="10" t="s">
        <v>122</v>
      </c>
      <c r="X224" s="8"/>
      <c r="Y224" s="10" t="s">
        <v>1422</v>
      </c>
      <c r="Z224" s="10"/>
      <c r="AA224" s="10"/>
      <c r="AB224" s="10"/>
      <c r="AC224" s="13">
        <v>40</v>
      </c>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row>
    <row r="225" spans="1:103" ht="15.75" customHeight="1" x14ac:dyDescent="0.2">
      <c r="A225" s="7">
        <v>224</v>
      </c>
      <c r="B225" s="8">
        <v>44273</v>
      </c>
      <c r="C225" s="10" t="s">
        <v>84</v>
      </c>
      <c r="D225" s="10" t="s">
        <v>26</v>
      </c>
      <c r="E225" s="10"/>
      <c r="F225" s="8"/>
      <c r="G225" s="10" t="s">
        <v>1423</v>
      </c>
      <c r="H225" s="10" t="s">
        <v>101</v>
      </c>
      <c r="I225" s="10" t="s">
        <v>1424</v>
      </c>
      <c r="J225" s="11">
        <v>3172122493</v>
      </c>
      <c r="K225" s="11">
        <v>2</v>
      </c>
      <c r="L225" s="12" t="s">
        <v>1425</v>
      </c>
      <c r="M225" s="12" t="s">
        <v>1426</v>
      </c>
      <c r="N225" s="10" t="s">
        <v>1427</v>
      </c>
      <c r="O225" s="10" t="s">
        <v>1428</v>
      </c>
      <c r="P225" s="10">
        <v>2</v>
      </c>
      <c r="Q225" s="10">
        <v>0</v>
      </c>
      <c r="R225" s="10">
        <v>0</v>
      </c>
      <c r="S225" s="13">
        <v>0</v>
      </c>
      <c r="T225" s="10">
        <v>0</v>
      </c>
      <c r="U225" s="10">
        <v>0</v>
      </c>
      <c r="V225" s="10">
        <v>0</v>
      </c>
      <c r="W225" s="10"/>
      <c r="X225" s="8">
        <v>43664</v>
      </c>
      <c r="Y225" s="10" t="s">
        <v>1429</v>
      </c>
      <c r="Z225" s="10"/>
      <c r="AA225" s="10"/>
      <c r="AB225" s="10"/>
      <c r="AC225" s="13">
        <v>60</v>
      </c>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row>
    <row r="226" spans="1:103" ht="15.75" customHeight="1" x14ac:dyDescent="0.25">
      <c r="A226" s="7">
        <v>225</v>
      </c>
      <c r="B226" s="8">
        <v>44273</v>
      </c>
      <c r="C226" s="10" t="s">
        <v>84</v>
      </c>
      <c r="D226" s="10" t="s">
        <v>26</v>
      </c>
      <c r="E226" s="10"/>
      <c r="F226" s="10"/>
      <c r="G226" s="10" t="s">
        <v>1430</v>
      </c>
      <c r="H226" s="10" t="s">
        <v>101</v>
      </c>
      <c r="I226" s="10" t="s">
        <v>1431</v>
      </c>
      <c r="J226" s="57">
        <v>3128136289</v>
      </c>
      <c r="K226" s="11">
        <v>2</v>
      </c>
      <c r="L226" s="53">
        <v>3447858</v>
      </c>
      <c r="M226" s="12" t="s">
        <v>1432</v>
      </c>
      <c r="N226" s="10" t="s">
        <v>1282</v>
      </c>
      <c r="O226" s="10" t="s">
        <v>1433</v>
      </c>
      <c r="P226" s="10">
        <v>2</v>
      </c>
      <c r="Q226" s="10">
        <v>0</v>
      </c>
      <c r="R226" s="10">
        <v>0</v>
      </c>
      <c r="S226" s="13">
        <v>0</v>
      </c>
      <c r="T226" s="10">
        <v>3</v>
      </c>
      <c r="U226" s="10">
        <v>0</v>
      </c>
      <c r="V226" s="10">
        <v>0</v>
      </c>
      <c r="W226" s="10"/>
      <c r="X226" s="10"/>
      <c r="Y226" s="10" t="s">
        <v>1429</v>
      </c>
      <c r="Z226" s="10"/>
      <c r="AA226" s="10"/>
      <c r="AB226" s="10"/>
      <c r="AC226" s="13">
        <v>50</v>
      </c>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row>
    <row r="227" spans="1:103" ht="15.75" customHeight="1" x14ac:dyDescent="0.2">
      <c r="A227" s="7">
        <v>226</v>
      </c>
      <c r="B227" s="8">
        <v>44273</v>
      </c>
      <c r="C227" s="10" t="s">
        <v>84</v>
      </c>
      <c r="D227" s="10" t="s">
        <v>26</v>
      </c>
      <c r="E227" s="10"/>
      <c r="F227" s="10"/>
      <c r="G227" s="10" t="s">
        <v>1434</v>
      </c>
      <c r="H227" s="10" t="s">
        <v>101</v>
      </c>
      <c r="I227" s="10" t="s">
        <v>1435</v>
      </c>
      <c r="J227" s="11">
        <v>3168213989</v>
      </c>
      <c r="K227" s="11">
        <v>2</v>
      </c>
      <c r="L227" s="12" t="s">
        <v>1436</v>
      </c>
      <c r="M227" s="12" t="s">
        <v>1437</v>
      </c>
      <c r="N227" s="10" t="s">
        <v>1438</v>
      </c>
      <c r="O227" s="10" t="s">
        <v>1439</v>
      </c>
      <c r="P227" s="10">
        <v>3</v>
      </c>
      <c r="Q227" s="10">
        <v>0</v>
      </c>
      <c r="R227" s="10">
        <v>0</v>
      </c>
      <c r="S227" s="13">
        <v>0</v>
      </c>
      <c r="T227" s="10">
        <v>0</v>
      </c>
      <c r="U227" s="10">
        <v>0</v>
      </c>
      <c r="V227" s="10">
        <v>0</v>
      </c>
      <c r="W227" s="10"/>
      <c r="X227" s="10"/>
      <c r="Y227" s="10" t="s">
        <v>1429</v>
      </c>
      <c r="Z227" s="10"/>
      <c r="AA227" s="10"/>
      <c r="AB227" s="10"/>
      <c r="AC227" s="13">
        <v>45</v>
      </c>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row>
    <row r="228" spans="1:103" ht="15.75" customHeight="1" x14ac:dyDescent="0.2">
      <c r="A228" s="7">
        <v>227</v>
      </c>
      <c r="B228" s="8">
        <v>44273</v>
      </c>
      <c r="C228" s="10" t="s">
        <v>159</v>
      </c>
      <c r="D228" s="10" t="s">
        <v>35</v>
      </c>
      <c r="E228" s="10" t="s">
        <v>469</v>
      </c>
      <c r="F228" s="22">
        <v>44186</v>
      </c>
      <c r="G228" s="10" t="s">
        <v>1440</v>
      </c>
      <c r="H228" s="10" t="s">
        <v>101</v>
      </c>
      <c r="I228" s="10" t="s">
        <v>1441</v>
      </c>
      <c r="J228" s="11">
        <v>3122559520</v>
      </c>
      <c r="K228" s="11">
        <v>2</v>
      </c>
      <c r="L228" s="12" t="s">
        <v>1442</v>
      </c>
      <c r="M228" s="12" t="s">
        <v>1443</v>
      </c>
      <c r="N228" s="10" t="s">
        <v>1444</v>
      </c>
      <c r="O228" s="19" t="s">
        <v>1445</v>
      </c>
      <c r="P228" s="13">
        <v>4</v>
      </c>
      <c r="Q228" s="13">
        <v>0</v>
      </c>
      <c r="R228" s="13">
        <v>0</v>
      </c>
      <c r="S228" s="13">
        <v>0</v>
      </c>
      <c r="T228" s="13">
        <v>1</v>
      </c>
      <c r="U228" s="13">
        <v>0</v>
      </c>
      <c r="V228" s="13">
        <v>4</v>
      </c>
      <c r="W228" s="10" t="s">
        <v>122</v>
      </c>
      <c r="X228" s="10"/>
      <c r="Y228" s="10" t="s">
        <v>1446</v>
      </c>
      <c r="Z228" s="10"/>
      <c r="AA228" s="10"/>
      <c r="AB228" s="10"/>
      <c r="AC228" s="13">
        <v>492</v>
      </c>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row>
    <row r="229" spans="1:103" ht="15.75" customHeight="1" x14ac:dyDescent="0.2">
      <c r="A229" s="7">
        <v>228</v>
      </c>
      <c r="B229" s="8">
        <v>44273</v>
      </c>
      <c r="C229" s="10" t="s">
        <v>159</v>
      </c>
      <c r="D229" s="10" t="s">
        <v>26</v>
      </c>
      <c r="E229" s="10"/>
      <c r="F229" s="10"/>
      <c r="G229" s="10" t="s">
        <v>1447</v>
      </c>
      <c r="H229" s="10" t="s">
        <v>101</v>
      </c>
      <c r="I229" s="10" t="s">
        <v>1448</v>
      </c>
      <c r="J229" s="11">
        <v>3175190000</v>
      </c>
      <c r="K229" s="11">
        <v>2</v>
      </c>
      <c r="L229" s="12" t="s">
        <v>1449</v>
      </c>
      <c r="M229" s="12" t="s">
        <v>1450</v>
      </c>
      <c r="N229" s="10" t="s">
        <v>1451</v>
      </c>
      <c r="O229" s="19" t="s">
        <v>1452</v>
      </c>
      <c r="P229" s="13">
        <v>4</v>
      </c>
      <c r="Q229" s="13">
        <v>0</v>
      </c>
      <c r="R229" s="13">
        <v>0</v>
      </c>
      <c r="S229" s="13">
        <v>0</v>
      </c>
      <c r="T229" s="13">
        <v>1</v>
      </c>
      <c r="U229" s="13">
        <v>0</v>
      </c>
      <c r="V229" s="13">
        <v>0</v>
      </c>
      <c r="W229" s="10"/>
      <c r="X229" s="10"/>
      <c r="Y229" s="10" t="s">
        <v>1453</v>
      </c>
      <c r="Z229" s="10"/>
      <c r="AA229" s="10"/>
      <c r="AB229" s="10"/>
      <c r="AC229" s="13">
        <v>486</v>
      </c>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row>
    <row r="230" spans="1:103" ht="15.75" customHeight="1" x14ac:dyDescent="0.2">
      <c r="A230" s="7">
        <v>229</v>
      </c>
      <c r="B230" s="8">
        <v>44294</v>
      </c>
      <c r="C230" s="10" t="s">
        <v>115</v>
      </c>
      <c r="D230" s="10" t="s">
        <v>26</v>
      </c>
      <c r="E230" s="10" t="s">
        <v>469</v>
      </c>
      <c r="F230" s="14"/>
      <c r="G230" s="10" t="s">
        <v>1454</v>
      </c>
      <c r="H230" s="10" t="s">
        <v>101</v>
      </c>
      <c r="I230" s="10" t="s">
        <v>1455</v>
      </c>
      <c r="J230" s="11">
        <v>3178876339</v>
      </c>
      <c r="K230" s="11">
        <v>17</v>
      </c>
      <c r="L230" s="12"/>
      <c r="M230" s="12"/>
      <c r="N230" s="10" t="s">
        <v>1364</v>
      </c>
      <c r="O230" s="10" t="s">
        <v>1456</v>
      </c>
      <c r="P230" s="10">
        <v>6</v>
      </c>
      <c r="Q230" s="10">
        <v>0</v>
      </c>
      <c r="R230" s="10">
        <v>0</v>
      </c>
      <c r="S230" s="13">
        <v>1</v>
      </c>
      <c r="T230" s="10">
        <v>1</v>
      </c>
      <c r="U230" s="10">
        <v>0</v>
      </c>
      <c r="V230" s="10">
        <v>0</v>
      </c>
      <c r="W230" s="10"/>
      <c r="X230" s="10"/>
      <c r="Y230" s="10" t="s">
        <v>1457</v>
      </c>
      <c r="Z230" s="10"/>
      <c r="AA230" s="10"/>
      <c r="AB230" s="10"/>
      <c r="AC230" s="13">
        <v>47</v>
      </c>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row>
    <row r="231" spans="1:103" ht="15.75" customHeight="1" x14ac:dyDescent="0.2">
      <c r="A231" s="7">
        <v>230</v>
      </c>
      <c r="B231" s="8">
        <v>44306</v>
      </c>
      <c r="C231" s="10" t="s">
        <v>115</v>
      </c>
      <c r="D231" s="10" t="s">
        <v>63</v>
      </c>
      <c r="E231" s="10" t="s">
        <v>469</v>
      </c>
      <c r="F231" s="10"/>
      <c r="G231" s="10" t="s">
        <v>1458</v>
      </c>
      <c r="H231" s="10" t="s">
        <v>101</v>
      </c>
      <c r="I231" s="10" t="s">
        <v>1459</v>
      </c>
      <c r="J231" s="11">
        <v>3187069004</v>
      </c>
      <c r="K231" s="11">
        <v>19</v>
      </c>
      <c r="L231" s="11"/>
      <c r="M231" s="11"/>
      <c r="N231" s="10" t="s">
        <v>1460</v>
      </c>
      <c r="O231" s="19" t="s">
        <v>1461</v>
      </c>
      <c r="P231" s="13">
        <v>2</v>
      </c>
      <c r="Q231" s="13">
        <v>0</v>
      </c>
      <c r="R231" s="13">
        <v>0</v>
      </c>
      <c r="S231" s="13">
        <v>1</v>
      </c>
      <c r="T231" s="13">
        <v>1</v>
      </c>
      <c r="U231" s="13">
        <v>0</v>
      </c>
      <c r="V231" s="13">
        <v>0</v>
      </c>
      <c r="W231" s="10" t="s">
        <v>122</v>
      </c>
      <c r="X231" s="14">
        <v>44301</v>
      </c>
      <c r="Y231" s="10" t="s">
        <v>1462</v>
      </c>
      <c r="Z231" s="10"/>
      <c r="AA231" s="10"/>
      <c r="AB231" s="10"/>
      <c r="AC231" s="13">
        <v>40</v>
      </c>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row>
    <row r="232" spans="1:103" ht="15.75" customHeight="1" x14ac:dyDescent="0.2">
      <c r="A232" s="7">
        <v>231</v>
      </c>
      <c r="B232" s="8">
        <v>44273</v>
      </c>
      <c r="C232" s="10" t="s">
        <v>159</v>
      </c>
      <c r="D232" s="10" t="s">
        <v>26</v>
      </c>
      <c r="E232" s="10"/>
      <c r="F232" s="10"/>
      <c r="G232" s="10" t="s">
        <v>1463</v>
      </c>
      <c r="H232" s="10" t="s">
        <v>101</v>
      </c>
      <c r="I232" s="10" t="s">
        <v>1464</v>
      </c>
      <c r="J232" s="11">
        <v>3163632438</v>
      </c>
      <c r="K232" s="11">
        <v>2</v>
      </c>
      <c r="L232" s="12" t="s">
        <v>1465</v>
      </c>
      <c r="M232" s="12" t="s">
        <v>1466</v>
      </c>
      <c r="N232" s="10" t="s">
        <v>1467</v>
      </c>
      <c r="O232" s="19" t="s">
        <v>1468</v>
      </c>
      <c r="P232" s="13">
        <v>4</v>
      </c>
      <c r="Q232" s="13">
        <v>0</v>
      </c>
      <c r="R232" s="13">
        <v>0</v>
      </c>
      <c r="S232" s="13">
        <v>0</v>
      </c>
      <c r="T232" s="13">
        <v>1</v>
      </c>
      <c r="U232" s="13">
        <v>0</v>
      </c>
      <c r="V232" s="13">
        <v>0</v>
      </c>
      <c r="W232" s="10"/>
      <c r="X232" s="10"/>
      <c r="Y232" s="10" t="s">
        <v>1469</v>
      </c>
      <c r="Z232" s="10"/>
      <c r="AA232" s="10"/>
      <c r="AB232" s="10"/>
      <c r="AC232" s="13">
        <v>486</v>
      </c>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row>
    <row r="233" spans="1:103" ht="15.75" customHeight="1" x14ac:dyDescent="0.2">
      <c r="A233" s="7">
        <v>232</v>
      </c>
      <c r="B233" s="8">
        <v>44273</v>
      </c>
      <c r="C233" s="10" t="s">
        <v>99</v>
      </c>
      <c r="D233" s="10" t="s">
        <v>26</v>
      </c>
      <c r="E233" s="10"/>
      <c r="F233" s="60"/>
      <c r="G233" s="10" t="s">
        <v>1470</v>
      </c>
      <c r="H233" s="10" t="s">
        <v>101</v>
      </c>
      <c r="I233" s="10" t="s">
        <v>1471</v>
      </c>
      <c r="J233" s="11">
        <v>3057185355</v>
      </c>
      <c r="K233" s="11">
        <v>2</v>
      </c>
      <c r="L233" s="12"/>
      <c r="M233" s="12"/>
      <c r="N233" s="10" t="s">
        <v>1472</v>
      </c>
      <c r="O233" s="19" t="s">
        <v>1473</v>
      </c>
      <c r="P233" s="13">
        <v>3</v>
      </c>
      <c r="Q233" s="13">
        <v>0</v>
      </c>
      <c r="R233" s="13">
        <v>0</v>
      </c>
      <c r="S233" s="13">
        <v>0</v>
      </c>
      <c r="T233" s="13">
        <v>1</v>
      </c>
      <c r="U233" s="13">
        <v>0</v>
      </c>
      <c r="V233" s="13">
        <v>0</v>
      </c>
      <c r="W233" s="10"/>
      <c r="X233" s="10"/>
      <c r="Y233" s="10" t="s">
        <v>1474</v>
      </c>
      <c r="Z233" s="10"/>
      <c r="AA233" s="10"/>
      <c r="AB233" s="10"/>
      <c r="AC233" s="13">
        <v>420</v>
      </c>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row>
    <row r="234" spans="1:103" ht="15.75" customHeight="1" x14ac:dyDescent="0.2">
      <c r="A234" s="7">
        <v>233</v>
      </c>
      <c r="B234" s="8">
        <v>44273</v>
      </c>
      <c r="C234" s="10" t="s">
        <v>99</v>
      </c>
      <c r="D234" s="10" t="s">
        <v>35</v>
      </c>
      <c r="E234" s="10"/>
      <c r="F234" s="35">
        <v>44138</v>
      </c>
      <c r="G234" s="10" t="s">
        <v>1475</v>
      </c>
      <c r="H234" s="10" t="s">
        <v>101</v>
      </c>
      <c r="I234" s="10" t="s">
        <v>1476</v>
      </c>
      <c r="J234" s="11">
        <v>3057185355</v>
      </c>
      <c r="K234" s="11">
        <v>2</v>
      </c>
      <c r="L234" s="12"/>
      <c r="M234" s="12"/>
      <c r="N234" s="10" t="s">
        <v>1472</v>
      </c>
      <c r="O234" s="19" t="s">
        <v>1477</v>
      </c>
      <c r="P234" s="13">
        <v>3</v>
      </c>
      <c r="Q234" s="13">
        <v>0</v>
      </c>
      <c r="R234" s="13">
        <v>0</v>
      </c>
      <c r="S234" s="13">
        <v>0</v>
      </c>
      <c r="T234" s="13">
        <v>1</v>
      </c>
      <c r="U234" s="13">
        <v>0</v>
      </c>
      <c r="V234" s="13">
        <v>2</v>
      </c>
      <c r="W234" s="10" t="s">
        <v>122</v>
      </c>
      <c r="X234" s="10"/>
      <c r="Y234" s="10" t="s">
        <v>1478</v>
      </c>
      <c r="Z234" s="10"/>
      <c r="AA234" s="10"/>
      <c r="AB234" s="10"/>
      <c r="AC234" s="13">
        <v>366</v>
      </c>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row>
    <row r="235" spans="1:103" ht="15.75" customHeight="1" x14ac:dyDescent="0.2">
      <c r="A235" s="7">
        <v>234</v>
      </c>
      <c r="B235" s="8">
        <v>44274</v>
      </c>
      <c r="C235" s="10" t="s">
        <v>25</v>
      </c>
      <c r="D235" s="10" t="s">
        <v>26</v>
      </c>
      <c r="E235" s="10"/>
      <c r="F235" s="10"/>
      <c r="G235" s="10" t="s">
        <v>1479</v>
      </c>
      <c r="H235" s="10" t="s">
        <v>101</v>
      </c>
      <c r="I235" s="10" t="s">
        <v>1480</v>
      </c>
      <c r="J235" s="11">
        <v>3162959852</v>
      </c>
      <c r="K235" s="11">
        <v>5</v>
      </c>
      <c r="L235" s="12" t="s">
        <v>1481</v>
      </c>
      <c r="M235" s="12" t="s">
        <v>1482</v>
      </c>
      <c r="N235" s="10" t="s">
        <v>1483</v>
      </c>
      <c r="O235" s="10" t="s">
        <v>1484</v>
      </c>
      <c r="P235" s="10">
        <v>5</v>
      </c>
      <c r="Q235" s="10">
        <v>0</v>
      </c>
      <c r="R235" s="10">
        <v>0</v>
      </c>
      <c r="S235" s="13">
        <v>0</v>
      </c>
      <c r="T235" s="10">
        <v>1</v>
      </c>
      <c r="U235" s="10">
        <v>0</v>
      </c>
      <c r="V235" s="10">
        <v>0</v>
      </c>
      <c r="W235" s="10"/>
      <c r="X235" s="10"/>
      <c r="Y235" s="10" t="s">
        <v>1485</v>
      </c>
      <c r="Z235" s="10"/>
      <c r="AA235" s="10"/>
      <c r="AB235" s="10"/>
      <c r="AC235" s="13">
        <v>50</v>
      </c>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row>
    <row r="236" spans="1:103" ht="15.75" customHeight="1" x14ac:dyDescent="0.2">
      <c r="A236" s="7">
        <v>235</v>
      </c>
      <c r="B236" s="8">
        <v>44274</v>
      </c>
      <c r="C236" s="10" t="s">
        <v>99</v>
      </c>
      <c r="D236" s="10" t="s">
        <v>26</v>
      </c>
      <c r="E236" s="10" t="s">
        <v>469</v>
      </c>
      <c r="F236" s="10"/>
      <c r="G236" s="10" t="s">
        <v>1486</v>
      </c>
      <c r="H236" s="10" t="s">
        <v>101</v>
      </c>
      <c r="I236" s="10" t="s">
        <v>1487</v>
      </c>
      <c r="J236" s="11">
        <v>3215849856</v>
      </c>
      <c r="K236" s="11">
        <v>5</v>
      </c>
      <c r="L236" s="12" t="s">
        <v>1488</v>
      </c>
      <c r="M236" s="12" t="s">
        <v>1489</v>
      </c>
      <c r="N236" s="10" t="s">
        <v>1490</v>
      </c>
      <c r="O236" s="10"/>
      <c r="P236" s="10">
        <v>0</v>
      </c>
      <c r="Q236" s="10">
        <v>0</v>
      </c>
      <c r="R236" s="10">
        <v>0</v>
      </c>
      <c r="S236" s="13">
        <v>0</v>
      </c>
      <c r="T236" s="10">
        <v>1</v>
      </c>
      <c r="U236" s="10">
        <v>0</v>
      </c>
      <c r="V236" s="10">
        <v>0</v>
      </c>
      <c r="W236" s="10"/>
      <c r="X236" s="10"/>
      <c r="Y236" s="10" t="s">
        <v>1491</v>
      </c>
      <c r="Z236" s="10"/>
      <c r="AA236" s="10"/>
      <c r="AB236" s="10"/>
      <c r="AC236" s="13">
        <v>180</v>
      </c>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row>
    <row r="237" spans="1:103" ht="15.75" customHeight="1" x14ac:dyDescent="0.2">
      <c r="A237" s="7">
        <v>236</v>
      </c>
      <c r="B237" s="8">
        <v>44274</v>
      </c>
      <c r="C237" s="10" t="s">
        <v>99</v>
      </c>
      <c r="D237" s="10" t="s">
        <v>35</v>
      </c>
      <c r="E237" s="10"/>
      <c r="F237" s="14">
        <v>44483</v>
      </c>
      <c r="G237" s="10" t="s">
        <v>1492</v>
      </c>
      <c r="H237" s="10" t="s">
        <v>101</v>
      </c>
      <c r="I237" s="10" t="s">
        <v>1493</v>
      </c>
      <c r="J237" s="11">
        <v>3206748086</v>
      </c>
      <c r="K237" s="11">
        <v>5</v>
      </c>
      <c r="L237" s="12" t="s">
        <v>1494</v>
      </c>
      <c r="M237" s="12" t="s">
        <v>1495</v>
      </c>
      <c r="N237" s="10" t="s">
        <v>1496</v>
      </c>
      <c r="O237" s="19" t="s">
        <v>1497</v>
      </c>
      <c r="P237" s="10">
        <v>0</v>
      </c>
      <c r="Q237" s="10">
        <v>0</v>
      </c>
      <c r="R237" s="10">
        <v>0</v>
      </c>
      <c r="S237" s="13">
        <v>0</v>
      </c>
      <c r="T237" s="10">
        <v>1</v>
      </c>
      <c r="U237" s="10">
        <v>0</v>
      </c>
      <c r="V237" s="10">
        <v>1</v>
      </c>
      <c r="W237" s="10" t="s">
        <v>42</v>
      </c>
      <c r="X237" s="14" t="s">
        <v>1498</v>
      </c>
      <c r="Y237" s="10" t="s">
        <v>1499</v>
      </c>
      <c r="Z237" s="10"/>
      <c r="AA237" s="10"/>
      <c r="AB237" s="10"/>
      <c r="AC237" s="13">
        <v>96</v>
      </c>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row>
    <row r="238" spans="1:103" ht="15.75" customHeight="1" x14ac:dyDescent="0.2">
      <c r="A238" s="7">
        <v>237</v>
      </c>
      <c r="B238" s="8">
        <v>44306</v>
      </c>
      <c r="C238" s="10" t="s">
        <v>115</v>
      </c>
      <c r="D238" s="10" t="s">
        <v>63</v>
      </c>
      <c r="E238" s="10" t="s">
        <v>469</v>
      </c>
      <c r="F238" s="10"/>
      <c r="G238" s="10" t="s">
        <v>1500</v>
      </c>
      <c r="H238" s="10" t="s">
        <v>101</v>
      </c>
      <c r="I238" s="10" t="s">
        <v>1501</v>
      </c>
      <c r="J238" s="11">
        <v>3187270897</v>
      </c>
      <c r="K238" s="11">
        <v>22</v>
      </c>
      <c r="L238" s="12"/>
      <c r="M238" s="12"/>
      <c r="N238" s="10" t="s">
        <v>1502</v>
      </c>
      <c r="O238" s="19" t="s">
        <v>1503</v>
      </c>
      <c r="P238" s="13">
        <v>5</v>
      </c>
      <c r="Q238" s="13">
        <v>0</v>
      </c>
      <c r="R238" s="13">
        <v>0</v>
      </c>
      <c r="S238" s="13">
        <v>1</v>
      </c>
      <c r="T238" s="13">
        <v>3</v>
      </c>
      <c r="U238" s="13">
        <v>0</v>
      </c>
      <c r="V238" s="13">
        <v>0</v>
      </c>
      <c r="W238" s="10" t="s">
        <v>122</v>
      </c>
      <c r="X238" s="14">
        <v>43858</v>
      </c>
      <c r="Y238" s="10" t="s">
        <v>1504</v>
      </c>
      <c r="Z238" s="10"/>
      <c r="AA238" s="10"/>
      <c r="AB238" s="10"/>
      <c r="AC238" s="13">
        <v>93</v>
      </c>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row>
    <row r="239" spans="1:103" ht="15.75" customHeight="1" x14ac:dyDescent="0.2">
      <c r="A239" s="7">
        <v>238</v>
      </c>
      <c r="B239" s="8">
        <v>44306</v>
      </c>
      <c r="C239" s="10" t="s">
        <v>115</v>
      </c>
      <c r="D239" s="10" t="s">
        <v>63</v>
      </c>
      <c r="E239" s="10" t="s">
        <v>469</v>
      </c>
      <c r="F239" s="10"/>
      <c r="G239" s="10" t="s">
        <v>1505</v>
      </c>
      <c r="H239" s="10" t="s">
        <v>101</v>
      </c>
      <c r="I239" s="10" t="s">
        <v>1506</v>
      </c>
      <c r="J239" s="11">
        <v>3187069004</v>
      </c>
      <c r="K239" s="11">
        <v>19</v>
      </c>
      <c r="L239" s="12"/>
      <c r="M239" s="12"/>
      <c r="N239" s="10" t="s">
        <v>1460</v>
      </c>
      <c r="O239" s="10" t="s">
        <v>1507</v>
      </c>
      <c r="P239" s="10">
        <v>1</v>
      </c>
      <c r="Q239" s="10">
        <v>0</v>
      </c>
      <c r="R239" s="10">
        <v>0</v>
      </c>
      <c r="S239" s="10">
        <v>0</v>
      </c>
      <c r="T239" s="10">
        <v>1</v>
      </c>
      <c r="U239" s="10">
        <v>0</v>
      </c>
      <c r="V239" s="10">
        <v>0</v>
      </c>
      <c r="W239" s="10" t="s">
        <v>619</v>
      </c>
      <c r="X239" s="10"/>
      <c r="Y239" s="10" t="s">
        <v>1508</v>
      </c>
      <c r="Z239" s="10"/>
      <c r="AA239" s="10"/>
      <c r="AB239" s="10"/>
      <c r="AC239" s="13">
        <v>9</v>
      </c>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row>
    <row r="240" spans="1:103" ht="15.75" customHeight="1" x14ac:dyDescent="0.25">
      <c r="A240" s="7">
        <v>239</v>
      </c>
      <c r="B240" s="8">
        <v>44307</v>
      </c>
      <c r="C240" s="10" t="s">
        <v>115</v>
      </c>
      <c r="D240" s="10" t="s">
        <v>35</v>
      </c>
      <c r="E240" s="10"/>
      <c r="F240" s="68">
        <v>43940</v>
      </c>
      <c r="G240" s="10" t="s">
        <v>1509</v>
      </c>
      <c r="H240" s="10" t="s">
        <v>101</v>
      </c>
      <c r="I240" s="10" t="s">
        <v>1510</v>
      </c>
      <c r="J240" s="11">
        <v>3128060369</v>
      </c>
      <c r="K240" s="11">
        <v>22</v>
      </c>
      <c r="L240" s="56"/>
      <c r="M240" s="56"/>
      <c r="N240" s="10" t="s">
        <v>1511</v>
      </c>
      <c r="O240" s="10" t="s">
        <v>1512</v>
      </c>
      <c r="P240" s="13">
        <v>5</v>
      </c>
      <c r="Q240" s="13">
        <v>0</v>
      </c>
      <c r="R240" s="13">
        <v>0</v>
      </c>
      <c r="S240" s="13">
        <v>1</v>
      </c>
      <c r="T240" s="13">
        <v>1</v>
      </c>
      <c r="U240" s="13">
        <v>0</v>
      </c>
      <c r="V240" s="13">
        <v>3</v>
      </c>
      <c r="W240" s="10" t="s">
        <v>122</v>
      </c>
      <c r="X240" s="22">
        <v>44170</v>
      </c>
      <c r="Y240" s="10" t="s">
        <v>1513</v>
      </c>
      <c r="Z240" s="69"/>
      <c r="AA240" s="69"/>
      <c r="AB240" s="10"/>
      <c r="AC240" s="13">
        <v>14</v>
      </c>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row>
    <row r="241" spans="1:103" ht="15.75" customHeight="1" x14ac:dyDescent="0.2">
      <c r="A241" s="7">
        <v>240</v>
      </c>
      <c r="B241" s="8">
        <v>44278</v>
      </c>
      <c r="C241" s="10" t="s">
        <v>159</v>
      </c>
      <c r="D241" s="10" t="s">
        <v>63</v>
      </c>
      <c r="E241" s="10"/>
      <c r="F241" s="10"/>
      <c r="G241" s="10" t="s">
        <v>1514</v>
      </c>
      <c r="H241" s="10" t="s">
        <v>101</v>
      </c>
      <c r="I241" s="10" t="s">
        <v>1515</v>
      </c>
      <c r="J241" s="11">
        <v>3155341622</v>
      </c>
      <c r="K241" s="11">
        <v>2</v>
      </c>
      <c r="L241" s="12" t="s">
        <v>1516</v>
      </c>
      <c r="M241" s="12" t="s">
        <v>1517</v>
      </c>
      <c r="N241" s="10" t="s">
        <v>1518</v>
      </c>
      <c r="O241" s="19" t="s">
        <v>1519</v>
      </c>
      <c r="P241" s="13">
        <v>1</v>
      </c>
      <c r="Q241" s="13">
        <v>0</v>
      </c>
      <c r="R241" s="13">
        <v>0</v>
      </c>
      <c r="S241" s="13">
        <v>0</v>
      </c>
      <c r="T241" s="13">
        <v>0</v>
      </c>
      <c r="U241" s="13">
        <v>0</v>
      </c>
      <c r="V241" s="13">
        <v>0</v>
      </c>
      <c r="W241" s="10" t="s">
        <v>122</v>
      </c>
      <c r="X241" s="14"/>
      <c r="Y241" s="10" t="s">
        <v>1520</v>
      </c>
      <c r="Z241" s="10"/>
      <c r="AA241" s="10"/>
      <c r="AB241" s="10"/>
      <c r="AC241" s="13">
        <v>48</v>
      </c>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row>
    <row r="242" spans="1:103" ht="15.75" customHeight="1" x14ac:dyDescent="0.2">
      <c r="A242" s="7">
        <v>241</v>
      </c>
      <c r="B242" s="8">
        <v>44278</v>
      </c>
      <c r="C242" s="10" t="s">
        <v>159</v>
      </c>
      <c r="D242" s="10" t="s">
        <v>26</v>
      </c>
      <c r="E242" s="10"/>
      <c r="F242" s="10"/>
      <c r="G242" s="10" t="s">
        <v>1521</v>
      </c>
      <c r="H242" s="10" t="s">
        <v>101</v>
      </c>
      <c r="I242" s="10" t="s">
        <v>1522</v>
      </c>
      <c r="J242" s="11">
        <v>3136485956</v>
      </c>
      <c r="K242" s="11">
        <v>2</v>
      </c>
      <c r="L242" s="12" t="s">
        <v>1523</v>
      </c>
      <c r="M242" s="12" t="s">
        <v>1524</v>
      </c>
      <c r="N242" s="10" t="s">
        <v>1189</v>
      </c>
      <c r="O242" s="19" t="s">
        <v>1525</v>
      </c>
      <c r="P242" s="13">
        <v>1</v>
      </c>
      <c r="Q242" s="13">
        <v>0</v>
      </c>
      <c r="R242" s="13">
        <v>0</v>
      </c>
      <c r="S242" s="13">
        <v>0</v>
      </c>
      <c r="T242" s="13">
        <v>5</v>
      </c>
      <c r="U242" s="13">
        <v>0</v>
      </c>
      <c r="V242" s="13">
        <v>0</v>
      </c>
      <c r="W242" s="10"/>
      <c r="X242" s="14"/>
      <c r="Y242" s="10" t="s">
        <v>1526</v>
      </c>
      <c r="Z242" s="10"/>
      <c r="AA242" s="10"/>
      <c r="AB242" s="10"/>
      <c r="AC242" s="13">
        <v>22</v>
      </c>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row>
    <row r="243" spans="1:103" ht="15.75" customHeight="1" x14ac:dyDescent="0.2">
      <c r="A243" s="7">
        <v>242</v>
      </c>
      <c r="B243" s="8">
        <v>44278</v>
      </c>
      <c r="C243" s="10" t="s">
        <v>159</v>
      </c>
      <c r="D243" s="10" t="s">
        <v>26</v>
      </c>
      <c r="E243" s="10"/>
      <c r="F243" s="10"/>
      <c r="G243" s="10" t="s">
        <v>1527</v>
      </c>
      <c r="H243" s="10" t="s">
        <v>48</v>
      </c>
      <c r="I243" s="10" t="s">
        <v>1528</v>
      </c>
      <c r="J243" s="11">
        <v>3135938822</v>
      </c>
      <c r="K243" s="11">
        <v>2</v>
      </c>
      <c r="L243" s="12" t="s">
        <v>1529</v>
      </c>
      <c r="M243" s="12" t="s">
        <v>1530</v>
      </c>
      <c r="N243" s="10" t="s">
        <v>1531</v>
      </c>
      <c r="O243" s="19" t="s">
        <v>1532</v>
      </c>
      <c r="P243" s="13">
        <v>0</v>
      </c>
      <c r="Q243" s="13">
        <v>0</v>
      </c>
      <c r="R243" s="13">
        <v>0</v>
      </c>
      <c r="S243" s="13">
        <v>0</v>
      </c>
      <c r="T243" s="13">
        <v>2</v>
      </c>
      <c r="U243" s="13">
        <v>0</v>
      </c>
      <c r="V243" s="13">
        <v>0</v>
      </c>
      <c r="W243" s="10"/>
      <c r="X243" s="14"/>
      <c r="Y243" s="10" t="s">
        <v>1533</v>
      </c>
      <c r="Z243" s="10"/>
      <c r="AA243" s="10"/>
      <c r="AB243" s="10"/>
      <c r="AC243" s="13">
        <v>120</v>
      </c>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row>
    <row r="244" spans="1:103" ht="15.75" customHeight="1" x14ac:dyDescent="0.25">
      <c r="A244" s="7">
        <v>243</v>
      </c>
      <c r="B244" s="8">
        <v>44307</v>
      </c>
      <c r="C244" s="10" t="s">
        <v>115</v>
      </c>
      <c r="D244" s="10" t="s">
        <v>26</v>
      </c>
      <c r="E244" s="10" t="s">
        <v>469</v>
      </c>
      <c r="F244" s="70"/>
      <c r="G244" s="10" t="s">
        <v>1534</v>
      </c>
      <c r="H244" s="10" t="s">
        <v>101</v>
      </c>
      <c r="I244" s="10" t="s">
        <v>1535</v>
      </c>
      <c r="J244" s="11">
        <v>3128060339</v>
      </c>
      <c r="K244" s="11">
        <v>22</v>
      </c>
      <c r="L244" s="56"/>
      <c r="M244" s="56"/>
      <c r="N244" s="10" t="s">
        <v>1511</v>
      </c>
      <c r="O244" s="10" t="s">
        <v>1536</v>
      </c>
      <c r="P244" s="13">
        <v>5</v>
      </c>
      <c r="Q244" s="13">
        <v>0</v>
      </c>
      <c r="R244" s="13">
        <v>0</v>
      </c>
      <c r="S244" s="13">
        <v>1</v>
      </c>
      <c r="T244" s="13">
        <v>1</v>
      </c>
      <c r="U244" s="13">
        <v>0</v>
      </c>
      <c r="V244" s="13">
        <v>0</v>
      </c>
      <c r="W244" s="56"/>
      <c r="X244" s="70"/>
      <c r="Y244" s="10" t="s">
        <v>1537</v>
      </c>
      <c r="Z244" s="69"/>
      <c r="AA244" s="69"/>
      <c r="AB244" s="10"/>
      <c r="AC244" s="13">
        <v>22</v>
      </c>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row>
    <row r="245" spans="1:103" ht="15.75" customHeight="1" x14ac:dyDescent="0.25">
      <c r="A245" s="7">
        <v>244</v>
      </c>
      <c r="B245" s="8">
        <v>44308</v>
      </c>
      <c r="C245" s="10" t="s">
        <v>115</v>
      </c>
      <c r="D245" s="10" t="s">
        <v>35</v>
      </c>
      <c r="E245" s="56"/>
      <c r="F245" s="68">
        <v>44070</v>
      </c>
      <c r="G245" s="10" t="s">
        <v>1538</v>
      </c>
      <c r="H245" s="10" t="s">
        <v>101</v>
      </c>
      <c r="I245" s="10" t="s">
        <v>1539</v>
      </c>
      <c r="J245" s="11">
        <v>3182281945</v>
      </c>
      <c r="K245" s="11">
        <v>17</v>
      </c>
      <c r="L245" s="71"/>
      <c r="M245" s="71"/>
      <c r="N245" s="10" t="s">
        <v>1540</v>
      </c>
      <c r="O245" s="10" t="s">
        <v>1541</v>
      </c>
      <c r="P245" s="13">
        <v>4</v>
      </c>
      <c r="Q245" s="13">
        <v>0</v>
      </c>
      <c r="R245" s="13">
        <v>0</v>
      </c>
      <c r="S245" s="13">
        <v>1</v>
      </c>
      <c r="T245" s="13">
        <v>1</v>
      </c>
      <c r="U245" s="13">
        <v>0</v>
      </c>
      <c r="V245" s="13">
        <v>5</v>
      </c>
      <c r="W245" s="10" t="s">
        <v>1542</v>
      </c>
      <c r="X245" s="22">
        <v>44070</v>
      </c>
      <c r="Y245" s="10" t="s">
        <v>1543</v>
      </c>
      <c r="Z245" s="69"/>
      <c r="AA245" s="69"/>
      <c r="AB245" s="10"/>
      <c r="AC245" s="13">
        <v>96</v>
      </c>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row>
    <row r="246" spans="1:103" ht="15.75" customHeight="1" x14ac:dyDescent="0.2">
      <c r="A246" s="7">
        <v>245</v>
      </c>
      <c r="B246" s="8">
        <v>44279</v>
      </c>
      <c r="C246" s="10" t="s">
        <v>84</v>
      </c>
      <c r="D246" s="10" t="s">
        <v>26</v>
      </c>
      <c r="E246" s="10"/>
      <c r="F246" s="10"/>
      <c r="G246" s="10" t="s">
        <v>1544</v>
      </c>
      <c r="H246" s="10" t="s">
        <v>48</v>
      </c>
      <c r="I246" s="10" t="s">
        <v>1545</v>
      </c>
      <c r="J246" s="11">
        <v>3162467609</v>
      </c>
      <c r="K246" s="11">
        <v>2</v>
      </c>
      <c r="L246" s="12" t="s">
        <v>1546</v>
      </c>
      <c r="M246" s="12" t="s">
        <v>1547</v>
      </c>
      <c r="N246" s="10" t="s">
        <v>1548</v>
      </c>
      <c r="O246" s="10" t="s">
        <v>1549</v>
      </c>
      <c r="P246" s="10">
        <v>1</v>
      </c>
      <c r="Q246" s="10">
        <v>0</v>
      </c>
      <c r="R246" s="10">
        <v>0</v>
      </c>
      <c r="S246" s="13">
        <v>0</v>
      </c>
      <c r="T246" s="10">
        <v>0</v>
      </c>
      <c r="U246" s="10">
        <v>0</v>
      </c>
      <c r="V246" s="10">
        <v>0</v>
      </c>
      <c r="W246" s="10"/>
      <c r="X246" s="10"/>
      <c r="Y246" s="10" t="s">
        <v>1550</v>
      </c>
      <c r="Z246" s="10"/>
      <c r="AA246" s="10"/>
      <c r="AB246" s="10"/>
      <c r="AC246" s="13">
        <v>40</v>
      </c>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row>
    <row r="247" spans="1:103" ht="15.75" customHeight="1" x14ac:dyDescent="0.2">
      <c r="A247" s="7">
        <v>246</v>
      </c>
      <c r="B247" s="8">
        <v>44280</v>
      </c>
      <c r="C247" s="10" t="s">
        <v>84</v>
      </c>
      <c r="D247" s="10" t="s">
        <v>63</v>
      </c>
      <c r="E247" s="10"/>
      <c r="F247" s="10"/>
      <c r="G247" s="10" t="s">
        <v>1551</v>
      </c>
      <c r="H247" s="10" t="s">
        <v>56</v>
      </c>
      <c r="I247" s="10" t="s">
        <v>1552</v>
      </c>
      <c r="J247" s="11">
        <v>3137009027</v>
      </c>
      <c r="K247" s="11">
        <v>2</v>
      </c>
      <c r="L247" s="12" t="s">
        <v>1553</v>
      </c>
      <c r="M247" s="12" t="s">
        <v>1554</v>
      </c>
      <c r="N247" s="10" t="s">
        <v>1555</v>
      </c>
      <c r="O247" s="10" t="s">
        <v>1556</v>
      </c>
      <c r="P247" s="10">
        <v>2</v>
      </c>
      <c r="Q247" s="10">
        <v>0</v>
      </c>
      <c r="R247" s="10">
        <v>0</v>
      </c>
      <c r="S247" s="13">
        <v>0</v>
      </c>
      <c r="T247" s="10">
        <v>1</v>
      </c>
      <c r="U247" s="10">
        <v>0</v>
      </c>
      <c r="V247" s="10">
        <v>0</v>
      </c>
      <c r="W247" s="10"/>
      <c r="X247" s="10"/>
      <c r="Y247" s="10" t="s">
        <v>1557</v>
      </c>
      <c r="Z247" s="10"/>
      <c r="AA247" s="10"/>
      <c r="AB247" s="10"/>
      <c r="AC247" s="13">
        <v>50</v>
      </c>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row>
    <row r="248" spans="1:103" ht="15.75" customHeight="1" x14ac:dyDescent="0.2">
      <c r="A248" s="7">
        <v>247</v>
      </c>
      <c r="B248" s="8">
        <v>44280</v>
      </c>
      <c r="C248" s="10" t="s">
        <v>159</v>
      </c>
      <c r="D248" s="10" t="s">
        <v>26</v>
      </c>
      <c r="E248" s="10"/>
      <c r="F248" s="10"/>
      <c r="G248" s="10" t="s">
        <v>1558</v>
      </c>
      <c r="H248" s="10" t="s">
        <v>48</v>
      </c>
      <c r="I248" s="10" t="s">
        <v>1559</v>
      </c>
      <c r="J248" s="11">
        <v>3136112001</v>
      </c>
      <c r="K248" s="11">
        <v>4</v>
      </c>
      <c r="L248" s="12" t="s">
        <v>383</v>
      </c>
      <c r="M248" s="12" t="s">
        <v>1443</v>
      </c>
      <c r="N248" s="10" t="s">
        <v>1560</v>
      </c>
      <c r="O248" s="19" t="s">
        <v>1561</v>
      </c>
      <c r="P248" s="13">
        <v>1</v>
      </c>
      <c r="Q248" s="13">
        <v>0</v>
      </c>
      <c r="R248" s="13">
        <v>0</v>
      </c>
      <c r="S248" s="13">
        <v>0</v>
      </c>
      <c r="T248" s="13">
        <v>1</v>
      </c>
      <c r="U248" s="13">
        <v>0</v>
      </c>
      <c r="V248" s="13">
        <v>0</v>
      </c>
      <c r="W248" s="10"/>
      <c r="X248" s="10"/>
      <c r="Y248" s="10" t="s">
        <v>1562</v>
      </c>
      <c r="Z248" s="10"/>
      <c r="AA248" s="10"/>
      <c r="AB248" s="10"/>
      <c r="AC248" s="13">
        <v>40</v>
      </c>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row>
    <row r="249" spans="1:103" ht="15.75" customHeight="1" x14ac:dyDescent="0.2">
      <c r="A249" s="7">
        <v>248</v>
      </c>
      <c r="B249" s="8">
        <v>44280</v>
      </c>
      <c r="C249" s="10" t="s">
        <v>159</v>
      </c>
      <c r="D249" s="10" t="s">
        <v>63</v>
      </c>
      <c r="E249" s="10"/>
      <c r="F249" s="10"/>
      <c r="G249" s="10" t="s">
        <v>1563</v>
      </c>
      <c r="H249" s="10" t="s">
        <v>101</v>
      </c>
      <c r="I249" s="10" t="s">
        <v>1564</v>
      </c>
      <c r="J249" s="11">
        <v>3185300251</v>
      </c>
      <c r="K249" s="11">
        <v>2</v>
      </c>
      <c r="L249" s="12" t="s">
        <v>1565</v>
      </c>
      <c r="M249" s="12" t="s">
        <v>1466</v>
      </c>
      <c r="N249" s="10" t="s">
        <v>1566</v>
      </c>
      <c r="O249" s="19" t="s">
        <v>1567</v>
      </c>
      <c r="P249" s="13">
        <v>5</v>
      </c>
      <c r="Q249" s="13">
        <v>0</v>
      </c>
      <c r="R249" s="13">
        <v>0</v>
      </c>
      <c r="S249" s="13">
        <v>0</v>
      </c>
      <c r="T249" s="13">
        <v>1</v>
      </c>
      <c r="U249" s="13">
        <v>0</v>
      </c>
      <c r="V249" s="13">
        <v>0</v>
      </c>
      <c r="W249" s="10" t="s">
        <v>601</v>
      </c>
      <c r="X249" s="22">
        <v>43598</v>
      </c>
      <c r="Y249" s="10" t="s">
        <v>1568</v>
      </c>
      <c r="Z249" s="10"/>
      <c r="AA249" s="10"/>
      <c r="AB249" s="10"/>
      <c r="AC249" s="13">
        <v>609</v>
      </c>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row>
    <row r="250" spans="1:103" ht="15.75" customHeight="1" x14ac:dyDescent="0.2">
      <c r="A250" s="7">
        <v>249</v>
      </c>
      <c r="B250" s="8">
        <v>44280</v>
      </c>
      <c r="C250" s="10" t="s">
        <v>99</v>
      </c>
      <c r="D250" s="10" t="s">
        <v>26</v>
      </c>
      <c r="E250" s="10"/>
      <c r="F250" s="10"/>
      <c r="G250" s="36" t="s">
        <v>1569</v>
      </c>
      <c r="H250" s="36" t="s">
        <v>101</v>
      </c>
      <c r="I250" s="10" t="s">
        <v>1570</v>
      </c>
      <c r="J250" s="11">
        <v>3185300251</v>
      </c>
      <c r="K250" s="11">
        <v>2</v>
      </c>
      <c r="L250" s="12" t="s">
        <v>1571</v>
      </c>
      <c r="M250" s="12" t="s">
        <v>1572</v>
      </c>
      <c r="N250" s="10" t="s">
        <v>1566</v>
      </c>
      <c r="O250" s="19" t="s">
        <v>1573</v>
      </c>
      <c r="P250" s="13">
        <v>0</v>
      </c>
      <c r="Q250" s="13">
        <v>0</v>
      </c>
      <c r="R250" s="13">
        <v>0</v>
      </c>
      <c r="S250" s="13">
        <v>0</v>
      </c>
      <c r="T250" s="13">
        <v>4</v>
      </c>
      <c r="U250" s="13">
        <v>0</v>
      </c>
      <c r="V250" s="13">
        <v>0</v>
      </c>
      <c r="W250" s="10"/>
      <c r="X250" s="10"/>
      <c r="Y250" s="10" t="s">
        <v>1574</v>
      </c>
      <c r="Z250" s="10"/>
      <c r="AA250" s="10"/>
      <c r="AB250" s="10"/>
      <c r="AC250" s="13">
        <v>224</v>
      </c>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row>
    <row r="251" spans="1:103" ht="15.75" customHeight="1" x14ac:dyDescent="0.2">
      <c r="A251" s="7">
        <v>250</v>
      </c>
      <c r="B251" s="8">
        <v>44280</v>
      </c>
      <c r="C251" s="10" t="s">
        <v>99</v>
      </c>
      <c r="D251" s="10" t="s">
        <v>26</v>
      </c>
      <c r="E251" s="10" t="s">
        <v>469</v>
      </c>
      <c r="F251" s="10"/>
      <c r="G251" s="36" t="s">
        <v>1575</v>
      </c>
      <c r="H251" s="36" t="s">
        <v>101</v>
      </c>
      <c r="I251" s="10" t="s">
        <v>1576</v>
      </c>
      <c r="J251" s="11"/>
      <c r="K251" s="11">
        <v>2</v>
      </c>
      <c r="L251" s="12" t="s">
        <v>1577</v>
      </c>
      <c r="M251" s="12" t="s">
        <v>1578</v>
      </c>
      <c r="N251" s="10"/>
      <c r="O251" s="19"/>
      <c r="P251" s="13">
        <v>1</v>
      </c>
      <c r="Q251" s="13">
        <v>0</v>
      </c>
      <c r="R251" s="13">
        <v>0</v>
      </c>
      <c r="S251" s="13">
        <v>0</v>
      </c>
      <c r="T251" s="13">
        <v>1</v>
      </c>
      <c r="U251" s="13">
        <v>0</v>
      </c>
      <c r="V251" s="13">
        <v>0</v>
      </c>
      <c r="W251" s="10"/>
      <c r="X251" s="10"/>
      <c r="Y251" s="10" t="s">
        <v>1579</v>
      </c>
      <c r="Z251" s="10"/>
      <c r="AA251" s="10"/>
      <c r="AB251" s="10"/>
      <c r="AC251" s="13">
        <v>45</v>
      </c>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row>
    <row r="252" spans="1:103" ht="15.75" customHeight="1" x14ac:dyDescent="0.2">
      <c r="A252" s="7">
        <v>251</v>
      </c>
      <c r="B252" s="8">
        <v>44280</v>
      </c>
      <c r="C252" s="10" t="s">
        <v>99</v>
      </c>
      <c r="D252" s="10" t="s">
        <v>26</v>
      </c>
      <c r="E252" s="10" t="s">
        <v>469</v>
      </c>
      <c r="F252" s="10"/>
      <c r="G252" s="36" t="s">
        <v>1580</v>
      </c>
      <c r="H252" s="36" t="s">
        <v>101</v>
      </c>
      <c r="I252" s="10" t="s">
        <v>1581</v>
      </c>
      <c r="J252" s="11"/>
      <c r="K252" s="11">
        <v>5</v>
      </c>
      <c r="L252" s="12" t="s">
        <v>1582</v>
      </c>
      <c r="M252" s="12" t="s">
        <v>1583</v>
      </c>
      <c r="N252" s="10"/>
      <c r="O252" s="19"/>
      <c r="P252" s="13">
        <v>5</v>
      </c>
      <c r="Q252" s="13">
        <v>0</v>
      </c>
      <c r="R252" s="13">
        <v>0</v>
      </c>
      <c r="S252" s="13">
        <v>0</v>
      </c>
      <c r="T252" s="13">
        <v>1</v>
      </c>
      <c r="U252" s="13">
        <v>0</v>
      </c>
      <c r="V252" s="13">
        <v>0</v>
      </c>
      <c r="W252" s="10"/>
      <c r="X252" s="10"/>
      <c r="Y252" s="10" t="s">
        <v>1579</v>
      </c>
      <c r="Z252" s="10"/>
      <c r="AA252" s="10"/>
      <c r="AB252" s="10"/>
      <c r="AC252" s="13">
        <v>450</v>
      </c>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row>
    <row r="253" spans="1:103" ht="15.75" customHeight="1" x14ac:dyDescent="0.2">
      <c r="A253" s="7">
        <v>252</v>
      </c>
      <c r="B253" s="8">
        <v>44280</v>
      </c>
      <c r="C253" s="10" t="s">
        <v>99</v>
      </c>
      <c r="D253" s="10" t="s">
        <v>26</v>
      </c>
      <c r="E253" s="10"/>
      <c r="F253" s="10"/>
      <c r="G253" s="10" t="s">
        <v>1584</v>
      </c>
      <c r="H253" s="10" t="s">
        <v>101</v>
      </c>
      <c r="I253" s="10" t="s">
        <v>1585</v>
      </c>
      <c r="J253" s="11">
        <v>3045023</v>
      </c>
      <c r="K253" s="11">
        <v>2</v>
      </c>
      <c r="L253" s="12" t="s">
        <v>1586</v>
      </c>
      <c r="M253" s="12" t="s">
        <v>1443</v>
      </c>
      <c r="N253" s="10" t="s">
        <v>1587</v>
      </c>
      <c r="O253" s="19" t="s">
        <v>1588</v>
      </c>
      <c r="P253" s="13">
        <v>0</v>
      </c>
      <c r="Q253" s="13">
        <v>0</v>
      </c>
      <c r="R253" s="13">
        <v>0</v>
      </c>
      <c r="S253" s="13">
        <v>0</v>
      </c>
      <c r="T253" s="13">
        <v>3</v>
      </c>
      <c r="U253" s="13">
        <v>0</v>
      </c>
      <c r="V253" s="13">
        <v>0</v>
      </c>
      <c r="W253" s="10"/>
      <c r="X253" s="10"/>
      <c r="Y253" s="10" t="s">
        <v>1589</v>
      </c>
      <c r="Z253" s="10"/>
      <c r="AA253" s="10"/>
      <c r="AB253" s="10"/>
      <c r="AC253" s="13">
        <v>235</v>
      </c>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row>
    <row r="254" spans="1:103" ht="15.75" customHeight="1" x14ac:dyDescent="0.2">
      <c r="A254" s="7">
        <v>253</v>
      </c>
      <c r="B254" s="8">
        <v>44280</v>
      </c>
      <c r="C254" s="10" t="s">
        <v>84</v>
      </c>
      <c r="D254" s="10" t="s">
        <v>63</v>
      </c>
      <c r="E254" s="10"/>
      <c r="F254" s="10"/>
      <c r="G254" s="36" t="s">
        <v>1590</v>
      </c>
      <c r="H254" s="36" t="s">
        <v>101</v>
      </c>
      <c r="I254" s="10" t="s">
        <v>1591</v>
      </c>
      <c r="J254" s="11">
        <v>3104471134</v>
      </c>
      <c r="K254" s="11">
        <v>2</v>
      </c>
      <c r="L254" s="12" t="s">
        <v>1592</v>
      </c>
      <c r="M254" s="12" t="s">
        <v>1593</v>
      </c>
      <c r="N254" s="10" t="s">
        <v>1594</v>
      </c>
      <c r="O254" s="10" t="s">
        <v>1595</v>
      </c>
      <c r="P254" s="10">
        <v>2</v>
      </c>
      <c r="Q254" s="10">
        <v>0</v>
      </c>
      <c r="R254" s="10">
        <v>0</v>
      </c>
      <c r="S254" s="13">
        <v>0</v>
      </c>
      <c r="T254" s="10">
        <v>1</v>
      </c>
      <c r="U254" s="10">
        <v>0</v>
      </c>
      <c r="V254" s="10">
        <v>0</v>
      </c>
      <c r="W254" s="10"/>
      <c r="X254" s="10"/>
      <c r="Y254" s="10" t="s">
        <v>1557</v>
      </c>
      <c r="Z254" s="10"/>
      <c r="AA254" s="10"/>
      <c r="AB254" s="10"/>
      <c r="AC254" s="13">
        <v>30</v>
      </c>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row>
    <row r="255" spans="1:103" ht="15.75" customHeight="1" x14ac:dyDescent="0.25">
      <c r="A255" s="7">
        <v>254</v>
      </c>
      <c r="B255" s="8">
        <v>44308</v>
      </c>
      <c r="C255" s="10" t="s">
        <v>115</v>
      </c>
      <c r="D255" s="10" t="s">
        <v>35</v>
      </c>
      <c r="E255" s="10" t="s">
        <v>469</v>
      </c>
      <c r="F255" s="68">
        <v>44049</v>
      </c>
      <c r="G255" s="10" t="s">
        <v>1596</v>
      </c>
      <c r="H255" s="10" t="s">
        <v>101</v>
      </c>
      <c r="I255" s="10" t="s">
        <v>1597</v>
      </c>
      <c r="J255" s="11">
        <v>3182281945</v>
      </c>
      <c r="K255" s="11">
        <v>17</v>
      </c>
      <c r="L255" s="71"/>
      <c r="M255" s="71"/>
      <c r="N255" s="10" t="s">
        <v>1540</v>
      </c>
      <c r="O255" s="10" t="s">
        <v>1598</v>
      </c>
      <c r="P255" s="13">
        <v>4</v>
      </c>
      <c r="Q255" s="13">
        <v>0</v>
      </c>
      <c r="R255" s="13">
        <v>0</v>
      </c>
      <c r="S255" s="13">
        <v>1</v>
      </c>
      <c r="T255" s="13">
        <v>1</v>
      </c>
      <c r="U255" s="13">
        <v>0</v>
      </c>
      <c r="V255" s="13">
        <v>5</v>
      </c>
      <c r="W255" s="10" t="s">
        <v>619</v>
      </c>
      <c r="X255" s="22">
        <v>44049</v>
      </c>
      <c r="Y255" s="10" t="s">
        <v>1599</v>
      </c>
      <c r="Z255" s="69"/>
      <c r="AA255" s="69"/>
      <c r="AB255" s="10"/>
      <c r="AC255" s="13">
        <v>40</v>
      </c>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row>
    <row r="256" spans="1:103" ht="15.75" customHeight="1" x14ac:dyDescent="0.25">
      <c r="A256" s="7">
        <v>255</v>
      </c>
      <c r="B256" s="8">
        <v>44313</v>
      </c>
      <c r="C256" s="10" t="s">
        <v>115</v>
      </c>
      <c r="D256" s="10" t="s">
        <v>35</v>
      </c>
      <c r="E256" s="10" t="s">
        <v>469</v>
      </c>
      <c r="F256" s="68">
        <v>44167</v>
      </c>
      <c r="G256" s="10" t="s">
        <v>1600</v>
      </c>
      <c r="H256" s="10" t="s">
        <v>101</v>
      </c>
      <c r="I256" s="10" t="s">
        <v>1601</v>
      </c>
      <c r="J256" s="11">
        <v>3174327002</v>
      </c>
      <c r="K256" s="11">
        <v>19</v>
      </c>
      <c r="L256" s="56"/>
      <c r="M256" s="56"/>
      <c r="N256" s="10" t="s">
        <v>1602</v>
      </c>
      <c r="O256" s="10" t="s">
        <v>1603</v>
      </c>
      <c r="P256" s="13">
        <v>2</v>
      </c>
      <c r="Q256" s="13">
        <v>0</v>
      </c>
      <c r="R256" s="13">
        <v>0</v>
      </c>
      <c r="S256" s="13">
        <v>1</v>
      </c>
      <c r="T256" s="13">
        <v>1</v>
      </c>
      <c r="U256" s="13">
        <v>0</v>
      </c>
      <c r="V256" s="13">
        <v>2</v>
      </c>
      <c r="W256" s="10" t="s">
        <v>770</v>
      </c>
      <c r="X256" s="22">
        <v>44167</v>
      </c>
      <c r="Y256" s="10" t="s">
        <v>1604</v>
      </c>
      <c r="Z256" s="69"/>
      <c r="AA256" s="69"/>
      <c r="AB256" s="10"/>
      <c r="AC256" s="13">
        <v>26</v>
      </c>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row>
    <row r="257" spans="1:103" ht="15.75" customHeight="1" x14ac:dyDescent="0.25">
      <c r="A257" s="7">
        <v>256</v>
      </c>
      <c r="B257" s="8">
        <v>44313</v>
      </c>
      <c r="C257" s="10" t="s">
        <v>115</v>
      </c>
      <c r="D257" s="10" t="s">
        <v>35</v>
      </c>
      <c r="E257" s="10" t="s">
        <v>469</v>
      </c>
      <c r="F257" s="68">
        <v>44018</v>
      </c>
      <c r="G257" s="10" t="s">
        <v>1605</v>
      </c>
      <c r="H257" s="10" t="s">
        <v>101</v>
      </c>
      <c r="I257" s="10" t="s">
        <v>1606</v>
      </c>
      <c r="J257" s="11">
        <v>3155774734</v>
      </c>
      <c r="K257" s="11">
        <v>19</v>
      </c>
      <c r="L257" s="72"/>
      <c r="M257" s="71"/>
      <c r="N257" s="10" t="s">
        <v>1607</v>
      </c>
      <c r="O257" s="10" t="s">
        <v>1608</v>
      </c>
      <c r="P257" s="13">
        <v>2</v>
      </c>
      <c r="Q257" s="13">
        <v>0</v>
      </c>
      <c r="R257" s="13">
        <v>0</v>
      </c>
      <c r="S257" s="13">
        <v>1</v>
      </c>
      <c r="T257" s="13">
        <v>1</v>
      </c>
      <c r="U257" s="13">
        <v>0</v>
      </c>
      <c r="V257" s="13">
        <v>2</v>
      </c>
      <c r="W257" s="10" t="s">
        <v>122</v>
      </c>
      <c r="X257" s="22">
        <v>44018</v>
      </c>
      <c r="Y257" s="10" t="s">
        <v>1609</v>
      </c>
      <c r="Z257" s="69"/>
      <c r="AA257" s="69"/>
      <c r="AB257" s="10"/>
      <c r="AC257" s="13">
        <v>60</v>
      </c>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row>
    <row r="258" spans="1:103" ht="15.75" customHeight="1" x14ac:dyDescent="0.2">
      <c r="A258" s="7">
        <v>257</v>
      </c>
      <c r="B258" s="8">
        <v>44284</v>
      </c>
      <c r="C258" s="10" t="s">
        <v>847</v>
      </c>
      <c r="D258" s="10" t="s">
        <v>26</v>
      </c>
      <c r="E258" s="10"/>
      <c r="F258" s="10"/>
      <c r="G258" s="10" t="s">
        <v>1610</v>
      </c>
      <c r="H258" s="10" t="s">
        <v>48</v>
      </c>
      <c r="I258" s="10" t="s">
        <v>1611</v>
      </c>
      <c r="J258" s="11"/>
      <c r="K258" s="11">
        <v>19</v>
      </c>
      <c r="L258" s="11">
        <v>34161729</v>
      </c>
      <c r="M258" s="53">
        <v>765555062</v>
      </c>
      <c r="N258" s="10" t="s">
        <v>1612</v>
      </c>
      <c r="O258" s="10" t="s">
        <v>1613</v>
      </c>
      <c r="P258" s="10">
        <v>2</v>
      </c>
      <c r="Q258" s="10">
        <v>4</v>
      </c>
      <c r="R258" s="10">
        <v>0</v>
      </c>
      <c r="S258" s="13">
        <v>0</v>
      </c>
      <c r="T258" s="10">
        <v>0</v>
      </c>
      <c r="U258" s="10">
        <v>0</v>
      </c>
      <c r="V258" s="10">
        <v>0</v>
      </c>
      <c r="W258" s="10"/>
      <c r="X258" s="10"/>
      <c r="Y258" s="10" t="s">
        <v>1614</v>
      </c>
      <c r="Z258" s="10"/>
      <c r="AA258" s="10"/>
      <c r="AB258" s="10"/>
      <c r="AC258" s="13">
        <v>1004</v>
      </c>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row>
    <row r="259" spans="1:103" ht="15.75" customHeight="1" x14ac:dyDescent="0.2">
      <c r="A259" s="7">
        <v>258</v>
      </c>
      <c r="B259" s="8">
        <v>44284</v>
      </c>
      <c r="C259" s="10" t="s">
        <v>847</v>
      </c>
      <c r="D259" s="10" t="s">
        <v>680</v>
      </c>
      <c r="E259" s="10" t="s">
        <v>36</v>
      </c>
      <c r="F259" s="10"/>
      <c r="G259" s="10" t="s">
        <v>1615</v>
      </c>
      <c r="H259" s="10" t="s">
        <v>224</v>
      </c>
      <c r="I259" s="10" t="s">
        <v>1611</v>
      </c>
      <c r="J259" s="11">
        <v>5531150</v>
      </c>
      <c r="K259" s="11">
        <v>19</v>
      </c>
      <c r="L259" s="53">
        <v>34161729</v>
      </c>
      <c r="M259" s="53">
        <v>765555062</v>
      </c>
      <c r="N259" s="10" t="s">
        <v>1616</v>
      </c>
      <c r="O259" s="10" t="s">
        <v>1617</v>
      </c>
      <c r="P259" s="10">
        <v>5</v>
      </c>
      <c r="Q259" s="10">
        <v>0</v>
      </c>
      <c r="R259" s="10">
        <v>0</v>
      </c>
      <c r="S259" s="13">
        <v>0</v>
      </c>
      <c r="T259" s="10">
        <v>0</v>
      </c>
      <c r="U259" s="10">
        <v>0</v>
      </c>
      <c r="V259" s="10">
        <v>0</v>
      </c>
      <c r="W259" s="10"/>
      <c r="X259" s="10"/>
      <c r="Y259" s="10" t="s">
        <v>1618</v>
      </c>
      <c r="Z259" s="10"/>
      <c r="AA259" s="10"/>
      <c r="AB259" s="10"/>
      <c r="AC259" s="13">
        <v>16000</v>
      </c>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row>
    <row r="260" spans="1:103" ht="15.75" customHeight="1" x14ac:dyDescent="0.2">
      <c r="A260" s="7">
        <v>259</v>
      </c>
      <c r="B260" s="8">
        <v>44284</v>
      </c>
      <c r="C260" s="10" t="s">
        <v>84</v>
      </c>
      <c r="D260" s="10" t="s">
        <v>63</v>
      </c>
      <c r="E260" s="10"/>
      <c r="F260" s="10"/>
      <c r="G260" s="10" t="s">
        <v>1619</v>
      </c>
      <c r="H260" s="10" t="s">
        <v>101</v>
      </c>
      <c r="I260" s="10" t="s">
        <v>1620</v>
      </c>
      <c r="J260" s="11">
        <v>31542672727</v>
      </c>
      <c r="K260" s="11">
        <v>2</v>
      </c>
      <c r="L260" s="53">
        <v>3449365</v>
      </c>
      <c r="M260" s="53">
        <v>76553955</v>
      </c>
      <c r="N260" s="10" t="s">
        <v>1621</v>
      </c>
      <c r="O260" s="10" t="s">
        <v>1622</v>
      </c>
      <c r="P260" s="10">
        <v>1</v>
      </c>
      <c r="Q260" s="10">
        <v>0</v>
      </c>
      <c r="R260" s="10">
        <v>0</v>
      </c>
      <c r="S260" s="13">
        <v>0</v>
      </c>
      <c r="T260" s="10">
        <v>1</v>
      </c>
      <c r="U260" s="10">
        <v>0</v>
      </c>
      <c r="V260" s="10">
        <v>0</v>
      </c>
      <c r="W260" s="10"/>
      <c r="X260" s="10"/>
      <c r="Y260" s="10" t="s">
        <v>1623</v>
      </c>
      <c r="Z260" s="10"/>
      <c r="AA260" s="10"/>
      <c r="AB260" s="10"/>
      <c r="AC260" s="13">
        <v>60</v>
      </c>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row>
    <row r="261" spans="1:103" ht="15.75" customHeight="1" x14ac:dyDescent="0.2">
      <c r="A261" s="7">
        <v>260</v>
      </c>
      <c r="B261" s="8">
        <v>44284</v>
      </c>
      <c r="C261" s="10" t="s">
        <v>84</v>
      </c>
      <c r="D261" s="10" t="s">
        <v>63</v>
      </c>
      <c r="E261" s="10"/>
      <c r="F261" s="10"/>
      <c r="G261" s="10" t="s">
        <v>1624</v>
      </c>
      <c r="H261" s="10" t="s">
        <v>101</v>
      </c>
      <c r="I261" s="10" t="s">
        <v>1625</v>
      </c>
      <c r="J261" s="11">
        <v>3146128438</v>
      </c>
      <c r="K261" s="11">
        <v>2</v>
      </c>
      <c r="L261" s="53">
        <v>3447693</v>
      </c>
      <c r="M261" s="53">
        <v>76552993</v>
      </c>
      <c r="N261" s="10" t="s">
        <v>1626</v>
      </c>
      <c r="O261" s="10"/>
      <c r="P261" s="10">
        <v>2</v>
      </c>
      <c r="Q261" s="10">
        <v>0</v>
      </c>
      <c r="R261" s="10">
        <v>0</v>
      </c>
      <c r="S261" s="13">
        <v>0</v>
      </c>
      <c r="T261" s="10">
        <v>0</v>
      </c>
      <c r="U261" s="10">
        <v>0</v>
      </c>
      <c r="V261" s="10">
        <v>0</v>
      </c>
      <c r="W261" s="10"/>
      <c r="X261" s="10"/>
      <c r="Y261" s="10" t="s">
        <v>1627</v>
      </c>
      <c r="Z261" s="10"/>
      <c r="AA261" s="10"/>
      <c r="AB261" s="10"/>
      <c r="AC261" s="13">
        <v>30</v>
      </c>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row>
    <row r="262" spans="1:103" ht="15.75" customHeight="1" x14ac:dyDescent="0.25">
      <c r="A262" s="7">
        <v>261</v>
      </c>
      <c r="B262" s="8">
        <v>44284</v>
      </c>
      <c r="C262" s="10" t="s">
        <v>84</v>
      </c>
      <c r="D262" s="36" t="s">
        <v>63</v>
      </c>
      <c r="E262" s="10"/>
      <c r="F262" s="10"/>
      <c r="G262" s="10" t="s">
        <v>1628</v>
      </c>
      <c r="H262" s="57" t="s">
        <v>101</v>
      </c>
      <c r="I262" s="10" t="s">
        <v>1629</v>
      </c>
      <c r="J262" s="11">
        <v>3173809075</v>
      </c>
      <c r="K262" s="11">
        <v>2</v>
      </c>
      <c r="L262" s="53">
        <v>3447477</v>
      </c>
      <c r="M262" s="73">
        <v>76552200</v>
      </c>
      <c r="N262" s="10" t="s">
        <v>1626</v>
      </c>
      <c r="O262" s="57" t="s">
        <v>1630</v>
      </c>
      <c r="P262" s="57">
        <v>3</v>
      </c>
      <c r="Q262" s="10">
        <v>0</v>
      </c>
      <c r="R262" s="10">
        <v>0</v>
      </c>
      <c r="S262" s="13">
        <v>0</v>
      </c>
      <c r="T262" s="10">
        <v>0</v>
      </c>
      <c r="U262" s="10">
        <v>0</v>
      </c>
      <c r="V262" s="10">
        <v>0</v>
      </c>
      <c r="W262" s="10"/>
      <c r="X262" s="10"/>
      <c r="Y262" s="57" t="s">
        <v>1631</v>
      </c>
      <c r="Z262" s="10"/>
      <c r="AA262" s="10"/>
      <c r="AB262" s="10"/>
      <c r="AC262" s="57">
        <v>40</v>
      </c>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row>
    <row r="263" spans="1:103" ht="15.75" customHeight="1" x14ac:dyDescent="0.2">
      <c r="A263" s="7">
        <v>262</v>
      </c>
      <c r="B263" s="8">
        <v>44284</v>
      </c>
      <c r="C263" s="10" t="s">
        <v>25</v>
      </c>
      <c r="D263" s="10" t="s">
        <v>63</v>
      </c>
      <c r="E263" s="10"/>
      <c r="F263" s="10"/>
      <c r="G263" s="10" t="s">
        <v>1632</v>
      </c>
      <c r="H263" s="10" t="s">
        <v>101</v>
      </c>
      <c r="I263" s="10" t="s">
        <v>1633</v>
      </c>
      <c r="J263" s="11">
        <v>3014216457</v>
      </c>
      <c r="K263" s="11">
        <v>19</v>
      </c>
      <c r="L263" s="53">
        <v>3440466</v>
      </c>
      <c r="M263" s="53">
        <v>76538172</v>
      </c>
      <c r="N263" s="10" t="s">
        <v>1634</v>
      </c>
      <c r="O263" s="10" t="s">
        <v>1622</v>
      </c>
      <c r="P263" s="10">
        <v>1</v>
      </c>
      <c r="Q263" s="10">
        <v>0</v>
      </c>
      <c r="R263" s="10">
        <v>0</v>
      </c>
      <c r="S263" s="13">
        <v>0</v>
      </c>
      <c r="T263" s="10">
        <v>0</v>
      </c>
      <c r="U263" s="10">
        <v>0</v>
      </c>
      <c r="V263" s="10">
        <v>0</v>
      </c>
      <c r="W263" s="10"/>
      <c r="X263" s="10"/>
      <c r="Y263" s="10" t="s">
        <v>1635</v>
      </c>
      <c r="Z263" s="10"/>
      <c r="AA263" s="10"/>
      <c r="AB263" s="10"/>
      <c r="AC263" s="13">
        <v>30</v>
      </c>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row>
    <row r="264" spans="1:103" ht="15.75" customHeight="1" x14ac:dyDescent="0.2">
      <c r="A264" s="7">
        <v>263</v>
      </c>
      <c r="B264" s="8">
        <v>44284</v>
      </c>
      <c r="C264" s="10" t="s">
        <v>25</v>
      </c>
      <c r="D264" s="36" t="s">
        <v>63</v>
      </c>
      <c r="E264" s="10"/>
      <c r="F264" s="10"/>
      <c r="G264" s="10" t="s">
        <v>1636</v>
      </c>
      <c r="H264" s="10" t="s">
        <v>101</v>
      </c>
      <c r="I264" s="10" t="s">
        <v>1637</v>
      </c>
      <c r="J264" s="11">
        <v>3146128438</v>
      </c>
      <c r="K264" s="11">
        <v>2</v>
      </c>
      <c r="L264" s="53">
        <v>3446996</v>
      </c>
      <c r="M264" s="53">
        <v>76552691</v>
      </c>
      <c r="N264" s="10" t="s">
        <v>1626</v>
      </c>
      <c r="O264" s="10" t="s">
        <v>1622</v>
      </c>
      <c r="P264" s="10">
        <v>0</v>
      </c>
      <c r="Q264" s="10">
        <v>0</v>
      </c>
      <c r="R264" s="10">
        <v>0</v>
      </c>
      <c r="S264" s="13">
        <v>0</v>
      </c>
      <c r="T264" s="10">
        <v>1</v>
      </c>
      <c r="U264" s="10">
        <v>0</v>
      </c>
      <c r="V264" s="10">
        <v>0</v>
      </c>
      <c r="W264" s="10"/>
      <c r="X264" s="10"/>
      <c r="Y264" s="10" t="s">
        <v>1638</v>
      </c>
      <c r="Z264" s="10"/>
      <c r="AA264" s="10"/>
      <c r="AB264" s="10"/>
      <c r="AC264" s="13">
        <v>120</v>
      </c>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row>
    <row r="265" spans="1:103" ht="15.75" customHeight="1" x14ac:dyDescent="0.2">
      <c r="A265" s="7">
        <v>264</v>
      </c>
      <c r="B265" s="8">
        <v>44284</v>
      </c>
      <c r="C265" s="10" t="s">
        <v>25</v>
      </c>
      <c r="D265" s="10" t="s">
        <v>35</v>
      </c>
      <c r="E265" s="10" t="s">
        <v>469</v>
      </c>
      <c r="F265" s="68">
        <v>44451</v>
      </c>
      <c r="G265" s="10" t="s">
        <v>1639</v>
      </c>
      <c r="H265" s="10" t="s">
        <v>48</v>
      </c>
      <c r="I265" s="10" t="s">
        <v>1640</v>
      </c>
      <c r="J265" s="11">
        <v>3117534594</v>
      </c>
      <c r="K265" s="11" t="s">
        <v>1641</v>
      </c>
      <c r="L265" s="53">
        <v>3439686</v>
      </c>
      <c r="M265" s="53">
        <v>76537763</v>
      </c>
      <c r="N265" s="10" t="s">
        <v>1642</v>
      </c>
      <c r="O265" s="10" t="s">
        <v>1643</v>
      </c>
      <c r="P265" s="10">
        <v>2</v>
      </c>
      <c r="Q265" s="10">
        <v>0</v>
      </c>
      <c r="R265" s="10">
        <v>0</v>
      </c>
      <c r="S265" s="13">
        <v>4</v>
      </c>
      <c r="T265" s="10">
        <v>1</v>
      </c>
      <c r="U265" s="10">
        <v>0</v>
      </c>
      <c r="V265" s="10">
        <v>0</v>
      </c>
      <c r="W265" s="10" t="s">
        <v>42</v>
      </c>
      <c r="X265" s="10"/>
      <c r="Y265" s="10" t="s">
        <v>1644</v>
      </c>
      <c r="Z265" s="10"/>
      <c r="AA265" s="10"/>
      <c r="AB265" s="10"/>
      <c r="AC265" s="13">
        <v>300</v>
      </c>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row>
    <row r="266" spans="1:103" ht="15.75" customHeight="1" x14ac:dyDescent="0.2">
      <c r="A266" s="7">
        <v>265</v>
      </c>
      <c r="B266" s="8">
        <v>44285</v>
      </c>
      <c r="C266" s="10" t="s">
        <v>25</v>
      </c>
      <c r="D266" s="10" t="s">
        <v>26</v>
      </c>
      <c r="E266" s="10"/>
      <c r="F266" s="68"/>
      <c r="G266" s="10" t="s">
        <v>1645</v>
      </c>
      <c r="H266" s="10" t="s">
        <v>101</v>
      </c>
      <c r="I266" s="10" t="s">
        <v>1646</v>
      </c>
      <c r="J266" s="11">
        <v>300832538</v>
      </c>
      <c r="K266" s="11">
        <v>2</v>
      </c>
      <c r="L266" s="53">
        <v>3448546</v>
      </c>
      <c r="M266" s="53">
        <v>76554895</v>
      </c>
      <c r="N266" s="10" t="s">
        <v>1647</v>
      </c>
      <c r="O266" s="10" t="s">
        <v>1648</v>
      </c>
      <c r="P266" s="10">
        <v>1</v>
      </c>
      <c r="Q266" s="10">
        <v>0</v>
      </c>
      <c r="R266" s="10">
        <v>0</v>
      </c>
      <c r="S266" s="13">
        <v>0</v>
      </c>
      <c r="T266" s="10">
        <v>1</v>
      </c>
      <c r="U266" s="10">
        <v>0</v>
      </c>
      <c r="V266" s="10">
        <v>0</v>
      </c>
      <c r="W266" s="10"/>
      <c r="X266" s="10"/>
      <c r="Y266" s="10" t="s">
        <v>1649</v>
      </c>
      <c r="Z266" s="10"/>
      <c r="AA266" s="10"/>
      <c r="AB266" s="10"/>
      <c r="AC266" s="13">
        <v>30</v>
      </c>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row>
    <row r="267" spans="1:103" ht="15.75" customHeight="1" x14ac:dyDescent="0.2">
      <c r="A267" s="7">
        <v>266</v>
      </c>
      <c r="B267" s="8">
        <v>44286</v>
      </c>
      <c r="C267" s="10" t="s">
        <v>25</v>
      </c>
      <c r="D267" s="10" t="s">
        <v>26</v>
      </c>
      <c r="E267" s="10"/>
      <c r="F267" s="10"/>
      <c r="G267" s="10" t="s">
        <v>1650</v>
      </c>
      <c r="H267" s="10" t="s">
        <v>48</v>
      </c>
      <c r="I267" s="10" t="s">
        <v>1651</v>
      </c>
      <c r="J267" s="11">
        <v>3504522558</v>
      </c>
      <c r="K267" s="11">
        <v>17</v>
      </c>
      <c r="L267" s="53">
        <v>3743244</v>
      </c>
      <c r="M267" s="53">
        <v>76257195</v>
      </c>
      <c r="N267" s="10" t="s">
        <v>1652</v>
      </c>
      <c r="O267" s="10" t="s">
        <v>1622</v>
      </c>
      <c r="P267" s="10">
        <v>1</v>
      </c>
      <c r="Q267" s="10">
        <v>0</v>
      </c>
      <c r="R267" s="10">
        <v>0</v>
      </c>
      <c r="S267" s="13">
        <v>0</v>
      </c>
      <c r="T267" s="10">
        <v>0</v>
      </c>
      <c r="U267" s="10">
        <v>0</v>
      </c>
      <c r="V267" s="10">
        <v>0</v>
      </c>
      <c r="W267" s="10"/>
      <c r="X267" s="10"/>
      <c r="Y267" s="10" t="s">
        <v>1653</v>
      </c>
      <c r="Z267" s="10"/>
      <c r="AA267" s="10"/>
      <c r="AB267" s="10"/>
      <c r="AC267" s="13">
        <v>40</v>
      </c>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row>
    <row r="268" spans="1:103" ht="15.75" customHeight="1" x14ac:dyDescent="0.2">
      <c r="A268" s="7">
        <v>267</v>
      </c>
      <c r="B268" s="8">
        <v>44286</v>
      </c>
      <c r="C268" s="10" t="s">
        <v>84</v>
      </c>
      <c r="D268" s="10" t="s">
        <v>26</v>
      </c>
      <c r="E268" s="10"/>
      <c r="F268" s="8"/>
      <c r="G268" s="10" t="s">
        <v>1654</v>
      </c>
      <c r="H268" s="10" t="s">
        <v>48</v>
      </c>
      <c r="I268" s="10" t="s">
        <v>1655</v>
      </c>
      <c r="J268" s="11">
        <v>3135580672</v>
      </c>
      <c r="K268" s="11">
        <v>19</v>
      </c>
      <c r="L268" s="12" t="s">
        <v>1656</v>
      </c>
      <c r="M268" s="12" t="s">
        <v>1657</v>
      </c>
      <c r="N268" s="10" t="s">
        <v>1658</v>
      </c>
      <c r="O268" s="10" t="s">
        <v>1659</v>
      </c>
      <c r="P268" s="10">
        <v>2</v>
      </c>
      <c r="Q268" s="10">
        <v>0</v>
      </c>
      <c r="R268" s="10">
        <v>0</v>
      </c>
      <c r="S268" s="13">
        <v>0</v>
      </c>
      <c r="T268" s="10">
        <v>0</v>
      </c>
      <c r="U268" s="10">
        <v>0</v>
      </c>
      <c r="V268" s="10">
        <v>0</v>
      </c>
      <c r="W268" s="10"/>
      <c r="X268" s="10"/>
      <c r="Y268" s="10" t="s">
        <v>1660</v>
      </c>
      <c r="Z268" s="10" t="s">
        <v>1661</v>
      </c>
      <c r="AA268" s="10"/>
      <c r="AB268" s="10"/>
      <c r="AC268" s="13">
        <v>20</v>
      </c>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row>
    <row r="269" spans="1:103" ht="15.75" customHeight="1" x14ac:dyDescent="0.2">
      <c r="A269" s="7">
        <v>268</v>
      </c>
      <c r="B269" s="8">
        <v>44286</v>
      </c>
      <c r="C269" s="10" t="s">
        <v>84</v>
      </c>
      <c r="D269" s="10" t="s">
        <v>35</v>
      </c>
      <c r="E269" s="10"/>
      <c r="F269" s="10"/>
      <c r="G269" s="10" t="s">
        <v>1662</v>
      </c>
      <c r="H269" s="10" t="s">
        <v>56</v>
      </c>
      <c r="I269" s="10" t="s">
        <v>1663</v>
      </c>
      <c r="J269" s="11">
        <v>3166195443</v>
      </c>
      <c r="K269" s="11">
        <v>2</v>
      </c>
      <c r="L269" s="12" t="s">
        <v>1664</v>
      </c>
      <c r="M269" s="12" t="s">
        <v>1665</v>
      </c>
      <c r="N269" s="10" t="s">
        <v>1666</v>
      </c>
      <c r="O269" s="10" t="s">
        <v>1667</v>
      </c>
      <c r="P269" s="10">
        <v>3</v>
      </c>
      <c r="Q269" s="10">
        <v>0</v>
      </c>
      <c r="R269" s="10">
        <v>0</v>
      </c>
      <c r="S269" s="13">
        <v>0</v>
      </c>
      <c r="T269" s="10">
        <v>0</v>
      </c>
      <c r="U269" s="10">
        <v>0</v>
      </c>
      <c r="V269" s="10">
        <v>3</v>
      </c>
      <c r="W269" s="10"/>
      <c r="X269" s="10"/>
      <c r="Y269" s="10" t="s">
        <v>1668</v>
      </c>
      <c r="Z269" s="10"/>
      <c r="AA269" s="10"/>
      <c r="AB269" s="10"/>
      <c r="AC269" s="13">
        <v>120</v>
      </c>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row>
    <row r="270" spans="1:103" ht="15.75" customHeight="1" x14ac:dyDescent="0.2">
      <c r="A270" s="7">
        <v>269</v>
      </c>
      <c r="B270" s="8">
        <v>44291</v>
      </c>
      <c r="C270" s="10" t="s">
        <v>847</v>
      </c>
      <c r="D270" s="10" t="s">
        <v>35</v>
      </c>
      <c r="E270" s="10" t="s">
        <v>469</v>
      </c>
      <c r="F270" s="68">
        <v>44112</v>
      </c>
      <c r="G270" s="10" t="s">
        <v>1669</v>
      </c>
      <c r="H270" s="10" t="s">
        <v>28</v>
      </c>
      <c r="I270" s="10" t="s">
        <v>1670</v>
      </c>
      <c r="J270" s="11">
        <v>3185201938</v>
      </c>
      <c r="K270" s="11">
        <v>2</v>
      </c>
      <c r="L270" s="41"/>
      <c r="M270" s="41"/>
      <c r="N270" s="10" t="s">
        <v>1671</v>
      </c>
      <c r="O270" s="74" t="s">
        <v>1672</v>
      </c>
      <c r="P270" s="10">
        <v>4</v>
      </c>
      <c r="Q270" s="10">
        <v>0</v>
      </c>
      <c r="R270" s="10">
        <v>2</v>
      </c>
      <c r="S270" s="13">
        <v>0</v>
      </c>
      <c r="T270" s="10">
        <v>0</v>
      </c>
      <c r="U270" s="10">
        <v>0</v>
      </c>
      <c r="V270" s="10">
        <v>2</v>
      </c>
      <c r="W270" s="10" t="s">
        <v>1276</v>
      </c>
      <c r="X270" s="14">
        <v>44112</v>
      </c>
      <c r="Y270" s="10" t="s">
        <v>1673</v>
      </c>
      <c r="Z270" s="10"/>
      <c r="AA270" s="10"/>
      <c r="AB270" s="10"/>
      <c r="AC270" s="75">
        <v>120</v>
      </c>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row>
    <row r="271" spans="1:103" ht="15.75" customHeight="1" x14ac:dyDescent="0.2">
      <c r="A271" s="7">
        <v>270</v>
      </c>
      <c r="B271" s="8">
        <v>44291</v>
      </c>
      <c r="C271" s="10" t="s">
        <v>25</v>
      </c>
      <c r="D271" s="10" t="s">
        <v>35</v>
      </c>
      <c r="E271" s="10"/>
      <c r="F271" s="68">
        <v>44267</v>
      </c>
      <c r="G271" s="10" t="s">
        <v>1674</v>
      </c>
      <c r="H271" s="10" t="s">
        <v>48</v>
      </c>
      <c r="I271" s="10" t="s">
        <v>1675</v>
      </c>
      <c r="J271" s="11">
        <v>6688105</v>
      </c>
      <c r="K271" s="11">
        <v>2</v>
      </c>
      <c r="L271" s="12" t="s">
        <v>1676</v>
      </c>
      <c r="M271" s="12" t="s">
        <v>1677</v>
      </c>
      <c r="N271" s="10" t="s">
        <v>356</v>
      </c>
      <c r="O271" s="10" t="s">
        <v>1678</v>
      </c>
      <c r="P271" s="10">
        <v>2</v>
      </c>
      <c r="Q271" s="10">
        <v>0</v>
      </c>
      <c r="R271" s="10">
        <v>0</v>
      </c>
      <c r="S271" s="13">
        <v>0</v>
      </c>
      <c r="T271" s="10">
        <v>0</v>
      </c>
      <c r="U271" s="10">
        <v>0</v>
      </c>
      <c r="V271" s="10">
        <v>0</v>
      </c>
      <c r="W271" s="10" t="s">
        <v>42</v>
      </c>
      <c r="X271" s="10"/>
      <c r="Y271" s="10" t="s">
        <v>1679</v>
      </c>
      <c r="Z271" s="10"/>
      <c r="AA271" s="10"/>
      <c r="AB271" s="10"/>
      <c r="AC271" s="13">
        <v>60</v>
      </c>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row>
    <row r="272" spans="1:103" ht="15.75" customHeight="1" x14ac:dyDescent="0.2">
      <c r="A272" s="7">
        <v>271</v>
      </c>
      <c r="B272" s="8">
        <v>44292</v>
      </c>
      <c r="C272" s="10" t="s">
        <v>84</v>
      </c>
      <c r="D272" s="10" t="s">
        <v>1680</v>
      </c>
      <c r="E272" s="10"/>
      <c r="F272" s="10"/>
      <c r="G272" s="10" t="s">
        <v>1681</v>
      </c>
      <c r="H272" s="10" t="s">
        <v>149</v>
      </c>
      <c r="I272" s="10" t="s">
        <v>1682</v>
      </c>
      <c r="J272" s="11">
        <v>6240425</v>
      </c>
      <c r="K272" s="11">
        <v>19</v>
      </c>
      <c r="L272" s="12" t="s">
        <v>1683</v>
      </c>
      <c r="M272" s="12" t="s">
        <v>1684</v>
      </c>
      <c r="N272" s="10" t="s">
        <v>1685</v>
      </c>
      <c r="O272" s="10" t="s">
        <v>1686</v>
      </c>
      <c r="P272" s="10">
        <v>2</v>
      </c>
      <c r="Q272" s="10">
        <v>0</v>
      </c>
      <c r="R272" s="10">
        <v>0</v>
      </c>
      <c r="S272" s="13">
        <v>0</v>
      </c>
      <c r="T272" s="10">
        <v>0</v>
      </c>
      <c r="U272" s="10">
        <v>0</v>
      </c>
      <c r="V272" s="10">
        <v>0</v>
      </c>
      <c r="W272" s="10"/>
      <c r="X272" s="10"/>
      <c r="Y272" s="10" t="s">
        <v>1687</v>
      </c>
      <c r="Z272" s="10"/>
      <c r="AA272" s="10"/>
      <c r="AB272" s="10"/>
      <c r="AC272" s="13">
        <v>40</v>
      </c>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row>
    <row r="273" spans="1:103" ht="15.75" customHeight="1" x14ac:dyDescent="0.2">
      <c r="A273" s="7">
        <v>272</v>
      </c>
      <c r="B273" s="8">
        <v>44293</v>
      </c>
      <c r="C273" s="10" t="s">
        <v>84</v>
      </c>
      <c r="D273" s="10" t="s">
        <v>1680</v>
      </c>
      <c r="E273" s="10"/>
      <c r="F273" s="10"/>
      <c r="G273" s="10" t="s">
        <v>1688</v>
      </c>
      <c r="H273" s="10" t="s">
        <v>56</v>
      </c>
      <c r="I273" s="10" t="s">
        <v>1689</v>
      </c>
      <c r="J273" s="11">
        <v>3137370819</v>
      </c>
      <c r="K273" s="11">
        <v>2</v>
      </c>
      <c r="L273" s="12" t="s">
        <v>1690</v>
      </c>
      <c r="M273" s="12" t="s">
        <v>1691</v>
      </c>
      <c r="N273" s="10" t="s">
        <v>1692</v>
      </c>
      <c r="O273" s="10" t="s">
        <v>1693</v>
      </c>
      <c r="P273" s="10">
        <v>3</v>
      </c>
      <c r="Q273" s="10">
        <v>0</v>
      </c>
      <c r="R273" s="10">
        <v>0</v>
      </c>
      <c r="S273" s="13">
        <v>0</v>
      </c>
      <c r="T273" s="10">
        <v>0</v>
      </c>
      <c r="U273" s="10">
        <v>0</v>
      </c>
      <c r="V273" s="10">
        <v>0</v>
      </c>
      <c r="W273" s="10"/>
      <c r="X273" s="10"/>
      <c r="Y273" s="10" t="s">
        <v>1687</v>
      </c>
      <c r="Z273" s="10"/>
      <c r="AA273" s="10"/>
      <c r="AB273" s="10"/>
      <c r="AC273" s="13">
        <v>150</v>
      </c>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row>
    <row r="274" spans="1:103" ht="15.75" customHeight="1" x14ac:dyDescent="0.2">
      <c r="A274" s="7">
        <v>273</v>
      </c>
      <c r="B274" s="8">
        <v>44293</v>
      </c>
      <c r="C274" s="10" t="s">
        <v>84</v>
      </c>
      <c r="D274" s="10" t="s">
        <v>1680</v>
      </c>
      <c r="E274" s="10"/>
      <c r="F274" s="10"/>
      <c r="G274" s="10" t="s">
        <v>1694</v>
      </c>
      <c r="H274" s="10" t="s">
        <v>101</v>
      </c>
      <c r="I274" s="10" t="s">
        <v>1695</v>
      </c>
      <c r="J274" s="11">
        <v>3137370819</v>
      </c>
      <c r="K274" s="11">
        <v>2</v>
      </c>
      <c r="L274" s="12" t="s">
        <v>1696</v>
      </c>
      <c r="M274" s="12" t="s">
        <v>1697</v>
      </c>
      <c r="N274" s="10" t="s">
        <v>1692</v>
      </c>
      <c r="O274" s="10" t="s">
        <v>1693</v>
      </c>
      <c r="P274" s="10">
        <v>2</v>
      </c>
      <c r="Q274" s="10">
        <v>0</v>
      </c>
      <c r="R274" s="10">
        <v>0</v>
      </c>
      <c r="S274" s="13">
        <v>0</v>
      </c>
      <c r="T274" s="10">
        <v>0</v>
      </c>
      <c r="U274" s="10">
        <v>0</v>
      </c>
      <c r="V274" s="10">
        <v>0</v>
      </c>
      <c r="W274" s="10"/>
      <c r="X274" s="10"/>
      <c r="Y274" s="10" t="s">
        <v>1687</v>
      </c>
      <c r="Z274" s="10"/>
      <c r="AA274" s="10"/>
      <c r="AB274" s="10"/>
      <c r="AC274" s="13">
        <v>30</v>
      </c>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row>
    <row r="275" spans="1:103" ht="15.75" customHeight="1" x14ac:dyDescent="0.2">
      <c r="A275" s="7">
        <v>274</v>
      </c>
      <c r="B275" s="8">
        <v>44293</v>
      </c>
      <c r="C275" s="10" t="s">
        <v>84</v>
      </c>
      <c r="D275" s="10" t="s">
        <v>1680</v>
      </c>
      <c r="E275" s="10"/>
      <c r="F275" s="10"/>
      <c r="G275" s="10" t="s">
        <v>1698</v>
      </c>
      <c r="H275" s="10" t="s">
        <v>101</v>
      </c>
      <c r="I275" s="10" t="s">
        <v>1699</v>
      </c>
      <c r="J275" s="11">
        <v>3137370819</v>
      </c>
      <c r="K275" s="11">
        <v>2</v>
      </c>
      <c r="L275" s="12" t="s">
        <v>1700</v>
      </c>
      <c r="M275" s="12" t="s">
        <v>1701</v>
      </c>
      <c r="N275" s="10" t="s">
        <v>1692</v>
      </c>
      <c r="O275" s="10" t="s">
        <v>1693</v>
      </c>
      <c r="P275" s="10">
        <v>2</v>
      </c>
      <c r="Q275" s="10">
        <v>0</v>
      </c>
      <c r="R275" s="10">
        <v>0</v>
      </c>
      <c r="S275" s="13">
        <v>0</v>
      </c>
      <c r="T275" s="10">
        <v>0</v>
      </c>
      <c r="U275" s="10">
        <v>0</v>
      </c>
      <c r="V275" s="10">
        <v>0</v>
      </c>
      <c r="W275" s="10"/>
      <c r="X275" s="10"/>
      <c r="Y275" s="10" t="s">
        <v>1687</v>
      </c>
      <c r="Z275" s="10"/>
      <c r="AA275" s="10"/>
      <c r="AB275" s="10"/>
      <c r="AC275" s="13">
        <v>90</v>
      </c>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row>
    <row r="276" spans="1:103" ht="15.75" customHeight="1" x14ac:dyDescent="0.2">
      <c r="A276" s="7">
        <v>275</v>
      </c>
      <c r="B276" s="8">
        <v>44293</v>
      </c>
      <c r="C276" s="10" t="s">
        <v>84</v>
      </c>
      <c r="D276" s="10" t="s">
        <v>1680</v>
      </c>
      <c r="E276" s="10"/>
      <c r="F276" s="10"/>
      <c r="G276" s="10" t="s">
        <v>1702</v>
      </c>
      <c r="H276" s="10" t="s">
        <v>101</v>
      </c>
      <c r="I276" s="10" t="s">
        <v>1703</v>
      </c>
      <c r="J276" s="11">
        <v>3137370819</v>
      </c>
      <c r="K276" s="11">
        <v>2</v>
      </c>
      <c r="L276" s="12" t="s">
        <v>1704</v>
      </c>
      <c r="M276" s="12" t="s">
        <v>1705</v>
      </c>
      <c r="N276" s="10" t="s">
        <v>1692</v>
      </c>
      <c r="O276" s="10" t="s">
        <v>1693</v>
      </c>
      <c r="P276" s="10">
        <v>2</v>
      </c>
      <c r="Q276" s="10">
        <v>0</v>
      </c>
      <c r="R276" s="10">
        <v>0</v>
      </c>
      <c r="S276" s="13">
        <v>0</v>
      </c>
      <c r="T276" s="10">
        <v>0</v>
      </c>
      <c r="U276" s="10">
        <v>0</v>
      </c>
      <c r="V276" s="10">
        <v>0</v>
      </c>
      <c r="W276" s="10"/>
      <c r="X276" s="8"/>
      <c r="Y276" s="10" t="s">
        <v>1706</v>
      </c>
      <c r="Z276" s="10"/>
      <c r="AA276" s="10"/>
      <c r="AB276" s="10"/>
      <c r="AC276" s="13">
        <v>60</v>
      </c>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row>
    <row r="277" spans="1:103" ht="15.75" customHeight="1" x14ac:dyDescent="0.2">
      <c r="A277" s="7">
        <v>276</v>
      </c>
      <c r="B277" s="8">
        <v>44293</v>
      </c>
      <c r="C277" s="10" t="s">
        <v>25</v>
      </c>
      <c r="D277" s="10" t="s">
        <v>1680</v>
      </c>
      <c r="E277" s="10"/>
      <c r="F277" s="10"/>
      <c r="G277" s="10" t="s">
        <v>1707</v>
      </c>
      <c r="H277" s="10" t="s">
        <v>101</v>
      </c>
      <c r="I277" s="10" t="s">
        <v>1708</v>
      </c>
      <c r="J277" s="11">
        <v>3137370819</v>
      </c>
      <c r="K277" s="11">
        <v>2</v>
      </c>
      <c r="L277" s="12" t="s">
        <v>1709</v>
      </c>
      <c r="M277" s="12" t="s">
        <v>1710</v>
      </c>
      <c r="N277" s="10" t="s">
        <v>1692</v>
      </c>
      <c r="O277" s="10" t="s">
        <v>1693</v>
      </c>
      <c r="P277" s="10">
        <v>2</v>
      </c>
      <c r="Q277" s="10">
        <v>0</v>
      </c>
      <c r="R277" s="10">
        <v>0</v>
      </c>
      <c r="S277" s="13">
        <v>0</v>
      </c>
      <c r="T277" s="10">
        <v>0</v>
      </c>
      <c r="U277" s="10">
        <v>0</v>
      </c>
      <c r="V277" s="10">
        <v>0</v>
      </c>
      <c r="W277" s="10"/>
      <c r="X277" s="10"/>
      <c r="Y277" s="10" t="s">
        <v>1711</v>
      </c>
      <c r="Z277" s="10"/>
      <c r="AA277" s="10"/>
      <c r="AB277" s="10"/>
      <c r="AC277" s="13">
        <v>120</v>
      </c>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row>
    <row r="278" spans="1:103" ht="15.75" customHeight="1" x14ac:dyDescent="0.2">
      <c r="A278" s="7">
        <v>277</v>
      </c>
      <c r="B278" s="8">
        <v>44293</v>
      </c>
      <c r="C278" s="10" t="s">
        <v>25</v>
      </c>
      <c r="D278" s="10" t="s">
        <v>1680</v>
      </c>
      <c r="E278" s="10"/>
      <c r="F278" s="10"/>
      <c r="G278" s="10" t="s">
        <v>1712</v>
      </c>
      <c r="H278" s="10" t="s">
        <v>101</v>
      </c>
      <c r="I278" s="10" t="s">
        <v>1713</v>
      </c>
      <c r="J278" s="11">
        <v>3137370819</v>
      </c>
      <c r="K278" s="11">
        <v>2</v>
      </c>
      <c r="L278" s="12" t="s">
        <v>1714</v>
      </c>
      <c r="M278" s="12" t="s">
        <v>1715</v>
      </c>
      <c r="N278" s="10" t="s">
        <v>1692</v>
      </c>
      <c r="O278" s="10" t="s">
        <v>1693</v>
      </c>
      <c r="P278" s="10">
        <v>2</v>
      </c>
      <c r="Q278" s="10">
        <v>0</v>
      </c>
      <c r="R278" s="10">
        <v>0</v>
      </c>
      <c r="S278" s="13">
        <v>0</v>
      </c>
      <c r="T278" s="10">
        <v>0</v>
      </c>
      <c r="U278" s="10">
        <v>0</v>
      </c>
      <c r="V278" s="10">
        <v>0</v>
      </c>
      <c r="W278" s="10"/>
      <c r="X278" s="10"/>
      <c r="Y278" s="10" t="s">
        <v>1711</v>
      </c>
      <c r="Z278" s="10"/>
      <c r="AA278" s="10"/>
      <c r="AB278" s="10"/>
      <c r="AC278" s="13">
        <v>90</v>
      </c>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row>
    <row r="279" spans="1:103" ht="15.75" customHeight="1" x14ac:dyDescent="0.2">
      <c r="A279" s="7">
        <v>278</v>
      </c>
      <c r="B279" s="8">
        <v>44293</v>
      </c>
      <c r="C279" s="10" t="s">
        <v>25</v>
      </c>
      <c r="D279" s="10" t="s">
        <v>1680</v>
      </c>
      <c r="E279" s="10"/>
      <c r="F279" s="8"/>
      <c r="G279" s="10" t="s">
        <v>1716</v>
      </c>
      <c r="H279" s="10" t="s">
        <v>101</v>
      </c>
      <c r="I279" s="10" t="s">
        <v>1717</v>
      </c>
      <c r="J279" s="11">
        <v>3137370819</v>
      </c>
      <c r="K279" s="11">
        <v>19</v>
      </c>
      <c r="L279" s="12" t="s">
        <v>1718</v>
      </c>
      <c r="M279" s="12" t="s">
        <v>1719</v>
      </c>
      <c r="N279" s="10" t="s">
        <v>1692</v>
      </c>
      <c r="O279" s="10" t="s">
        <v>1693</v>
      </c>
      <c r="P279" s="10">
        <v>2</v>
      </c>
      <c r="Q279" s="10">
        <v>0</v>
      </c>
      <c r="R279" s="10">
        <v>0</v>
      </c>
      <c r="S279" s="13">
        <v>0</v>
      </c>
      <c r="T279" s="10">
        <v>0</v>
      </c>
      <c r="U279" s="10">
        <v>0</v>
      </c>
      <c r="V279" s="10">
        <v>0</v>
      </c>
      <c r="W279" s="10"/>
      <c r="X279" s="10"/>
      <c r="Y279" s="10" t="s">
        <v>1711</v>
      </c>
      <c r="Z279" s="10"/>
      <c r="AA279" s="10"/>
      <c r="AB279" s="10"/>
      <c r="AC279" s="13">
        <v>60</v>
      </c>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row>
    <row r="280" spans="1:103" ht="15.75" customHeight="1" x14ac:dyDescent="0.2">
      <c r="A280" s="7">
        <v>279</v>
      </c>
      <c r="B280" s="8">
        <v>44294</v>
      </c>
      <c r="C280" s="10" t="s">
        <v>25</v>
      </c>
      <c r="D280" s="10" t="s">
        <v>1680</v>
      </c>
      <c r="E280" s="10"/>
      <c r="F280" s="10"/>
      <c r="G280" s="10" t="s">
        <v>1720</v>
      </c>
      <c r="H280" s="10" t="s">
        <v>48</v>
      </c>
      <c r="I280" s="10" t="s">
        <v>1721</v>
      </c>
      <c r="J280" s="11">
        <v>3989595</v>
      </c>
      <c r="K280" s="11">
        <v>2</v>
      </c>
      <c r="L280" s="12" t="s">
        <v>1722</v>
      </c>
      <c r="M280" s="12" t="s">
        <v>1723</v>
      </c>
      <c r="N280" s="10" t="s">
        <v>1724</v>
      </c>
      <c r="O280" s="10" t="s">
        <v>1725</v>
      </c>
      <c r="P280" s="10">
        <v>1</v>
      </c>
      <c r="Q280" s="10">
        <v>0</v>
      </c>
      <c r="R280" s="10">
        <v>0</v>
      </c>
      <c r="S280" s="13">
        <v>0</v>
      </c>
      <c r="T280" s="10">
        <v>0</v>
      </c>
      <c r="U280" s="10">
        <v>0</v>
      </c>
      <c r="V280" s="10">
        <v>0</v>
      </c>
      <c r="W280" s="10"/>
      <c r="X280" s="10"/>
      <c r="Y280" s="10" t="s">
        <v>1711</v>
      </c>
      <c r="Z280" s="10"/>
      <c r="AA280" s="10"/>
      <c r="AB280" s="10"/>
      <c r="AC280" s="13">
        <v>100</v>
      </c>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row>
    <row r="281" spans="1:103" ht="15.75" customHeight="1" x14ac:dyDescent="0.2">
      <c r="A281" s="7">
        <v>280</v>
      </c>
      <c r="B281" s="8">
        <v>44294</v>
      </c>
      <c r="C281" s="10" t="s">
        <v>25</v>
      </c>
      <c r="D281" s="10" t="s">
        <v>1680</v>
      </c>
      <c r="E281" s="10"/>
      <c r="F281" s="14"/>
      <c r="G281" s="10" t="s">
        <v>1726</v>
      </c>
      <c r="H281" s="10" t="s">
        <v>101</v>
      </c>
      <c r="I281" s="10" t="s">
        <v>1727</v>
      </c>
      <c r="J281" s="11">
        <v>3017008015</v>
      </c>
      <c r="K281" s="11">
        <v>4</v>
      </c>
      <c r="L281" s="12" t="s">
        <v>1728</v>
      </c>
      <c r="M281" s="12" t="s">
        <v>1729</v>
      </c>
      <c r="N281" s="10" t="s">
        <v>1730</v>
      </c>
      <c r="O281" s="10" t="s">
        <v>1731</v>
      </c>
      <c r="P281" s="10">
        <v>6</v>
      </c>
      <c r="Q281" s="10">
        <v>0</v>
      </c>
      <c r="R281" s="10">
        <v>0</v>
      </c>
      <c r="S281" s="13">
        <v>0</v>
      </c>
      <c r="T281" s="10">
        <v>0</v>
      </c>
      <c r="U281" s="10">
        <v>0</v>
      </c>
      <c r="V281" s="10">
        <v>0</v>
      </c>
      <c r="W281" s="10"/>
      <c r="X281" s="10"/>
      <c r="Y281" s="10" t="s">
        <v>1732</v>
      </c>
      <c r="Z281" s="10"/>
      <c r="AA281" s="10"/>
      <c r="AB281" s="10"/>
      <c r="AC281" s="13">
        <v>150</v>
      </c>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row>
    <row r="282" spans="1:103" ht="15.75" customHeight="1" x14ac:dyDescent="0.2">
      <c r="A282" s="7">
        <v>281</v>
      </c>
      <c r="B282" s="8">
        <v>44294</v>
      </c>
      <c r="C282" s="10" t="s">
        <v>84</v>
      </c>
      <c r="D282" s="10" t="s">
        <v>1680</v>
      </c>
      <c r="E282" s="10"/>
      <c r="F282" s="14"/>
      <c r="G282" s="10" t="s">
        <v>1733</v>
      </c>
      <c r="H282" s="10" t="s">
        <v>101</v>
      </c>
      <c r="I282" s="10" t="s">
        <v>1734</v>
      </c>
      <c r="J282" s="11">
        <v>8939185</v>
      </c>
      <c r="K282" s="11">
        <v>2</v>
      </c>
      <c r="L282" s="12" t="s">
        <v>1735</v>
      </c>
      <c r="M282" s="12" t="s">
        <v>1736</v>
      </c>
      <c r="N282" s="10" t="s">
        <v>1730</v>
      </c>
      <c r="O282" s="10" t="s">
        <v>1737</v>
      </c>
      <c r="P282" s="10">
        <v>1</v>
      </c>
      <c r="Q282" s="10">
        <v>0</v>
      </c>
      <c r="R282" s="10">
        <v>0</v>
      </c>
      <c r="S282" s="13">
        <v>0</v>
      </c>
      <c r="T282" s="10">
        <v>1</v>
      </c>
      <c r="U282" s="10">
        <v>0</v>
      </c>
      <c r="V282" s="10">
        <v>0</v>
      </c>
      <c r="W282" s="10"/>
      <c r="X282" s="10"/>
      <c r="Y282" s="10" t="s">
        <v>1738</v>
      </c>
      <c r="Z282" s="10"/>
      <c r="AA282" s="10"/>
      <c r="AB282" s="10"/>
      <c r="AC282" s="13">
        <v>40</v>
      </c>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row>
    <row r="283" spans="1:103" ht="15.75" customHeight="1" x14ac:dyDescent="0.2">
      <c r="A283" s="7">
        <v>282</v>
      </c>
      <c r="B283" s="8">
        <v>44341</v>
      </c>
      <c r="C283" s="10" t="s">
        <v>115</v>
      </c>
      <c r="D283" s="10" t="s">
        <v>26</v>
      </c>
      <c r="E283" s="10" t="s">
        <v>469</v>
      </c>
      <c r="F283" s="10"/>
      <c r="G283" s="10" t="s">
        <v>1739</v>
      </c>
      <c r="H283" s="10" t="s">
        <v>101</v>
      </c>
      <c r="I283" s="10" t="s">
        <v>1740</v>
      </c>
      <c r="J283" s="11">
        <v>3164152722</v>
      </c>
      <c r="K283" s="11">
        <v>17</v>
      </c>
      <c r="L283" s="11"/>
      <c r="M283" s="11"/>
      <c r="N283" s="10" t="s">
        <v>1741</v>
      </c>
      <c r="O283" s="10" t="s">
        <v>1742</v>
      </c>
      <c r="P283" s="10">
        <v>1</v>
      </c>
      <c r="Q283" s="10">
        <v>0</v>
      </c>
      <c r="R283" s="10">
        <v>0</v>
      </c>
      <c r="S283" s="10">
        <v>0</v>
      </c>
      <c r="T283" s="10">
        <v>1</v>
      </c>
      <c r="U283" s="10">
        <v>0</v>
      </c>
      <c r="V283" s="10">
        <v>0</v>
      </c>
      <c r="W283" s="10"/>
      <c r="X283" s="10"/>
      <c r="Y283" s="10" t="s">
        <v>1743</v>
      </c>
      <c r="Z283" s="10"/>
      <c r="AA283" s="10"/>
      <c r="AB283" s="10"/>
      <c r="AC283" s="13">
        <v>90</v>
      </c>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row>
    <row r="284" spans="1:103" ht="15.75" customHeight="1" x14ac:dyDescent="0.2">
      <c r="A284" s="7">
        <v>283</v>
      </c>
      <c r="B284" s="8">
        <v>44341</v>
      </c>
      <c r="C284" s="10" t="s">
        <v>115</v>
      </c>
      <c r="D284" s="10" t="s">
        <v>26</v>
      </c>
      <c r="E284" s="10" t="s">
        <v>469</v>
      </c>
      <c r="F284" s="10"/>
      <c r="G284" s="10" t="s">
        <v>1744</v>
      </c>
      <c r="H284" s="10" t="s">
        <v>101</v>
      </c>
      <c r="I284" s="10" t="s">
        <v>1745</v>
      </c>
      <c r="J284" s="11" t="s">
        <v>1746</v>
      </c>
      <c r="K284" s="11">
        <v>6</v>
      </c>
      <c r="L284" s="11"/>
      <c r="M284" s="11"/>
      <c r="N284" s="10" t="s">
        <v>1747</v>
      </c>
      <c r="O284" s="10" t="s">
        <v>1748</v>
      </c>
      <c r="P284" s="10">
        <v>0</v>
      </c>
      <c r="Q284" s="10">
        <v>0</v>
      </c>
      <c r="R284" s="10">
        <v>0</v>
      </c>
      <c r="S284" s="10">
        <v>1</v>
      </c>
      <c r="T284" s="10">
        <v>3</v>
      </c>
      <c r="U284" s="10">
        <v>0</v>
      </c>
      <c r="V284" s="10">
        <v>0</v>
      </c>
      <c r="W284" s="10"/>
      <c r="X284" s="10"/>
      <c r="Y284" s="10" t="s">
        <v>1749</v>
      </c>
      <c r="Z284" s="10"/>
      <c r="AA284" s="10"/>
      <c r="AB284" s="10"/>
      <c r="AC284" s="13">
        <v>90</v>
      </c>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row>
    <row r="285" spans="1:103" ht="15.75" customHeight="1" x14ac:dyDescent="0.2">
      <c r="A285" s="7">
        <v>284</v>
      </c>
      <c r="B285" s="8">
        <v>44342</v>
      </c>
      <c r="C285" s="10" t="s">
        <v>115</v>
      </c>
      <c r="D285" s="10" t="s">
        <v>26</v>
      </c>
      <c r="E285" s="10" t="s">
        <v>469</v>
      </c>
      <c r="F285" s="10"/>
      <c r="G285" s="10" t="s">
        <v>1750</v>
      </c>
      <c r="H285" s="10" t="s">
        <v>101</v>
      </c>
      <c r="I285" s="10" t="s">
        <v>1751</v>
      </c>
      <c r="J285" s="11">
        <v>3172338642</v>
      </c>
      <c r="K285" s="11">
        <v>10</v>
      </c>
      <c r="L285" s="11"/>
      <c r="M285" s="11"/>
      <c r="N285" s="10" t="s">
        <v>1752</v>
      </c>
      <c r="O285" s="10" t="s">
        <v>1753</v>
      </c>
      <c r="P285" s="10">
        <v>2</v>
      </c>
      <c r="Q285" s="10">
        <v>0</v>
      </c>
      <c r="R285" s="10">
        <v>0</v>
      </c>
      <c r="S285" s="10">
        <v>1</v>
      </c>
      <c r="T285" s="10">
        <v>1</v>
      </c>
      <c r="U285" s="10">
        <v>0</v>
      </c>
      <c r="V285" s="10">
        <v>0</v>
      </c>
      <c r="W285" s="10"/>
      <c r="X285" s="10"/>
      <c r="Y285" s="10" t="s">
        <v>1754</v>
      </c>
      <c r="Z285" s="10"/>
      <c r="AA285" s="10"/>
      <c r="AB285" s="10"/>
      <c r="AC285" s="13">
        <v>168</v>
      </c>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row>
    <row r="286" spans="1:103" ht="15.75" customHeight="1" x14ac:dyDescent="0.2">
      <c r="A286" s="7">
        <v>285</v>
      </c>
      <c r="B286" s="8">
        <v>44295</v>
      </c>
      <c r="C286" s="10" t="s">
        <v>25</v>
      </c>
      <c r="D286" s="10" t="s">
        <v>63</v>
      </c>
      <c r="E286" s="10"/>
      <c r="F286" s="14"/>
      <c r="G286" s="10" t="s">
        <v>1755</v>
      </c>
      <c r="H286" s="10" t="s">
        <v>101</v>
      </c>
      <c r="I286" s="10" t="s">
        <v>1756</v>
      </c>
      <c r="J286" s="11">
        <v>3017008015</v>
      </c>
      <c r="K286" s="11">
        <v>2</v>
      </c>
      <c r="L286" s="12" t="s">
        <v>1757</v>
      </c>
      <c r="M286" s="12" t="s">
        <v>1758</v>
      </c>
      <c r="N286" s="10" t="s">
        <v>1730</v>
      </c>
      <c r="O286" s="10" t="s">
        <v>1759</v>
      </c>
      <c r="P286" s="10">
        <v>1</v>
      </c>
      <c r="Q286" s="10">
        <v>0</v>
      </c>
      <c r="R286" s="10">
        <v>0</v>
      </c>
      <c r="S286" s="13">
        <v>0</v>
      </c>
      <c r="T286" s="10">
        <v>0</v>
      </c>
      <c r="U286" s="10">
        <v>0</v>
      </c>
      <c r="V286" s="10">
        <v>0</v>
      </c>
      <c r="W286" s="10"/>
      <c r="X286" s="10"/>
      <c r="Y286" s="10" t="s">
        <v>1760</v>
      </c>
      <c r="Z286" s="10"/>
      <c r="AA286" s="10"/>
      <c r="AB286" s="10"/>
      <c r="AC286" s="13">
        <v>60</v>
      </c>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row>
    <row r="287" spans="1:103" ht="15.75" customHeight="1" x14ac:dyDescent="0.2">
      <c r="A287" s="7">
        <v>286</v>
      </c>
      <c r="B287" s="8">
        <v>44295</v>
      </c>
      <c r="C287" s="10" t="s">
        <v>84</v>
      </c>
      <c r="D287" s="10" t="s">
        <v>63</v>
      </c>
      <c r="E287" s="10"/>
      <c r="F287" s="14"/>
      <c r="G287" s="10" t="s">
        <v>1761</v>
      </c>
      <c r="H287" s="10" t="s">
        <v>101</v>
      </c>
      <c r="I287" s="10" t="s">
        <v>1762</v>
      </c>
      <c r="J287" s="11">
        <v>3017008015</v>
      </c>
      <c r="K287" s="11">
        <v>2</v>
      </c>
      <c r="L287" s="12" t="s">
        <v>1763</v>
      </c>
      <c r="M287" s="12" t="s">
        <v>1764</v>
      </c>
      <c r="N287" s="10" t="s">
        <v>1730</v>
      </c>
      <c r="O287" s="10" t="s">
        <v>1765</v>
      </c>
      <c r="P287" s="10">
        <v>1</v>
      </c>
      <c r="Q287" s="10">
        <v>0</v>
      </c>
      <c r="R287" s="10">
        <v>0</v>
      </c>
      <c r="S287" s="13">
        <v>0</v>
      </c>
      <c r="T287" s="10">
        <v>0</v>
      </c>
      <c r="U287" s="10">
        <v>0</v>
      </c>
      <c r="V287" s="10">
        <v>0</v>
      </c>
      <c r="W287" s="10"/>
      <c r="X287" s="10"/>
      <c r="Y287" s="10" t="s">
        <v>1732</v>
      </c>
      <c r="Z287" s="10"/>
      <c r="AA287" s="10"/>
      <c r="AB287" s="10"/>
      <c r="AC287" s="13">
        <v>50</v>
      </c>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row>
    <row r="288" spans="1:103" ht="15.75" customHeight="1" x14ac:dyDescent="0.2">
      <c r="A288" s="7">
        <v>287</v>
      </c>
      <c r="B288" s="8">
        <v>44298</v>
      </c>
      <c r="C288" s="10" t="s">
        <v>847</v>
      </c>
      <c r="D288" s="10" t="s">
        <v>35</v>
      </c>
      <c r="E288" s="10" t="s">
        <v>469</v>
      </c>
      <c r="F288" s="68">
        <v>44244</v>
      </c>
      <c r="G288" s="10" t="s">
        <v>1766</v>
      </c>
      <c r="H288" s="10" t="s">
        <v>28</v>
      </c>
      <c r="I288" s="10" t="s">
        <v>1767</v>
      </c>
      <c r="J288" s="11">
        <v>3113677575</v>
      </c>
      <c r="K288" s="11">
        <v>2</v>
      </c>
      <c r="L288" s="12" t="s">
        <v>1768</v>
      </c>
      <c r="M288" s="12" t="s">
        <v>1769</v>
      </c>
      <c r="N288" s="10" t="s">
        <v>1770</v>
      </c>
      <c r="O288" s="10" t="s">
        <v>1771</v>
      </c>
      <c r="P288" s="10">
        <v>14</v>
      </c>
      <c r="Q288" s="10">
        <v>14</v>
      </c>
      <c r="R288" s="10">
        <v>0</v>
      </c>
      <c r="S288" s="13">
        <v>9</v>
      </c>
      <c r="T288" s="10">
        <v>1</v>
      </c>
      <c r="U288" s="10">
        <v>1</v>
      </c>
      <c r="V288" s="10">
        <v>28</v>
      </c>
      <c r="W288" s="10" t="s">
        <v>1772</v>
      </c>
      <c r="X288" s="10"/>
      <c r="Y288" s="10" t="s">
        <v>1773</v>
      </c>
      <c r="Z288" s="10"/>
      <c r="AA288" s="10"/>
      <c r="AB288" s="10"/>
      <c r="AC288" s="13">
        <v>1000</v>
      </c>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row>
    <row r="289" spans="1:103" ht="15.75" customHeight="1" x14ac:dyDescent="0.2">
      <c r="A289" s="7">
        <v>288</v>
      </c>
      <c r="B289" s="8">
        <v>44298</v>
      </c>
      <c r="C289" s="10" t="s">
        <v>847</v>
      </c>
      <c r="D289" s="10" t="s">
        <v>35</v>
      </c>
      <c r="E289" s="10" t="s">
        <v>469</v>
      </c>
      <c r="F289" s="68">
        <v>44111</v>
      </c>
      <c r="G289" s="10" t="s">
        <v>1774</v>
      </c>
      <c r="H289" s="10" t="s">
        <v>28</v>
      </c>
      <c r="I289" s="10" t="s">
        <v>1775</v>
      </c>
      <c r="J289" s="11"/>
      <c r="K289" s="11">
        <v>5</v>
      </c>
      <c r="L289" s="12"/>
      <c r="M289" s="12"/>
      <c r="N289" s="10" t="s">
        <v>1776</v>
      </c>
      <c r="O289" s="10" t="s">
        <v>1777</v>
      </c>
      <c r="P289" s="10">
        <v>13</v>
      </c>
      <c r="Q289" s="10">
        <v>6</v>
      </c>
      <c r="R289" s="10">
        <v>0</v>
      </c>
      <c r="S289" s="13">
        <v>6</v>
      </c>
      <c r="T289" s="10">
        <v>4</v>
      </c>
      <c r="U289" s="10">
        <v>0</v>
      </c>
      <c r="V289" s="10">
        <v>13</v>
      </c>
      <c r="W289" s="10"/>
      <c r="X289" s="10"/>
      <c r="Y289" s="10" t="s">
        <v>1778</v>
      </c>
      <c r="Z289" s="10"/>
      <c r="AA289" s="10"/>
      <c r="AB289" s="10"/>
      <c r="AC289" s="13">
        <v>1200</v>
      </c>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row>
    <row r="290" spans="1:103" ht="15.75" customHeight="1" x14ac:dyDescent="0.2">
      <c r="A290" s="7">
        <v>289</v>
      </c>
      <c r="B290" s="8">
        <v>44298</v>
      </c>
      <c r="C290" s="10" t="s">
        <v>847</v>
      </c>
      <c r="D290" s="10" t="s">
        <v>26</v>
      </c>
      <c r="E290" s="10"/>
      <c r="F290" s="10"/>
      <c r="G290" s="10" t="s">
        <v>1779</v>
      </c>
      <c r="H290" s="10" t="s">
        <v>28</v>
      </c>
      <c r="I290" s="10" t="s">
        <v>1780</v>
      </c>
      <c r="J290" s="11">
        <v>3176926635</v>
      </c>
      <c r="K290" s="11">
        <v>4</v>
      </c>
      <c r="L290" s="12"/>
      <c r="M290" s="12"/>
      <c r="N290" s="10" t="s">
        <v>1781</v>
      </c>
      <c r="O290" s="10" t="s">
        <v>1782</v>
      </c>
      <c r="P290" s="10">
        <v>0</v>
      </c>
      <c r="Q290" s="10">
        <v>3</v>
      </c>
      <c r="R290" s="10">
        <v>2</v>
      </c>
      <c r="S290" s="13">
        <v>6</v>
      </c>
      <c r="T290" s="10">
        <v>0</v>
      </c>
      <c r="U290" s="10">
        <v>0</v>
      </c>
      <c r="V290" s="10">
        <v>0</v>
      </c>
      <c r="W290" s="10"/>
      <c r="X290" s="10"/>
      <c r="Y290" s="10" t="s">
        <v>1783</v>
      </c>
      <c r="Z290" s="10"/>
      <c r="AA290" s="10"/>
      <c r="AB290" s="10"/>
      <c r="AC290" s="13">
        <v>1300</v>
      </c>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row>
    <row r="291" spans="1:103" ht="15.75" customHeight="1" x14ac:dyDescent="0.2">
      <c r="A291" s="7">
        <v>290</v>
      </c>
      <c r="B291" s="8">
        <v>44299</v>
      </c>
      <c r="C291" s="10" t="s">
        <v>847</v>
      </c>
      <c r="D291" s="10" t="s">
        <v>26</v>
      </c>
      <c r="E291" s="10"/>
      <c r="F291" s="10"/>
      <c r="G291" s="10" t="s">
        <v>1784</v>
      </c>
      <c r="H291" s="10" t="s">
        <v>28</v>
      </c>
      <c r="I291" s="10" t="s">
        <v>1785</v>
      </c>
      <c r="J291" s="11"/>
      <c r="K291" s="11">
        <v>17</v>
      </c>
      <c r="L291" s="12"/>
      <c r="M291" s="12"/>
      <c r="N291" s="10" t="s">
        <v>1786</v>
      </c>
      <c r="O291" s="10"/>
      <c r="P291" s="10">
        <v>1</v>
      </c>
      <c r="Q291" s="10"/>
      <c r="R291" s="10"/>
      <c r="S291" s="13">
        <v>2</v>
      </c>
      <c r="T291" s="10">
        <v>0</v>
      </c>
      <c r="U291" s="10">
        <v>0</v>
      </c>
      <c r="V291" s="10">
        <v>0</v>
      </c>
      <c r="W291" s="10"/>
      <c r="X291" s="10"/>
      <c r="Y291" s="10" t="s">
        <v>1787</v>
      </c>
      <c r="Z291" s="10"/>
      <c r="AA291" s="10"/>
      <c r="AB291" s="10"/>
      <c r="AC291" s="75">
        <v>100</v>
      </c>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row>
    <row r="292" spans="1:103" ht="15.75" customHeight="1" x14ac:dyDescent="0.2">
      <c r="A292" s="7">
        <v>291</v>
      </c>
      <c r="B292" s="8">
        <v>44300</v>
      </c>
      <c r="C292" s="10" t="s">
        <v>84</v>
      </c>
      <c r="D292" s="10" t="s">
        <v>63</v>
      </c>
      <c r="E292" s="10"/>
      <c r="F292" s="8"/>
      <c r="G292" s="10" t="s">
        <v>1788</v>
      </c>
      <c r="H292" s="10" t="s">
        <v>101</v>
      </c>
      <c r="I292" s="10" t="s">
        <v>1789</v>
      </c>
      <c r="J292" s="11">
        <v>3017008015</v>
      </c>
      <c r="K292" s="11">
        <v>2</v>
      </c>
      <c r="L292" s="12" t="s">
        <v>1790</v>
      </c>
      <c r="M292" s="12" t="s">
        <v>1791</v>
      </c>
      <c r="N292" s="10" t="s">
        <v>1730</v>
      </c>
      <c r="O292" s="10" t="s">
        <v>1792</v>
      </c>
      <c r="P292" s="10">
        <v>1</v>
      </c>
      <c r="Q292" s="10"/>
      <c r="R292" s="10"/>
      <c r="S292" s="13"/>
      <c r="T292" s="10"/>
      <c r="U292" s="10"/>
      <c r="V292" s="10"/>
      <c r="W292" s="10"/>
      <c r="X292" s="10"/>
      <c r="Y292" s="10" t="s">
        <v>1793</v>
      </c>
      <c r="Z292" s="10"/>
      <c r="AA292" s="10"/>
      <c r="AB292" s="10"/>
      <c r="AC292" s="13">
        <v>25</v>
      </c>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row>
    <row r="293" spans="1:103" ht="15.75" customHeight="1" x14ac:dyDescent="0.2">
      <c r="A293" s="7">
        <v>292</v>
      </c>
      <c r="B293" s="8">
        <v>44300</v>
      </c>
      <c r="C293" s="10" t="s">
        <v>84</v>
      </c>
      <c r="D293" s="10" t="s">
        <v>63</v>
      </c>
      <c r="E293" s="10"/>
      <c r="F293" s="14"/>
      <c r="G293" s="10" t="s">
        <v>1794</v>
      </c>
      <c r="H293" s="10" t="s">
        <v>101</v>
      </c>
      <c r="I293" s="10" t="s">
        <v>1795</v>
      </c>
      <c r="J293" s="11">
        <v>3017008015</v>
      </c>
      <c r="K293" s="11">
        <v>2</v>
      </c>
      <c r="L293" s="12" t="s">
        <v>1796</v>
      </c>
      <c r="M293" s="12" t="s">
        <v>1797</v>
      </c>
      <c r="N293" s="10" t="s">
        <v>1730</v>
      </c>
      <c r="O293" s="10" t="s">
        <v>1798</v>
      </c>
      <c r="P293" s="10">
        <v>2</v>
      </c>
      <c r="Q293" s="10">
        <v>0</v>
      </c>
      <c r="R293" s="10">
        <v>0</v>
      </c>
      <c r="S293" s="13">
        <v>0</v>
      </c>
      <c r="T293" s="10">
        <v>0</v>
      </c>
      <c r="U293" s="10">
        <v>0</v>
      </c>
      <c r="V293" s="10">
        <v>0</v>
      </c>
      <c r="W293" s="10"/>
      <c r="X293" s="10"/>
      <c r="Y293" s="10" t="s">
        <v>1793</v>
      </c>
      <c r="Z293" s="10"/>
      <c r="AA293" s="10"/>
      <c r="AB293" s="10"/>
      <c r="AC293" s="13">
        <v>40</v>
      </c>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row>
    <row r="294" spans="1:103" ht="15.75" customHeight="1" x14ac:dyDescent="0.2">
      <c r="A294" s="7">
        <v>293</v>
      </c>
      <c r="B294" s="8">
        <v>44300</v>
      </c>
      <c r="C294" s="10" t="s">
        <v>25</v>
      </c>
      <c r="D294" s="10" t="s">
        <v>63</v>
      </c>
      <c r="E294" s="10"/>
      <c r="F294" s="14"/>
      <c r="G294" s="10" t="s">
        <v>1799</v>
      </c>
      <c r="H294" s="10" t="s">
        <v>101</v>
      </c>
      <c r="I294" s="10" t="s">
        <v>1800</v>
      </c>
      <c r="J294" s="11">
        <v>3017008015</v>
      </c>
      <c r="K294" s="11">
        <v>2</v>
      </c>
      <c r="L294" s="12" t="s">
        <v>1801</v>
      </c>
      <c r="M294" s="12" t="s">
        <v>1802</v>
      </c>
      <c r="N294" s="10" t="s">
        <v>1730</v>
      </c>
      <c r="O294" s="10" t="s">
        <v>1792</v>
      </c>
      <c r="P294" s="10">
        <v>4</v>
      </c>
      <c r="Q294" s="10">
        <v>0</v>
      </c>
      <c r="R294" s="10">
        <v>0</v>
      </c>
      <c r="S294" s="13">
        <v>0</v>
      </c>
      <c r="T294" s="10">
        <v>1</v>
      </c>
      <c r="U294" s="10">
        <v>0</v>
      </c>
      <c r="V294" s="10">
        <v>0</v>
      </c>
      <c r="W294" s="10"/>
      <c r="X294" s="10"/>
      <c r="Y294" s="10" t="s">
        <v>1793</v>
      </c>
      <c r="Z294" s="10"/>
      <c r="AA294" s="10"/>
      <c r="AB294" s="10"/>
      <c r="AC294" s="13">
        <v>30</v>
      </c>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row>
    <row r="295" spans="1:103" ht="15.75" customHeight="1" x14ac:dyDescent="0.2">
      <c r="A295" s="7">
        <v>294</v>
      </c>
      <c r="B295" s="8">
        <v>44300</v>
      </c>
      <c r="C295" s="10" t="s">
        <v>25</v>
      </c>
      <c r="D295" s="10" t="s">
        <v>35</v>
      </c>
      <c r="E295" s="10"/>
      <c r="F295" s="68">
        <v>44169</v>
      </c>
      <c r="G295" s="10" t="s">
        <v>1803</v>
      </c>
      <c r="H295" s="10" t="s">
        <v>101</v>
      </c>
      <c r="I295" s="10" t="s">
        <v>1804</v>
      </c>
      <c r="J295" s="11">
        <v>3162864755</v>
      </c>
      <c r="K295" s="11">
        <v>2</v>
      </c>
      <c r="L295" s="12" t="s">
        <v>1805</v>
      </c>
      <c r="M295" s="12" t="s">
        <v>1806</v>
      </c>
      <c r="N295" s="10" t="s">
        <v>1807</v>
      </c>
      <c r="O295" s="10" t="s">
        <v>1808</v>
      </c>
      <c r="P295" s="10">
        <v>4</v>
      </c>
      <c r="Q295" s="10">
        <v>0</v>
      </c>
      <c r="R295" s="10">
        <v>0</v>
      </c>
      <c r="S295" s="13">
        <v>0</v>
      </c>
      <c r="T295" s="10">
        <v>1</v>
      </c>
      <c r="U295" s="10">
        <v>0</v>
      </c>
      <c r="V295" s="10">
        <v>5</v>
      </c>
      <c r="W295" s="10" t="s">
        <v>1809</v>
      </c>
      <c r="X295" s="10"/>
      <c r="Y295" s="10" t="s">
        <v>1810</v>
      </c>
      <c r="Z295" s="10"/>
      <c r="AA295" s="10"/>
      <c r="AB295" s="10"/>
      <c r="AC295" s="13">
        <v>50</v>
      </c>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row>
    <row r="296" spans="1:103" ht="15.75" customHeight="1" x14ac:dyDescent="0.2">
      <c r="A296" s="7">
        <v>295</v>
      </c>
      <c r="B296" s="8">
        <v>44300</v>
      </c>
      <c r="C296" s="10" t="s">
        <v>131</v>
      </c>
      <c r="D296" s="10" t="s">
        <v>26</v>
      </c>
      <c r="E296" s="10"/>
      <c r="F296" s="14"/>
      <c r="G296" s="10" t="s">
        <v>1811</v>
      </c>
      <c r="H296" s="10" t="s">
        <v>28</v>
      </c>
      <c r="I296" s="10" t="s">
        <v>1812</v>
      </c>
      <c r="J296" s="11">
        <v>5583490</v>
      </c>
      <c r="K296" s="11">
        <v>19</v>
      </c>
      <c r="L296" s="12" t="s">
        <v>1813</v>
      </c>
      <c r="M296" s="12" t="s">
        <v>1814</v>
      </c>
      <c r="N296" s="10" t="s">
        <v>1815</v>
      </c>
      <c r="O296" s="10" t="s">
        <v>1816</v>
      </c>
      <c r="P296" s="10">
        <v>3</v>
      </c>
      <c r="Q296" s="10">
        <v>8</v>
      </c>
      <c r="R296" s="10">
        <v>0</v>
      </c>
      <c r="S296" s="13">
        <v>0</v>
      </c>
      <c r="T296" s="10">
        <v>3</v>
      </c>
      <c r="U296" s="10">
        <v>0</v>
      </c>
      <c r="V296" s="10">
        <v>0</v>
      </c>
      <c r="W296" s="10"/>
      <c r="X296" s="10"/>
      <c r="Y296" s="10" t="s">
        <v>1817</v>
      </c>
      <c r="Z296" s="10"/>
      <c r="AA296" s="10"/>
      <c r="AB296" s="10"/>
      <c r="AC296" s="76">
        <v>1100</v>
      </c>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row>
    <row r="297" spans="1:103" ht="15.75" customHeight="1" x14ac:dyDescent="0.2">
      <c r="A297" s="7">
        <v>296</v>
      </c>
      <c r="B297" s="8">
        <v>44301</v>
      </c>
      <c r="C297" s="10" t="s">
        <v>84</v>
      </c>
      <c r="D297" s="10" t="s">
        <v>35</v>
      </c>
      <c r="E297" s="10"/>
      <c r="F297" s="8"/>
      <c r="G297" s="10" t="s">
        <v>1818</v>
      </c>
      <c r="H297" s="10" t="s">
        <v>101</v>
      </c>
      <c r="I297" s="10" t="s">
        <v>1819</v>
      </c>
      <c r="J297" s="11">
        <v>3104185335</v>
      </c>
      <c r="K297" s="11">
        <v>2</v>
      </c>
      <c r="L297" s="12" t="s">
        <v>1820</v>
      </c>
      <c r="M297" s="12" t="s">
        <v>1821</v>
      </c>
      <c r="N297" s="10" t="s">
        <v>1822</v>
      </c>
      <c r="O297" s="10" t="s">
        <v>1823</v>
      </c>
      <c r="P297" s="10">
        <v>2</v>
      </c>
      <c r="Q297" s="10">
        <v>0</v>
      </c>
      <c r="R297" s="10">
        <v>0</v>
      </c>
      <c r="S297" s="13">
        <v>0</v>
      </c>
      <c r="T297" s="10">
        <v>0</v>
      </c>
      <c r="U297" s="10">
        <v>0</v>
      </c>
      <c r="V297" s="10">
        <v>2</v>
      </c>
      <c r="W297" s="10" t="s">
        <v>1809</v>
      </c>
      <c r="X297" s="10"/>
      <c r="Y297" s="10" t="s">
        <v>1824</v>
      </c>
      <c r="Z297" s="10"/>
      <c r="AA297" s="10"/>
      <c r="AB297" s="10"/>
      <c r="AC297" s="13">
        <v>40</v>
      </c>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row>
    <row r="298" spans="1:103" ht="15.75" customHeight="1" x14ac:dyDescent="0.2">
      <c r="A298" s="7">
        <v>297</v>
      </c>
      <c r="B298" s="8">
        <v>44301</v>
      </c>
      <c r="C298" s="10" t="s">
        <v>84</v>
      </c>
      <c r="D298" s="10" t="s">
        <v>35</v>
      </c>
      <c r="E298" s="10"/>
      <c r="F298" s="10"/>
      <c r="G298" s="10" t="s">
        <v>1825</v>
      </c>
      <c r="H298" s="10" t="s">
        <v>101</v>
      </c>
      <c r="I298" s="10" t="s">
        <v>1826</v>
      </c>
      <c r="J298" s="11">
        <v>3104185335</v>
      </c>
      <c r="K298" s="11">
        <v>2</v>
      </c>
      <c r="L298" s="12" t="s">
        <v>1827</v>
      </c>
      <c r="M298" s="12" t="s">
        <v>1828</v>
      </c>
      <c r="N298" s="10" t="s">
        <v>1822</v>
      </c>
      <c r="O298" s="10" t="s">
        <v>1829</v>
      </c>
      <c r="P298" s="10">
        <v>2</v>
      </c>
      <c r="Q298" s="10">
        <v>0</v>
      </c>
      <c r="R298" s="10">
        <v>0</v>
      </c>
      <c r="S298" s="13">
        <v>0</v>
      </c>
      <c r="T298" s="10">
        <v>2</v>
      </c>
      <c r="U298" s="10">
        <v>0</v>
      </c>
      <c r="V298" s="10">
        <v>2</v>
      </c>
      <c r="W298" s="10" t="s">
        <v>1809</v>
      </c>
      <c r="X298" s="10"/>
      <c r="Y298" s="10" t="s">
        <v>1824</v>
      </c>
      <c r="Z298" s="10"/>
      <c r="AA298" s="10"/>
      <c r="AB298" s="10"/>
      <c r="AC298" s="13">
        <v>25</v>
      </c>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row>
    <row r="299" spans="1:103" ht="15" customHeight="1" x14ac:dyDescent="0.2">
      <c r="A299" s="7">
        <v>298</v>
      </c>
      <c r="B299" s="8">
        <v>44301</v>
      </c>
      <c r="C299" s="10" t="s">
        <v>84</v>
      </c>
      <c r="D299" s="10" t="s">
        <v>35</v>
      </c>
      <c r="E299" s="10"/>
      <c r="F299" s="22"/>
      <c r="G299" s="10" t="s">
        <v>1830</v>
      </c>
      <c r="H299" s="10" t="s">
        <v>101</v>
      </c>
      <c r="I299" s="10" t="s">
        <v>1831</v>
      </c>
      <c r="J299" s="11">
        <v>3104185335</v>
      </c>
      <c r="K299" s="11">
        <v>2</v>
      </c>
      <c r="L299" s="12" t="s">
        <v>1832</v>
      </c>
      <c r="M299" s="12" t="s">
        <v>1833</v>
      </c>
      <c r="N299" s="10" t="s">
        <v>1822</v>
      </c>
      <c r="O299" s="10" t="s">
        <v>1834</v>
      </c>
      <c r="P299" s="13">
        <v>2</v>
      </c>
      <c r="Q299" s="13">
        <v>0</v>
      </c>
      <c r="R299" s="13">
        <v>0</v>
      </c>
      <c r="S299" s="13">
        <v>0</v>
      </c>
      <c r="T299" s="13">
        <v>1</v>
      </c>
      <c r="U299" s="13">
        <v>0</v>
      </c>
      <c r="V299" s="13">
        <v>2</v>
      </c>
      <c r="W299" s="10" t="s">
        <v>1809</v>
      </c>
      <c r="X299" s="22"/>
      <c r="Y299" s="10" t="s">
        <v>1824</v>
      </c>
      <c r="Z299" s="10"/>
      <c r="AA299" s="10"/>
      <c r="AB299" s="10"/>
      <c r="AC299" s="13">
        <v>35</v>
      </c>
      <c r="AD299" s="32"/>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row>
    <row r="300" spans="1:103" ht="15" customHeight="1" x14ac:dyDescent="0.2">
      <c r="A300" s="7">
        <v>299</v>
      </c>
      <c r="B300" s="8">
        <v>44301</v>
      </c>
      <c r="C300" s="10" t="s">
        <v>25</v>
      </c>
      <c r="D300" s="10" t="s">
        <v>35</v>
      </c>
      <c r="E300" s="10"/>
      <c r="F300" s="10"/>
      <c r="G300" s="10" t="s">
        <v>1835</v>
      </c>
      <c r="H300" s="10" t="s">
        <v>101</v>
      </c>
      <c r="I300" s="10" t="s">
        <v>1836</v>
      </c>
      <c r="J300" s="11">
        <v>3104185335</v>
      </c>
      <c r="K300" s="11">
        <v>2</v>
      </c>
      <c r="L300" s="53">
        <v>3461289</v>
      </c>
      <c r="M300" s="53">
        <v>76533121</v>
      </c>
      <c r="N300" s="10" t="s">
        <v>1822</v>
      </c>
      <c r="O300" s="24" t="s">
        <v>1837</v>
      </c>
      <c r="P300" s="10">
        <v>2</v>
      </c>
      <c r="Q300" s="10">
        <v>1</v>
      </c>
      <c r="R300" s="10">
        <v>0</v>
      </c>
      <c r="S300" s="10">
        <v>0</v>
      </c>
      <c r="T300" s="10">
        <v>0</v>
      </c>
      <c r="U300" s="10">
        <v>0</v>
      </c>
      <c r="V300" s="10">
        <v>2</v>
      </c>
      <c r="W300" s="10" t="s">
        <v>1809</v>
      </c>
      <c r="X300" s="8"/>
      <c r="Y300" s="10" t="s">
        <v>1838</v>
      </c>
      <c r="Z300" s="10"/>
      <c r="AA300" s="10"/>
      <c r="AB300" s="10"/>
      <c r="AC300" s="13">
        <v>30</v>
      </c>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row>
    <row r="301" spans="1:103" ht="15" customHeight="1" x14ac:dyDescent="0.2">
      <c r="A301" s="7">
        <v>300</v>
      </c>
      <c r="B301" s="8">
        <v>44301</v>
      </c>
      <c r="C301" s="10" t="s">
        <v>25</v>
      </c>
      <c r="D301" s="10" t="s">
        <v>35</v>
      </c>
      <c r="E301" s="10"/>
      <c r="F301" s="10"/>
      <c r="G301" s="10" t="s">
        <v>1839</v>
      </c>
      <c r="H301" s="10" t="s">
        <v>101</v>
      </c>
      <c r="I301" s="36" t="s">
        <v>1840</v>
      </c>
      <c r="J301" s="11">
        <v>3104185335</v>
      </c>
      <c r="K301" s="11">
        <v>2</v>
      </c>
      <c r="L301" s="53">
        <v>3428841</v>
      </c>
      <c r="M301" s="53">
        <v>76548538</v>
      </c>
      <c r="N301" s="10" t="s">
        <v>1822</v>
      </c>
      <c r="O301" s="10" t="s">
        <v>1841</v>
      </c>
      <c r="P301" s="10">
        <v>2</v>
      </c>
      <c r="Q301" s="10">
        <v>1</v>
      </c>
      <c r="R301" s="10">
        <v>0</v>
      </c>
      <c r="S301" s="10">
        <v>0</v>
      </c>
      <c r="T301" s="10">
        <v>0</v>
      </c>
      <c r="U301" s="10">
        <v>0</v>
      </c>
      <c r="V301" s="10">
        <v>1</v>
      </c>
      <c r="W301" s="10" t="s">
        <v>1809</v>
      </c>
      <c r="X301" s="10"/>
      <c r="Y301" s="10" t="s">
        <v>1838</v>
      </c>
      <c r="Z301" s="10"/>
      <c r="AA301" s="10"/>
      <c r="AB301" s="10"/>
      <c r="AC301" s="13">
        <v>40</v>
      </c>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row>
    <row r="302" spans="1:103" ht="15.75" customHeight="1" x14ac:dyDescent="0.2">
      <c r="A302" s="7">
        <v>301</v>
      </c>
      <c r="B302" s="8">
        <v>44301</v>
      </c>
      <c r="C302" s="10" t="s">
        <v>25</v>
      </c>
      <c r="D302" s="10" t="s">
        <v>35</v>
      </c>
      <c r="E302" s="10"/>
      <c r="F302" s="10"/>
      <c r="G302" s="10" t="s">
        <v>1842</v>
      </c>
      <c r="H302" s="10" t="s">
        <v>101</v>
      </c>
      <c r="I302" s="10" t="s">
        <v>1843</v>
      </c>
      <c r="J302" s="11">
        <v>3104185335</v>
      </c>
      <c r="K302" s="11">
        <v>2</v>
      </c>
      <c r="L302" s="53">
        <v>3432467</v>
      </c>
      <c r="M302" s="53">
        <v>76551678</v>
      </c>
      <c r="N302" s="10" t="s">
        <v>1822</v>
      </c>
      <c r="O302" s="24" t="s">
        <v>1844</v>
      </c>
      <c r="P302" s="10">
        <v>3</v>
      </c>
      <c r="Q302" s="10">
        <v>1</v>
      </c>
      <c r="R302" s="10">
        <v>0</v>
      </c>
      <c r="S302" s="10">
        <v>0</v>
      </c>
      <c r="T302" s="10">
        <v>0</v>
      </c>
      <c r="U302" s="10">
        <v>0</v>
      </c>
      <c r="V302" s="10">
        <v>3</v>
      </c>
      <c r="W302" s="10" t="s">
        <v>1809</v>
      </c>
      <c r="X302" s="10"/>
      <c r="Y302" s="10" t="s">
        <v>1838</v>
      </c>
      <c r="Z302" s="10"/>
      <c r="AA302" s="10"/>
      <c r="AB302" s="10"/>
      <c r="AC302" s="13">
        <v>70</v>
      </c>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row>
    <row r="303" spans="1:103" ht="15" customHeight="1" x14ac:dyDescent="0.2">
      <c r="A303" s="7">
        <v>302</v>
      </c>
      <c r="B303" s="8">
        <v>44301</v>
      </c>
      <c r="C303" s="10" t="s">
        <v>131</v>
      </c>
      <c r="D303" s="10" t="s">
        <v>26</v>
      </c>
      <c r="E303" s="10"/>
      <c r="F303" s="10"/>
      <c r="G303" s="10" t="s">
        <v>1845</v>
      </c>
      <c r="H303" s="10" t="s">
        <v>28</v>
      </c>
      <c r="I303" s="10" t="s">
        <v>1846</v>
      </c>
      <c r="J303" s="11">
        <v>3166944404</v>
      </c>
      <c r="K303" s="11">
        <v>17</v>
      </c>
      <c r="L303" s="77">
        <v>748078</v>
      </c>
      <c r="M303" s="53">
        <v>765444</v>
      </c>
      <c r="N303" s="10" t="s">
        <v>1847</v>
      </c>
      <c r="O303" s="10" t="s">
        <v>90</v>
      </c>
      <c r="P303" s="10">
        <v>2</v>
      </c>
      <c r="Q303" s="10">
        <v>8</v>
      </c>
      <c r="R303" s="10">
        <v>0</v>
      </c>
      <c r="S303" s="10">
        <v>14</v>
      </c>
      <c r="T303" s="10">
        <v>3</v>
      </c>
      <c r="U303" s="10">
        <v>0</v>
      </c>
      <c r="V303" s="10">
        <v>0</v>
      </c>
      <c r="W303" s="10"/>
      <c r="X303" s="14"/>
      <c r="Y303" s="10" t="s">
        <v>1848</v>
      </c>
      <c r="Z303" s="10"/>
      <c r="AA303" s="10"/>
      <c r="AB303" s="10"/>
      <c r="AC303" s="13">
        <v>4500</v>
      </c>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row>
    <row r="304" spans="1:103" ht="15" customHeight="1" x14ac:dyDescent="0.2">
      <c r="A304" s="7">
        <v>303</v>
      </c>
      <c r="B304" s="8">
        <v>44301</v>
      </c>
      <c r="C304" s="10" t="s">
        <v>131</v>
      </c>
      <c r="D304" s="10" t="s">
        <v>26</v>
      </c>
      <c r="E304" s="10"/>
      <c r="F304" s="10"/>
      <c r="G304" s="10" t="s">
        <v>1849</v>
      </c>
      <c r="H304" s="10" t="s">
        <v>101</v>
      </c>
      <c r="I304" s="10" t="s">
        <v>1850</v>
      </c>
      <c r="J304" s="11">
        <v>3183263718</v>
      </c>
      <c r="K304" s="11">
        <v>19</v>
      </c>
      <c r="L304" s="77">
        <v>787890</v>
      </c>
      <c r="M304" s="53">
        <v>765398</v>
      </c>
      <c r="N304" s="10" t="s">
        <v>1851</v>
      </c>
      <c r="O304" s="10" t="s">
        <v>1852</v>
      </c>
      <c r="P304" s="10">
        <v>2</v>
      </c>
      <c r="Q304" s="10">
        <v>0</v>
      </c>
      <c r="R304" s="10">
        <v>0</v>
      </c>
      <c r="S304" s="10">
        <v>0</v>
      </c>
      <c r="T304" s="10">
        <v>2</v>
      </c>
      <c r="U304" s="10">
        <v>0</v>
      </c>
      <c r="V304" s="10">
        <v>0</v>
      </c>
      <c r="W304" s="10"/>
      <c r="X304" s="14"/>
      <c r="Y304" s="10" t="s">
        <v>1853</v>
      </c>
      <c r="Z304" s="10"/>
      <c r="AA304" s="10"/>
      <c r="AB304" s="10"/>
      <c r="AC304" s="13">
        <v>147</v>
      </c>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row>
    <row r="305" spans="1:103" ht="15" customHeight="1" x14ac:dyDescent="0.2">
      <c r="A305" s="7">
        <v>304</v>
      </c>
      <c r="B305" s="8">
        <v>44306</v>
      </c>
      <c r="C305" s="10" t="s">
        <v>131</v>
      </c>
      <c r="D305" s="10" t="s">
        <v>35</v>
      </c>
      <c r="E305" s="10"/>
      <c r="F305" s="22">
        <v>44186</v>
      </c>
      <c r="G305" s="10" t="s">
        <v>1854</v>
      </c>
      <c r="H305" s="10" t="s">
        <v>48</v>
      </c>
      <c r="I305" s="10" t="s">
        <v>1855</v>
      </c>
      <c r="J305" s="11" t="s">
        <v>1856</v>
      </c>
      <c r="K305" s="11">
        <v>19</v>
      </c>
      <c r="L305" s="53">
        <v>34056</v>
      </c>
      <c r="M305" s="53">
        <v>765401</v>
      </c>
      <c r="N305" s="10" t="s">
        <v>1857</v>
      </c>
      <c r="O305" s="19" t="s">
        <v>1858</v>
      </c>
      <c r="P305" s="13">
        <v>2</v>
      </c>
      <c r="Q305" s="13">
        <v>0</v>
      </c>
      <c r="R305" s="13">
        <v>0</v>
      </c>
      <c r="S305" s="13">
        <v>0</v>
      </c>
      <c r="T305" s="13">
        <v>0</v>
      </c>
      <c r="U305" s="13">
        <v>0</v>
      </c>
      <c r="V305" s="13">
        <v>2</v>
      </c>
      <c r="W305" s="10" t="s">
        <v>122</v>
      </c>
      <c r="X305" s="22">
        <v>44186</v>
      </c>
      <c r="Y305" s="10" t="s">
        <v>1859</v>
      </c>
      <c r="Z305" s="10"/>
      <c r="AA305" s="10"/>
      <c r="AB305" s="10"/>
      <c r="AC305" s="13">
        <v>25</v>
      </c>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5"/>
      <c r="CX305" s="15"/>
      <c r="CY305" s="15"/>
    </row>
    <row r="306" spans="1:103" ht="15" customHeight="1" x14ac:dyDescent="0.2">
      <c r="A306" s="7">
        <v>305</v>
      </c>
      <c r="B306" s="8">
        <v>44306</v>
      </c>
      <c r="C306" s="10" t="s">
        <v>131</v>
      </c>
      <c r="D306" s="10" t="s">
        <v>35</v>
      </c>
      <c r="E306" s="10"/>
      <c r="F306" s="68">
        <v>44274</v>
      </c>
      <c r="G306" s="10" t="s">
        <v>1860</v>
      </c>
      <c r="H306" s="10" t="s">
        <v>101</v>
      </c>
      <c r="I306" s="10" t="s">
        <v>1861</v>
      </c>
      <c r="J306" s="11">
        <v>3173019046</v>
      </c>
      <c r="K306" s="11">
        <v>19</v>
      </c>
      <c r="L306" s="53">
        <v>34061</v>
      </c>
      <c r="M306" s="53">
        <v>765405</v>
      </c>
      <c r="N306" s="10" t="s">
        <v>1862</v>
      </c>
      <c r="O306" s="19" t="s">
        <v>1863</v>
      </c>
      <c r="P306" s="13">
        <v>2</v>
      </c>
      <c r="Q306" s="13">
        <v>0</v>
      </c>
      <c r="R306" s="13">
        <v>0</v>
      </c>
      <c r="S306" s="13">
        <v>0</v>
      </c>
      <c r="T306" s="13">
        <v>2</v>
      </c>
      <c r="U306" s="13">
        <v>0</v>
      </c>
      <c r="V306" s="13">
        <v>4</v>
      </c>
      <c r="W306" s="10" t="s">
        <v>42</v>
      </c>
      <c r="X306" s="22">
        <v>44274</v>
      </c>
      <c r="Y306" s="10" t="s">
        <v>1864</v>
      </c>
      <c r="Z306" s="10"/>
      <c r="AA306" s="10"/>
      <c r="AB306" s="10"/>
      <c r="AC306" s="13">
        <v>170</v>
      </c>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5"/>
      <c r="CX306" s="15"/>
      <c r="CY306" s="15"/>
    </row>
    <row r="307" spans="1:103" ht="15.75" customHeight="1" x14ac:dyDescent="0.2">
      <c r="A307" s="7">
        <v>306</v>
      </c>
      <c r="B307" s="8">
        <v>44342</v>
      </c>
      <c r="C307" s="10" t="s">
        <v>115</v>
      </c>
      <c r="D307" s="10" t="s">
        <v>26</v>
      </c>
      <c r="E307" s="10" t="s">
        <v>469</v>
      </c>
      <c r="F307" s="10"/>
      <c r="G307" s="10" t="s">
        <v>1865</v>
      </c>
      <c r="H307" s="10" t="s">
        <v>101</v>
      </c>
      <c r="I307" s="10" t="s">
        <v>1866</v>
      </c>
      <c r="J307" s="11">
        <v>3168135</v>
      </c>
      <c r="K307" s="11">
        <v>10</v>
      </c>
      <c r="L307" s="11"/>
      <c r="M307" s="11"/>
      <c r="N307" s="10" t="s">
        <v>1867</v>
      </c>
      <c r="O307" s="10" t="s">
        <v>1868</v>
      </c>
      <c r="P307" s="10">
        <v>1</v>
      </c>
      <c r="Q307" s="10">
        <v>0</v>
      </c>
      <c r="R307" s="10">
        <v>0</v>
      </c>
      <c r="S307" s="10">
        <v>0</v>
      </c>
      <c r="T307" s="10">
        <v>1</v>
      </c>
      <c r="U307" s="10">
        <v>0</v>
      </c>
      <c r="V307" s="10">
        <v>0</v>
      </c>
      <c r="W307" s="10"/>
      <c r="X307" s="10"/>
      <c r="Y307" s="10" t="s">
        <v>1869</v>
      </c>
      <c r="Z307" s="10"/>
      <c r="AA307" s="10"/>
      <c r="AB307" s="10"/>
      <c r="AC307" s="13">
        <v>20</v>
      </c>
      <c r="AD307" s="78"/>
      <c r="AE307" s="79"/>
      <c r="AF307" s="79"/>
      <c r="AG307" s="79"/>
      <c r="AH307" s="79"/>
      <c r="AI307" s="79"/>
      <c r="AJ307" s="79"/>
      <c r="AK307" s="79"/>
      <c r="AL307" s="79"/>
      <c r="AM307" s="79"/>
      <c r="AN307" s="79"/>
      <c r="AO307" s="79"/>
      <c r="AP307" s="79"/>
      <c r="AQ307" s="79"/>
      <c r="AR307" s="79"/>
      <c r="AS307" s="79"/>
      <c r="AT307" s="79"/>
      <c r="AU307" s="79"/>
      <c r="AV307" s="79"/>
      <c r="AW307" s="79"/>
      <c r="AX307" s="79"/>
      <c r="AY307" s="79"/>
      <c r="AZ307" s="79"/>
      <c r="BA307" s="79"/>
      <c r="BB307" s="79"/>
      <c r="BC307" s="79"/>
      <c r="BD307" s="79"/>
      <c r="BE307" s="79"/>
      <c r="BF307" s="79"/>
      <c r="BG307" s="79"/>
      <c r="BH307" s="79"/>
      <c r="BI307" s="79"/>
      <c r="BJ307" s="79"/>
      <c r="BK307" s="79"/>
      <c r="BL307" s="79"/>
      <c r="BM307" s="79"/>
      <c r="BN307" s="79"/>
      <c r="BO307" s="79"/>
      <c r="BP307" s="79"/>
      <c r="BQ307" s="79"/>
      <c r="BR307" s="79"/>
      <c r="BS307" s="79"/>
      <c r="BT307" s="79"/>
      <c r="BU307" s="79"/>
      <c r="BV307" s="79"/>
      <c r="BW307" s="79"/>
      <c r="BX307" s="79"/>
      <c r="BY307" s="79"/>
      <c r="BZ307" s="79"/>
      <c r="CA307" s="79"/>
      <c r="CB307" s="79"/>
      <c r="CC307" s="79"/>
      <c r="CD307" s="79"/>
      <c r="CE307" s="79"/>
      <c r="CF307" s="79"/>
      <c r="CG307" s="79"/>
      <c r="CH307" s="79"/>
      <c r="CI307" s="79"/>
      <c r="CJ307" s="79"/>
      <c r="CK307" s="79"/>
      <c r="CL307" s="79"/>
      <c r="CM307" s="79"/>
      <c r="CN307" s="79"/>
      <c r="CO307" s="79"/>
      <c r="CP307" s="79"/>
      <c r="CQ307" s="79"/>
      <c r="CR307" s="79"/>
      <c r="CS307" s="79"/>
      <c r="CT307" s="79"/>
      <c r="CU307" s="79"/>
      <c r="CV307" s="79"/>
      <c r="CW307" s="15"/>
      <c r="CX307" s="15"/>
      <c r="CY307" s="15"/>
    </row>
    <row r="308" spans="1:103" ht="15.75" customHeight="1" x14ac:dyDescent="0.2">
      <c r="A308" s="7">
        <v>307</v>
      </c>
      <c r="B308" s="8">
        <v>44343</v>
      </c>
      <c r="C308" s="10" t="s">
        <v>115</v>
      </c>
      <c r="D308" s="10" t="s">
        <v>26</v>
      </c>
      <c r="E308" s="10" t="s">
        <v>469</v>
      </c>
      <c r="F308" s="10"/>
      <c r="G308" s="10" t="s">
        <v>1870</v>
      </c>
      <c r="H308" s="10" t="s">
        <v>101</v>
      </c>
      <c r="I308" s="10" t="s">
        <v>1871</v>
      </c>
      <c r="J308" s="11">
        <v>3015961013</v>
      </c>
      <c r="K308" s="11">
        <v>17</v>
      </c>
      <c r="L308" s="11"/>
      <c r="M308" s="11"/>
      <c r="N308" s="10" t="s">
        <v>1872</v>
      </c>
      <c r="O308" s="10" t="s">
        <v>1873</v>
      </c>
      <c r="P308" s="10">
        <v>2</v>
      </c>
      <c r="Q308" s="10">
        <v>0</v>
      </c>
      <c r="R308" s="10">
        <v>0</v>
      </c>
      <c r="S308" s="10">
        <v>0</v>
      </c>
      <c r="T308" s="10">
        <v>1</v>
      </c>
      <c r="U308" s="10">
        <v>0</v>
      </c>
      <c r="V308" s="10">
        <v>0</v>
      </c>
      <c r="W308" s="10"/>
      <c r="X308" s="10"/>
      <c r="Y308" s="10" t="s">
        <v>1874</v>
      </c>
      <c r="Z308" s="10"/>
      <c r="AA308" s="10"/>
      <c r="AB308" s="10"/>
      <c r="AC308" s="13">
        <v>240</v>
      </c>
      <c r="AD308" s="80"/>
      <c r="AE308" s="81"/>
      <c r="AF308" s="81"/>
      <c r="AG308" s="81"/>
      <c r="AH308" s="81"/>
      <c r="AI308" s="81"/>
      <c r="AJ308" s="81"/>
      <c r="AK308" s="81"/>
      <c r="AL308" s="81"/>
      <c r="AM308" s="81"/>
      <c r="AN308" s="81"/>
      <c r="AO308" s="81"/>
      <c r="AP308" s="81"/>
      <c r="AQ308" s="81"/>
      <c r="AR308" s="81"/>
      <c r="AS308" s="81"/>
      <c r="AT308" s="81"/>
      <c r="AU308" s="81"/>
      <c r="AV308" s="81"/>
      <c r="AW308" s="81"/>
      <c r="AX308" s="81"/>
      <c r="AY308" s="81"/>
      <c r="AZ308" s="81"/>
      <c r="BA308" s="81"/>
      <c r="BB308" s="81"/>
      <c r="BC308" s="81"/>
      <c r="BD308" s="81"/>
      <c r="BE308" s="81"/>
      <c r="BF308" s="81"/>
      <c r="BG308" s="81"/>
      <c r="BH308" s="81"/>
      <c r="BI308" s="81"/>
      <c r="BJ308" s="81"/>
      <c r="BK308" s="81"/>
      <c r="BL308" s="81"/>
      <c r="BM308" s="81"/>
      <c r="BN308" s="81"/>
      <c r="BO308" s="81"/>
      <c r="BP308" s="81"/>
      <c r="BQ308" s="81"/>
      <c r="BR308" s="81"/>
      <c r="BS308" s="81"/>
      <c r="BT308" s="81"/>
      <c r="BU308" s="81"/>
      <c r="BV308" s="81"/>
      <c r="BW308" s="81"/>
      <c r="BX308" s="81"/>
      <c r="BY308" s="81"/>
      <c r="BZ308" s="81"/>
      <c r="CA308" s="81"/>
      <c r="CB308" s="81"/>
      <c r="CC308" s="81"/>
      <c r="CD308" s="81"/>
      <c r="CE308" s="81"/>
      <c r="CF308" s="81"/>
      <c r="CG308" s="81"/>
      <c r="CH308" s="81"/>
      <c r="CI308" s="81"/>
      <c r="CJ308" s="81"/>
      <c r="CK308" s="81"/>
      <c r="CL308" s="81"/>
      <c r="CM308" s="81"/>
      <c r="CN308" s="81"/>
      <c r="CO308" s="81"/>
      <c r="CP308" s="81"/>
      <c r="CQ308" s="81"/>
      <c r="CR308" s="81"/>
      <c r="CS308" s="81"/>
      <c r="CT308" s="81"/>
      <c r="CU308" s="81"/>
      <c r="CV308" s="81"/>
      <c r="CW308" s="15"/>
      <c r="CX308" s="15"/>
      <c r="CY308" s="15"/>
    </row>
    <row r="309" spans="1:103" ht="15.75" customHeight="1" x14ac:dyDescent="0.2">
      <c r="A309" s="7">
        <v>308</v>
      </c>
      <c r="B309" s="8">
        <v>44355</v>
      </c>
      <c r="C309" s="10" t="s">
        <v>115</v>
      </c>
      <c r="D309" s="10" t="s">
        <v>35</v>
      </c>
      <c r="E309" s="10" t="s">
        <v>469</v>
      </c>
      <c r="F309" s="14">
        <v>44517</v>
      </c>
      <c r="G309" s="10" t="s">
        <v>1875</v>
      </c>
      <c r="H309" s="10" t="s">
        <v>101</v>
      </c>
      <c r="I309" s="10" t="s">
        <v>1876</v>
      </c>
      <c r="J309" s="11">
        <v>3155711926</v>
      </c>
      <c r="K309" s="11">
        <v>17</v>
      </c>
      <c r="L309" s="77">
        <v>688909</v>
      </c>
      <c r="M309" s="53">
        <v>765278</v>
      </c>
      <c r="N309" s="10" t="s">
        <v>1877</v>
      </c>
      <c r="O309" s="10" t="s">
        <v>1878</v>
      </c>
      <c r="P309" s="10">
        <v>6</v>
      </c>
      <c r="Q309" s="10">
        <v>0</v>
      </c>
      <c r="R309" s="10">
        <v>0</v>
      </c>
      <c r="S309" s="10">
        <v>0</v>
      </c>
      <c r="T309" s="10">
        <v>1</v>
      </c>
      <c r="U309" s="10">
        <v>0</v>
      </c>
      <c r="V309" s="10">
        <v>6</v>
      </c>
      <c r="W309" s="10" t="s">
        <v>1879</v>
      </c>
      <c r="X309" s="10" t="s">
        <v>1880</v>
      </c>
      <c r="Y309" s="10" t="s">
        <v>1881</v>
      </c>
      <c r="Z309" s="10"/>
      <c r="AA309" s="10"/>
      <c r="AB309" s="10"/>
      <c r="AC309" s="13">
        <v>38</v>
      </c>
      <c r="AD309" s="80"/>
      <c r="AE309" s="81"/>
      <c r="AF309" s="81"/>
      <c r="AG309" s="81"/>
      <c r="AH309" s="81"/>
      <c r="AI309" s="81"/>
      <c r="AJ309" s="81"/>
      <c r="AK309" s="81"/>
      <c r="AL309" s="81"/>
      <c r="AM309" s="81"/>
      <c r="AN309" s="81"/>
      <c r="AO309" s="81"/>
      <c r="AP309" s="81"/>
      <c r="AQ309" s="81"/>
      <c r="AR309" s="81"/>
      <c r="AS309" s="81"/>
      <c r="AT309" s="81"/>
      <c r="AU309" s="81"/>
      <c r="AV309" s="81"/>
      <c r="AW309" s="81"/>
      <c r="AX309" s="81"/>
      <c r="AY309" s="81"/>
      <c r="AZ309" s="81"/>
      <c r="BA309" s="81"/>
      <c r="BB309" s="81"/>
      <c r="BC309" s="81"/>
      <c r="BD309" s="81"/>
      <c r="BE309" s="81"/>
      <c r="BF309" s="81"/>
      <c r="BG309" s="81"/>
      <c r="BH309" s="81"/>
      <c r="BI309" s="81"/>
      <c r="BJ309" s="81"/>
      <c r="BK309" s="81"/>
      <c r="BL309" s="81"/>
      <c r="BM309" s="81"/>
      <c r="BN309" s="81"/>
      <c r="BO309" s="81"/>
      <c r="BP309" s="81"/>
      <c r="BQ309" s="81"/>
      <c r="BR309" s="81"/>
      <c r="BS309" s="81"/>
      <c r="BT309" s="81"/>
      <c r="BU309" s="81"/>
      <c r="BV309" s="81"/>
      <c r="BW309" s="81"/>
      <c r="BX309" s="81"/>
      <c r="BY309" s="81"/>
      <c r="BZ309" s="81"/>
      <c r="CA309" s="81"/>
      <c r="CB309" s="81"/>
      <c r="CC309" s="81"/>
      <c r="CD309" s="81"/>
      <c r="CE309" s="81"/>
      <c r="CF309" s="81"/>
      <c r="CG309" s="81"/>
      <c r="CH309" s="81"/>
      <c r="CI309" s="81"/>
      <c r="CJ309" s="81"/>
      <c r="CK309" s="81"/>
      <c r="CL309" s="81"/>
      <c r="CM309" s="81"/>
      <c r="CN309" s="81"/>
      <c r="CO309" s="81"/>
      <c r="CP309" s="81"/>
      <c r="CQ309" s="81"/>
      <c r="CR309" s="81"/>
      <c r="CS309" s="81"/>
      <c r="CT309" s="81"/>
      <c r="CU309" s="81"/>
      <c r="CV309" s="81"/>
      <c r="CW309" s="15"/>
      <c r="CX309" s="15"/>
      <c r="CY309" s="15"/>
    </row>
    <row r="310" spans="1:103" ht="15.75" customHeight="1" x14ac:dyDescent="0.2">
      <c r="A310" s="7">
        <v>309</v>
      </c>
      <c r="B310" s="8">
        <v>44306</v>
      </c>
      <c r="C310" s="10" t="s">
        <v>84</v>
      </c>
      <c r="D310" s="10" t="s">
        <v>63</v>
      </c>
      <c r="E310" s="10"/>
      <c r="F310" s="14"/>
      <c r="G310" s="10" t="s">
        <v>1882</v>
      </c>
      <c r="H310" s="10" t="s">
        <v>101</v>
      </c>
      <c r="I310" s="10" t="s">
        <v>1883</v>
      </c>
      <c r="J310" s="11">
        <v>6685925</v>
      </c>
      <c r="K310" s="11">
        <v>2</v>
      </c>
      <c r="L310" s="53">
        <v>3460693</v>
      </c>
      <c r="M310" s="53">
        <v>76530911</v>
      </c>
      <c r="N310" s="10" t="s">
        <v>1884</v>
      </c>
      <c r="O310" s="10" t="s">
        <v>1885</v>
      </c>
      <c r="P310" s="10">
        <v>2</v>
      </c>
      <c r="Q310" s="10">
        <v>0</v>
      </c>
      <c r="R310" s="10">
        <v>0</v>
      </c>
      <c r="S310" s="10">
        <v>0</v>
      </c>
      <c r="T310" s="10">
        <v>0</v>
      </c>
      <c r="U310" s="10">
        <v>0</v>
      </c>
      <c r="V310" s="10">
        <v>0</v>
      </c>
      <c r="W310" s="10"/>
      <c r="X310" s="14"/>
      <c r="Y310" s="10" t="s">
        <v>1886</v>
      </c>
      <c r="Z310" s="10"/>
      <c r="AA310" s="10"/>
      <c r="AB310" s="10"/>
      <c r="AC310" s="10">
        <v>50</v>
      </c>
      <c r="AD310" s="80"/>
      <c r="AE310" s="81"/>
      <c r="AF310" s="81"/>
      <c r="AG310" s="81"/>
      <c r="AH310" s="81"/>
      <c r="AI310" s="81"/>
      <c r="AJ310" s="81"/>
      <c r="AK310" s="81"/>
      <c r="AL310" s="81"/>
      <c r="AM310" s="81"/>
      <c r="AN310" s="81"/>
      <c r="AO310" s="81"/>
      <c r="AP310" s="81"/>
      <c r="AQ310" s="81"/>
      <c r="AR310" s="81"/>
      <c r="AS310" s="81"/>
      <c r="AT310" s="81"/>
      <c r="AU310" s="81"/>
      <c r="AV310" s="81"/>
      <c r="AW310" s="81"/>
      <c r="AX310" s="81"/>
      <c r="AY310" s="81"/>
      <c r="AZ310" s="81"/>
      <c r="BA310" s="81"/>
      <c r="BB310" s="81"/>
      <c r="BC310" s="81"/>
      <c r="BD310" s="81"/>
      <c r="BE310" s="81"/>
      <c r="BF310" s="81"/>
      <c r="BG310" s="81"/>
      <c r="BH310" s="81"/>
      <c r="BI310" s="81"/>
      <c r="BJ310" s="81"/>
      <c r="BK310" s="81"/>
      <c r="BL310" s="81"/>
      <c r="BM310" s="81"/>
      <c r="BN310" s="81"/>
      <c r="BO310" s="81"/>
      <c r="BP310" s="81"/>
      <c r="BQ310" s="81"/>
      <c r="BR310" s="81"/>
      <c r="BS310" s="81"/>
      <c r="BT310" s="81"/>
      <c r="BU310" s="81"/>
      <c r="BV310" s="81"/>
      <c r="BW310" s="81"/>
      <c r="BX310" s="81"/>
      <c r="BY310" s="81"/>
      <c r="BZ310" s="81"/>
      <c r="CA310" s="81"/>
      <c r="CB310" s="81"/>
      <c r="CC310" s="81"/>
      <c r="CD310" s="81"/>
      <c r="CE310" s="81"/>
      <c r="CF310" s="81"/>
      <c r="CG310" s="81"/>
      <c r="CH310" s="81"/>
      <c r="CI310" s="81"/>
      <c r="CJ310" s="81"/>
      <c r="CK310" s="81"/>
      <c r="CL310" s="81"/>
      <c r="CM310" s="81"/>
      <c r="CN310" s="81"/>
      <c r="CO310" s="81"/>
      <c r="CP310" s="81"/>
      <c r="CQ310" s="81"/>
      <c r="CR310" s="81"/>
      <c r="CS310" s="81"/>
      <c r="CT310" s="81"/>
      <c r="CU310" s="81"/>
      <c r="CV310" s="81"/>
      <c r="CW310" s="15"/>
      <c r="CX310" s="15"/>
      <c r="CY310" s="15"/>
    </row>
    <row r="311" spans="1:103" ht="15.75" customHeight="1" x14ac:dyDescent="0.2">
      <c r="A311" s="7">
        <v>310</v>
      </c>
      <c r="B311" s="8">
        <v>44306</v>
      </c>
      <c r="C311" s="10" t="s">
        <v>25</v>
      </c>
      <c r="D311" s="10" t="s">
        <v>63</v>
      </c>
      <c r="E311" s="10"/>
      <c r="F311" s="10"/>
      <c r="G311" s="10" t="s">
        <v>1887</v>
      </c>
      <c r="H311" s="10" t="s">
        <v>101</v>
      </c>
      <c r="I311" s="10" t="s">
        <v>1888</v>
      </c>
      <c r="J311" s="11">
        <v>6671267</v>
      </c>
      <c r="K311" s="11">
        <v>2</v>
      </c>
      <c r="L311" s="53">
        <v>3467846</v>
      </c>
      <c r="M311" s="53">
        <v>76530650</v>
      </c>
      <c r="N311" s="10" t="s">
        <v>1884</v>
      </c>
      <c r="O311" s="10" t="s">
        <v>1889</v>
      </c>
      <c r="P311" s="10">
        <v>2</v>
      </c>
      <c r="Q311" s="10">
        <v>0</v>
      </c>
      <c r="R311" s="10">
        <v>0</v>
      </c>
      <c r="S311" s="10">
        <v>0</v>
      </c>
      <c r="T311" s="10">
        <v>0</v>
      </c>
      <c r="U311" s="10">
        <v>0</v>
      </c>
      <c r="V311" s="10">
        <v>0</v>
      </c>
      <c r="W311" s="10"/>
      <c r="X311" s="10"/>
      <c r="Y311" s="10" t="s">
        <v>1886</v>
      </c>
      <c r="Z311" s="10"/>
      <c r="AA311" s="10"/>
      <c r="AB311" s="10"/>
      <c r="AC311" s="10">
        <v>40</v>
      </c>
      <c r="AD311" s="80"/>
      <c r="AE311" s="81"/>
      <c r="AF311" s="81"/>
      <c r="AG311" s="81"/>
      <c r="AH311" s="81"/>
      <c r="AI311" s="81"/>
      <c r="AJ311" s="81"/>
      <c r="AK311" s="81"/>
      <c r="AL311" s="81"/>
      <c r="AM311" s="81"/>
      <c r="AN311" s="81"/>
      <c r="AO311" s="81"/>
      <c r="AP311" s="81"/>
      <c r="AQ311" s="81"/>
      <c r="AR311" s="81"/>
      <c r="AS311" s="81"/>
      <c r="AT311" s="81"/>
      <c r="AU311" s="81"/>
      <c r="AV311" s="81"/>
      <c r="AW311" s="81"/>
      <c r="AX311" s="81"/>
      <c r="AY311" s="81"/>
      <c r="AZ311" s="81"/>
      <c r="BA311" s="81"/>
      <c r="BB311" s="81"/>
      <c r="BC311" s="81"/>
      <c r="BD311" s="81"/>
      <c r="BE311" s="81"/>
      <c r="BF311" s="81"/>
      <c r="BG311" s="81"/>
      <c r="BH311" s="81"/>
      <c r="BI311" s="81"/>
      <c r="BJ311" s="81"/>
      <c r="BK311" s="81"/>
      <c r="BL311" s="81"/>
      <c r="BM311" s="81"/>
      <c r="BN311" s="81"/>
      <c r="BO311" s="81"/>
      <c r="BP311" s="81"/>
      <c r="BQ311" s="81"/>
      <c r="BR311" s="81"/>
      <c r="BS311" s="81"/>
      <c r="BT311" s="81"/>
      <c r="BU311" s="81"/>
      <c r="BV311" s="81"/>
      <c r="BW311" s="81"/>
      <c r="BX311" s="81"/>
      <c r="BY311" s="81"/>
      <c r="BZ311" s="81"/>
      <c r="CA311" s="81"/>
      <c r="CB311" s="81"/>
      <c r="CC311" s="81"/>
      <c r="CD311" s="81"/>
      <c r="CE311" s="81"/>
      <c r="CF311" s="81"/>
      <c r="CG311" s="81"/>
      <c r="CH311" s="81"/>
      <c r="CI311" s="81"/>
      <c r="CJ311" s="81"/>
      <c r="CK311" s="81"/>
      <c r="CL311" s="81"/>
      <c r="CM311" s="81"/>
      <c r="CN311" s="81"/>
      <c r="CO311" s="81"/>
      <c r="CP311" s="81"/>
      <c r="CQ311" s="81"/>
      <c r="CR311" s="81"/>
      <c r="CS311" s="81"/>
      <c r="CT311" s="81"/>
      <c r="CU311" s="81"/>
      <c r="CV311" s="81"/>
      <c r="CW311" s="15"/>
      <c r="CX311" s="15"/>
      <c r="CY311" s="15"/>
    </row>
    <row r="312" spans="1:103" ht="15.75" customHeight="1" x14ac:dyDescent="0.2">
      <c r="A312" s="7">
        <v>311</v>
      </c>
      <c r="B312" s="8">
        <v>44357</v>
      </c>
      <c r="C312" s="10" t="s">
        <v>115</v>
      </c>
      <c r="D312" s="10" t="s">
        <v>35</v>
      </c>
      <c r="E312" s="10" t="s">
        <v>469</v>
      </c>
      <c r="F312" s="68">
        <v>44215</v>
      </c>
      <c r="G312" s="10" t="s">
        <v>1890</v>
      </c>
      <c r="H312" s="10" t="s">
        <v>101</v>
      </c>
      <c r="I312" s="10" t="s">
        <v>1891</v>
      </c>
      <c r="J312" s="11">
        <v>3103754821</v>
      </c>
      <c r="K312" s="11">
        <v>17</v>
      </c>
      <c r="L312" s="11"/>
      <c r="M312" s="11">
        <v>760033</v>
      </c>
      <c r="N312" s="10" t="s">
        <v>1892</v>
      </c>
      <c r="O312" s="10" t="s">
        <v>1893</v>
      </c>
      <c r="P312" s="10">
        <v>2</v>
      </c>
      <c r="Q312" s="10">
        <v>0</v>
      </c>
      <c r="R312" s="10">
        <v>0</v>
      </c>
      <c r="S312" s="10">
        <v>1</v>
      </c>
      <c r="T312" s="10">
        <v>1</v>
      </c>
      <c r="U312" s="10">
        <v>0</v>
      </c>
      <c r="V312" s="10">
        <v>0</v>
      </c>
      <c r="W312" s="10" t="s">
        <v>1809</v>
      </c>
      <c r="X312" s="14">
        <v>44215</v>
      </c>
      <c r="Y312" s="10" t="s">
        <v>1894</v>
      </c>
      <c r="Z312" s="10"/>
      <c r="AA312" s="10"/>
      <c r="AB312" s="69"/>
      <c r="AC312" s="13">
        <v>120</v>
      </c>
      <c r="AD312" s="80"/>
      <c r="AE312" s="81"/>
      <c r="AF312" s="81"/>
      <c r="AG312" s="81"/>
      <c r="AH312" s="81"/>
      <c r="AI312" s="81"/>
      <c r="AJ312" s="81"/>
      <c r="AK312" s="81"/>
      <c r="AL312" s="81"/>
      <c r="AM312" s="81"/>
      <c r="AN312" s="81"/>
      <c r="AO312" s="81"/>
      <c r="AP312" s="81"/>
      <c r="AQ312" s="81"/>
      <c r="AR312" s="81"/>
      <c r="AS312" s="81"/>
      <c r="AT312" s="81"/>
      <c r="AU312" s="81"/>
      <c r="AV312" s="81"/>
      <c r="AW312" s="81"/>
      <c r="AX312" s="81"/>
      <c r="AY312" s="81"/>
      <c r="AZ312" s="81"/>
      <c r="BA312" s="81"/>
      <c r="BB312" s="81"/>
      <c r="BC312" s="81"/>
      <c r="BD312" s="81"/>
      <c r="BE312" s="81"/>
      <c r="BF312" s="81"/>
      <c r="BG312" s="81"/>
      <c r="BH312" s="81"/>
      <c r="BI312" s="81"/>
      <c r="BJ312" s="81"/>
      <c r="BK312" s="81"/>
      <c r="BL312" s="81"/>
      <c r="BM312" s="81"/>
      <c r="BN312" s="81"/>
      <c r="BO312" s="81"/>
      <c r="BP312" s="81"/>
      <c r="BQ312" s="81"/>
      <c r="BR312" s="81"/>
      <c r="BS312" s="81"/>
      <c r="BT312" s="81"/>
      <c r="BU312" s="81"/>
      <c r="BV312" s="81"/>
      <c r="BW312" s="81"/>
      <c r="BX312" s="81"/>
      <c r="BY312" s="81"/>
      <c r="BZ312" s="81"/>
      <c r="CA312" s="81"/>
      <c r="CB312" s="81"/>
      <c r="CC312" s="81"/>
      <c r="CD312" s="81"/>
      <c r="CE312" s="81"/>
      <c r="CF312" s="81"/>
      <c r="CG312" s="81"/>
      <c r="CH312" s="81"/>
      <c r="CI312" s="81"/>
      <c r="CJ312" s="81"/>
      <c r="CK312" s="81"/>
      <c r="CL312" s="81"/>
      <c r="CM312" s="81"/>
      <c r="CN312" s="81"/>
      <c r="CO312" s="81"/>
      <c r="CP312" s="81"/>
      <c r="CQ312" s="81"/>
      <c r="CR312" s="81"/>
      <c r="CS312" s="81"/>
      <c r="CT312" s="81"/>
      <c r="CU312" s="81"/>
      <c r="CV312" s="81"/>
      <c r="CW312" s="15"/>
      <c r="CX312" s="15"/>
      <c r="CY312" s="15"/>
    </row>
    <row r="313" spans="1:103" ht="15.75" customHeight="1" x14ac:dyDescent="0.2">
      <c r="A313" s="7">
        <v>312</v>
      </c>
      <c r="B313" s="8">
        <v>44363</v>
      </c>
      <c r="C313" s="10" t="s">
        <v>115</v>
      </c>
      <c r="D313" s="10" t="s">
        <v>26</v>
      </c>
      <c r="E313" s="10" t="s">
        <v>469</v>
      </c>
      <c r="F313" s="10"/>
      <c r="G313" s="10" t="s">
        <v>1895</v>
      </c>
      <c r="H313" s="10" t="s">
        <v>56</v>
      </c>
      <c r="I313" s="10" t="s">
        <v>1896</v>
      </c>
      <c r="J313" s="11">
        <v>3397475</v>
      </c>
      <c r="K313" s="11">
        <v>17</v>
      </c>
      <c r="L313" s="11"/>
      <c r="M313" s="11"/>
      <c r="N313" s="10" t="s">
        <v>1897</v>
      </c>
      <c r="O313" s="10" t="s">
        <v>1898</v>
      </c>
      <c r="P313" s="10">
        <v>3</v>
      </c>
      <c r="Q313" s="10">
        <v>0</v>
      </c>
      <c r="R313" s="10">
        <v>0</v>
      </c>
      <c r="S313" s="10">
        <v>0</v>
      </c>
      <c r="T313" s="10">
        <v>1</v>
      </c>
      <c r="U313" s="10">
        <v>0</v>
      </c>
      <c r="V313" s="10">
        <v>0</v>
      </c>
      <c r="W313" s="10"/>
      <c r="X313" s="10"/>
      <c r="Y313" s="10" t="s">
        <v>1899</v>
      </c>
      <c r="Z313" s="10"/>
      <c r="AA313" s="10"/>
      <c r="AB313" s="69"/>
      <c r="AC313" s="13">
        <v>80</v>
      </c>
      <c r="AD313" s="80"/>
      <c r="AE313" s="81"/>
      <c r="AF313" s="81"/>
      <c r="AG313" s="81"/>
      <c r="AH313" s="81"/>
      <c r="AI313" s="81"/>
      <c r="AJ313" s="81"/>
      <c r="AK313" s="81"/>
      <c r="AL313" s="81"/>
      <c r="AM313" s="81"/>
      <c r="AN313" s="81"/>
      <c r="AO313" s="81"/>
      <c r="AP313" s="81"/>
      <c r="AQ313" s="81"/>
      <c r="AR313" s="81"/>
      <c r="AS313" s="81"/>
      <c r="AT313" s="81"/>
      <c r="AU313" s="81"/>
      <c r="AV313" s="81"/>
      <c r="AW313" s="81"/>
      <c r="AX313" s="81"/>
      <c r="AY313" s="81"/>
      <c r="AZ313" s="81"/>
      <c r="BA313" s="81"/>
      <c r="BB313" s="81"/>
      <c r="BC313" s="81"/>
      <c r="BD313" s="81"/>
      <c r="BE313" s="81"/>
      <c r="BF313" s="81"/>
      <c r="BG313" s="81"/>
      <c r="BH313" s="81"/>
      <c r="BI313" s="81"/>
      <c r="BJ313" s="81"/>
      <c r="BK313" s="81"/>
      <c r="BL313" s="81"/>
      <c r="BM313" s="81"/>
      <c r="BN313" s="81"/>
      <c r="BO313" s="81"/>
      <c r="BP313" s="81"/>
      <c r="BQ313" s="81"/>
      <c r="BR313" s="81"/>
      <c r="BS313" s="81"/>
      <c r="BT313" s="81"/>
      <c r="BU313" s="81"/>
      <c r="BV313" s="81"/>
      <c r="BW313" s="81"/>
      <c r="BX313" s="81"/>
      <c r="BY313" s="81"/>
      <c r="BZ313" s="81"/>
      <c r="CA313" s="81"/>
      <c r="CB313" s="81"/>
      <c r="CC313" s="81"/>
      <c r="CD313" s="81"/>
      <c r="CE313" s="81"/>
      <c r="CF313" s="81"/>
      <c r="CG313" s="81"/>
      <c r="CH313" s="81"/>
      <c r="CI313" s="81"/>
      <c r="CJ313" s="81"/>
      <c r="CK313" s="81"/>
      <c r="CL313" s="81"/>
      <c r="CM313" s="81"/>
      <c r="CN313" s="81"/>
      <c r="CO313" s="81"/>
      <c r="CP313" s="81"/>
      <c r="CQ313" s="81"/>
      <c r="CR313" s="81"/>
      <c r="CS313" s="81"/>
      <c r="CT313" s="81"/>
      <c r="CU313" s="81"/>
      <c r="CV313" s="81"/>
      <c r="CW313" s="15"/>
      <c r="CX313" s="15"/>
      <c r="CY313" s="15"/>
    </row>
    <row r="314" spans="1:103" ht="15.75" customHeight="1" x14ac:dyDescent="0.2">
      <c r="A314" s="7">
        <v>313</v>
      </c>
      <c r="B314" s="8">
        <v>44363</v>
      </c>
      <c r="C314" s="10" t="s">
        <v>115</v>
      </c>
      <c r="D314" s="10" t="s">
        <v>26</v>
      </c>
      <c r="E314" s="10" t="s">
        <v>469</v>
      </c>
      <c r="F314" s="10"/>
      <c r="G314" s="10" t="s">
        <v>1900</v>
      </c>
      <c r="H314" s="10" t="s">
        <v>101</v>
      </c>
      <c r="I314" s="10" t="s">
        <v>1901</v>
      </c>
      <c r="J314" s="11">
        <v>3158231069</v>
      </c>
      <c r="K314" s="11">
        <v>17</v>
      </c>
      <c r="L314" s="11"/>
      <c r="M314" s="11"/>
      <c r="N314" s="10" t="s">
        <v>1897</v>
      </c>
      <c r="O314" s="10" t="s">
        <v>1898</v>
      </c>
      <c r="P314" s="10">
        <v>1</v>
      </c>
      <c r="Q314" s="10">
        <v>0</v>
      </c>
      <c r="R314" s="10">
        <v>0</v>
      </c>
      <c r="S314" s="10">
        <v>0</v>
      </c>
      <c r="T314" s="10">
        <v>1</v>
      </c>
      <c r="U314" s="10">
        <v>0</v>
      </c>
      <c r="V314" s="10">
        <v>0</v>
      </c>
      <c r="W314" s="10"/>
      <c r="X314" s="10"/>
      <c r="Y314" s="10" t="s">
        <v>1902</v>
      </c>
      <c r="Z314" s="10"/>
      <c r="AA314" s="10"/>
      <c r="AB314" s="69"/>
      <c r="AC314" s="13">
        <v>128</v>
      </c>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row>
    <row r="315" spans="1:103" ht="15.75" customHeight="1" x14ac:dyDescent="0.2">
      <c r="A315" s="7">
        <v>314</v>
      </c>
      <c r="B315" s="8">
        <v>44363</v>
      </c>
      <c r="C315" s="10" t="s">
        <v>115</v>
      </c>
      <c r="D315" s="10" t="s">
        <v>26</v>
      </c>
      <c r="E315" s="10" t="s">
        <v>469</v>
      </c>
      <c r="F315" s="10"/>
      <c r="G315" s="10" t="s">
        <v>1903</v>
      </c>
      <c r="H315" s="10" t="s">
        <v>56</v>
      </c>
      <c r="I315" s="10" t="s">
        <v>1904</v>
      </c>
      <c r="J315" s="11">
        <v>3155563</v>
      </c>
      <c r="K315" s="11">
        <v>17</v>
      </c>
      <c r="L315" s="11"/>
      <c r="M315" s="11"/>
      <c r="N315" s="10" t="s">
        <v>1897</v>
      </c>
      <c r="O315" s="10" t="s">
        <v>1898</v>
      </c>
      <c r="P315" s="10">
        <v>0</v>
      </c>
      <c r="Q315" s="10">
        <v>0</v>
      </c>
      <c r="R315" s="10">
        <v>0</v>
      </c>
      <c r="S315" s="10">
        <v>0</v>
      </c>
      <c r="T315" s="10">
        <v>1</v>
      </c>
      <c r="U315" s="10">
        <v>0</v>
      </c>
      <c r="V315" s="10">
        <v>0</v>
      </c>
      <c r="W315" s="10"/>
      <c r="X315" s="10"/>
      <c r="Y315" s="10" t="s">
        <v>1905</v>
      </c>
      <c r="Z315" s="10"/>
      <c r="AA315" s="10"/>
      <c r="AB315" s="69"/>
      <c r="AC315" s="13">
        <v>160</v>
      </c>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row>
    <row r="316" spans="1:103" ht="15.75" customHeight="1" x14ac:dyDescent="0.25">
      <c r="A316" s="7">
        <v>315</v>
      </c>
      <c r="B316" s="8">
        <v>44308</v>
      </c>
      <c r="C316" s="10" t="s">
        <v>131</v>
      </c>
      <c r="D316" s="10" t="s">
        <v>26</v>
      </c>
      <c r="E316" s="56"/>
      <c r="F316" s="56"/>
      <c r="G316" s="10" t="s">
        <v>1906</v>
      </c>
      <c r="H316" s="10" t="s">
        <v>101</v>
      </c>
      <c r="I316" s="10" t="s">
        <v>1907</v>
      </c>
      <c r="J316" s="11">
        <v>3117219666</v>
      </c>
      <c r="K316" s="11">
        <v>17</v>
      </c>
      <c r="L316" s="53">
        <v>33848</v>
      </c>
      <c r="M316" s="53">
        <v>765160</v>
      </c>
      <c r="N316" s="10" t="s">
        <v>1908</v>
      </c>
      <c r="O316" s="19" t="s">
        <v>1909</v>
      </c>
      <c r="P316" s="13">
        <v>3</v>
      </c>
      <c r="Q316" s="13">
        <v>0</v>
      </c>
      <c r="R316" s="13">
        <v>0</v>
      </c>
      <c r="S316" s="13">
        <v>0</v>
      </c>
      <c r="T316" s="13">
        <v>2</v>
      </c>
      <c r="U316" s="13">
        <v>0</v>
      </c>
      <c r="V316" s="13">
        <v>0</v>
      </c>
      <c r="W316" s="56"/>
      <c r="X316" s="56"/>
      <c r="Y316" s="10" t="s">
        <v>1910</v>
      </c>
      <c r="Z316" s="69"/>
      <c r="AA316" s="69"/>
      <c r="AB316" s="69"/>
      <c r="AC316" s="13">
        <v>570</v>
      </c>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row>
    <row r="317" spans="1:103" ht="15.75" customHeight="1" x14ac:dyDescent="0.25">
      <c r="A317" s="7">
        <v>316</v>
      </c>
      <c r="B317" s="8">
        <v>44308</v>
      </c>
      <c r="C317" s="10" t="s">
        <v>131</v>
      </c>
      <c r="D317" s="10" t="s">
        <v>26</v>
      </c>
      <c r="E317" s="56"/>
      <c r="F317" s="70"/>
      <c r="G317" s="10" t="s">
        <v>1911</v>
      </c>
      <c r="H317" s="10" t="s">
        <v>101</v>
      </c>
      <c r="I317" s="10" t="s">
        <v>1912</v>
      </c>
      <c r="J317" s="11">
        <v>3117219666</v>
      </c>
      <c r="K317" s="11">
        <v>17</v>
      </c>
      <c r="L317" s="53">
        <v>33662</v>
      </c>
      <c r="M317" s="53">
        <v>765209</v>
      </c>
      <c r="N317" s="10" t="s">
        <v>1908</v>
      </c>
      <c r="O317" s="19" t="s">
        <v>1913</v>
      </c>
      <c r="P317" s="13">
        <v>3</v>
      </c>
      <c r="Q317" s="13">
        <v>0</v>
      </c>
      <c r="R317" s="13">
        <v>0</v>
      </c>
      <c r="S317" s="13">
        <v>0</v>
      </c>
      <c r="T317" s="13">
        <v>2</v>
      </c>
      <c r="U317" s="13">
        <v>0</v>
      </c>
      <c r="V317" s="13">
        <v>0</v>
      </c>
      <c r="W317" s="56"/>
      <c r="X317" s="70"/>
      <c r="Y317" s="10" t="s">
        <v>1914</v>
      </c>
      <c r="Z317" s="69"/>
      <c r="AA317" s="69"/>
      <c r="AB317" s="69"/>
      <c r="AC317" s="13">
        <v>540</v>
      </c>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5"/>
      <c r="CX317" s="15"/>
      <c r="CY317" s="15"/>
    </row>
    <row r="318" spans="1:103" ht="15.75" customHeight="1" x14ac:dyDescent="0.25">
      <c r="A318" s="7">
        <v>317</v>
      </c>
      <c r="B318" s="8">
        <v>44308</v>
      </c>
      <c r="C318" s="10" t="s">
        <v>131</v>
      </c>
      <c r="D318" s="10" t="s">
        <v>26</v>
      </c>
      <c r="E318" s="56"/>
      <c r="F318" s="56"/>
      <c r="G318" s="10" t="s">
        <v>1915</v>
      </c>
      <c r="H318" s="10" t="s">
        <v>101</v>
      </c>
      <c r="I318" s="10" t="s">
        <v>1916</v>
      </c>
      <c r="J318" s="11">
        <v>3117219666</v>
      </c>
      <c r="K318" s="11">
        <v>17</v>
      </c>
      <c r="L318" s="53">
        <v>33651</v>
      </c>
      <c r="M318" s="53">
        <v>765231</v>
      </c>
      <c r="N318" s="10" t="s">
        <v>1908</v>
      </c>
      <c r="O318" s="19" t="s">
        <v>1917</v>
      </c>
      <c r="P318" s="13">
        <v>4</v>
      </c>
      <c r="Q318" s="13">
        <v>0</v>
      </c>
      <c r="R318" s="13">
        <v>0</v>
      </c>
      <c r="S318" s="13">
        <v>0</v>
      </c>
      <c r="T318" s="13">
        <v>2</v>
      </c>
      <c r="U318" s="13">
        <v>1</v>
      </c>
      <c r="V318" s="13">
        <v>0</v>
      </c>
      <c r="W318" s="56"/>
      <c r="X318" s="56"/>
      <c r="Y318" s="10" t="s">
        <v>1918</v>
      </c>
      <c r="Z318" s="69"/>
      <c r="AA318" s="69"/>
      <c r="AB318" s="69"/>
      <c r="AC318" s="13">
        <v>480</v>
      </c>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5"/>
      <c r="CX318" s="15"/>
      <c r="CY318" s="15"/>
    </row>
    <row r="319" spans="1:103" ht="15.75" customHeight="1" x14ac:dyDescent="0.2">
      <c r="A319" s="7">
        <v>318</v>
      </c>
      <c r="B319" s="8">
        <v>44308</v>
      </c>
      <c r="C319" s="10" t="s">
        <v>84</v>
      </c>
      <c r="D319" s="10" t="s">
        <v>35</v>
      </c>
      <c r="E319" s="10" t="s">
        <v>469</v>
      </c>
      <c r="F319" s="10"/>
      <c r="G319" s="33" t="s">
        <v>1919</v>
      </c>
      <c r="H319" s="10" t="s">
        <v>28</v>
      </c>
      <c r="I319" s="10" t="s">
        <v>1920</v>
      </c>
      <c r="J319" s="11">
        <v>3154887590</v>
      </c>
      <c r="K319" s="11">
        <v>2</v>
      </c>
      <c r="L319" s="53">
        <v>3436782</v>
      </c>
      <c r="M319" s="53">
        <v>76544775</v>
      </c>
      <c r="N319" s="10" t="s">
        <v>1921</v>
      </c>
      <c r="O319" s="10" t="s">
        <v>1922</v>
      </c>
      <c r="P319" s="10">
        <v>1</v>
      </c>
      <c r="Q319" s="10">
        <v>0</v>
      </c>
      <c r="R319" s="10">
        <v>0</v>
      </c>
      <c r="S319" s="10">
        <v>2</v>
      </c>
      <c r="T319" s="10">
        <v>0</v>
      </c>
      <c r="U319" s="10">
        <v>0</v>
      </c>
      <c r="V319" s="10">
        <v>2</v>
      </c>
      <c r="W319" s="10"/>
      <c r="X319" s="10"/>
      <c r="Y319" s="10" t="s">
        <v>1923</v>
      </c>
      <c r="Z319" s="10"/>
      <c r="AA319" s="10"/>
      <c r="AB319" s="10"/>
      <c r="AC319" s="58">
        <v>100</v>
      </c>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5"/>
      <c r="CX319" s="15"/>
      <c r="CY319" s="15"/>
    </row>
    <row r="320" spans="1:103" ht="15.75" customHeight="1" x14ac:dyDescent="0.2">
      <c r="A320" s="7">
        <v>319</v>
      </c>
      <c r="B320" s="8">
        <v>44308</v>
      </c>
      <c r="C320" s="10" t="s">
        <v>84</v>
      </c>
      <c r="D320" s="10" t="s">
        <v>63</v>
      </c>
      <c r="E320" s="10"/>
      <c r="F320" s="10"/>
      <c r="G320" s="33" t="s">
        <v>1924</v>
      </c>
      <c r="H320" s="10" t="s">
        <v>101</v>
      </c>
      <c r="I320" s="10" t="s">
        <v>1866</v>
      </c>
      <c r="J320" s="11">
        <v>3117098101</v>
      </c>
      <c r="K320" s="11">
        <v>17</v>
      </c>
      <c r="L320" s="53">
        <v>3427420</v>
      </c>
      <c r="M320" s="53">
        <v>76528701</v>
      </c>
      <c r="N320" s="10" t="s">
        <v>1925</v>
      </c>
      <c r="O320" s="10" t="s">
        <v>1926</v>
      </c>
      <c r="P320" s="10">
        <v>2</v>
      </c>
      <c r="Q320" s="10">
        <v>0</v>
      </c>
      <c r="R320" s="10">
        <v>0</v>
      </c>
      <c r="S320" s="10">
        <v>0</v>
      </c>
      <c r="T320" s="10">
        <v>0</v>
      </c>
      <c r="U320" s="10">
        <v>0</v>
      </c>
      <c r="V320" s="10">
        <v>0</v>
      </c>
      <c r="W320" s="10"/>
      <c r="X320" s="10"/>
      <c r="Y320" s="10"/>
      <c r="Z320" s="10"/>
      <c r="AA320" s="10"/>
      <c r="AB320" s="10"/>
      <c r="AC320" s="58">
        <v>120</v>
      </c>
      <c r="AD320" s="82"/>
      <c r="AE320" s="83"/>
      <c r="AF320" s="83"/>
      <c r="AG320" s="83"/>
      <c r="AH320" s="83"/>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c r="BJ320" s="83"/>
      <c r="BK320" s="83"/>
      <c r="BL320" s="83"/>
      <c r="BM320" s="83"/>
      <c r="BN320" s="83"/>
      <c r="BO320" s="83"/>
      <c r="BP320" s="83"/>
      <c r="BQ320" s="83"/>
      <c r="BR320" s="83"/>
      <c r="BS320" s="83"/>
      <c r="BT320" s="83"/>
      <c r="BU320" s="83"/>
      <c r="BV320" s="83"/>
      <c r="BW320" s="83"/>
      <c r="BX320" s="83"/>
      <c r="BY320" s="83"/>
      <c r="BZ320" s="83"/>
      <c r="CA320" s="83"/>
      <c r="CB320" s="83"/>
      <c r="CC320" s="83"/>
      <c r="CD320" s="83"/>
      <c r="CE320" s="83"/>
      <c r="CF320" s="83"/>
      <c r="CG320" s="83"/>
      <c r="CH320" s="83"/>
      <c r="CI320" s="83"/>
      <c r="CJ320" s="83"/>
      <c r="CK320" s="83"/>
      <c r="CL320" s="83"/>
      <c r="CM320" s="83"/>
      <c r="CN320" s="83"/>
      <c r="CO320" s="83"/>
      <c r="CP320" s="83"/>
      <c r="CQ320" s="83"/>
      <c r="CR320" s="83"/>
      <c r="CS320" s="83"/>
      <c r="CT320" s="83"/>
      <c r="CU320" s="83"/>
      <c r="CV320" s="83"/>
      <c r="CW320" s="15"/>
      <c r="CX320" s="15"/>
      <c r="CY320" s="15"/>
    </row>
    <row r="321" spans="1:103" x14ac:dyDescent="0.2">
      <c r="A321" s="7">
        <v>320</v>
      </c>
      <c r="B321" s="8">
        <v>44308</v>
      </c>
      <c r="C321" s="9" t="s">
        <v>25</v>
      </c>
      <c r="D321" s="10" t="s">
        <v>1680</v>
      </c>
      <c r="E321" s="10"/>
      <c r="F321" s="10"/>
      <c r="G321" s="10" t="s">
        <v>1927</v>
      </c>
      <c r="H321" s="10" t="s">
        <v>101</v>
      </c>
      <c r="I321" s="10" t="s">
        <v>1928</v>
      </c>
      <c r="J321" s="11">
        <v>3043918123</v>
      </c>
      <c r="K321" s="11">
        <v>17</v>
      </c>
      <c r="L321" s="53">
        <v>3427920</v>
      </c>
      <c r="M321" s="53">
        <v>76549104</v>
      </c>
      <c r="N321" s="10" t="s">
        <v>1925</v>
      </c>
      <c r="O321" s="19" t="s">
        <v>1929</v>
      </c>
      <c r="P321" s="13">
        <v>2</v>
      </c>
      <c r="Q321" s="13">
        <v>0</v>
      </c>
      <c r="R321" s="13">
        <v>0</v>
      </c>
      <c r="S321" s="13">
        <v>0</v>
      </c>
      <c r="T321" s="13">
        <v>0</v>
      </c>
      <c r="U321" s="13">
        <v>0</v>
      </c>
      <c r="V321" s="13">
        <v>0</v>
      </c>
      <c r="W321" s="10"/>
      <c r="X321" s="10"/>
      <c r="Y321" s="10" t="s">
        <v>1930</v>
      </c>
      <c r="Z321" s="10"/>
      <c r="AA321" s="10"/>
      <c r="AB321" s="10"/>
      <c r="AC321" s="13">
        <v>50</v>
      </c>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5"/>
      <c r="CX321" s="15"/>
      <c r="CY321" s="15"/>
    </row>
    <row r="322" spans="1:103" ht="15.75" customHeight="1" x14ac:dyDescent="0.2">
      <c r="A322" s="7">
        <v>321</v>
      </c>
      <c r="B322" s="8">
        <v>44308</v>
      </c>
      <c r="C322" s="10" t="s">
        <v>84</v>
      </c>
      <c r="D322" s="10" t="s">
        <v>26</v>
      </c>
      <c r="E322" s="10"/>
      <c r="F322" s="22"/>
      <c r="G322" s="36" t="s">
        <v>1931</v>
      </c>
      <c r="H322" s="10" t="s">
        <v>101</v>
      </c>
      <c r="I322" s="10" t="s">
        <v>1932</v>
      </c>
      <c r="J322" s="11">
        <v>3117098101</v>
      </c>
      <c r="K322" s="11">
        <v>17</v>
      </c>
      <c r="L322" s="53">
        <v>3428146</v>
      </c>
      <c r="M322" s="53">
        <v>76528597</v>
      </c>
      <c r="N322" s="10" t="s">
        <v>1933</v>
      </c>
      <c r="O322" s="19" t="s">
        <v>1929</v>
      </c>
      <c r="P322" s="13">
        <v>2</v>
      </c>
      <c r="Q322" s="13">
        <v>0</v>
      </c>
      <c r="R322" s="13">
        <v>0</v>
      </c>
      <c r="S322" s="13">
        <v>0</v>
      </c>
      <c r="T322" s="13">
        <v>0</v>
      </c>
      <c r="U322" s="13">
        <v>0</v>
      </c>
      <c r="V322" s="13">
        <v>0</v>
      </c>
      <c r="W322" s="10"/>
      <c r="X322" s="22"/>
      <c r="Y322" s="10" t="s">
        <v>1934</v>
      </c>
      <c r="Z322" s="10"/>
      <c r="AA322" s="10"/>
      <c r="AB322" s="10"/>
      <c r="AC322" s="13">
        <v>60</v>
      </c>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5"/>
      <c r="CX322" s="15"/>
      <c r="CY322" s="15"/>
    </row>
    <row r="323" spans="1:103" ht="15.75" customHeight="1" x14ac:dyDescent="0.25">
      <c r="A323" s="7">
        <v>322</v>
      </c>
      <c r="B323" s="8">
        <v>44312</v>
      </c>
      <c r="C323" s="10" t="s">
        <v>131</v>
      </c>
      <c r="D323" s="10" t="s">
        <v>63</v>
      </c>
      <c r="E323" s="56"/>
      <c r="F323" s="56"/>
      <c r="G323" s="10" t="s">
        <v>1935</v>
      </c>
      <c r="H323" s="10" t="s">
        <v>28</v>
      </c>
      <c r="I323" s="10" t="s">
        <v>1936</v>
      </c>
      <c r="J323" s="11">
        <v>3156895954</v>
      </c>
      <c r="K323" s="11">
        <v>19</v>
      </c>
      <c r="L323" s="53">
        <v>34129</v>
      </c>
      <c r="M323" s="53">
        <v>765403</v>
      </c>
      <c r="N323" s="10" t="s">
        <v>1937</v>
      </c>
      <c r="O323" s="19" t="s">
        <v>1938</v>
      </c>
      <c r="P323" s="13">
        <v>4</v>
      </c>
      <c r="Q323" s="13">
        <v>16</v>
      </c>
      <c r="R323" s="13">
        <v>0</v>
      </c>
      <c r="S323" s="13">
        <v>4</v>
      </c>
      <c r="T323" s="13">
        <v>7</v>
      </c>
      <c r="U323" s="13">
        <v>0</v>
      </c>
      <c r="V323" s="13">
        <v>0</v>
      </c>
      <c r="W323" s="56"/>
      <c r="X323" s="56"/>
      <c r="Y323" s="10" t="s">
        <v>1939</v>
      </c>
      <c r="Z323" s="69"/>
      <c r="AA323" s="69"/>
      <c r="AB323" s="69"/>
      <c r="AC323" s="13">
        <v>4000</v>
      </c>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5"/>
      <c r="CX323" s="15"/>
      <c r="CY323" s="15"/>
    </row>
    <row r="324" spans="1:103" ht="15.75" customHeight="1" x14ac:dyDescent="0.25">
      <c r="A324" s="7">
        <v>323</v>
      </c>
      <c r="B324" s="8">
        <v>44313</v>
      </c>
      <c r="C324" s="10" t="s">
        <v>131</v>
      </c>
      <c r="D324" s="10" t="s">
        <v>35</v>
      </c>
      <c r="E324" s="56"/>
      <c r="F324" s="68">
        <v>44141</v>
      </c>
      <c r="G324" s="10" t="s">
        <v>1940</v>
      </c>
      <c r="H324" s="10" t="s">
        <v>28</v>
      </c>
      <c r="I324" s="10" t="s">
        <v>1941</v>
      </c>
      <c r="J324" s="11">
        <v>3184040</v>
      </c>
      <c r="K324" s="11">
        <v>10</v>
      </c>
      <c r="L324" s="56"/>
      <c r="M324" s="56"/>
      <c r="N324" s="10" t="s">
        <v>1942</v>
      </c>
      <c r="O324" s="19" t="s">
        <v>1943</v>
      </c>
      <c r="P324" s="13">
        <v>1</v>
      </c>
      <c r="Q324" s="13">
        <v>0</v>
      </c>
      <c r="R324" s="13">
        <v>0</v>
      </c>
      <c r="S324" s="13">
        <v>0</v>
      </c>
      <c r="T324" s="13">
        <v>0</v>
      </c>
      <c r="U324" s="13">
        <v>0</v>
      </c>
      <c r="V324" s="13">
        <v>1</v>
      </c>
      <c r="W324" s="10" t="s">
        <v>601</v>
      </c>
      <c r="X324" s="22">
        <v>44141</v>
      </c>
      <c r="Y324" s="10" t="s">
        <v>1944</v>
      </c>
      <c r="Z324" s="69"/>
      <c r="AA324" s="69"/>
      <c r="AB324" s="69"/>
      <c r="AC324" s="13">
        <v>60</v>
      </c>
      <c r="AD324" s="78"/>
      <c r="AE324" s="79"/>
      <c r="AF324" s="79"/>
      <c r="AG324" s="79"/>
      <c r="AH324" s="79"/>
      <c r="AI324" s="79"/>
      <c r="AJ324" s="79"/>
      <c r="AK324" s="79"/>
      <c r="AL324" s="79"/>
      <c r="AM324" s="79"/>
      <c r="AN324" s="79"/>
      <c r="AO324" s="79"/>
      <c r="AP324" s="79"/>
      <c r="AQ324" s="79"/>
      <c r="AR324" s="79"/>
      <c r="AS324" s="79"/>
      <c r="AT324" s="79"/>
      <c r="AU324" s="79"/>
      <c r="AV324" s="79"/>
      <c r="AW324" s="79"/>
      <c r="AX324" s="79"/>
      <c r="AY324" s="79"/>
      <c r="AZ324" s="79"/>
      <c r="BA324" s="79"/>
      <c r="BB324" s="79"/>
      <c r="BC324" s="79"/>
      <c r="BD324" s="79"/>
      <c r="BE324" s="79"/>
      <c r="BF324" s="79"/>
      <c r="BG324" s="79"/>
      <c r="BH324" s="79"/>
      <c r="BI324" s="79"/>
      <c r="BJ324" s="79"/>
      <c r="BK324" s="79"/>
      <c r="BL324" s="79"/>
      <c r="BM324" s="79"/>
      <c r="BN324" s="79"/>
      <c r="BO324" s="79"/>
      <c r="BP324" s="79"/>
      <c r="BQ324" s="79"/>
      <c r="BR324" s="79"/>
      <c r="BS324" s="79"/>
      <c r="BT324" s="79"/>
      <c r="BU324" s="79"/>
      <c r="BV324" s="79"/>
      <c r="BW324" s="79"/>
      <c r="BX324" s="79"/>
      <c r="BY324" s="79"/>
      <c r="BZ324" s="79"/>
      <c r="CA324" s="79"/>
      <c r="CB324" s="79"/>
      <c r="CC324" s="79"/>
      <c r="CD324" s="79"/>
      <c r="CE324" s="79"/>
      <c r="CF324" s="79"/>
      <c r="CG324" s="79"/>
      <c r="CH324" s="79"/>
      <c r="CI324" s="79"/>
      <c r="CJ324" s="79"/>
      <c r="CK324" s="79"/>
      <c r="CL324" s="79"/>
      <c r="CM324" s="79"/>
      <c r="CN324" s="79"/>
      <c r="CO324" s="79"/>
      <c r="CP324" s="79"/>
      <c r="CQ324" s="79"/>
      <c r="CR324" s="79"/>
      <c r="CS324" s="79"/>
      <c r="CT324" s="79"/>
      <c r="CU324" s="79"/>
      <c r="CV324" s="79"/>
      <c r="CW324" s="15"/>
      <c r="CX324" s="15"/>
      <c r="CY324" s="15"/>
    </row>
    <row r="325" spans="1:103" ht="15.75" customHeight="1" x14ac:dyDescent="0.25">
      <c r="A325" s="7">
        <v>324</v>
      </c>
      <c r="B325" s="8">
        <v>44313</v>
      </c>
      <c r="C325" s="10" t="s">
        <v>131</v>
      </c>
      <c r="D325" s="10" t="s">
        <v>26</v>
      </c>
      <c r="E325" s="56"/>
      <c r="F325" s="70"/>
      <c r="G325" s="10" t="s">
        <v>1945</v>
      </c>
      <c r="H325" s="10" t="s">
        <v>48</v>
      </c>
      <c r="I325" s="10" t="s">
        <v>1946</v>
      </c>
      <c r="J325" s="11">
        <v>5240509</v>
      </c>
      <c r="K325" s="11">
        <v>22</v>
      </c>
      <c r="L325" s="56"/>
      <c r="M325" s="56"/>
      <c r="N325" s="10" t="s">
        <v>1947</v>
      </c>
      <c r="O325" s="19" t="s">
        <v>1948</v>
      </c>
      <c r="P325" s="13">
        <v>1</v>
      </c>
      <c r="Q325" s="13">
        <v>0</v>
      </c>
      <c r="R325" s="13">
        <v>0</v>
      </c>
      <c r="S325" s="13">
        <v>0</v>
      </c>
      <c r="T325" s="13">
        <v>0</v>
      </c>
      <c r="U325" s="13">
        <v>0</v>
      </c>
      <c r="V325" s="13">
        <v>0</v>
      </c>
      <c r="W325" s="56"/>
      <c r="X325" s="70"/>
      <c r="Y325" s="10" t="s">
        <v>1949</v>
      </c>
      <c r="Z325" s="69"/>
      <c r="AA325" s="69"/>
      <c r="AB325" s="69"/>
      <c r="AC325" s="13">
        <v>30</v>
      </c>
      <c r="AD325" s="84"/>
      <c r="AE325" s="85"/>
      <c r="AF325" s="85"/>
      <c r="AG325" s="85"/>
      <c r="AH325" s="85"/>
      <c r="AI325" s="85"/>
      <c r="AJ325" s="85"/>
      <c r="AK325" s="85"/>
      <c r="AL325" s="85"/>
      <c r="AM325" s="85"/>
      <c r="AN325" s="85"/>
      <c r="AO325" s="85"/>
      <c r="AP325" s="85"/>
      <c r="AQ325" s="85"/>
      <c r="AR325" s="85"/>
      <c r="AS325" s="85"/>
      <c r="AT325" s="85"/>
      <c r="AU325" s="85"/>
      <c r="AV325" s="85"/>
      <c r="AW325" s="85"/>
      <c r="AX325" s="85"/>
      <c r="AY325" s="85"/>
      <c r="AZ325" s="85"/>
      <c r="BA325" s="85"/>
      <c r="BB325" s="85"/>
      <c r="BC325" s="85"/>
      <c r="BD325" s="85"/>
      <c r="BE325" s="85"/>
      <c r="BF325" s="85"/>
      <c r="BG325" s="85"/>
      <c r="BH325" s="85"/>
      <c r="BI325" s="85"/>
      <c r="BJ325" s="85"/>
      <c r="BK325" s="85"/>
      <c r="BL325" s="85"/>
      <c r="BM325" s="85"/>
      <c r="BN325" s="85"/>
      <c r="BO325" s="85"/>
      <c r="BP325" s="85"/>
      <c r="BQ325" s="85"/>
      <c r="BR325" s="85"/>
      <c r="BS325" s="85"/>
      <c r="BT325" s="85"/>
      <c r="BU325" s="85"/>
      <c r="BV325" s="85"/>
      <c r="BW325" s="85"/>
      <c r="BX325" s="85"/>
      <c r="BY325" s="85"/>
      <c r="BZ325" s="85"/>
      <c r="CA325" s="85"/>
      <c r="CB325" s="85"/>
      <c r="CC325" s="85"/>
      <c r="CD325" s="85"/>
      <c r="CE325" s="85"/>
      <c r="CF325" s="85"/>
      <c r="CG325" s="85"/>
      <c r="CH325" s="85"/>
      <c r="CI325" s="85"/>
      <c r="CJ325" s="85"/>
      <c r="CK325" s="85"/>
      <c r="CL325" s="85"/>
      <c r="CM325" s="85"/>
      <c r="CN325" s="85"/>
      <c r="CO325" s="85"/>
      <c r="CP325" s="85"/>
      <c r="CQ325" s="85"/>
      <c r="CR325" s="85"/>
      <c r="CS325" s="85"/>
      <c r="CT325" s="85"/>
      <c r="CU325" s="85"/>
      <c r="CV325" s="85"/>
      <c r="CW325" s="15"/>
      <c r="CX325" s="15"/>
      <c r="CY325" s="15"/>
    </row>
    <row r="326" spans="1:103" ht="15.75" customHeight="1" x14ac:dyDescent="0.2">
      <c r="A326" s="7">
        <v>325</v>
      </c>
      <c r="B326" s="8">
        <v>44370</v>
      </c>
      <c r="C326" s="10" t="s">
        <v>115</v>
      </c>
      <c r="D326" s="10" t="s">
        <v>1950</v>
      </c>
      <c r="E326" s="10" t="s">
        <v>469</v>
      </c>
      <c r="F326" s="14">
        <v>44435</v>
      </c>
      <c r="G326" s="10" t="s">
        <v>1951</v>
      </c>
      <c r="H326" s="10" t="s">
        <v>101</v>
      </c>
      <c r="I326" s="10" t="s">
        <v>1952</v>
      </c>
      <c r="J326" s="11">
        <v>3196558</v>
      </c>
      <c r="K326" s="11">
        <v>19</v>
      </c>
      <c r="L326" s="11"/>
      <c r="M326" s="11"/>
      <c r="N326" s="10" t="s">
        <v>1540</v>
      </c>
      <c r="O326" s="10" t="s">
        <v>1953</v>
      </c>
      <c r="P326" s="10">
        <v>3</v>
      </c>
      <c r="Q326" s="10">
        <v>0</v>
      </c>
      <c r="R326" s="10">
        <v>0</v>
      </c>
      <c r="S326" s="10">
        <v>0</v>
      </c>
      <c r="T326" s="10">
        <v>1</v>
      </c>
      <c r="U326" s="10">
        <v>0</v>
      </c>
      <c r="V326" s="10">
        <v>3</v>
      </c>
      <c r="W326" s="10" t="s">
        <v>122</v>
      </c>
      <c r="X326" s="14">
        <v>44065</v>
      </c>
      <c r="Y326" s="10" t="s">
        <v>1954</v>
      </c>
      <c r="Z326" s="10"/>
      <c r="AA326" s="10"/>
      <c r="AB326" s="69"/>
      <c r="AC326" s="13">
        <v>114</v>
      </c>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c r="CT326" s="86"/>
      <c r="CU326" s="86"/>
      <c r="CV326" s="86"/>
      <c r="CW326" s="46"/>
      <c r="CX326" s="46"/>
      <c r="CY326" s="46"/>
    </row>
    <row r="327" spans="1:103" ht="15.75" customHeight="1" x14ac:dyDescent="0.2">
      <c r="A327" s="7">
        <v>326</v>
      </c>
      <c r="B327" s="8">
        <v>44370</v>
      </c>
      <c r="C327" s="10" t="s">
        <v>115</v>
      </c>
      <c r="D327" s="10" t="s">
        <v>26</v>
      </c>
      <c r="E327" s="10" t="s">
        <v>469</v>
      </c>
      <c r="F327" s="10"/>
      <c r="G327" s="10" t="s">
        <v>1955</v>
      </c>
      <c r="H327" s="10" t="s">
        <v>101</v>
      </c>
      <c r="I327" s="10" t="s">
        <v>1956</v>
      </c>
      <c r="J327" s="11">
        <v>4837587</v>
      </c>
      <c r="K327" s="11">
        <v>17</v>
      </c>
      <c r="L327" s="11"/>
      <c r="M327" s="11"/>
      <c r="N327" s="10" t="s">
        <v>1957</v>
      </c>
      <c r="O327" s="10" t="s">
        <v>1958</v>
      </c>
      <c r="P327" s="10">
        <v>4</v>
      </c>
      <c r="Q327" s="10">
        <v>0</v>
      </c>
      <c r="R327" s="10">
        <v>0</v>
      </c>
      <c r="S327" s="10">
        <v>0</v>
      </c>
      <c r="T327" s="10">
        <v>2</v>
      </c>
      <c r="U327" s="10">
        <v>0</v>
      </c>
      <c r="V327" s="10">
        <v>1</v>
      </c>
      <c r="W327" s="10" t="s">
        <v>619</v>
      </c>
      <c r="X327" s="14">
        <v>44350</v>
      </c>
      <c r="Y327" s="10" t="s">
        <v>1959</v>
      </c>
      <c r="Z327" s="10"/>
      <c r="AA327" s="10"/>
      <c r="AB327" s="69"/>
      <c r="AC327" s="13">
        <v>42</v>
      </c>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5"/>
      <c r="CX327" s="15"/>
      <c r="CY327" s="15"/>
    </row>
    <row r="328" spans="1:103" ht="15.75" customHeight="1" x14ac:dyDescent="0.25">
      <c r="A328" s="62">
        <v>327</v>
      </c>
      <c r="B328" s="63">
        <v>44313</v>
      </c>
      <c r="C328" s="64" t="s">
        <v>847</v>
      </c>
      <c r="D328" s="64" t="s">
        <v>680</v>
      </c>
      <c r="E328" s="64" t="s">
        <v>469</v>
      </c>
      <c r="F328" s="87">
        <v>44465</v>
      </c>
      <c r="G328" s="64" t="s">
        <v>1960</v>
      </c>
      <c r="H328" s="64" t="s">
        <v>181</v>
      </c>
      <c r="I328" s="64" t="s">
        <v>1961</v>
      </c>
      <c r="J328" s="62">
        <v>3174269585</v>
      </c>
      <c r="K328" s="62">
        <v>17</v>
      </c>
      <c r="L328" s="88"/>
      <c r="M328" s="89"/>
      <c r="N328" s="64" t="s">
        <v>1962</v>
      </c>
      <c r="O328" s="64" t="s">
        <v>1963</v>
      </c>
      <c r="P328" s="65">
        <v>12</v>
      </c>
      <c r="Q328" s="65">
        <v>8</v>
      </c>
      <c r="R328" s="65">
        <v>0</v>
      </c>
      <c r="S328" s="65">
        <v>0</v>
      </c>
      <c r="T328" s="65">
        <v>1</v>
      </c>
      <c r="U328" s="65">
        <v>0</v>
      </c>
      <c r="V328" s="65">
        <v>20</v>
      </c>
      <c r="W328" s="64" t="s">
        <v>1964</v>
      </c>
      <c r="X328" s="90"/>
      <c r="Y328" s="64" t="s">
        <v>1965</v>
      </c>
      <c r="Z328" s="91"/>
      <c r="AA328" s="91"/>
      <c r="AB328" s="91"/>
      <c r="AC328" s="92">
        <v>100</v>
      </c>
      <c r="AD328" s="64"/>
      <c r="AE328" s="64"/>
      <c r="AF328" s="64"/>
      <c r="AG328" s="64"/>
      <c r="AH328" s="64"/>
      <c r="AI328" s="64"/>
      <c r="AJ328" s="64"/>
      <c r="AK328" s="64"/>
      <c r="AL328" s="64"/>
      <c r="AM328" s="64"/>
      <c r="AN328" s="64"/>
      <c r="AO328" s="64"/>
      <c r="AP328" s="64"/>
      <c r="AQ328" s="64"/>
      <c r="AR328" s="64"/>
      <c r="AS328" s="64"/>
      <c r="AT328" s="64"/>
      <c r="AU328" s="64"/>
      <c r="AV328" s="64"/>
      <c r="AW328" s="64"/>
      <c r="AX328" s="64"/>
      <c r="AY328" s="64"/>
      <c r="AZ328" s="64"/>
      <c r="BA328" s="64"/>
      <c r="BB328" s="64"/>
      <c r="BC328" s="64"/>
      <c r="BD328" s="64"/>
      <c r="BE328" s="64"/>
      <c r="BF328" s="64"/>
      <c r="BG328" s="64"/>
      <c r="BH328" s="64"/>
      <c r="BI328" s="64"/>
      <c r="BJ328" s="64"/>
      <c r="BK328" s="64"/>
      <c r="BL328" s="64"/>
      <c r="BM328" s="64"/>
      <c r="BN328" s="64"/>
      <c r="BO328" s="64"/>
      <c r="BP328" s="64"/>
      <c r="BQ328" s="64"/>
      <c r="BR328" s="64"/>
      <c r="BS328" s="64"/>
      <c r="BT328" s="64"/>
      <c r="BU328" s="64"/>
      <c r="BV328" s="64"/>
      <c r="BW328" s="64"/>
      <c r="BX328" s="64"/>
      <c r="BY328" s="64"/>
      <c r="BZ328" s="64"/>
      <c r="CA328" s="64"/>
      <c r="CB328" s="64"/>
      <c r="CC328" s="64"/>
      <c r="CD328" s="64"/>
      <c r="CE328" s="64"/>
      <c r="CF328" s="64"/>
      <c r="CG328" s="64"/>
      <c r="CH328" s="64"/>
      <c r="CI328" s="64"/>
      <c r="CJ328" s="64"/>
      <c r="CK328" s="64"/>
      <c r="CL328" s="64"/>
      <c r="CM328" s="64"/>
      <c r="CN328" s="64"/>
      <c r="CO328" s="64"/>
      <c r="CP328" s="64"/>
      <c r="CQ328" s="64"/>
      <c r="CR328" s="64"/>
      <c r="CS328" s="64"/>
      <c r="CT328" s="64"/>
      <c r="CU328" s="64"/>
      <c r="CV328" s="64"/>
      <c r="CW328" s="66"/>
      <c r="CX328" s="66"/>
      <c r="CY328" s="66"/>
    </row>
    <row r="329" spans="1:103" ht="15.75" customHeight="1" x14ac:dyDescent="0.25">
      <c r="A329" s="7">
        <v>328</v>
      </c>
      <c r="B329" s="8">
        <v>44337</v>
      </c>
      <c r="C329" s="10" t="s">
        <v>131</v>
      </c>
      <c r="D329" s="10" t="s">
        <v>35</v>
      </c>
      <c r="E329" s="56"/>
      <c r="F329" s="68">
        <v>44089</v>
      </c>
      <c r="G329" s="10" t="s">
        <v>1966</v>
      </c>
      <c r="H329" s="10" t="s">
        <v>48</v>
      </c>
      <c r="I329" s="10" t="s">
        <v>1967</v>
      </c>
      <c r="J329" s="11">
        <v>3138139051</v>
      </c>
      <c r="K329" s="11">
        <v>19</v>
      </c>
      <c r="L329" s="77">
        <v>878834</v>
      </c>
      <c r="M329" s="53">
        <v>765375</v>
      </c>
      <c r="N329" s="10" t="s">
        <v>1968</v>
      </c>
      <c r="O329" s="10" t="s">
        <v>1969</v>
      </c>
      <c r="P329" s="13">
        <v>1</v>
      </c>
      <c r="Q329" s="13">
        <v>0</v>
      </c>
      <c r="R329" s="13">
        <v>0</v>
      </c>
      <c r="S329" s="13">
        <v>0</v>
      </c>
      <c r="T329" s="13">
        <v>0</v>
      </c>
      <c r="U329" s="13">
        <v>0</v>
      </c>
      <c r="V329" s="13">
        <v>1</v>
      </c>
      <c r="W329" s="10" t="s">
        <v>1964</v>
      </c>
      <c r="X329" s="22">
        <v>44089</v>
      </c>
      <c r="Y329" s="10" t="s">
        <v>1970</v>
      </c>
      <c r="Z329" s="69"/>
      <c r="AA329" s="69"/>
      <c r="AB329" s="69"/>
      <c r="AC329" s="13">
        <v>60</v>
      </c>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5"/>
      <c r="CX329" s="15"/>
      <c r="CY329" s="15"/>
    </row>
    <row r="330" spans="1:103" ht="15.75" customHeight="1" x14ac:dyDescent="0.25">
      <c r="A330" s="7">
        <v>329</v>
      </c>
      <c r="B330" s="8">
        <v>44341</v>
      </c>
      <c r="C330" s="10" t="s">
        <v>131</v>
      </c>
      <c r="D330" s="10" t="s">
        <v>26</v>
      </c>
      <c r="E330" s="56"/>
      <c r="F330" s="70"/>
      <c r="G330" s="10" t="s">
        <v>1971</v>
      </c>
      <c r="H330" s="10" t="s">
        <v>101</v>
      </c>
      <c r="I330" s="10" t="s">
        <v>1972</v>
      </c>
      <c r="J330" s="11">
        <v>4004406</v>
      </c>
      <c r="K330" s="11">
        <v>18</v>
      </c>
      <c r="L330" s="77">
        <v>729086</v>
      </c>
      <c r="M330" s="53">
        <v>765461</v>
      </c>
      <c r="N330" s="10" t="s">
        <v>1973</v>
      </c>
      <c r="O330" s="10" t="s">
        <v>1974</v>
      </c>
      <c r="P330" s="13">
        <v>7</v>
      </c>
      <c r="Q330" s="13">
        <v>0</v>
      </c>
      <c r="R330" s="13">
        <v>0</v>
      </c>
      <c r="S330" s="13">
        <v>0</v>
      </c>
      <c r="T330" s="13">
        <v>1</v>
      </c>
      <c r="U330" s="13">
        <v>0</v>
      </c>
      <c r="V330" s="13">
        <v>0</v>
      </c>
      <c r="W330" s="10"/>
      <c r="X330" s="70"/>
      <c r="Y330" s="10" t="s">
        <v>1975</v>
      </c>
      <c r="Z330" s="69"/>
      <c r="AA330" s="69"/>
      <c r="AB330" s="69"/>
      <c r="AC330" s="13">
        <v>672</v>
      </c>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5"/>
      <c r="CX330" s="15"/>
      <c r="CY330" s="15"/>
    </row>
    <row r="331" spans="1:103" ht="15.75" customHeight="1" x14ac:dyDescent="0.2">
      <c r="A331" s="7">
        <v>330</v>
      </c>
      <c r="B331" s="8">
        <v>44341</v>
      </c>
      <c r="C331" s="10" t="s">
        <v>131</v>
      </c>
      <c r="D331" s="10" t="s">
        <v>35</v>
      </c>
      <c r="E331" s="10" t="s">
        <v>469</v>
      </c>
      <c r="F331" s="68">
        <v>44035</v>
      </c>
      <c r="G331" s="10" t="s">
        <v>1976</v>
      </c>
      <c r="H331" s="10" t="s">
        <v>28</v>
      </c>
      <c r="I331" s="10" t="s">
        <v>1977</v>
      </c>
      <c r="J331" s="11" t="s">
        <v>1978</v>
      </c>
      <c r="K331" s="11">
        <v>17</v>
      </c>
      <c r="L331" s="77">
        <v>720685</v>
      </c>
      <c r="M331" s="53">
        <v>765392</v>
      </c>
      <c r="N331" s="10" t="s">
        <v>1979</v>
      </c>
      <c r="O331" s="10" t="s">
        <v>1980</v>
      </c>
      <c r="P331" s="13">
        <v>6</v>
      </c>
      <c r="Q331" s="13">
        <v>6</v>
      </c>
      <c r="R331" s="13">
        <v>0</v>
      </c>
      <c r="S331" s="13">
        <v>1</v>
      </c>
      <c r="T331" s="13">
        <v>2</v>
      </c>
      <c r="U331" s="13">
        <v>0</v>
      </c>
      <c r="V331" s="13">
        <v>13</v>
      </c>
      <c r="W331" s="10" t="s">
        <v>42</v>
      </c>
      <c r="X331" s="22">
        <v>44035</v>
      </c>
      <c r="Y331" s="10" t="s">
        <v>1981</v>
      </c>
      <c r="Z331" s="69"/>
      <c r="AA331" s="69"/>
      <c r="AB331" s="69"/>
      <c r="AC331" s="13">
        <v>860</v>
      </c>
      <c r="AD331" s="78"/>
      <c r="AE331" s="79"/>
      <c r="AF331" s="79"/>
      <c r="AG331" s="79"/>
      <c r="AH331" s="79"/>
      <c r="AI331" s="79"/>
      <c r="AJ331" s="79"/>
      <c r="AK331" s="79"/>
      <c r="AL331" s="79"/>
      <c r="AM331" s="79"/>
      <c r="AN331" s="79"/>
      <c r="AO331" s="79"/>
      <c r="AP331" s="79"/>
      <c r="AQ331" s="79"/>
      <c r="AR331" s="79"/>
      <c r="AS331" s="79"/>
      <c r="AT331" s="79"/>
      <c r="AU331" s="79"/>
      <c r="AV331" s="79"/>
      <c r="AW331" s="79"/>
      <c r="AX331" s="79"/>
      <c r="AY331" s="79"/>
      <c r="AZ331" s="79"/>
      <c r="BA331" s="79"/>
      <c r="BB331" s="79"/>
      <c r="BC331" s="79"/>
      <c r="BD331" s="79"/>
      <c r="BE331" s="79"/>
      <c r="BF331" s="79"/>
      <c r="BG331" s="79"/>
      <c r="BH331" s="79"/>
      <c r="BI331" s="79"/>
      <c r="BJ331" s="79"/>
      <c r="BK331" s="79"/>
      <c r="BL331" s="79"/>
      <c r="BM331" s="79"/>
      <c r="BN331" s="79"/>
      <c r="BO331" s="79"/>
      <c r="BP331" s="79"/>
      <c r="BQ331" s="79"/>
      <c r="BR331" s="79"/>
      <c r="BS331" s="79"/>
      <c r="BT331" s="79"/>
      <c r="BU331" s="79"/>
      <c r="BV331" s="79"/>
      <c r="BW331" s="79"/>
      <c r="BX331" s="79"/>
      <c r="BY331" s="79"/>
      <c r="BZ331" s="79"/>
      <c r="CA331" s="79"/>
      <c r="CB331" s="79"/>
      <c r="CC331" s="79"/>
      <c r="CD331" s="79"/>
      <c r="CE331" s="79"/>
      <c r="CF331" s="79"/>
      <c r="CG331" s="79"/>
      <c r="CH331" s="79"/>
      <c r="CI331" s="79"/>
      <c r="CJ331" s="79"/>
      <c r="CK331" s="79"/>
      <c r="CL331" s="79"/>
      <c r="CM331" s="79"/>
      <c r="CN331" s="79"/>
      <c r="CO331" s="79"/>
      <c r="CP331" s="79"/>
      <c r="CQ331" s="79"/>
      <c r="CR331" s="79"/>
      <c r="CS331" s="79"/>
      <c r="CT331" s="79"/>
      <c r="CU331" s="79"/>
      <c r="CV331" s="79"/>
      <c r="CW331" s="15"/>
      <c r="CX331" s="15"/>
      <c r="CY331" s="15"/>
    </row>
    <row r="332" spans="1:103" ht="15.75" customHeight="1" x14ac:dyDescent="0.2">
      <c r="A332" s="7">
        <v>331</v>
      </c>
      <c r="B332" s="8">
        <v>44371</v>
      </c>
      <c r="C332" s="10" t="s">
        <v>115</v>
      </c>
      <c r="D332" s="10" t="s">
        <v>26</v>
      </c>
      <c r="E332" s="10" t="s">
        <v>469</v>
      </c>
      <c r="F332" s="10"/>
      <c r="G332" s="10" t="s">
        <v>1982</v>
      </c>
      <c r="H332" s="10" t="s">
        <v>101</v>
      </c>
      <c r="I332" s="10" t="s">
        <v>1983</v>
      </c>
      <c r="J332" s="11" t="s">
        <v>1984</v>
      </c>
      <c r="K332" s="11">
        <v>17</v>
      </c>
      <c r="L332" s="11"/>
      <c r="M332" s="11"/>
      <c r="N332" s="10" t="s">
        <v>1985</v>
      </c>
      <c r="O332" s="10" t="s">
        <v>1986</v>
      </c>
      <c r="P332" s="10">
        <v>8</v>
      </c>
      <c r="Q332" s="10">
        <v>0</v>
      </c>
      <c r="R332" s="10">
        <v>0</v>
      </c>
      <c r="S332" s="10">
        <v>0</v>
      </c>
      <c r="T332" s="10">
        <v>4</v>
      </c>
      <c r="U332" s="10">
        <v>0</v>
      </c>
      <c r="V332" s="10">
        <v>0</v>
      </c>
      <c r="W332" s="10"/>
      <c r="X332" s="10"/>
      <c r="Y332" s="10" t="s">
        <v>1987</v>
      </c>
      <c r="Z332" s="10"/>
      <c r="AA332" s="10"/>
      <c r="AB332" s="10"/>
      <c r="AC332" s="10">
        <v>32</v>
      </c>
      <c r="AD332" s="80"/>
      <c r="AE332" s="81"/>
      <c r="AF332" s="81"/>
      <c r="AG332" s="81"/>
      <c r="AH332" s="81"/>
      <c r="AI332" s="81"/>
      <c r="AJ332" s="81"/>
      <c r="AK332" s="81"/>
      <c r="AL332" s="81"/>
      <c r="AM332" s="81"/>
      <c r="AN332" s="81"/>
      <c r="AO332" s="81"/>
      <c r="AP332" s="81"/>
      <c r="AQ332" s="81"/>
      <c r="AR332" s="81"/>
      <c r="AS332" s="81"/>
      <c r="AT332" s="81"/>
      <c r="AU332" s="81"/>
      <c r="AV332" s="81"/>
      <c r="AW332" s="81"/>
      <c r="AX332" s="81"/>
      <c r="AY332" s="81"/>
      <c r="AZ332" s="81"/>
      <c r="BA332" s="81"/>
      <c r="BB332" s="81"/>
      <c r="BC332" s="81"/>
      <c r="BD332" s="81"/>
      <c r="BE332" s="81"/>
      <c r="BF332" s="81"/>
      <c r="BG332" s="81"/>
      <c r="BH332" s="81"/>
      <c r="BI332" s="81"/>
      <c r="BJ332" s="81"/>
      <c r="BK332" s="81"/>
      <c r="BL332" s="81"/>
      <c r="BM332" s="81"/>
      <c r="BN332" s="81"/>
      <c r="BO332" s="81"/>
      <c r="BP332" s="81"/>
      <c r="BQ332" s="81"/>
      <c r="BR332" s="81"/>
      <c r="BS332" s="81"/>
      <c r="BT332" s="81"/>
      <c r="BU332" s="81"/>
      <c r="BV332" s="81"/>
      <c r="BW332" s="81"/>
      <c r="BX332" s="81"/>
      <c r="BY332" s="81"/>
      <c r="BZ332" s="81"/>
      <c r="CA332" s="81"/>
      <c r="CB332" s="81"/>
      <c r="CC332" s="81"/>
      <c r="CD332" s="81"/>
      <c r="CE332" s="81"/>
      <c r="CF332" s="81"/>
      <c r="CG332" s="81"/>
      <c r="CH332" s="81"/>
      <c r="CI332" s="81"/>
      <c r="CJ332" s="81"/>
      <c r="CK332" s="81"/>
      <c r="CL332" s="81"/>
      <c r="CM332" s="81"/>
      <c r="CN332" s="81"/>
      <c r="CO332" s="81"/>
      <c r="CP332" s="81"/>
      <c r="CQ332" s="81"/>
      <c r="CR332" s="81"/>
      <c r="CS332" s="81"/>
      <c r="CT332" s="81"/>
      <c r="CU332" s="81"/>
      <c r="CV332" s="81"/>
      <c r="CW332" s="15"/>
      <c r="CX332" s="15"/>
      <c r="CY332" s="15"/>
    </row>
    <row r="333" spans="1:103" ht="15.75" customHeight="1" x14ac:dyDescent="0.2">
      <c r="A333" s="7">
        <v>332</v>
      </c>
      <c r="B333" s="8">
        <v>44372</v>
      </c>
      <c r="C333" s="10" t="s">
        <v>115</v>
      </c>
      <c r="D333" s="10" t="s">
        <v>26</v>
      </c>
      <c r="E333" s="10" t="s">
        <v>469</v>
      </c>
      <c r="F333" s="10"/>
      <c r="G333" s="10" t="s">
        <v>1988</v>
      </c>
      <c r="H333" s="10" t="s">
        <v>101</v>
      </c>
      <c r="I333" s="10" t="s">
        <v>1989</v>
      </c>
      <c r="J333" s="11">
        <v>3185902027</v>
      </c>
      <c r="K333" s="11">
        <v>17</v>
      </c>
      <c r="L333" s="11"/>
      <c r="M333" s="11"/>
      <c r="N333" s="10" t="s">
        <v>1990</v>
      </c>
      <c r="O333" s="10" t="s">
        <v>1991</v>
      </c>
      <c r="P333" s="10">
        <v>3</v>
      </c>
      <c r="Q333" s="10">
        <v>0</v>
      </c>
      <c r="R333" s="10">
        <v>0</v>
      </c>
      <c r="S333" s="10">
        <v>0</v>
      </c>
      <c r="T333" s="10">
        <v>3</v>
      </c>
      <c r="U333" s="10">
        <v>0</v>
      </c>
      <c r="V333" s="10">
        <v>0</v>
      </c>
      <c r="W333" s="10"/>
      <c r="X333" s="10"/>
      <c r="Y333" s="10" t="s">
        <v>1992</v>
      </c>
      <c r="Z333" s="10"/>
      <c r="AA333" s="10"/>
      <c r="AB333" s="10"/>
      <c r="AC333" s="10">
        <v>197</v>
      </c>
      <c r="AD333" s="80"/>
      <c r="AE333" s="81"/>
      <c r="AF333" s="81"/>
      <c r="AG333" s="81"/>
      <c r="AH333" s="81"/>
      <c r="AI333" s="81"/>
      <c r="AJ333" s="81"/>
      <c r="AK333" s="81"/>
      <c r="AL333" s="81"/>
      <c r="AM333" s="81"/>
      <c r="AN333" s="81"/>
      <c r="AO333" s="81"/>
      <c r="AP333" s="81"/>
      <c r="AQ333" s="81"/>
      <c r="AR333" s="81"/>
      <c r="AS333" s="81"/>
      <c r="AT333" s="81"/>
      <c r="AU333" s="81"/>
      <c r="AV333" s="81"/>
      <c r="AW333" s="81"/>
      <c r="AX333" s="81"/>
      <c r="AY333" s="81"/>
      <c r="AZ333" s="81"/>
      <c r="BA333" s="81"/>
      <c r="BB333" s="81"/>
      <c r="BC333" s="81"/>
      <c r="BD333" s="81"/>
      <c r="BE333" s="81"/>
      <c r="BF333" s="81"/>
      <c r="BG333" s="81"/>
      <c r="BH333" s="81"/>
      <c r="BI333" s="81"/>
      <c r="BJ333" s="81"/>
      <c r="BK333" s="81"/>
      <c r="BL333" s="81"/>
      <c r="BM333" s="81"/>
      <c r="BN333" s="81"/>
      <c r="BO333" s="81"/>
      <c r="BP333" s="81"/>
      <c r="BQ333" s="81"/>
      <c r="BR333" s="81"/>
      <c r="BS333" s="81"/>
      <c r="BT333" s="81"/>
      <c r="BU333" s="81"/>
      <c r="BV333" s="81"/>
      <c r="BW333" s="81"/>
      <c r="BX333" s="81"/>
      <c r="BY333" s="81"/>
      <c r="BZ333" s="81"/>
      <c r="CA333" s="81"/>
      <c r="CB333" s="81"/>
      <c r="CC333" s="81"/>
      <c r="CD333" s="81"/>
      <c r="CE333" s="81"/>
      <c r="CF333" s="81"/>
      <c r="CG333" s="81"/>
      <c r="CH333" s="81"/>
      <c r="CI333" s="81"/>
      <c r="CJ333" s="81"/>
      <c r="CK333" s="81"/>
      <c r="CL333" s="81"/>
      <c r="CM333" s="81"/>
      <c r="CN333" s="81"/>
      <c r="CO333" s="81"/>
      <c r="CP333" s="81"/>
      <c r="CQ333" s="81"/>
      <c r="CR333" s="81"/>
      <c r="CS333" s="81"/>
      <c r="CT333" s="81"/>
      <c r="CU333" s="81"/>
      <c r="CV333" s="81"/>
      <c r="CW333" s="15"/>
      <c r="CX333" s="15"/>
      <c r="CY333" s="15"/>
    </row>
    <row r="334" spans="1:103" ht="15.75" customHeight="1" x14ac:dyDescent="0.25">
      <c r="A334" s="7">
        <v>333</v>
      </c>
      <c r="B334" s="8">
        <v>44342</v>
      </c>
      <c r="C334" s="10" t="s">
        <v>1993</v>
      </c>
      <c r="D334" s="10" t="s">
        <v>26</v>
      </c>
      <c r="E334" s="56"/>
      <c r="F334" s="56"/>
      <c r="G334" s="10" t="s">
        <v>1994</v>
      </c>
      <c r="H334" s="10" t="s">
        <v>28</v>
      </c>
      <c r="I334" s="10" t="s">
        <v>1995</v>
      </c>
      <c r="J334" s="11">
        <v>3155715900</v>
      </c>
      <c r="K334" s="11">
        <v>2</v>
      </c>
      <c r="L334" s="77">
        <v>3.4522763900000002</v>
      </c>
      <c r="M334" s="53">
        <v>76.537231039999995</v>
      </c>
      <c r="N334" s="10" t="s">
        <v>424</v>
      </c>
      <c r="O334" s="10" t="s">
        <v>425</v>
      </c>
      <c r="P334" s="13">
        <v>3</v>
      </c>
      <c r="Q334" s="13">
        <v>2</v>
      </c>
      <c r="R334" s="13">
        <v>0</v>
      </c>
      <c r="S334" s="13">
        <v>1</v>
      </c>
      <c r="T334" s="13">
        <v>1</v>
      </c>
      <c r="U334" s="13">
        <v>0</v>
      </c>
      <c r="V334" s="13">
        <v>0</v>
      </c>
      <c r="W334" s="56"/>
      <c r="X334" s="56"/>
      <c r="Y334" s="10" t="s">
        <v>1996</v>
      </c>
      <c r="Z334" s="69"/>
      <c r="AA334" s="69"/>
      <c r="AB334" s="69"/>
      <c r="AC334" s="93">
        <v>120</v>
      </c>
      <c r="AD334" s="80"/>
      <c r="AE334" s="81"/>
      <c r="AF334" s="81"/>
      <c r="AG334" s="81"/>
      <c r="AH334" s="81"/>
      <c r="AI334" s="81"/>
      <c r="AJ334" s="81"/>
      <c r="AK334" s="81"/>
      <c r="AL334" s="81"/>
      <c r="AM334" s="81"/>
      <c r="AN334" s="81"/>
      <c r="AO334" s="81"/>
      <c r="AP334" s="81"/>
      <c r="AQ334" s="81"/>
      <c r="AR334" s="81"/>
      <c r="AS334" s="81"/>
      <c r="AT334" s="81"/>
      <c r="AU334" s="81"/>
      <c r="AV334" s="81"/>
      <c r="AW334" s="81"/>
      <c r="AX334" s="81"/>
      <c r="AY334" s="81"/>
      <c r="AZ334" s="81"/>
      <c r="BA334" s="81"/>
      <c r="BB334" s="81"/>
      <c r="BC334" s="81"/>
      <c r="BD334" s="81"/>
      <c r="BE334" s="81"/>
      <c r="BF334" s="81"/>
      <c r="BG334" s="81"/>
      <c r="BH334" s="81"/>
      <c r="BI334" s="81"/>
      <c r="BJ334" s="81"/>
      <c r="BK334" s="81"/>
      <c r="BL334" s="81"/>
      <c r="BM334" s="81"/>
      <c r="BN334" s="81"/>
      <c r="BO334" s="81"/>
      <c r="BP334" s="81"/>
      <c r="BQ334" s="81"/>
      <c r="BR334" s="81"/>
      <c r="BS334" s="81"/>
      <c r="BT334" s="81"/>
      <c r="BU334" s="81"/>
      <c r="BV334" s="81"/>
      <c r="BW334" s="81"/>
      <c r="BX334" s="81"/>
      <c r="BY334" s="81"/>
      <c r="BZ334" s="81"/>
      <c r="CA334" s="81"/>
      <c r="CB334" s="81"/>
      <c r="CC334" s="81"/>
      <c r="CD334" s="81"/>
      <c r="CE334" s="81"/>
      <c r="CF334" s="81"/>
      <c r="CG334" s="81"/>
      <c r="CH334" s="81"/>
      <c r="CI334" s="81"/>
      <c r="CJ334" s="81"/>
      <c r="CK334" s="81"/>
      <c r="CL334" s="81"/>
      <c r="CM334" s="81"/>
      <c r="CN334" s="81"/>
      <c r="CO334" s="81"/>
      <c r="CP334" s="81"/>
      <c r="CQ334" s="81"/>
      <c r="CR334" s="81"/>
      <c r="CS334" s="81"/>
      <c r="CT334" s="81"/>
      <c r="CU334" s="81"/>
      <c r="CV334" s="81"/>
      <c r="CW334" s="15"/>
      <c r="CX334" s="15"/>
      <c r="CY334" s="15"/>
    </row>
    <row r="335" spans="1:103" ht="15.75" customHeight="1" x14ac:dyDescent="0.25">
      <c r="A335" s="7">
        <v>334</v>
      </c>
      <c r="B335" s="8">
        <v>44342</v>
      </c>
      <c r="C335" s="10" t="s">
        <v>131</v>
      </c>
      <c r="D335" s="10" t="s">
        <v>26</v>
      </c>
      <c r="E335" s="56"/>
      <c r="F335" s="56"/>
      <c r="G335" s="10" t="s">
        <v>1997</v>
      </c>
      <c r="H335" s="10" t="s">
        <v>101</v>
      </c>
      <c r="I335" s="10" t="s">
        <v>1998</v>
      </c>
      <c r="J335" s="11">
        <v>3014339987</v>
      </c>
      <c r="K335" s="11">
        <v>17</v>
      </c>
      <c r="L335" s="77">
        <v>717398</v>
      </c>
      <c r="M335" s="53">
        <v>765362</v>
      </c>
      <c r="N335" s="10" t="s">
        <v>1999</v>
      </c>
      <c r="O335" s="10" t="s">
        <v>2000</v>
      </c>
      <c r="P335" s="13">
        <v>4</v>
      </c>
      <c r="Q335" s="13">
        <v>0</v>
      </c>
      <c r="R335" s="13">
        <v>0</v>
      </c>
      <c r="S335" s="13">
        <v>0</v>
      </c>
      <c r="T335" s="13">
        <v>1</v>
      </c>
      <c r="U335" s="13">
        <v>0</v>
      </c>
      <c r="V335" s="13">
        <v>0</v>
      </c>
      <c r="W335" s="10"/>
      <c r="X335" s="56"/>
      <c r="Y335" s="10" t="s">
        <v>2001</v>
      </c>
      <c r="Z335" s="69"/>
      <c r="AA335" s="69"/>
      <c r="AB335" s="69"/>
      <c r="AC335" s="13">
        <v>312</v>
      </c>
      <c r="AD335" s="80"/>
      <c r="AE335" s="81"/>
      <c r="AF335" s="81"/>
      <c r="AG335" s="81"/>
      <c r="AH335" s="81"/>
      <c r="AI335" s="81"/>
      <c r="AJ335" s="81"/>
      <c r="AK335" s="81"/>
      <c r="AL335" s="81"/>
      <c r="AM335" s="81"/>
      <c r="AN335" s="81"/>
      <c r="AO335" s="81"/>
      <c r="AP335" s="81"/>
      <c r="AQ335" s="81"/>
      <c r="AR335" s="81"/>
      <c r="AS335" s="81"/>
      <c r="AT335" s="81"/>
      <c r="AU335" s="81"/>
      <c r="AV335" s="81"/>
      <c r="AW335" s="81"/>
      <c r="AX335" s="81"/>
      <c r="AY335" s="81"/>
      <c r="AZ335" s="81"/>
      <c r="BA335" s="81"/>
      <c r="BB335" s="81"/>
      <c r="BC335" s="81"/>
      <c r="BD335" s="81"/>
      <c r="BE335" s="81"/>
      <c r="BF335" s="81"/>
      <c r="BG335" s="81"/>
      <c r="BH335" s="81"/>
      <c r="BI335" s="81"/>
      <c r="BJ335" s="81"/>
      <c r="BK335" s="81"/>
      <c r="BL335" s="81"/>
      <c r="BM335" s="81"/>
      <c r="BN335" s="81"/>
      <c r="BO335" s="81"/>
      <c r="BP335" s="81"/>
      <c r="BQ335" s="81"/>
      <c r="BR335" s="81"/>
      <c r="BS335" s="81"/>
      <c r="BT335" s="81"/>
      <c r="BU335" s="81"/>
      <c r="BV335" s="81"/>
      <c r="BW335" s="81"/>
      <c r="BX335" s="81"/>
      <c r="BY335" s="81"/>
      <c r="BZ335" s="81"/>
      <c r="CA335" s="81"/>
      <c r="CB335" s="81"/>
      <c r="CC335" s="81"/>
      <c r="CD335" s="81"/>
      <c r="CE335" s="81"/>
      <c r="CF335" s="81"/>
      <c r="CG335" s="81"/>
      <c r="CH335" s="81"/>
      <c r="CI335" s="81"/>
      <c r="CJ335" s="81"/>
      <c r="CK335" s="81"/>
      <c r="CL335" s="81"/>
      <c r="CM335" s="81"/>
      <c r="CN335" s="81"/>
      <c r="CO335" s="81"/>
      <c r="CP335" s="81"/>
      <c r="CQ335" s="81"/>
      <c r="CR335" s="81"/>
      <c r="CS335" s="81"/>
      <c r="CT335" s="81"/>
      <c r="CU335" s="81"/>
      <c r="CV335" s="81"/>
      <c r="CW335" s="15"/>
      <c r="CX335" s="15"/>
      <c r="CY335" s="15"/>
    </row>
    <row r="336" spans="1:103" ht="15.75" customHeight="1" x14ac:dyDescent="0.25">
      <c r="A336" s="7">
        <v>335</v>
      </c>
      <c r="B336" s="8">
        <v>44342</v>
      </c>
      <c r="C336" s="10" t="s">
        <v>131</v>
      </c>
      <c r="D336" s="10" t="s">
        <v>26</v>
      </c>
      <c r="E336" s="56"/>
      <c r="F336" s="56"/>
      <c r="G336" s="10" t="s">
        <v>2002</v>
      </c>
      <c r="H336" s="10" t="s">
        <v>101</v>
      </c>
      <c r="I336" s="10" t="s">
        <v>2003</v>
      </c>
      <c r="J336" s="11">
        <v>3128404</v>
      </c>
      <c r="K336" s="11">
        <v>18</v>
      </c>
      <c r="L336" s="77">
        <v>734563</v>
      </c>
      <c r="M336" s="53">
        <v>765462</v>
      </c>
      <c r="N336" s="10" t="s">
        <v>2004</v>
      </c>
      <c r="O336" s="10" t="s">
        <v>2005</v>
      </c>
      <c r="P336" s="13">
        <v>10</v>
      </c>
      <c r="Q336" s="13">
        <v>0</v>
      </c>
      <c r="R336" s="13">
        <v>0</v>
      </c>
      <c r="S336" s="13">
        <v>0</v>
      </c>
      <c r="T336" s="13">
        <v>2</v>
      </c>
      <c r="U336" s="13">
        <v>0</v>
      </c>
      <c r="V336" s="13">
        <v>0</v>
      </c>
      <c r="W336" s="56"/>
      <c r="X336" s="56"/>
      <c r="Y336" s="10" t="s">
        <v>2006</v>
      </c>
      <c r="Z336" s="69"/>
      <c r="AA336" s="69"/>
      <c r="AB336" s="69"/>
      <c r="AC336" s="13">
        <v>960</v>
      </c>
      <c r="AD336" s="80"/>
      <c r="AE336" s="81"/>
      <c r="AF336" s="81"/>
      <c r="AG336" s="81"/>
      <c r="AH336" s="81"/>
      <c r="AI336" s="81"/>
      <c r="AJ336" s="81"/>
      <c r="AK336" s="81"/>
      <c r="AL336" s="81"/>
      <c r="AM336" s="81"/>
      <c r="AN336" s="81"/>
      <c r="AO336" s="81"/>
      <c r="AP336" s="81"/>
      <c r="AQ336" s="81"/>
      <c r="AR336" s="81"/>
      <c r="AS336" s="81"/>
      <c r="AT336" s="81"/>
      <c r="AU336" s="81"/>
      <c r="AV336" s="81"/>
      <c r="AW336" s="81"/>
      <c r="AX336" s="81"/>
      <c r="AY336" s="81"/>
      <c r="AZ336" s="81"/>
      <c r="BA336" s="81"/>
      <c r="BB336" s="81"/>
      <c r="BC336" s="81"/>
      <c r="BD336" s="81"/>
      <c r="BE336" s="81"/>
      <c r="BF336" s="81"/>
      <c r="BG336" s="81"/>
      <c r="BH336" s="81"/>
      <c r="BI336" s="81"/>
      <c r="BJ336" s="81"/>
      <c r="BK336" s="81"/>
      <c r="BL336" s="81"/>
      <c r="BM336" s="81"/>
      <c r="BN336" s="81"/>
      <c r="BO336" s="81"/>
      <c r="BP336" s="81"/>
      <c r="BQ336" s="81"/>
      <c r="BR336" s="81"/>
      <c r="BS336" s="81"/>
      <c r="BT336" s="81"/>
      <c r="BU336" s="81"/>
      <c r="BV336" s="81"/>
      <c r="BW336" s="81"/>
      <c r="BX336" s="81"/>
      <c r="BY336" s="81"/>
      <c r="BZ336" s="81"/>
      <c r="CA336" s="81"/>
      <c r="CB336" s="81"/>
      <c r="CC336" s="81"/>
      <c r="CD336" s="81"/>
      <c r="CE336" s="81"/>
      <c r="CF336" s="81"/>
      <c r="CG336" s="81"/>
      <c r="CH336" s="81"/>
      <c r="CI336" s="81"/>
      <c r="CJ336" s="81"/>
      <c r="CK336" s="81"/>
      <c r="CL336" s="81"/>
      <c r="CM336" s="81"/>
      <c r="CN336" s="81"/>
      <c r="CO336" s="81"/>
      <c r="CP336" s="81"/>
      <c r="CQ336" s="81"/>
      <c r="CR336" s="81"/>
      <c r="CS336" s="81"/>
      <c r="CT336" s="81"/>
      <c r="CU336" s="81"/>
      <c r="CV336" s="81"/>
      <c r="CW336" s="15"/>
      <c r="CX336" s="15"/>
      <c r="CY336" s="15"/>
    </row>
    <row r="337" spans="1:103" ht="15.75" customHeight="1" x14ac:dyDescent="0.2">
      <c r="A337" s="7">
        <v>336</v>
      </c>
      <c r="B337" s="8">
        <v>44383</v>
      </c>
      <c r="C337" s="10" t="s">
        <v>115</v>
      </c>
      <c r="D337" s="10" t="s">
        <v>26</v>
      </c>
      <c r="E337" s="10" t="s">
        <v>469</v>
      </c>
      <c r="F337" s="10"/>
      <c r="G337" s="10" t="s">
        <v>2007</v>
      </c>
      <c r="H337" s="10" t="s">
        <v>101</v>
      </c>
      <c r="I337" s="10" t="s">
        <v>2008</v>
      </c>
      <c r="J337" s="11" t="s">
        <v>2009</v>
      </c>
      <c r="K337" s="11">
        <v>17</v>
      </c>
      <c r="L337" s="11"/>
      <c r="M337" s="11"/>
      <c r="N337" s="10" t="s">
        <v>2010</v>
      </c>
      <c r="O337" s="10" t="s">
        <v>2011</v>
      </c>
      <c r="P337" s="10">
        <v>4</v>
      </c>
      <c r="Q337" s="10">
        <v>0</v>
      </c>
      <c r="R337" s="10">
        <v>0</v>
      </c>
      <c r="S337" s="10">
        <v>0</v>
      </c>
      <c r="T337" s="10">
        <v>1</v>
      </c>
      <c r="U337" s="10">
        <v>0</v>
      </c>
      <c r="V337" s="10">
        <v>0</v>
      </c>
      <c r="W337" s="10" t="s">
        <v>619</v>
      </c>
      <c r="X337" s="14">
        <v>43858</v>
      </c>
      <c r="Y337" s="10" t="s">
        <v>2012</v>
      </c>
      <c r="Z337" s="10"/>
      <c r="AA337" s="10"/>
      <c r="AB337" s="10"/>
      <c r="AC337" s="10">
        <v>47</v>
      </c>
      <c r="AD337" s="80"/>
      <c r="AE337" s="81"/>
      <c r="AF337" s="81"/>
      <c r="AG337" s="81"/>
      <c r="AH337" s="81"/>
      <c r="AI337" s="81"/>
      <c r="AJ337" s="81"/>
      <c r="AK337" s="81"/>
      <c r="AL337" s="81"/>
      <c r="AM337" s="81"/>
      <c r="AN337" s="81"/>
      <c r="AO337" s="81"/>
      <c r="AP337" s="81"/>
      <c r="AQ337" s="81"/>
      <c r="AR337" s="81"/>
      <c r="AS337" s="81"/>
      <c r="AT337" s="81"/>
      <c r="AU337" s="81"/>
      <c r="AV337" s="81"/>
      <c r="AW337" s="81"/>
      <c r="AX337" s="81"/>
      <c r="AY337" s="81"/>
      <c r="AZ337" s="81"/>
      <c r="BA337" s="81"/>
      <c r="BB337" s="81"/>
      <c r="BC337" s="81"/>
      <c r="BD337" s="81"/>
      <c r="BE337" s="81"/>
      <c r="BF337" s="81"/>
      <c r="BG337" s="81"/>
      <c r="BH337" s="81"/>
      <c r="BI337" s="81"/>
      <c r="BJ337" s="81"/>
      <c r="BK337" s="81"/>
      <c r="BL337" s="81"/>
      <c r="BM337" s="81"/>
      <c r="BN337" s="81"/>
      <c r="BO337" s="81"/>
      <c r="BP337" s="81"/>
      <c r="BQ337" s="81"/>
      <c r="BR337" s="81"/>
      <c r="BS337" s="81"/>
      <c r="BT337" s="81"/>
      <c r="BU337" s="81"/>
      <c r="BV337" s="81"/>
      <c r="BW337" s="81"/>
      <c r="BX337" s="81"/>
      <c r="BY337" s="81"/>
      <c r="BZ337" s="81"/>
      <c r="CA337" s="81"/>
      <c r="CB337" s="81"/>
      <c r="CC337" s="81"/>
      <c r="CD337" s="81"/>
      <c r="CE337" s="81"/>
      <c r="CF337" s="81"/>
      <c r="CG337" s="81"/>
      <c r="CH337" s="81"/>
      <c r="CI337" s="81"/>
      <c r="CJ337" s="81"/>
      <c r="CK337" s="81"/>
      <c r="CL337" s="81"/>
      <c r="CM337" s="81"/>
      <c r="CN337" s="81"/>
      <c r="CO337" s="81"/>
      <c r="CP337" s="81"/>
      <c r="CQ337" s="81"/>
      <c r="CR337" s="81"/>
      <c r="CS337" s="81"/>
      <c r="CT337" s="81"/>
      <c r="CU337" s="81"/>
      <c r="CV337" s="81"/>
      <c r="CW337" s="15"/>
      <c r="CX337" s="15"/>
      <c r="CY337" s="15"/>
    </row>
    <row r="338" spans="1:103" ht="15.75" customHeight="1" x14ac:dyDescent="0.2">
      <c r="A338" s="7">
        <v>337</v>
      </c>
      <c r="B338" s="8">
        <v>44385</v>
      </c>
      <c r="C338" s="10" t="s">
        <v>115</v>
      </c>
      <c r="D338" s="10" t="s">
        <v>26</v>
      </c>
      <c r="E338" s="10" t="s">
        <v>469</v>
      </c>
      <c r="F338" s="10"/>
      <c r="G338" s="10" t="s">
        <v>2013</v>
      </c>
      <c r="H338" s="10" t="s">
        <v>28</v>
      </c>
      <c r="I338" s="10" t="s">
        <v>2014</v>
      </c>
      <c r="J338" s="11">
        <v>8858902</v>
      </c>
      <c r="K338" s="11">
        <v>3</v>
      </c>
      <c r="L338" s="11"/>
      <c r="M338" s="11"/>
      <c r="N338" s="10" t="s">
        <v>2015</v>
      </c>
      <c r="O338" s="10" t="s">
        <v>2016</v>
      </c>
      <c r="P338" s="10">
        <v>1</v>
      </c>
      <c r="Q338" s="10">
        <v>0</v>
      </c>
      <c r="R338" s="10">
        <v>0</v>
      </c>
      <c r="S338" s="10">
        <v>0</v>
      </c>
      <c r="T338" s="10">
        <v>0</v>
      </c>
      <c r="U338" s="10">
        <v>0</v>
      </c>
      <c r="V338" s="10">
        <v>0</v>
      </c>
      <c r="W338" s="10" t="s">
        <v>122</v>
      </c>
      <c r="X338" s="14">
        <v>44312</v>
      </c>
      <c r="Y338" s="10" t="s">
        <v>2017</v>
      </c>
      <c r="Z338" s="10"/>
      <c r="AA338" s="10"/>
      <c r="AB338" s="10"/>
      <c r="AC338" s="10">
        <v>56</v>
      </c>
      <c r="AD338" s="80"/>
      <c r="AE338" s="81"/>
      <c r="AF338" s="81"/>
      <c r="AG338" s="81"/>
      <c r="AH338" s="81"/>
      <c r="AI338" s="81"/>
      <c r="AJ338" s="81"/>
      <c r="AK338" s="81"/>
      <c r="AL338" s="81"/>
      <c r="AM338" s="81"/>
      <c r="AN338" s="81"/>
      <c r="AO338" s="81"/>
      <c r="AP338" s="81"/>
      <c r="AQ338" s="81"/>
      <c r="AR338" s="81"/>
      <c r="AS338" s="81"/>
      <c r="AT338" s="81"/>
      <c r="AU338" s="81"/>
      <c r="AV338" s="81"/>
      <c r="AW338" s="81"/>
      <c r="AX338" s="81"/>
      <c r="AY338" s="81"/>
      <c r="AZ338" s="81"/>
      <c r="BA338" s="81"/>
      <c r="BB338" s="81"/>
      <c r="BC338" s="81"/>
      <c r="BD338" s="81"/>
      <c r="BE338" s="81"/>
      <c r="BF338" s="81"/>
      <c r="BG338" s="81"/>
      <c r="BH338" s="81"/>
      <c r="BI338" s="81"/>
      <c r="BJ338" s="81"/>
      <c r="BK338" s="81"/>
      <c r="BL338" s="81"/>
      <c r="BM338" s="81"/>
      <c r="BN338" s="81"/>
      <c r="BO338" s="81"/>
      <c r="BP338" s="81"/>
      <c r="BQ338" s="81"/>
      <c r="BR338" s="81"/>
      <c r="BS338" s="81"/>
      <c r="BT338" s="81"/>
      <c r="BU338" s="81"/>
      <c r="BV338" s="81"/>
      <c r="BW338" s="81"/>
      <c r="BX338" s="81"/>
      <c r="BY338" s="81"/>
      <c r="BZ338" s="81"/>
      <c r="CA338" s="81"/>
      <c r="CB338" s="81"/>
      <c r="CC338" s="81"/>
      <c r="CD338" s="81"/>
      <c r="CE338" s="81"/>
      <c r="CF338" s="81"/>
      <c r="CG338" s="81"/>
      <c r="CH338" s="81"/>
      <c r="CI338" s="81"/>
      <c r="CJ338" s="81"/>
      <c r="CK338" s="81"/>
      <c r="CL338" s="81"/>
      <c r="CM338" s="81"/>
      <c r="CN338" s="81"/>
      <c r="CO338" s="81"/>
      <c r="CP338" s="81"/>
      <c r="CQ338" s="81"/>
      <c r="CR338" s="81"/>
      <c r="CS338" s="81"/>
      <c r="CT338" s="81"/>
      <c r="CU338" s="81"/>
      <c r="CV338" s="81"/>
      <c r="CW338" s="15"/>
      <c r="CX338" s="15"/>
      <c r="CY338" s="15"/>
    </row>
    <row r="339" spans="1:103" ht="15.75" customHeight="1" x14ac:dyDescent="0.2">
      <c r="A339" s="7">
        <v>338</v>
      </c>
      <c r="B339" s="8">
        <v>44385</v>
      </c>
      <c r="C339" s="10" t="s">
        <v>115</v>
      </c>
      <c r="D339" s="10" t="s">
        <v>26</v>
      </c>
      <c r="E339" s="10" t="s">
        <v>469</v>
      </c>
      <c r="F339" s="10"/>
      <c r="G339" s="10" t="s">
        <v>2018</v>
      </c>
      <c r="H339" s="10" t="s">
        <v>28</v>
      </c>
      <c r="I339" s="10" t="s">
        <v>2019</v>
      </c>
      <c r="J339" s="11">
        <v>8804527</v>
      </c>
      <c r="K339" s="11">
        <v>3</v>
      </c>
      <c r="L339" s="11"/>
      <c r="M339" s="11"/>
      <c r="N339" s="10" t="s">
        <v>2020</v>
      </c>
      <c r="O339" s="10" t="s">
        <v>2021</v>
      </c>
      <c r="P339" s="10">
        <v>1</v>
      </c>
      <c r="Q339" s="10">
        <v>0</v>
      </c>
      <c r="R339" s="10">
        <v>0</v>
      </c>
      <c r="S339" s="10">
        <v>0</v>
      </c>
      <c r="T339" s="10">
        <v>0</v>
      </c>
      <c r="U339" s="10">
        <v>0</v>
      </c>
      <c r="V339" s="10">
        <v>0</v>
      </c>
      <c r="W339" s="10"/>
      <c r="X339" s="10"/>
      <c r="Y339" s="10" t="s">
        <v>2022</v>
      </c>
      <c r="Z339" s="10"/>
      <c r="AA339" s="10"/>
      <c r="AB339" s="10"/>
      <c r="AC339" s="10">
        <v>40</v>
      </c>
      <c r="AD339" s="80"/>
      <c r="AE339" s="81"/>
      <c r="AF339" s="81"/>
      <c r="AG339" s="81"/>
      <c r="AH339" s="81"/>
      <c r="AI339" s="81"/>
      <c r="AJ339" s="81"/>
      <c r="AK339" s="81"/>
      <c r="AL339" s="81"/>
      <c r="AM339" s="81"/>
      <c r="AN339" s="81"/>
      <c r="AO339" s="81"/>
      <c r="AP339" s="81"/>
      <c r="AQ339" s="81"/>
      <c r="AR339" s="81"/>
      <c r="AS339" s="81"/>
      <c r="AT339" s="81"/>
      <c r="AU339" s="81"/>
      <c r="AV339" s="81"/>
      <c r="AW339" s="81"/>
      <c r="AX339" s="81"/>
      <c r="AY339" s="81"/>
      <c r="AZ339" s="81"/>
      <c r="BA339" s="81"/>
      <c r="BB339" s="81"/>
      <c r="BC339" s="81"/>
      <c r="BD339" s="81"/>
      <c r="BE339" s="81"/>
      <c r="BF339" s="81"/>
      <c r="BG339" s="81"/>
      <c r="BH339" s="81"/>
      <c r="BI339" s="81"/>
      <c r="BJ339" s="81"/>
      <c r="BK339" s="81"/>
      <c r="BL339" s="81"/>
      <c r="BM339" s="81"/>
      <c r="BN339" s="81"/>
      <c r="BO339" s="81"/>
      <c r="BP339" s="81"/>
      <c r="BQ339" s="81"/>
      <c r="BR339" s="81"/>
      <c r="BS339" s="81"/>
      <c r="BT339" s="81"/>
      <c r="BU339" s="81"/>
      <c r="BV339" s="81"/>
      <c r="BW339" s="81"/>
      <c r="BX339" s="81"/>
      <c r="BY339" s="81"/>
      <c r="BZ339" s="81"/>
      <c r="CA339" s="81"/>
      <c r="CB339" s="81"/>
      <c r="CC339" s="81"/>
      <c r="CD339" s="81"/>
      <c r="CE339" s="81"/>
      <c r="CF339" s="81"/>
      <c r="CG339" s="81"/>
      <c r="CH339" s="81"/>
      <c r="CI339" s="81"/>
      <c r="CJ339" s="81"/>
      <c r="CK339" s="81"/>
      <c r="CL339" s="81"/>
      <c r="CM339" s="81"/>
      <c r="CN339" s="81"/>
      <c r="CO339" s="81"/>
      <c r="CP339" s="81"/>
      <c r="CQ339" s="81"/>
      <c r="CR339" s="81"/>
      <c r="CS339" s="81"/>
      <c r="CT339" s="81"/>
      <c r="CU339" s="81"/>
      <c r="CV339" s="81"/>
      <c r="CW339" s="15"/>
      <c r="CX339" s="15"/>
      <c r="CY339" s="15"/>
    </row>
    <row r="340" spans="1:103" ht="15" customHeight="1" x14ac:dyDescent="0.2">
      <c r="A340" s="7">
        <v>339</v>
      </c>
      <c r="B340" s="8">
        <v>44347</v>
      </c>
      <c r="C340" s="10" t="s">
        <v>1993</v>
      </c>
      <c r="D340" s="10" t="s">
        <v>26</v>
      </c>
      <c r="E340" s="10"/>
      <c r="F340" s="10"/>
      <c r="G340" s="10" t="s">
        <v>2023</v>
      </c>
      <c r="H340" s="10" t="s">
        <v>28</v>
      </c>
      <c r="I340" s="10" t="s">
        <v>2024</v>
      </c>
      <c r="J340" s="11">
        <v>3105013938</v>
      </c>
      <c r="K340" s="11"/>
      <c r="L340" s="53">
        <v>3402928</v>
      </c>
      <c r="M340" s="53">
        <v>76541354</v>
      </c>
      <c r="N340" s="10" t="s">
        <v>2025</v>
      </c>
      <c r="O340" s="10" t="s">
        <v>2026</v>
      </c>
      <c r="P340" s="10">
        <v>3</v>
      </c>
      <c r="Q340" s="10">
        <v>0</v>
      </c>
      <c r="R340" s="10">
        <v>0</v>
      </c>
      <c r="S340" s="10">
        <v>1</v>
      </c>
      <c r="T340" s="10">
        <v>6</v>
      </c>
      <c r="U340" s="10">
        <v>1</v>
      </c>
      <c r="V340" s="10">
        <v>0</v>
      </c>
      <c r="W340" s="10"/>
      <c r="X340" s="10"/>
      <c r="Y340" s="10" t="s">
        <v>2027</v>
      </c>
      <c r="Z340" s="10"/>
      <c r="AA340" s="10"/>
      <c r="AB340" s="10"/>
      <c r="AC340" s="58">
        <v>100</v>
      </c>
      <c r="AD340" s="80"/>
      <c r="AE340" s="81"/>
      <c r="AF340" s="81"/>
      <c r="AG340" s="81"/>
      <c r="AH340" s="81"/>
      <c r="AI340" s="81"/>
      <c r="AJ340" s="81"/>
      <c r="AK340" s="81"/>
      <c r="AL340" s="81"/>
      <c r="AM340" s="81"/>
      <c r="AN340" s="81"/>
      <c r="AO340" s="81"/>
      <c r="AP340" s="81"/>
      <c r="AQ340" s="81"/>
      <c r="AR340" s="81"/>
      <c r="AS340" s="81"/>
      <c r="AT340" s="81"/>
      <c r="AU340" s="81"/>
      <c r="AV340" s="81"/>
      <c r="AW340" s="81"/>
      <c r="AX340" s="81"/>
      <c r="AY340" s="81"/>
      <c r="AZ340" s="81"/>
      <c r="BA340" s="81"/>
      <c r="BB340" s="81"/>
      <c r="BC340" s="81"/>
      <c r="BD340" s="81"/>
      <c r="BE340" s="81"/>
      <c r="BF340" s="81"/>
      <c r="BG340" s="81"/>
      <c r="BH340" s="81"/>
      <c r="BI340" s="81"/>
      <c r="BJ340" s="81"/>
      <c r="BK340" s="81"/>
      <c r="BL340" s="81"/>
      <c r="BM340" s="81"/>
      <c r="BN340" s="81"/>
      <c r="BO340" s="81"/>
      <c r="BP340" s="81"/>
      <c r="BQ340" s="81"/>
      <c r="BR340" s="81"/>
      <c r="BS340" s="81"/>
      <c r="BT340" s="81"/>
      <c r="BU340" s="81"/>
      <c r="BV340" s="81"/>
      <c r="BW340" s="81"/>
      <c r="BX340" s="81"/>
      <c r="BY340" s="81"/>
      <c r="BZ340" s="81"/>
      <c r="CA340" s="81"/>
      <c r="CB340" s="81"/>
      <c r="CC340" s="81"/>
      <c r="CD340" s="81"/>
      <c r="CE340" s="81"/>
      <c r="CF340" s="81"/>
      <c r="CG340" s="81"/>
      <c r="CH340" s="81"/>
      <c r="CI340" s="81"/>
      <c r="CJ340" s="81"/>
      <c r="CK340" s="81"/>
      <c r="CL340" s="81"/>
      <c r="CM340" s="81"/>
      <c r="CN340" s="81"/>
      <c r="CO340" s="81"/>
      <c r="CP340" s="81"/>
      <c r="CQ340" s="81"/>
      <c r="CR340" s="81"/>
      <c r="CS340" s="81"/>
      <c r="CT340" s="81"/>
      <c r="CU340" s="81"/>
      <c r="CV340" s="81"/>
      <c r="CW340" s="15"/>
      <c r="CX340" s="15"/>
      <c r="CY340" s="15"/>
    </row>
    <row r="341" spans="1:103" ht="15" customHeight="1" x14ac:dyDescent="0.2">
      <c r="A341" s="7">
        <v>340</v>
      </c>
      <c r="B341" s="8">
        <v>44348</v>
      </c>
      <c r="C341" s="10" t="s">
        <v>84</v>
      </c>
      <c r="D341" s="10" t="s">
        <v>63</v>
      </c>
      <c r="E341" s="10"/>
      <c r="F341" s="10"/>
      <c r="G341" s="10" t="s">
        <v>2028</v>
      </c>
      <c r="H341" s="10" t="s">
        <v>56</v>
      </c>
      <c r="I341" s="10" t="s">
        <v>2029</v>
      </c>
      <c r="J341" s="11">
        <v>3106380818</v>
      </c>
      <c r="K341" s="11">
        <v>17</v>
      </c>
      <c r="L341" s="53">
        <v>3409406</v>
      </c>
      <c r="M341" s="53">
        <v>76537945</v>
      </c>
      <c r="N341" s="10" t="s">
        <v>2030</v>
      </c>
      <c r="O341" s="10" t="s">
        <v>2031</v>
      </c>
      <c r="P341" s="10">
        <v>0</v>
      </c>
      <c r="Q341" s="10">
        <v>0</v>
      </c>
      <c r="R341" s="10">
        <v>0</v>
      </c>
      <c r="S341" s="10">
        <v>0</v>
      </c>
      <c r="T341" s="10">
        <v>1</v>
      </c>
      <c r="U341" s="10">
        <v>0</v>
      </c>
      <c r="V341" s="10">
        <v>0</v>
      </c>
      <c r="W341" s="10"/>
      <c r="X341" s="10"/>
      <c r="Y341" s="10" t="s">
        <v>2032</v>
      </c>
      <c r="Z341" s="10"/>
      <c r="AA341" s="10"/>
      <c r="AB341" s="10"/>
      <c r="AC341" s="10">
        <v>120</v>
      </c>
      <c r="AD341" s="80"/>
      <c r="AE341" s="81"/>
      <c r="AF341" s="81"/>
      <c r="AG341" s="81"/>
      <c r="AH341" s="81"/>
      <c r="AI341" s="81"/>
      <c r="AJ341" s="81"/>
      <c r="AK341" s="81"/>
      <c r="AL341" s="81"/>
      <c r="AM341" s="81"/>
      <c r="AN341" s="81"/>
      <c r="AO341" s="81"/>
      <c r="AP341" s="81"/>
      <c r="AQ341" s="81"/>
      <c r="AR341" s="81"/>
      <c r="AS341" s="81"/>
      <c r="AT341" s="81"/>
      <c r="AU341" s="81"/>
      <c r="AV341" s="81"/>
      <c r="AW341" s="81"/>
      <c r="AX341" s="81"/>
      <c r="AY341" s="81"/>
      <c r="AZ341" s="81"/>
      <c r="BA341" s="81"/>
      <c r="BB341" s="81"/>
      <c r="BC341" s="81"/>
      <c r="BD341" s="81"/>
      <c r="BE341" s="81"/>
      <c r="BF341" s="81"/>
      <c r="BG341" s="81"/>
      <c r="BH341" s="81"/>
      <c r="BI341" s="81"/>
      <c r="BJ341" s="81"/>
      <c r="BK341" s="81"/>
      <c r="BL341" s="81"/>
      <c r="BM341" s="81"/>
      <c r="BN341" s="81"/>
      <c r="BO341" s="81"/>
      <c r="BP341" s="81"/>
      <c r="BQ341" s="81"/>
      <c r="BR341" s="81"/>
      <c r="BS341" s="81"/>
      <c r="BT341" s="81"/>
      <c r="BU341" s="81"/>
      <c r="BV341" s="81"/>
      <c r="BW341" s="81"/>
      <c r="BX341" s="81"/>
      <c r="BY341" s="81"/>
      <c r="BZ341" s="81"/>
      <c r="CA341" s="81"/>
      <c r="CB341" s="81"/>
      <c r="CC341" s="81"/>
      <c r="CD341" s="81"/>
      <c r="CE341" s="81"/>
      <c r="CF341" s="81"/>
      <c r="CG341" s="81"/>
      <c r="CH341" s="81"/>
      <c r="CI341" s="81"/>
      <c r="CJ341" s="81"/>
      <c r="CK341" s="81"/>
      <c r="CL341" s="81"/>
      <c r="CM341" s="81"/>
      <c r="CN341" s="81"/>
      <c r="CO341" s="81"/>
      <c r="CP341" s="81"/>
      <c r="CQ341" s="81"/>
      <c r="CR341" s="81"/>
      <c r="CS341" s="81"/>
      <c r="CT341" s="81"/>
      <c r="CU341" s="81"/>
      <c r="CV341" s="81"/>
      <c r="CW341" s="15"/>
      <c r="CX341" s="15"/>
      <c r="CY341" s="15"/>
    </row>
    <row r="342" spans="1:103" ht="15" customHeight="1" x14ac:dyDescent="0.2">
      <c r="A342" s="7">
        <v>341</v>
      </c>
      <c r="B342" s="8">
        <v>44348</v>
      </c>
      <c r="C342" s="9" t="s">
        <v>25</v>
      </c>
      <c r="D342" s="10" t="s">
        <v>680</v>
      </c>
      <c r="E342" s="10"/>
      <c r="F342" s="68">
        <v>43840</v>
      </c>
      <c r="G342" s="10" t="s">
        <v>2033</v>
      </c>
      <c r="H342" s="10" t="s">
        <v>28</v>
      </c>
      <c r="I342" s="10" t="s">
        <v>2034</v>
      </c>
      <c r="J342" s="11">
        <v>3156813662</v>
      </c>
      <c r="K342" s="11">
        <v>17</v>
      </c>
      <c r="L342" s="53">
        <v>3422775</v>
      </c>
      <c r="M342" s="53">
        <v>76547098</v>
      </c>
      <c r="N342" s="10" t="s">
        <v>2035</v>
      </c>
      <c r="O342" s="94" t="s">
        <v>2036</v>
      </c>
      <c r="P342" s="10">
        <v>1</v>
      </c>
      <c r="Q342" s="10">
        <v>0</v>
      </c>
      <c r="R342" s="10">
        <v>0</v>
      </c>
      <c r="S342" s="10">
        <v>0</v>
      </c>
      <c r="T342" s="10">
        <v>0</v>
      </c>
      <c r="U342" s="10">
        <v>0</v>
      </c>
      <c r="V342" s="10">
        <v>0</v>
      </c>
      <c r="W342" s="10" t="s">
        <v>42</v>
      </c>
      <c r="X342" s="10"/>
      <c r="Y342" s="10" t="s">
        <v>2037</v>
      </c>
      <c r="Z342" s="10"/>
      <c r="AA342" s="10"/>
      <c r="AB342" s="10"/>
      <c r="AC342" s="10">
        <v>200</v>
      </c>
      <c r="AD342" s="80"/>
      <c r="AE342" s="81"/>
      <c r="AF342" s="81"/>
      <c r="AG342" s="81"/>
      <c r="AH342" s="81"/>
      <c r="AI342" s="81"/>
      <c r="AJ342" s="81"/>
      <c r="AK342" s="81"/>
      <c r="AL342" s="81"/>
      <c r="AM342" s="81"/>
      <c r="AN342" s="81"/>
      <c r="AO342" s="81"/>
      <c r="AP342" s="81"/>
      <c r="AQ342" s="81"/>
      <c r="AR342" s="81"/>
      <c r="AS342" s="81"/>
      <c r="AT342" s="81"/>
      <c r="AU342" s="81"/>
      <c r="AV342" s="81"/>
      <c r="AW342" s="81"/>
      <c r="AX342" s="81"/>
      <c r="AY342" s="81"/>
      <c r="AZ342" s="81"/>
      <c r="BA342" s="81"/>
      <c r="BB342" s="81"/>
      <c r="BC342" s="81"/>
      <c r="BD342" s="81"/>
      <c r="BE342" s="81"/>
      <c r="BF342" s="81"/>
      <c r="BG342" s="81"/>
      <c r="BH342" s="81"/>
      <c r="BI342" s="81"/>
      <c r="BJ342" s="81"/>
      <c r="BK342" s="81"/>
      <c r="BL342" s="81"/>
      <c r="BM342" s="81"/>
      <c r="BN342" s="81"/>
      <c r="BO342" s="81"/>
      <c r="BP342" s="81"/>
      <c r="BQ342" s="81"/>
      <c r="BR342" s="81"/>
      <c r="BS342" s="81"/>
      <c r="BT342" s="81"/>
      <c r="BU342" s="81"/>
      <c r="BV342" s="81"/>
      <c r="BW342" s="81"/>
      <c r="BX342" s="81"/>
      <c r="BY342" s="81"/>
      <c r="BZ342" s="81"/>
      <c r="CA342" s="81"/>
      <c r="CB342" s="81"/>
      <c r="CC342" s="81"/>
      <c r="CD342" s="81"/>
      <c r="CE342" s="81"/>
      <c r="CF342" s="81"/>
      <c r="CG342" s="81"/>
      <c r="CH342" s="81"/>
      <c r="CI342" s="81"/>
      <c r="CJ342" s="81"/>
      <c r="CK342" s="81"/>
      <c r="CL342" s="81"/>
      <c r="CM342" s="81"/>
      <c r="CN342" s="81"/>
      <c r="CO342" s="81"/>
      <c r="CP342" s="81"/>
      <c r="CQ342" s="81"/>
      <c r="CR342" s="81"/>
      <c r="CS342" s="81"/>
      <c r="CT342" s="81"/>
      <c r="CU342" s="81"/>
      <c r="CV342" s="81"/>
      <c r="CW342" s="15"/>
      <c r="CX342" s="15"/>
      <c r="CY342" s="15"/>
    </row>
    <row r="343" spans="1:103" ht="15" customHeight="1" x14ac:dyDescent="0.2">
      <c r="A343" s="7">
        <v>342</v>
      </c>
      <c r="B343" s="8">
        <v>44348</v>
      </c>
      <c r="C343" s="9" t="s">
        <v>25</v>
      </c>
      <c r="D343" s="10" t="s">
        <v>680</v>
      </c>
      <c r="E343" s="10"/>
      <c r="F343" s="68">
        <v>43902</v>
      </c>
      <c r="G343" s="10" t="s">
        <v>2038</v>
      </c>
      <c r="H343" s="10" t="s">
        <v>28</v>
      </c>
      <c r="I343" s="10" t="s">
        <v>2039</v>
      </c>
      <c r="J343" s="11">
        <v>3840420</v>
      </c>
      <c r="K343" s="11">
        <v>17</v>
      </c>
      <c r="L343" s="53">
        <v>3399121</v>
      </c>
      <c r="M343" s="53">
        <v>76543132</v>
      </c>
      <c r="N343" s="10" t="s">
        <v>2040</v>
      </c>
      <c r="O343" s="10" t="s">
        <v>2041</v>
      </c>
      <c r="P343" s="10">
        <v>1</v>
      </c>
      <c r="Q343" s="10">
        <v>0</v>
      </c>
      <c r="R343" s="10">
        <v>0</v>
      </c>
      <c r="S343" s="10">
        <v>0</v>
      </c>
      <c r="T343" s="10">
        <v>0</v>
      </c>
      <c r="U343" s="10">
        <v>0</v>
      </c>
      <c r="V343" s="10">
        <v>0</v>
      </c>
      <c r="W343" s="10" t="s">
        <v>42</v>
      </c>
      <c r="X343" s="10"/>
      <c r="Y343" s="10" t="s">
        <v>2042</v>
      </c>
      <c r="Z343" s="10"/>
      <c r="AA343" s="10"/>
      <c r="AB343" s="10"/>
      <c r="AC343" s="10">
        <v>40</v>
      </c>
      <c r="AD343" s="80"/>
      <c r="AE343" s="81"/>
      <c r="AF343" s="81"/>
      <c r="AG343" s="81"/>
      <c r="AH343" s="81"/>
      <c r="AI343" s="81"/>
      <c r="AJ343" s="81"/>
      <c r="AK343" s="81"/>
      <c r="AL343" s="81"/>
      <c r="AM343" s="81"/>
      <c r="AN343" s="81"/>
      <c r="AO343" s="81"/>
      <c r="AP343" s="81"/>
      <c r="AQ343" s="81"/>
      <c r="AR343" s="81"/>
      <c r="AS343" s="81"/>
      <c r="AT343" s="81"/>
      <c r="AU343" s="81"/>
      <c r="AV343" s="81"/>
      <c r="AW343" s="81"/>
      <c r="AX343" s="81"/>
      <c r="AY343" s="81"/>
      <c r="AZ343" s="81"/>
      <c r="BA343" s="81"/>
      <c r="BB343" s="81"/>
      <c r="BC343" s="81"/>
      <c r="BD343" s="81"/>
      <c r="BE343" s="81"/>
      <c r="BF343" s="81"/>
      <c r="BG343" s="81"/>
      <c r="BH343" s="81"/>
      <c r="BI343" s="81"/>
      <c r="BJ343" s="81"/>
      <c r="BK343" s="81"/>
      <c r="BL343" s="81"/>
      <c r="BM343" s="81"/>
      <c r="BN343" s="81"/>
      <c r="BO343" s="81"/>
      <c r="BP343" s="81"/>
      <c r="BQ343" s="81"/>
      <c r="BR343" s="81"/>
      <c r="BS343" s="81"/>
      <c r="BT343" s="81"/>
      <c r="BU343" s="81"/>
      <c r="BV343" s="81"/>
      <c r="BW343" s="81"/>
      <c r="BX343" s="81"/>
      <c r="BY343" s="81"/>
      <c r="BZ343" s="81"/>
      <c r="CA343" s="81"/>
      <c r="CB343" s="81"/>
      <c r="CC343" s="81"/>
      <c r="CD343" s="81"/>
      <c r="CE343" s="81"/>
      <c r="CF343" s="81"/>
      <c r="CG343" s="81"/>
      <c r="CH343" s="81"/>
      <c r="CI343" s="81"/>
      <c r="CJ343" s="81"/>
      <c r="CK343" s="81"/>
      <c r="CL343" s="81"/>
      <c r="CM343" s="81"/>
      <c r="CN343" s="81"/>
      <c r="CO343" s="81"/>
      <c r="CP343" s="81"/>
      <c r="CQ343" s="81"/>
      <c r="CR343" s="81"/>
      <c r="CS343" s="81"/>
      <c r="CT343" s="81"/>
      <c r="CU343" s="81"/>
      <c r="CV343" s="81"/>
      <c r="CW343" s="15"/>
      <c r="CX343" s="15"/>
      <c r="CY343" s="15"/>
    </row>
    <row r="344" spans="1:103" ht="15" customHeight="1" x14ac:dyDescent="0.2">
      <c r="A344" s="62">
        <v>343</v>
      </c>
      <c r="B344" s="63">
        <v>44349</v>
      </c>
      <c r="C344" s="95" t="s">
        <v>847</v>
      </c>
      <c r="D344" s="64" t="s">
        <v>26</v>
      </c>
      <c r="E344" s="64"/>
      <c r="F344" s="96"/>
      <c r="G344" s="64" t="s">
        <v>2043</v>
      </c>
      <c r="H344" s="64" t="s">
        <v>224</v>
      </c>
      <c r="I344" s="64" t="s">
        <v>2044</v>
      </c>
      <c r="J344" s="62">
        <v>8933019</v>
      </c>
      <c r="K344" s="62">
        <v>2</v>
      </c>
      <c r="L344" s="97">
        <v>3450881</v>
      </c>
      <c r="M344" s="97">
        <v>76544090</v>
      </c>
      <c r="N344" s="64" t="s">
        <v>2045</v>
      </c>
      <c r="O344" s="64" t="s">
        <v>2046</v>
      </c>
      <c r="P344" s="64">
        <v>2</v>
      </c>
      <c r="Q344" s="64">
        <v>0</v>
      </c>
      <c r="R344" s="64">
        <v>0</v>
      </c>
      <c r="S344" s="64">
        <v>0</v>
      </c>
      <c r="T344" s="64">
        <v>0</v>
      </c>
      <c r="U344" s="64">
        <v>0</v>
      </c>
      <c r="V344" s="64">
        <v>0</v>
      </c>
      <c r="W344" s="64"/>
      <c r="X344" s="64"/>
      <c r="Y344" s="64" t="s">
        <v>2047</v>
      </c>
      <c r="Z344" s="64"/>
      <c r="AA344" s="64"/>
      <c r="AB344" s="64"/>
      <c r="AC344" s="98">
        <v>100</v>
      </c>
      <c r="AD344" s="99"/>
      <c r="AE344" s="100"/>
      <c r="AF344" s="100"/>
      <c r="AG344" s="100"/>
      <c r="AH344" s="100"/>
      <c r="AI344" s="100"/>
      <c r="AJ344" s="100"/>
      <c r="AK344" s="100"/>
      <c r="AL344" s="100"/>
      <c r="AM344" s="100"/>
      <c r="AN344" s="100"/>
      <c r="AO344" s="100"/>
      <c r="AP344" s="100"/>
      <c r="AQ344" s="100"/>
      <c r="AR344" s="100"/>
      <c r="AS344" s="100"/>
      <c r="AT344" s="100"/>
      <c r="AU344" s="100"/>
      <c r="AV344" s="100"/>
      <c r="AW344" s="100"/>
      <c r="AX344" s="100"/>
      <c r="AY344" s="100"/>
      <c r="AZ344" s="100"/>
      <c r="BA344" s="100"/>
      <c r="BB344" s="100"/>
      <c r="BC344" s="100"/>
      <c r="BD344" s="100"/>
      <c r="BE344" s="100"/>
      <c r="BF344" s="100"/>
      <c r="BG344" s="100"/>
      <c r="BH344" s="100"/>
      <c r="BI344" s="100"/>
      <c r="BJ344" s="100"/>
      <c r="BK344" s="100"/>
      <c r="BL344" s="100"/>
      <c r="BM344" s="100"/>
      <c r="BN344" s="100"/>
      <c r="BO344" s="100"/>
      <c r="BP344" s="100"/>
      <c r="BQ344" s="100"/>
      <c r="BR344" s="100"/>
      <c r="BS344" s="100"/>
      <c r="BT344" s="100"/>
      <c r="BU344" s="100"/>
      <c r="BV344" s="100"/>
      <c r="BW344" s="100"/>
      <c r="BX344" s="100"/>
      <c r="BY344" s="100"/>
      <c r="BZ344" s="100"/>
      <c r="CA344" s="100"/>
      <c r="CB344" s="100"/>
      <c r="CC344" s="100"/>
      <c r="CD344" s="100"/>
      <c r="CE344" s="100"/>
      <c r="CF344" s="100"/>
      <c r="CG344" s="100"/>
      <c r="CH344" s="100"/>
      <c r="CI344" s="100"/>
      <c r="CJ344" s="100"/>
      <c r="CK344" s="100"/>
      <c r="CL344" s="100"/>
      <c r="CM344" s="100"/>
      <c r="CN344" s="100"/>
      <c r="CO344" s="100"/>
      <c r="CP344" s="100"/>
      <c r="CQ344" s="100"/>
      <c r="CR344" s="100"/>
      <c r="CS344" s="100"/>
      <c r="CT344" s="100"/>
      <c r="CU344" s="100"/>
      <c r="CV344" s="100"/>
      <c r="CW344" s="66"/>
      <c r="CX344" s="66"/>
      <c r="CY344" s="66"/>
    </row>
    <row r="345" spans="1:103" ht="15" customHeight="1" x14ac:dyDescent="0.2">
      <c r="A345" s="7">
        <v>344</v>
      </c>
      <c r="B345" s="8">
        <v>44350</v>
      </c>
      <c r="C345" s="10" t="s">
        <v>1993</v>
      </c>
      <c r="D345" s="10" t="s">
        <v>26</v>
      </c>
      <c r="E345" s="10"/>
      <c r="F345" s="10"/>
      <c r="G345" s="10" t="s">
        <v>2048</v>
      </c>
      <c r="H345" s="10" t="s">
        <v>28</v>
      </c>
      <c r="I345" s="10" t="s">
        <v>2049</v>
      </c>
      <c r="J345" s="11" t="s">
        <v>2050</v>
      </c>
      <c r="K345" s="11">
        <v>2</v>
      </c>
      <c r="L345" s="53">
        <v>3450374</v>
      </c>
      <c r="M345" s="53">
        <v>76544979</v>
      </c>
      <c r="N345" s="10" t="s">
        <v>2051</v>
      </c>
      <c r="O345" s="10" t="s">
        <v>2052</v>
      </c>
      <c r="P345" s="10">
        <v>1</v>
      </c>
      <c r="Q345" s="10">
        <v>0</v>
      </c>
      <c r="R345" s="10">
        <v>0</v>
      </c>
      <c r="S345" s="10">
        <v>0</v>
      </c>
      <c r="T345" s="10">
        <v>0</v>
      </c>
      <c r="U345" s="10">
        <v>0</v>
      </c>
      <c r="V345" s="10">
        <v>0</v>
      </c>
      <c r="W345" s="10"/>
      <c r="X345" s="10"/>
      <c r="Y345" s="10" t="s">
        <v>2053</v>
      </c>
      <c r="Z345" s="10"/>
      <c r="AA345" s="10"/>
      <c r="AB345" s="10"/>
      <c r="AC345" s="98">
        <v>100</v>
      </c>
      <c r="AD345" s="80"/>
      <c r="AE345" s="81"/>
      <c r="AF345" s="81"/>
      <c r="AG345" s="81"/>
      <c r="AH345" s="81"/>
      <c r="AI345" s="81"/>
      <c r="AJ345" s="81"/>
      <c r="AK345" s="81"/>
      <c r="AL345" s="81"/>
      <c r="AM345" s="81"/>
      <c r="AN345" s="81"/>
      <c r="AO345" s="81"/>
      <c r="AP345" s="81"/>
      <c r="AQ345" s="81"/>
      <c r="AR345" s="81"/>
      <c r="AS345" s="81"/>
      <c r="AT345" s="81"/>
      <c r="AU345" s="81"/>
      <c r="AV345" s="81"/>
      <c r="AW345" s="81"/>
      <c r="AX345" s="81"/>
      <c r="AY345" s="81"/>
      <c r="AZ345" s="81"/>
      <c r="BA345" s="81"/>
      <c r="BB345" s="81"/>
      <c r="BC345" s="81"/>
      <c r="BD345" s="81"/>
      <c r="BE345" s="81"/>
      <c r="BF345" s="81"/>
      <c r="BG345" s="81"/>
      <c r="BH345" s="81"/>
      <c r="BI345" s="81"/>
      <c r="BJ345" s="81"/>
      <c r="BK345" s="81"/>
      <c r="BL345" s="81"/>
      <c r="BM345" s="81"/>
      <c r="BN345" s="81"/>
      <c r="BO345" s="81"/>
      <c r="BP345" s="81"/>
      <c r="BQ345" s="81"/>
      <c r="BR345" s="81"/>
      <c r="BS345" s="81"/>
      <c r="BT345" s="81"/>
      <c r="BU345" s="81"/>
      <c r="BV345" s="81"/>
      <c r="BW345" s="81"/>
      <c r="BX345" s="81"/>
      <c r="BY345" s="81"/>
      <c r="BZ345" s="81"/>
      <c r="CA345" s="81"/>
      <c r="CB345" s="81"/>
      <c r="CC345" s="81"/>
      <c r="CD345" s="81"/>
      <c r="CE345" s="81"/>
      <c r="CF345" s="81"/>
      <c r="CG345" s="81"/>
      <c r="CH345" s="81"/>
      <c r="CI345" s="81"/>
      <c r="CJ345" s="81"/>
      <c r="CK345" s="81"/>
      <c r="CL345" s="81"/>
      <c r="CM345" s="81"/>
      <c r="CN345" s="81"/>
      <c r="CO345" s="81"/>
      <c r="CP345" s="81"/>
      <c r="CQ345" s="81"/>
      <c r="CR345" s="81"/>
      <c r="CS345" s="81"/>
      <c r="CT345" s="81"/>
      <c r="CU345" s="81"/>
      <c r="CV345" s="81"/>
      <c r="CW345" s="15"/>
      <c r="CX345" s="15"/>
      <c r="CY345" s="15"/>
    </row>
    <row r="346" spans="1:103" ht="15" customHeight="1" x14ac:dyDescent="0.2">
      <c r="A346" s="7">
        <v>345</v>
      </c>
      <c r="B346" s="8">
        <v>44350</v>
      </c>
      <c r="C346" s="10" t="s">
        <v>84</v>
      </c>
      <c r="D346" s="10" t="s">
        <v>26</v>
      </c>
      <c r="E346" s="10"/>
      <c r="F346" s="10"/>
      <c r="G346" s="10" t="s">
        <v>2054</v>
      </c>
      <c r="H346" s="10" t="s">
        <v>101</v>
      </c>
      <c r="I346" s="10" t="s">
        <v>2055</v>
      </c>
      <c r="J346" s="11">
        <v>3166160676</v>
      </c>
      <c r="K346" s="11">
        <v>17</v>
      </c>
      <c r="L346" s="53">
        <v>3404490</v>
      </c>
      <c r="M346" s="53">
        <v>76528950</v>
      </c>
      <c r="N346" s="10" t="s">
        <v>2056</v>
      </c>
      <c r="O346" s="10" t="s">
        <v>2057</v>
      </c>
      <c r="P346" s="10">
        <v>1</v>
      </c>
      <c r="Q346" s="10">
        <v>0</v>
      </c>
      <c r="R346" s="10">
        <v>0</v>
      </c>
      <c r="S346" s="10">
        <v>0</v>
      </c>
      <c r="T346" s="10">
        <v>0</v>
      </c>
      <c r="U346" s="10">
        <v>0</v>
      </c>
      <c r="V346" s="10">
        <v>0</v>
      </c>
      <c r="W346" s="10"/>
      <c r="X346" s="10"/>
      <c r="Y346" s="10" t="s">
        <v>2032</v>
      </c>
      <c r="Z346" s="10"/>
      <c r="AA346" s="10"/>
      <c r="AB346" s="10"/>
      <c r="AC346" s="10">
        <v>35</v>
      </c>
      <c r="AD346" s="80"/>
      <c r="AE346" s="81"/>
      <c r="AF346" s="81"/>
      <c r="AG346" s="81"/>
      <c r="AH346" s="81"/>
      <c r="AI346" s="81"/>
      <c r="AJ346" s="81"/>
      <c r="AK346" s="81"/>
      <c r="AL346" s="81"/>
      <c r="AM346" s="81"/>
      <c r="AN346" s="81"/>
      <c r="AO346" s="81"/>
      <c r="AP346" s="81"/>
      <c r="AQ346" s="81"/>
      <c r="AR346" s="81"/>
      <c r="AS346" s="81"/>
      <c r="AT346" s="81"/>
      <c r="AU346" s="81"/>
      <c r="AV346" s="81"/>
      <c r="AW346" s="81"/>
      <c r="AX346" s="81"/>
      <c r="AY346" s="81"/>
      <c r="AZ346" s="81"/>
      <c r="BA346" s="81"/>
      <c r="BB346" s="81"/>
      <c r="BC346" s="81"/>
      <c r="BD346" s="81"/>
      <c r="BE346" s="81"/>
      <c r="BF346" s="81"/>
      <c r="BG346" s="81"/>
      <c r="BH346" s="81"/>
      <c r="BI346" s="81"/>
      <c r="BJ346" s="81"/>
      <c r="BK346" s="81"/>
      <c r="BL346" s="81"/>
      <c r="BM346" s="81"/>
      <c r="BN346" s="81"/>
      <c r="BO346" s="81"/>
      <c r="BP346" s="81"/>
      <c r="BQ346" s="81"/>
      <c r="BR346" s="81"/>
      <c r="BS346" s="81"/>
      <c r="BT346" s="81"/>
      <c r="BU346" s="81"/>
      <c r="BV346" s="81"/>
      <c r="BW346" s="81"/>
      <c r="BX346" s="81"/>
      <c r="BY346" s="81"/>
      <c r="BZ346" s="81"/>
      <c r="CA346" s="81"/>
      <c r="CB346" s="81"/>
      <c r="CC346" s="81"/>
      <c r="CD346" s="81"/>
      <c r="CE346" s="81"/>
      <c r="CF346" s="81"/>
      <c r="CG346" s="81"/>
      <c r="CH346" s="81"/>
      <c r="CI346" s="81"/>
      <c r="CJ346" s="81"/>
      <c r="CK346" s="81"/>
      <c r="CL346" s="81"/>
      <c r="CM346" s="81"/>
      <c r="CN346" s="81"/>
      <c r="CO346" s="81"/>
      <c r="CP346" s="81"/>
      <c r="CQ346" s="81"/>
      <c r="CR346" s="81"/>
      <c r="CS346" s="81"/>
      <c r="CT346" s="81"/>
      <c r="CU346" s="81"/>
      <c r="CV346" s="81"/>
      <c r="CW346" s="15"/>
      <c r="CX346" s="15"/>
      <c r="CY346" s="15"/>
    </row>
    <row r="347" spans="1:103" ht="15" customHeight="1" x14ac:dyDescent="0.2">
      <c r="A347" s="7">
        <v>346</v>
      </c>
      <c r="B347" s="8">
        <v>44350</v>
      </c>
      <c r="C347" s="10" t="s">
        <v>84</v>
      </c>
      <c r="D347" s="10" t="s">
        <v>35</v>
      </c>
      <c r="E347" s="10"/>
      <c r="F347" s="68">
        <v>44109</v>
      </c>
      <c r="G347" s="10" t="s">
        <v>2058</v>
      </c>
      <c r="H347" s="10" t="s">
        <v>101</v>
      </c>
      <c r="I347" s="10" t="s">
        <v>2059</v>
      </c>
      <c r="J347" s="11">
        <v>3166160676</v>
      </c>
      <c r="K347" s="11">
        <v>17</v>
      </c>
      <c r="L347" s="53">
        <v>3403862</v>
      </c>
      <c r="M347" s="53">
        <v>76528474</v>
      </c>
      <c r="N347" s="10" t="s">
        <v>2060</v>
      </c>
      <c r="O347" s="10" t="s">
        <v>2061</v>
      </c>
      <c r="P347" s="10">
        <v>1</v>
      </c>
      <c r="Q347" s="10">
        <v>0</v>
      </c>
      <c r="R347" s="10">
        <v>0</v>
      </c>
      <c r="S347" s="10">
        <v>0</v>
      </c>
      <c r="T347" s="10">
        <v>0</v>
      </c>
      <c r="U347" s="10">
        <v>0</v>
      </c>
      <c r="V347" s="10">
        <v>1</v>
      </c>
      <c r="W347" s="10" t="s">
        <v>1809</v>
      </c>
      <c r="X347" s="10"/>
      <c r="Y347" s="10" t="s">
        <v>2062</v>
      </c>
      <c r="Z347" s="10"/>
      <c r="AA347" s="10"/>
      <c r="AB347" s="10"/>
      <c r="AC347" s="10">
        <v>40</v>
      </c>
      <c r="AD347" s="80"/>
      <c r="AE347" s="81"/>
      <c r="AF347" s="81"/>
      <c r="AG347" s="81"/>
      <c r="AH347" s="81"/>
      <c r="AI347" s="81"/>
      <c r="AJ347" s="81"/>
      <c r="AK347" s="81"/>
      <c r="AL347" s="81"/>
      <c r="AM347" s="81"/>
      <c r="AN347" s="81"/>
      <c r="AO347" s="81"/>
      <c r="AP347" s="81"/>
      <c r="AQ347" s="81"/>
      <c r="AR347" s="81"/>
      <c r="AS347" s="81"/>
      <c r="AT347" s="81"/>
      <c r="AU347" s="81"/>
      <c r="AV347" s="81"/>
      <c r="AW347" s="81"/>
      <c r="AX347" s="81"/>
      <c r="AY347" s="81"/>
      <c r="AZ347" s="81"/>
      <c r="BA347" s="81"/>
      <c r="BB347" s="81"/>
      <c r="BC347" s="81"/>
      <c r="BD347" s="81"/>
      <c r="BE347" s="81"/>
      <c r="BF347" s="81"/>
      <c r="BG347" s="81"/>
      <c r="BH347" s="81"/>
      <c r="BI347" s="81"/>
      <c r="BJ347" s="81"/>
      <c r="BK347" s="81"/>
      <c r="BL347" s="81"/>
      <c r="BM347" s="81"/>
      <c r="BN347" s="81"/>
      <c r="BO347" s="81"/>
      <c r="BP347" s="81"/>
      <c r="BQ347" s="81"/>
      <c r="BR347" s="81"/>
      <c r="BS347" s="81"/>
      <c r="BT347" s="81"/>
      <c r="BU347" s="81"/>
      <c r="BV347" s="81"/>
      <c r="BW347" s="81"/>
      <c r="BX347" s="81"/>
      <c r="BY347" s="81"/>
      <c r="BZ347" s="81"/>
      <c r="CA347" s="81"/>
      <c r="CB347" s="81"/>
      <c r="CC347" s="81"/>
      <c r="CD347" s="81"/>
      <c r="CE347" s="81"/>
      <c r="CF347" s="81"/>
      <c r="CG347" s="81"/>
      <c r="CH347" s="81"/>
      <c r="CI347" s="81"/>
      <c r="CJ347" s="81"/>
      <c r="CK347" s="81"/>
      <c r="CL347" s="81"/>
      <c r="CM347" s="81"/>
      <c r="CN347" s="81"/>
      <c r="CO347" s="81"/>
      <c r="CP347" s="81"/>
      <c r="CQ347" s="81"/>
      <c r="CR347" s="81"/>
      <c r="CS347" s="81"/>
      <c r="CT347" s="81"/>
      <c r="CU347" s="81"/>
      <c r="CV347" s="81"/>
      <c r="CW347" s="15"/>
      <c r="CX347" s="15"/>
      <c r="CY347" s="15"/>
    </row>
    <row r="348" spans="1:103" ht="15" customHeight="1" x14ac:dyDescent="0.2">
      <c r="A348" s="7">
        <v>347</v>
      </c>
      <c r="B348" s="8">
        <v>44350</v>
      </c>
      <c r="C348" s="10" t="s">
        <v>84</v>
      </c>
      <c r="D348" s="10" t="s">
        <v>35</v>
      </c>
      <c r="E348" s="10" t="s">
        <v>469</v>
      </c>
      <c r="F348" s="68">
        <v>44054</v>
      </c>
      <c r="G348" s="10" t="s">
        <v>2063</v>
      </c>
      <c r="H348" s="10" t="s">
        <v>101</v>
      </c>
      <c r="I348" s="10" t="s">
        <v>2064</v>
      </c>
      <c r="J348" s="11">
        <v>3166160676</v>
      </c>
      <c r="K348" s="11">
        <v>17</v>
      </c>
      <c r="L348" s="53">
        <v>3404601</v>
      </c>
      <c r="M348" s="53">
        <v>76527949</v>
      </c>
      <c r="N348" s="10" t="s">
        <v>2060</v>
      </c>
      <c r="O348" s="10" t="s">
        <v>2065</v>
      </c>
      <c r="P348" s="10">
        <v>1</v>
      </c>
      <c r="Q348" s="10">
        <v>0</v>
      </c>
      <c r="R348" s="10">
        <v>0</v>
      </c>
      <c r="S348" s="10">
        <v>0</v>
      </c>
      <c r="T348" s="10">
        <v>1</v>
      </c>
      <c r="U348" s="10">
        <v>0</v>
      </c>
      <c r="V348" s="10">
        <v>1</v>
      </c>
      <c r="W348" s="10" t="s">
        <v>1879</v>
      </c>
      <c r="X348" s="10"/>
      <c r="Y348" s="10" t="s">
        <v>2066</v>
      </c>
      <c r="Z348" s="10"/>
      <c r="AA348" s="10"/>
      <c r="AB348" s="10"/>
      <c r="AC348" s="10">
        <v>35</v>
      </c>
      <c r="AD348" s="80"/>
      <c r="AE348" s="81"/>
      <c r="AF348" s="81"/>
      <c r="AG348" s="81"/>
      <c r="AH348" s="81"/>
      <c r="AI348" s="81"/>
      <c r="AJ348" s="81"/>
      <c r="AK348" s="81"/>
      <c r="AL348" s="81"/>
      <c r="AM348" s="81"/>
      <c r="AN348" s="81"/>
      <c r="AO348" s="81"/>
      <c r="AP348" s="81"/>
      <c r="AQ348" s="81"/>
      <c r="AR348" s="81"/>
      <c r="AS348" s="81"/>
      <c r="AT348" s="81"/>
      <c r="AU348" s="81"/>
      <c r="AV348" s="81"/>
      <c r="AW348" s="81"/>
      <c r="AX348" s="81"/>
      <c r="AY348" s="81"/>
      <c r="AZ348" s="81"/>
      <c r="BA348" s="81"/>
      <c r="BB348" s="81"/>
      <c r="BC348" s="81"/>
      <c r="BD348" s="81"/>
      <c r="BE348" s="81"/>
      <c r="BF348" s="81"/>
      <c r="BG348" s="81"/>
      <c r="BH348" s="81"/>
      <c r="BI348" s="81"/>
      <c r="BJ348" s="81"/>
      <c r="BK348" s="81"/>
      <c r="BL348" s="81"/>
      <c r="BM348" s="81"/>
      <c r="BN348" s="81"/>
      <c r="BO348" s="81"/>
      <c r="BP348" s="81"/>
      <c r="BQ348" s="81"/>
      <c r="BR348" s="81"/>
      <c r="BS348" s="81"/>
      <c r="BT348" s="81"/>
      <c r="BU348" s="81"/>
      <c r="BV348" s="81"/>
      <c r="BW348" s="81"/>
      <c r="BX348" s="81"/>
      <c r="BY348" s="81"/>
      <c r="BZ348" s="81"/>
      <c r="CA348" s="81"/>
      <c r="CB348" s="81"/>
      <c r="CC348" s="81"/>
      <c r="CD348" s="81"/>
      <c r="CE348" s="81"/>
      <c r="CF348" s="81"/>
      <c r="CG348" s="81"/>
      <c r="CH348" s="81"/>
      <c r="CI348" s="81"/>
      <c r="CJ348" s="81"/>
      <c r="CK348" s="81"/>
      <c r="CL348" s="81"/>
      <c r="CM348" s="81"/>
      <c r="CN348" s="81"/>
      <c r="CO348" s="81"/>
      <c r="CP348" s="81"/>
      <c r="CQ348" s="81"/>
      <c r="CR348" s="81"/>
      <c r="CS348" s="81"/>
      <c r="CT348" s="81"/>
      <c r="CU348" s="81"/>
      <c r="CV348" s="81"/>
      <c r="CW348" s="15"/>
      <c r="CX348" s="15"/>
      <c r="CY348" s="15"/>
    </row>
    <row r="349" spans="1:103" ht="15" customHeight="1" x14ac:dyDescent="0.2">
      <c r="A349" s="7">
        <v>348</v>
      </c>
      <c r="B349" s="8">
        <v>44350</v>
      </c>
      <c r="C349" s="10" t="s">
        <v>84</v>
      </c>
      <c r="D349" s="10" t="s">
        <v>35</v>
      </c>
      <c r="E349" s="10"/>
      <c r="F349" s="68">
        <v>44103</v>
      </c>
      <c r="G349" s="10" t="s">
        <v>2067</v>
      </c>
      <c r="H349" s="10" t="s">
        <v>101</v>
      </c>
      <c r="I349" s="10" t="s">
        <v>2068</v>
      </c>
      <c r="J349" s="11">
        <v>3166160676</v>
      </c>
      <c r="K349" s="11">
        <v>17</v>
      </c>
      <c r="L349" s="53">
        <v>3403554</v>
      </c>
      <c r="M349" s="53">
        <v>76527698</v>
      </c>
      <c r="N349" s="10" t="s">
        <v>2060</v>
      </c>
      <c r="O349" s="10" t="s">
        <v>2069</v>
      </c>
      <c r="P349" s="10">
        <v>1</v>
      </c>
      <c r="Q349" s="10">
        <v>0</v>
      </c>
      <c r="R349" s="10">
        <v>0</v>
      </c>
      <c r="S349" s="10">
        <v>0</v>
      </c>
      <c r="T349" s="10">
        <v>0</v>
      </c>
      <c r="U349" s="10">
        <v>0</v>
      </c>
      <c r="V349" s="10">
        <v>1</v>
      </c>
      <c r="W349" s="10" t="s">
        <v>1879</v>
      </c>
      <c r="X349" s="10"/>
      <c r="Y349" s="10" t="s">
        <v>2070</v>
      </c>
      <c r="Z349" s="10"/>
      <c r="AA349" s="10"/>
      <c r="AB349" s="10"/>
      <c r="AC349" s="10">
        <v>30</v>
      </c>
      <c r="AD349" s="80"/>
      <c r="AE349" s="81"/>
      <c r="AF349" s="81"/>
      <c r="AG349" s="81"/>
      <c r="AH349" s="81"/>
      <c r="AI349" s="81"/>
      <c r="AJ349" s="81"/>
      <c r="AK349" s="81"/>
      <c r="AL349" s="81"/>
      <c r="AM349" s="81"/>
      <c r="AN349" s="81"/>
      <c r="AO349" s="81"/>
      <c r="AP349" s="81"/>
      <c r="AQ349" s="81"/>
      <c r="AR349" s="81"/>
      <c r="AS349" s="81"/>
      <c r="AT349" s="81"/>
      <c r="AU349" s="81"/>
      <c r="AV349" s="81"/>
      <c r="AW349" s="81"/>
      <c r="AX349" s="81"/>
      <c r="AY349" s="81"/>
      <c r="AZ349" s="81"/>
      <c r="BA349" s="81"/>
      <c r="BB349" s="81"/>
      <c r="BC349" s="81"/>
      <c r="BD349" s="81"/>
      <c r="BE349" s="81"/>
      <c r="BF349" s="81"/>
      <c r="BG349" s="81"/>
      <c r="BH349" s="81"/>
      <c r="BI349" s="81"/>
      <c r="BJ349" s="81"/>
      <c r="BK349" s="81"/>
      <c r="BL349" s="81"/>
      <c r="BM349" s="81"/>
      <c r="BN349" s="81"/>
      <c r="BO349" s="81"/>
      <c r="BP349" s="81"/>
      <c r="BQ349" s="81"/>
      <c r="BR349" s="81"/>
      <c r="BS349" s="81"/>
      <c r="BT349" s="81"/>
      <c r="BU349" s="81"/>
      <c r="BV349" s="81"/>
      <c r="BW349" s="81"/>
      <c r="BX349" s="81"/>
      <c r="BY349" s="81"/>
      <c r="BZ349" s="81"/>
      <c r="CA349" s="81"/>
      <c r="CB349" s="81"/>
      <c r="CC349" s="81"/>
      <c r="CD349" s="81"/>
      <c r="CE349" s="81"/>
      <c r="CF349" s="81"/>
      <c r="CG349" s="81"/>
      <c r="CH349" s="81"/>
      <c r="CI349" s="81"/>
      <c r="CJ349" s="81"/>
      <c r="CK349" s="81"/>
      <c r="CL349" s="81"/>
      <c r="CM349" s="81"/>
      <c r="CN349" s="81"/>
      <c r="CO349" s="81"/>
      <c r="CP349" s="81"/>
      <c r="CQ349" s="81"/>
      <c r="CR349" s="81"/>
      <c r="CS349" s="81"/>
      <c r="CT349" s="81"/>
      <c r="CU349" s="81"/>
      <c r="CV349" s="81"/>
      <c r="CW349" s="15"/>
      <c r="CX349" s="15"/>
      <c r="CY349" s="15"/>
    </row>
    <row r="350" spans="1:103" ht="15" customHeight="1" x14ac:dyDescent="0.2">
      <c r="A350" s="7">
        <v>349</v>
      </c>
      <c r="B350" s="8">
        <v>44350</v>
      </c>
      <c r="C350" s="10" t="s">
        <v>131</v>
      </c>
      <c r="D350" s="10" t="s">
        <v>35</v>
      </c>
      <c r="E350" s="10"/>
      <c r="F350" s="10" t="s">
        <v>2071</v>
      </c>
      <c r="G350" s="10" t="s">
        <v>2072</v>
      </c>
      <c r="H350" s="10" t="s">
        <v>101</v>
      </c>
      <c r="I350" s="10" t="s">
        <v>2073</v>
      </c>
      <c r="J350" s="11" t="s">
        <v>2074</v>
      </c>
      <c r="K350" s="11">
        <v>17</v>
      </c>
      <c r="L350" s="77">
        <v>688909</v>
      </c>
      <c r="M350" s="53">
        <v>765280</v>
      </c>
      <c r="N350" s="10" t="s">
        <v>2075</v>
      </c>
      <c r="O350" s="10" t="s">
        <v>2076</v>
      </c>
      <c r="P350" s="10">
        <v>6</v>
      </c>
      <c r="Q350" s="10">
        <v>0</v>
      </c>
      <c r="R350" s="10">
        <v>0</v>
      </c>
      <c r="S350" s="10">
        <v>0</v>
      </c>
      <c r="T350" s="10">
        <v>1</v>
      </c>
      <c r="U350" s="10">
        <v>0</v>
      </c>
      <c r="V350" s="10">
        <v>7</v>
      </c>
      <c r="W350" s="10" t="s">
        <v>1879</v>
      </c>
      <c r="X350" s="10" t="s">
        <v>2071</v>
      </c>
      <c r="Y350" s="10" t="s">
        <v>2077</v>
      </c>
      <c r="Z350" s="10"/>
      <c r="AA350" s="10"/>
      <c r="AB350" s="10"/>
      <c r="AC350" s="10">
        <v>320</v>
      </c>
      <c r="AD350" s="80"/>
      <c r="AE350" s="81"/>
      <c r="AF350" s="81"/>
      <c r="AG350" s="81"/>
      <c r="AH350" s="81"/>
      <c r="AI350" s="81"/>
      <c r="AJ350" s="81"/>
      <c r="AK350" s="81"/>
      <c r="AL350" s="81"/>
      <c r="AM350" s="81"/>
      <c r="AN350" s="81"/>
      <c r="AO350" s="81"/>
      <c r="AP350" s="81"/>
      <c r="AQ350" s="81"/>
      <c r="AR350" s="81"/>
      <c r="AS350" s="81"/>
      <c r="AT350" s="81"/>
      <c r="AU350" s="81"/>
      <c r="AV350" s="81"/>
      <c r="AW350" s="81"/>
      <c r="AX350" s="81"/>
      <c r="AY350" s="81"/>
      <c r="AZ350" s="81"/>
      <c r="BA350" s="81"/>
      <c r="BB350" s="81"/>
      <c r="BC350" s="81"/>
      <c r="BD350" s="81"/>
      <c r="BE350" s="81"/>
      <c r="BF350" s="81"/>
      <c r="BG350" s="81"/>
      <c r="BH350" s="81"/>
      <c r="BI350" s="81"/>
      <c r="BJ350" s="81"/>
      <c r="BK350" s="81"/>
      <c r="BL350" s="81"/>
      <c r="BM350" s="81"/>
      <c r="BN350" s="81"/>
      <c r="BO350" s="81"/>
      <c r="BP350" s="81"/>
      <c r="BQ350" s="81"/>
      <c r="BR350" s="81"/>
      <c r="BS350" s="81"/>
      <c r="BT350" s="81"/>
      <c r="BU350" s="81"/>
      <c r="BV350" s="81"/>
      <c r="BW350" s="81"/>
      <c r="BX350" s="81"/>
      <c r="BY350" s="81"/>
      <c r="BZ350" s="81"/>
      <c r="CA350" s="81"/>
      <c r="CB350" s="81"/>
      <c r="CC350" s="81"/>
      <c r="CD350" s="81"/>
      <c r="CE350" s="81"/>
      <c r="CF350" s="81"/>
      <c r="CG350" s="81"/>
      <c r="CH350" s="81"/>
      <c r="CI350" s="81"/>
      <c r="CJ350" s="81"/>
      <c r="CK350" s="81"/>
      <c r="CL350" s="81"/>
      <c r="CM350" s="81"/>
      <c r="CN350" s="81"/>
      <c r="CO350" s="81"/>
      <c r="CP350" s="81"/>
      <c r="CQ350" s="81"/>
      <c r="CR350" s="81"/>
      <c r="CS350" s="81"/>
      <c r="CT350" s="81"/>
      <c r="CU350" s="81"/>
      <c r="CV350" s="81"/>
      <c r="CW350" s="15"/>
      <c r="CX350" s="15"/>
      <c r="CY350" s="15"/>
    </row>
    <row r="351" spans="1:103" ht="15" customHeight="1" x14ac:dyDescent="0.2">
      <c r="A351" s="7">
        <v>350</v>
      </c>
      <c r="B351" s="8">
        <v>44355</v>
      </c>
      <c r="C351" s="10" t="s">
        <v>131</v>
      </c>
      <c r="D351" s="10" t="s">
        <v>2078</v>
      </c>
      <c r="E351" s="10"/>
      <c r="F351" s="10" t="s">
        <v>2079</v>
      </c>
      <c r="G351" s="10" t="s">
        <v>2080</v>
      </c>
      <c r="H351" s="10" t="s">
        <v>101</v>
      </c>
      <c r="I351" s="10" t="s">
        <v>2081</v>
      </c>
      <c r="J351" s="11">
        <v>3164103809</v>
      </c>
      <c r="K351" s="11">
        <v>17</v>
      </c>
      <c r="L351" s="77">
        <v>693657</v>
      </c>
      <c r="M351" s="53">
        <v>765279</v>
      </c>
      <c r="N351" s="10" t="s">
        <v>2082</v>
      </c>
      <c r="O351" s="10" t="s">
        <v>2083</v>
      </c>
      <c r="P351" s="10">
        <v>6</v>
      </c>
      <c r="Q351" s="10">
        <v>0</v>
      </c>
      <c r="R351" s="10">
        <v>0</v>
      </c>
      <c r="S351" s="10">
        <v>0</v>
      </c>
      <c r="T351" s="10">
        <v>1</v>
      </c>
      <c r="U351" s="10">
        <v>0</v>
      </c>
      <c r="V351" s="10">
        <v>7</v>
      </c>
      <c r="W351" s="10" t="s">
        <v>1809</v>
      </c>
      <c r="X351" s="10" t="s">
        <v>2079</v>
      </c>
      <c r="Y351" s="10" t="s">
        <v>2084</v>
      </c>
      <c r="Z351" s="10"/>
      <c r="AA351" s="10"/>
      <c r="AB351" s="10"/>
      <c r="AC351" s="10">
        <v>360</v>
      </c>
      <c r="AD351" s="80"/>
      <c r="AE351" s="81"/>
      <c r="AF351" s="81"/>
      <c r="AG351" s="81"/>
      <c r="AH351" s="81"/>
      <c r="AI351" s="81"/>
      <c r="AJ351" s="81"/>
      <c r="AK351" s="81"/>
      <c r="AL351" s="81"/>
      <c r="AM351" s="81"/>
      <c r="AN351" s="81"/>
      <c r="AO351" s="81"/>
      <c r="AP351" s="81"/>
      <c r="AQ351" s="81"/>
      <c r="AR351" s="81"/>
      <c r="AS351" s="81"/>
      <c r="AT351" s="81"/>
      <c r="AU351" s="81"/>
      <c r="AV351" s="81"/>
      <c r="AW351" s="81"/>
      <c r="AX351" s="81"/>
      <c r="AY351" s="81"/>
      <c r="AZ351" s="81"/>
      <c r="BA351" s="81"/>
      <c r="BB351" s="81"/>
      <c r="BC351" s="81"/>
      <c r="BD351" s="81"/>
      <c r="BE351" s="81"/>
      <c r="BF351" s="81"/>
      <c r="BG351" s="81"/>
      <c r="BH351" s="81"/>
      <c r="BI351" s="81"/>
      <c r="BJ351" s="81"/>
      <c r="BK351" s="81"/>
      <c r="BL351" s="81"/>
      <c r="BM351" s="81"/>
      <c r="BN351" s="81"/>
      <c r="BO351" s="81"/>
      <c r="BP351" s="81"/>
      <c r="BQ351" s="81"/>
      <c r="BR351" s="81"/>
      <c r="BS351" s="81"/>
      <c r="BT351" s="81"/>
      <c r="BU351" s="81"/>
      <c r="BV351" s="81"/>
      <c r="BW351" s="81"/>
      <c r="BX351" s="81"/>
      <c r="BY351" s="81"/>
      <c r="BZ351" s="81"/>
      <c r="CA351" s="81"/>
      <c r="CB351" s="81"/>
      <c r="CC351" s="81"/>
      <c r="CD351" s="81"/>
      <c r="CE351" s="81"/>
      <c r="CF351" s="81"/>
      <c r="CG351" s="81"/>
      <c r="CH351" s="81"/>
      <c r="CI351" s="81"/>
      <c r="CJ351" s="81"/>
      <c r="CK351" s="81"/>
      <c r="CL351" s="81"/>
      <c r="CM351" s="81"/>
      <c r="CN351" s="81"/>
      <c r="CO351" s="81"/>
      <c r="CP351" s="81"/>
      <c r="CQ351" s="81"/>
      <c r="CR351" s="81"/>
      <c r="CS351" s="81"/>
      <c r="CT351" s="81"/>
      <c r="CU351" s="81"/>
      <c r="CV351" s="81"/>
      <c r="CW351" s="15"/>
      <c r="CX351" s="15"/>
      <c r="CY351" s="15"/>
    </row>
    <row r="352" spans="1:103" ht="15" customHeight="1" x14ac:dyDescent="0.2">
      <c r="A352" s="7">
        <v>351</v>
      </c>
      <c r="B352" s="8">
        <v>44385</v>
      </c>
      <c r="C352" s="10" t="s">
        <v>115</v>
      </c>
      <c r="D352" s="10" t="s">
        <v>26</v>
      </c>
      <c r="E352" s="10" t="s">
        <v>469</v>
      </c>
      <c r="F352" s="10"/>
      <c r="G352" s="10" t="s">
        <v>2085</v>
      </c>
      <c r="H352" s="10" t="s">
        <v>28</v>
      </c>
      <c r="I352" s="10" t="s">
        <v>2086</v>
      </c>
      <c r="J352" s="11">
        <v>8804527</v>
      </c>
      <c r="K352" s="11">
        <v>3</v>
      </c>
      <c r="L352" s="11"/>
      <c r="M352" s="11"/>
      <c r="N352" s="10" t="s">
        <v>2020</v>
      </c>
      <c r="O352" s="10" t="s">
        <v>2021</v>
      </c>
      <c r="P352" s="10">
        <v>1</v>
      </c>
      <c r="Q352" s="10">
        <v>0</v>
      </c>
      <c r="R352" s="10">
        <v>0</v>
      </c>
      <c r="S352" s="10">
        <v>0</v>
      </c>
      <c r="T352" s="10">
        <v>0</v>
      </c>
      <c r="U352" s="10">
        <v>0</v>
      </c>
      <c r="V352" s="10">
        <v>0</v>
      </c>
      <c r="W352" s="10"/>
      <c r="X352" s="10"/>
      <c r="Y352" s="10" t="s">
        <v>2022</v>
      </c>
      <c r="Z352" s="10"/>
      <c r="AA352" s="10"/>
      <c r="AB352" s="10"/>
      <c r="AC352" s="10">
        <v>192</v>
      </c>
      <c r="AD352" s="80"/>
      <c r="AE352" s="81"/>
      <c r="AF352" s="81"/>
      <c r="AG352" s="81"/>
      <c r="AH352" s="81"/>
      <c r="AI352" s="81"/>
      <c r="AJ352" s="81"/>
      <c r="AK352" s="81"/>
      <c r="AL352" s="81"/>
      <c r="AM352" s="81"/>
      <c r="AN352" s="81"/>
      <c r="AO352" s="81"/>
      <c r="AP352" s="81"/>
      <c r="AQ352" s="81"/>
      <c r="AR352" s="81"/>
      <c r="AS352" s="81"/>
      <c r="AT352" s="81"/>
      <c r="AU352" s="81"/>
      <c r="AV352" s="81"/>
      <c r="AW352" s="81"/>
      <c r="AX352" s="81"/>
      <c r="AY352" s="81"/>
      <c r="AZ352" s="81"/>
      <c r="BA352" s="81"/>
      <c r="BB352" s="81"/>
      <c r="BC352" s="81"/>
      <c r="BD352" s="81"/>
      <c r="BE352" s="81"/>
      <c r="BF352" s="81"/>
      <c r="BG352" s="81"/>
      <c r="BH352" s="81"/>
      <c r="BI352" s="81"/>
      <c r="BJ352" s="81"/>
      <c r="BK352" s="81"/>
      <c r="BL352" s="81"/>
      <c r="BM352" s="81"/>
      <c r="BN352" s="81"/>
      <c r="BO352" s="81"/>
      <c r="BP352" s="81"/>
      <c r="BQ352" s="81"/>
      <c r="BR352" s="81"/>
      <c r="BS352" s="81"/>
      <c r="BT352" s="81"/>
      <c r="BU352" s="81"/>
      <c r="BV352" s="81"/>
      <c r="BW352" s="81"/>
      <c r="BX352" s="81"/>
      <c r="BY352" s="81"/>
      <c r="BZ352" s="81"/>
      <c r="CA352" s="81"/>
      <c r="CB352" s="81"/>
      <c r="CC352" s="81"/>
      <c r="CD352" s="81"/>
      <c r="CE352" s="81"/>
      <c r="CF352" s="81"/>
      <c r="CG352" s="81"/>
      <c r="CH352" s="81"/>
      <c r="CI352" s="81"/>
      <c r="CJ352" s="81"/>
      <c r="CK352" s="81"/>
      <c r="CL352" s="81"/>
      <c r="CM352" s="81"/>
      <c r="CN352" s="81"/>
      <c r="CO352" s="81"/>
      <c r="CP352" s="81"/>
      <c r="CQ352" s="81"/>
      <c r="CR352" s="81"/>
      <c r="CS352" s="81"/>
      <c r="CT352" s="81"/>
      <c r="CU352" s="81"/>
      <c r="CV352" s="81"/>
      <c r="CW352" s="15"/>
      <c r="CX352" s="15"/>
      <c r="CY352" s="15"/>
    </row>
    <row r="353" spans="1:103" ht="15" customHeight="1" x14ac:dyDescent="0.2">
      <c r="A353" s="7">
        <v>352</v>
      </c>
      <c r="B353" s="8">
        <v>44357</v>
      </c>
      <c r="C353" s="10" t="s">
        <v>2087</v>
      </c>
      <c r="D353" s="10" t="s">
        <v>26</v>
      </c>
      <c r="E353" s="10"/>
      <c r="F353" s="10"/>
      <c r="G353" s="10" t="s">
        <v>2088</v>
      </c>
      <c r="H353" s="10" t="s">
        <v>224</v>
      </c>
      <c r="I353" s="10" t="s">
        <v>2089</v>
      </c>
      <c r="J353" s="11">
        <v>3135816969</v>
      </c>
      <c r="K353" s="11">
        <v>10</v>
      </c>
      <c r="L353" s="53">
        <v>3421405</v>
      </c>
      <c r="M353" s="53">
        <v>76534974</v>
      </c>
      <c r="N353" s="10" t="s">
        <v>2090</v>
      </c>
      <c r="O353" s="10" t="s">
        <v>2091</v>
      </c>
      <c r="P353" s="10">
        <v>1</v>
      </c>
      <c r="Q353" s="10">
        <v>0</v>
      </c>
      <c r="R353" s="10">
        <v>0</v>
      </c>
      <c r="S353" s="10">
        <v>0</v>
      </c>
      <c r="T353" s="10">
        <v>0</v>
      </c>
      <c r="U353" s="10">
        <v>0</v>
      </c>
      <c r="V353" s="10">
        <v>0</v>
      </c>
      <c r="W353" s="10"/>
      <c r="X353" s="10"/>
      <c r="Y353" s="10" t="s">
        <v>2092</v>
      </c>
      <c r="Z353" s="10">
        <v>50</v>
      </c>
      <c r="AA353" s="10"/>
      <c r="AB353" s="10"/>
      <c r="AC353" s="58">
        <v>180</v>
      </c>
      <c r="AD353" s="80"/>
      <c r="AE353" s="81"/>
      <c r="AF353" s="81"/>
      <c r="AG353" s="81"/>
      <c r="AH353" s="81"/>
      <c r="AI353" s="81"/>
      <c r="AJ353" s="81"/>
      <c r="AK353" s="81"/>
      <c r="AL353" s="81"/>
      <c r="AM353" s="81"/>
      <c r="AN353" s="81"/>
      <c r="AO353" s="81"/>
      <c r="AP353" s="81"/>
      <c r="AQ353" s="81"/>
      <c r="AR353" s="81"/>
      <c r="AS353" s="81"/>
      <c r="AT353" s="81"/>
      <c r="AU353" s="81"/>
      <c r="AV353" s="81"/>
      <c r="AW353" s="81"/>
      <c r="AX353" s="81"/>
      <c r="AY353" s="81"/>
      <c r="AZ353" s="81"/>
      <c r="BA353" s="81"/>
      <c r="BB353" s="81"/>
      <c r="BC353" s="81"/>
      <c r="BD353" s="81"/>
      <c r="BE353" s="81"/>
      <c r="BF353" s="81"/>
      <c r="BG353" s="81"/>
      <c r="BH353" s="81"/>
      <c r="BI353" s="81"/>
      <c r="BJ353" s="81"/>
      <c r="BK353" s="81"/>
      <c r="BL353" s="81"/>
      <c r="BM353" s="81"/>
      <c r="BN353" s="81"/>
      <c r="BO353" s="81"/>
      <c r="BP353" s="81"/>
      <c r="BQ353" s="81"/>
      <c r="BR353" s="81"/>
      <c r="BS353" s="81"/>
      <c r="BT353" s="81"/>
      <c r="BU353" s="81"/>
      <c r="BV353" s="81"/>
      <c r="BW353" s="81"/>
      <c r="BX353" s="81"/>
      <c r="BY353" s="81"/>
      <c r="BZ353" s="81"/>
      <c r="CA353" s="81"/>
      <c r="CB353" s="81"/>
      <c r="CC353" s="81"/>
      <c r="CD353" s="81"/>
      <c r="CE353" s="81"/>
      <c r="CF353" s="81"/>
      <c r="CG353" s="81"/>
      <c r="CH353" s="81"/>
      <c r="CI353" s="81"/>
      <c r="CJ353" s="81"/>
      <c r="CK353" s="81"/>
      <c r="CL353" s="81"/>
      <c r="CM353" s="81"/>
      <c r="CN353" s="81"/>
      <c r="CO353" s="81"/>
      <c r="CP353" s="81"/>
      <c r="CQ353" s="81"/>
      <c r="CR353" s="81"/>
      <c r="CS353" s="81"/>
      <c r="CT353" s="81"/>
      <c r="CU353" s="81"/>
      <c r="CV353" s="81"/>
      <c r="CW353" s="15"/>
      <c r="CX353" s="15"/>
      <c r="CY353" s="15"/>
    </row>
    <row r="354" spans="1:103" ht="15" customHeight="1" x14ac:dyDescent="0.2">
      <c r="A354" s="7">
        <v>353</v>
      </c>
      <c r="B354" s="8">
        <v>44357</v>
      </c>
      <c r="C354" s="10" t="s">
        <v>2087</v>
      </c>
      <c r="D354" s="10" t="s">
        <v>35</v>
      </c>
      <c r="E354" s="10"/>
      <c r="F354" s="68">
        <v>44102</v>
      </c>
      <c r="G354" s="10" t="s">
        <v>2093</v>
      </c>
      <c r="H354" s="10" t="s">
        <v>224</v>
      </c>
      <c r="I354" s="10" t="s">
        <v>2094</v>
      </c>
      <c r="J354" s="11">
        <v>4872052</v>
      </c>
      <c r="K354" s="11">
        <v>19</v>
      </c>
      <c r="L354" s="53">
        <v>3429859</v>
      </c>
      <c r="M354" s="53">
        <v>76742374</v>
      </c>
      <c r="N354" s="10" t="s">
        <v>2095</v>
      </c>
      <c r="O354" s="10" t="s">
        <v>2096</v>
      </c>
      <c r="P354" s="10">
        <v>2</v>
      </c>
      <c r="Q354" s="10">
        <v>0</v>
      </c>
      <c r="R354" s="10">
        <v>0</v>
      </c>
      <c r="S354" s="10">
        <v>0</v>
      </c>
      <c r="T354" s="10">
        <v>0</v>
      </c>
      <c r="U354" s="10">
        <v>0</v>
      </c>
      <c r="V354" s="10">
        <v>2</v>
      </c>
      <c r="W354" s="10" t="s">
        <v>2097</v>
      </c>
      <c r="X354" s="14">
        <v>44102</v>
      </c>
      <c r="Y354" s="10" t="s">
        <v>2098</v>
      </c>
      <c r="Z354" s="10">
        <v>40</v>
      </c>
      <c r="AA354" s="10"/>
      <c r="AB354" s="10"/>
      <c r="AC354" s="58">
        <v>100</v>
      </c>
      <c r="AD354" s="80"/>
      <c r="AE354" s="81"/>
      <c r="AF354" s="81"/>
      <c r="AG354" s="81"/>
      <c r="AH354" s="81"/>
      <c r="AI354" s="81"/>
      <c r="AJ354" s="81"/>
      <c r="AK354" s="81"/>
      <c r="AL354" s="81"/>
      <c r="AM354" s="81"/>
      <c r="AN354" s="81"/>
      <c r="AO354" s="81"/>
      <c r="AP354" s="81"/>
      <c r="AQ354" s="81"/>
      <c r="AR354" s="81"/>
      <c r="AS354" s="81"/>
      <c r="AT354" s="81"/>
      <c r="AU354" s="81"/>
      <c r="AV354" s="81"/>
      <c r="AW354" s="81"/>
      <c r="AX354" s="81"/>
      <c r="AY354" s="81"/>
      <c r="AZ354" s="81"/>
      <c r="BA354" s="81"/>
      <c r="BB354" s="81"/>
      <c r="BC354" s="81"/>
      <c r="BD354" s="81"/>
      <c r="BE354" s="81"/>
      <c r="BF354" s="81"/>
      <c r="BG354" s="81"/>
      <c r="BH354" s="81"/>
      <c r="BI354" s="81"/>
      <c r="BJ354" s="81"/>
      <c r="BK354" s="81"/>
      <c r="BL354" s="81"/>
      <c r="BM354" s="81"/>
      <c r="BN354" s="81"/>
      <c r="BO354" s="81"/>
      <c r="BP354" s="81"/>
      <c r="BQ354" s="81"/>
      <c r="BR354" s="81"/>
      <c r="BS354" s="81"/>
      <c r="BT354" s="81"/>
      <c r="BU354" s="81"/>
      <c r="BV354" s="81"/>
      <c r="BW354" s="81"/>
      <c r="BX354" s="81"/>
      <c r="BY354" s="81"/>
      <c r="BZ354" s="81"/>
      <c r="CA354" s="81"/>
      <c r="CB354" s="81"/>
      <c r="CC354" s="81"/>
      <c r="CD354" s="81"/>
      <c r="CE354" s="81"/>
      <c r="CF354" s="81"/>
      <c r="CG354" s="81"/>
      <c r="CH354" s="81"/>
      <c r="CI354" s="81"/>
      <c r="CJ354" s="81"/>
      <c r="CK354" s="81"/>
      <c r="CL354" s="81"/>
      <c r="CM354" s="81"/>
      <c r="CN354" s="81"/>
      <c r="CO354" s="81"/>
      <c r="CP354" s="81"/>
      <c r="CQ354" s="81"/>
      <c r="CR354" s="81"/>
      <c r="CS354" s="81"/>
      <c r="CT354" s="81"/>
      <c r="CU354" s="81"/>
      <c r="CV354" s="81"/>
      <c r="CW354" s="15"/>
      <c r="CX354" s="15"/>
      <c r="CY354" s="15"/>
    </row>
    <row r="355" spans="1:103" ht="15" customHeight="1" x14ac:dyDescent="0.2">
      <c r="A355" s="7">
        <v>354</v>
      </c>
      <c r="B355" s="8">
        <v>44357</v>
      </c>
      <c r="C355" s="10" t="s">
        <v>2099</v>
      </c>
      <c r="D355" s="10" t="s">
        <v>63</v>
      </c>
      <c r="E355" s="10"/>
      <c r="F355" s="10"/>
      <c r="G355" s="10" t="s">
        <v>2100</v>
      </c>
      <c r="H355" s="10" t="s">
        <v>224</v>
      </c>
      <c r="I355" s="10" t="s">
        <v>2101</v>
      </c>
      <c r="J355" s="11">
        <v>5567597</v>
      </c>
      <c r="K355" s="11">
        <v>19</v>
      </c>
      <c r="L355" s="53">
        <v>3429874</v>
      </c>
      <c r="M355" s="53">
        <v>76542398</v>
      </c>
      <c r="N355" s="10" t="s">
        <v>2102</v>
      </c>
      <c r="O355" s="10" t="s">
        <v>2103</v>
      </c>
      <c r="P355" s="10">
        <v>1</v>
      </c>
      <c r="Q355" s="10">
        <v>0</v>
      </c>
      <c r="R355" s="10">
        <v>0</v>
      </c>
      <c r="S355" s="10">
        <v>0</v>
      </c>
      <c r="T355" s="10">
        <v>1</v>
      </c>
      <c r="U355" s="10">
        <v>0</v>
      </c>
      <c r="V355" s="10">
        <v>0</v>
      </c>
      <c r="W355" s="10"/>
      <c r="X355" s="10"/>
      <c r="Y355" s="10" t="s">
        <v>2104</v>
      </c>
      <c r="Z355" s="10">
        <v>40</v>
      </c>
      <c r="AA355" s="10"/>
      <c r="AB355" s="10"/>
      <c r="AC355" s="58">
        <v>120</v>
      </c>
      <c r="AD355" s="80"/>
      <c r="AE355" s="81"/>
      <c r="AF355" s="81"/>
      <c r="AG355" s="81"/>
      <c r="AH355" s="81"/>
      <c r="AI355" s="81"/>
      <c r="AJ355" s="81"/>
      <c r="AK355" s="81"/>
      <c r="AL355" s="81"/>
      <c r="AM355" s="81"/>
      <c r="AN355" s="81"/>
      <c r="AO355" s="81"/>
      <c r="AP355" s="81"/>
      <c r="AQ355" s="81"/>
      <c r="AR355" s="81"/>
      <c r="AS355" s="81"/>
      <c r="AT355" s="81"/>
      <c r="AU355" s="81"/>
      <c r="AV355" s="81"/>
      <c r="AW355" s="81"/>
      <c r="AX355" s="81"/>
      <c r="AY355" s="81"/>
      <c r="AZ355" s="81"/>
      <c r="BA355" s="81"/>
      <c r="BB355" s="81"/>
      <c r="BC355" s="81"/>
      <c r="BD355" s="81"/>
      <c r="BE355" s="81"/>
      <c r="BF355" s="81"/>
      <c r="BG355" s="81"/>
      <c r="BH355" s="81"/>
      <c r="BI355" s="81"/>
      <c r="BJ355" s="81"/>
      <c r="BK355" s="81"/>
      <c r="BL355" s="81"/>
      <c r="BM355" s="81"/>
      <c r="BN355" s="81"/>
      <c r="BO355" s="81"/>
      <c r="BP355" s="81"/>
      <c r="BQ355" s="81"/>
      <c r="BR355" s="81"/>
      <c r="BS355" s="81"/>
      <c r="BT355" s="81"/>
      <c r="BU355" s="81"/>
      <c r="BV355" s="81"/>
      <c r="BW355" s="81"/>
      <c r="BX355" s="81"/>
      <c r="BY355" s="81"/>
      <c r="BZ355" s="81"/>
      <c r="CA355" s="81"/>
      <c r="CB355" s="81"/>
      <c r="CC355" s="81"/>
      <c r="CD355" s="81"/>
      <c r="CE355" s="81"/>
      <c r="CF355" s="81"/>
      <c r="CG355" s="81"/>
      <c r="CH355" s="81"/>
      <c r="CI355" s="81"/>
      <c r="CJ355" s="81"/>
      <c r="CK355" s="81"/>
      <c r="CL355" s="81"/>
      <c r="CM355" s="81"/>
      <c r="CN355" s="81"/>
      <c r="CO355" s="81"/>
      <c r="CP355" s="81"/>
      <c r="CQ355" s="81"/>
      <c r="CR355" s="81"/>
      <c r="CS355" s="81"/>
      <c r="CT355" s="81"/>
      <c r="CU355" s="81"/>
      <c r="CV355" s="81"/>
      <c r="CW355" s="15"/>
      <c r="CX355" s="15"/>
      <c r="CY355" s="15"/>
    </row>
    <row r="356" spans="1:103" ht="15" customHeight="1" x14ac:dyDescent="0.2">
      <c r="A356" s="7">
        <v>355</v>
      </c>
      <c r="B356" s="8">
        <v>44357</v>
      </c>
      <c r="C356" s="10" t="s">
        <v>2099</v>
      </c>
      <c r="D356" s="10" t="s">
        <v>26</v>
      </c>
      <c r="E356" s="10"/>
      <c r="F356" s="10"/>
      <c r="G356" s="10" t="s">
        <v>2105</v>
      </c>
      <c r="H356" s="10" t="s">
        <v>56</v>
      </c>
      <c r="I356" s="10" t="s">
        <v>2106</v>
      </c>
      <c r="J356" s="11">
        <v>5529782</v>
      </c>
      <c r="K356" s="11">
        <v>11</v>
      </c>
      <c r="L356" s="53">
        <v>3416565</v>
      </c>
      <c r="M356" s="53">
        <v>76539975</v>
      </c>
      <c r="N356" s="10" t="s">
        <v>2107</v>
      </c>
      <c r="O356" s="10" t="s">
        <v>2108</v>
      </c>
      <c r="P356" s="10">
        <v>1</v>
      </c>
      <c r="Q356" s="10">
        <v>0</v>
      </c>
      <c r="R356" s="10">
        <v>0</v>
      </c>
      <c r="S356" s="10">
        <v>0</v>
      </c>
      <c r="T356" s="10">
        <v>0</v>
      </c>
      <c r="U356" s="10">
        <v>0</v>
      </c>
      <c r="V356" s="10">
        <v>0</v>
      </c>
      <c r="W356" s="10"/>
      <c r="X356" s="10"/>
      <c r="Y356" s="10" t="s">
        <v>2109</v>
      </c>
      <c r="Z356" s="10">
        <v>60</v>
      </c>
      <c r="AA356" s="10"/>
      <c r="AB356" s="10"/>
      <c r="AC356" s="58">
        <v>150</v>
      </c>
      <c r="AD356" s="80"/>
      <c r="AE356" s="81"/>
      <c r="AF356" s="81"/>
      <c r="AG356" s="81"/>
      <c r="AH356" s="81"/>
      <c r="AI356" s="81"/>
      <c r="AJ356" s="81"/>
      <c r="AK356" s="81"/>
      <c r="AL356" s="81"/>
      <c r="AM356" s="81"/>
      <c r="AN356" s="81"/>
      <c r="AO356" s="81"/>
      <c r="AP356" s="81"/>
      <c r="AQ356" s="81"/>
      <c r="AR356" s="81"/>
      <c r="AS356" s="81"/>
      <c r="AT356" s="81"/>
      <c r="AU356" s="81"/>
      <c r="AV356" s="81"/>
      <c r="AW356" s="81"/>
      <c r="AX356" s="81"/>
      <c r="AY356" s="81"/>
      <c r="AZ356" s="81"/>
      <c r="BA356" s="81"/>
      <c r="BB356" s="81"/>
      <c r="BC356" s="81"/>
      <c r="BD356" s="81"/>
      <c r="BE356" s="81"/>
      <c r="BF356" s="81"/>
      <c r="BG356" s="81"/>
      <c r="BH356" s="81"/>
      <c r="BI356" s="81"/>
      <c r="BJ356" s="81"/>
      <c r="BK356" s="81"/>
      <c r="BL356" s="81"/>
      <c r="BM356" s="81"/>
      <c r="BN356" s="81"/>
      <c r="BO356" s="81"/>
      <c r="BP356" s="81"/>
      <c r="BQ356" s="81"/>
      <c r="BR356" s="81"/>
      <c r="BS356" s="81"/>
      <c r="BT356" s="81"/>
      <c r="BU356" s="81"/>
      <c r="BV356" s="81"/>
      <c r="BW356" s="81"/>
      <c r="BX356" s="81"/>
      <c r="BY356" s="81"/>
      <c r="BZ356" s="81"/>
      <c r="CA356" s="81"/>
      <c r="CB356" s="81"/>
      <c r="CC356" s="81"/>
      <c r="CD356" s="81"/>
      <c r="CE356" s="81"/>
      <c r="CF356" s="81"/>
      <c r="CG356" s="81"/>
      <c r="CH356" s="81"/>
      <c r="CI356" s="81"/>
      <c r="CJ356" s="81"/>
      <c r="CK356" s="81"/>
      <c r="CL356" s="81"/>
      <c r="CM356" s="81"/>
      <c r="CN356" s="81"/>
      <c r="CO356" s="81"/>
      <c r="CP356" s="81"/>
      <c r="CQ356" s="81"/>
      <c r="CR356" s="81"/>
      <c r="CS356" s="81"/>
      <c r="CT356" s="81"/>
      <c r="CU356" s="81"/>
      <c r="CV356" s="81"/>
      <c r="CW356" s="15"/>
      <c r="CX356" s="15"/>
      <c r="CY356" s="15"/>
    </row>
    <row r="357" spans="1:103" ht="15" customHeight="1" x14ac:dyDescent="0.2">
      <c r="A357" s="7">
        <v>356</v>
      </c>
      <c r="B357" s="8">
        <v>44357</v>
      </c>
      <c r="C357" s="10" t="s">
        <v>25</v>
      </c>
      <c r="D357" s="10" t="s">
        <v>26</v>
      </c>
      <c r="E357" s="10"/>
      <c r="F357" s="10"/>
      <c r="G357" s="10" t="s">
        <v>2110</v>
      </c>
      <c r="H357" s="10" t="s">
        <v>224</v>
      </c>
      <c r="I357" s="10" t="s">
        <v>2111</v>
      </c>
      <c r="J357" s="11">
        <v>3135860164</v>
      </c>
      <c r="K357" s="11">
        <v>10</v>
      </c>
      <c r="L357" s="53">
        <v>3415778</v>
      </c>
      <c r="M357" s="53">
        <v>76537768</v>
      </c>
      <c r="N357" s="10" t="s">
        <v>2112</v>
      </c>
      <c r="O357" s="10" t="s">
        <v>2113</v>
      </c>
      <c r="P357" s="10">
        <v>2</v>
      </c>
      <c r="Q357" s="10">
        <v>0</v>
      </c>
      <c r="R357" s="10">
        <v>0</v>
      </c>
      <c r="S357" s="10">
        <v>0</v>
      </c>
      <c r="T357" s="10">
        <v>0</v>
      </c>
      <c r="U357" s="10">
        <v>0</v>
      </c>
      <c r="V357" s="10">
        <v>0</v>
      </c>
      <c r="W357" s="10"/>
      <c r="X357" s="10"/>
      <c r="Y357" s="10" t="s">
        <v>2114</v>
      </c>
      <c r="Z357" s="10">
        <v>90</v>
      </c>
      <c r="AA357" s="10"/>
      <c r="AB357" s="10"/>
      <c r="AC357" s="58">
        <v>100</v>
      </c>
      <c r="AD357" s="80"/>
      <c r="AE357" s="81"/>
      <c r="AF357" s="81"/>
      <c r="AG357" s="81"/>
      <c r="AH357" s="81"/>
      <c r="AI357" s="81"/>
      <c r="AJ357" s="81"/>
      <c r="AK357" s="81"/>
      <c r="AL357" s="81"/>
      <c r="AM357" s="81"/>
      <c r="AN357" s="81"/>
      <c r="AO357" s="81"/>
      <c r="AP357" s="81"/>
      <c r="AQ357" s="81"/>
      <c r="AR357" s="81"/>
      <c r="AS357" s="81"/>
      <c r="AT357" s="81"/>
      <c r="AU357" s="81"/>
      <c r="AV357" s="81"/>
      <c r="AW357" s="81"/>
      <c r="AX357" s="81"/>
      <c r="AY357" s="81"/>
      <c r="AZ357" s="81"/>
      <c r="BA357" s="81"/>
      <c r="BB357" s="81"/>
      <c r="BC357" s="81"/>
      <c r="BD357" s="81"/>
      <c r="BE357" s="81"/>
      <c r="BF357" s="81"/>
      <c r="BG357" s="81"/>
      <c r="BH357" s="81"/>
      <c r="BI357" s="81"/>
      <c r="BJ357" s="81"/>
      <c r="BK357" s="81"/>
      <c r="BL357" s="81"/>
      <c r="BM357" s="81"/>
      <c r="BN357" s="81"/>
      <c r="BO357" s="81"/>
      <c r="BP357" s="81"/>
      <c r="BQ357" s="81"/>
      <c r="BR357" s="81"/>
      <c r="BS357" s="81"/>
      <c r="BT357" s="81"/>
      <c r="BU357" s="81"/>
      <c r="BV357" s="81"/>
      <c r="BW357" s="81"/>
      <c r="BX357" s="81"/>
      <c r="BY357" s="81"/>
      <c r="BZ357" s="81"/>
      <c r="CA357" s="81"/>
      <c r="CB357" s="81"/>
      <c r="CC357" s="81"/>
      <c r="CD357" s="81"/>
      <c r="CE357" s="81"/>
      <c r="CF357" s="81"/>
      <c r="CG357" s="81"/>
      <c r="CH357" s="81"/>
      <c r="CI357" s="81"/>
      <c r="CJ357" s="81"/>
      <c r="CK357" s="81"/>
      <c r="CL357" s="81"/>
      <c r="CM357" s="81"/>
      <c r="CN357" s="81"/>
      <c r="CO357" s="81"/>
      <c r="CP357" s="81"/>
      <c r="CQ357" s="81"/>
      <c r="CR357" s="81"/>
      <c r="CS357" s="81"/>
      <c r="CT357" s="81"/>
      <c r="CU357" s="81"/>
      <c r="CV357" s="81"/>
      <c r="CW357" s="15"/>
      <c r="CX357" s="15"/>
      <c r="CY357" s="15"/>
    </row>
    <row r="358" spans="1:103" ht="15" customHeight="1" x14ac:dyDescent="0.2">
      <c r="A358" s="7">
        <v>357</v>
      </c>
      <c r="B358" s="8">
        <v>44357</v>
      </c>
      <c r="C358" s="10" t="s">
        <v>131</v>
      </c>
      <c r="D358" s="10" t="s">
        <v>26</v>
      </c>
      <c r="E358" s="10"/>
      <c r="F358" s="10"/>
      <c r="G358" s="10" t="s">
        <v>2115</v>
      </c>
      <c r="H358" s="10" t="s">
        <v>48</v>
      </c>
      <c r="I358" s="10" t="s">
        <v>2116</v>
      </c>
      <c r="J358" s="11">
        <v>3876890</v>
      </c>
      <c r="K358" s="11">
        <v>17</v>
      </c>
      <c r="L358" s="77">
        <v>765610</v>
      </c>
      <c r="M358" s="53">
        <v>765418</v>
      </c>
      <c r="N358" s="10" t="s">
        <v>2117</v>
      </c>
      <c r="O358" s="10" t="s">
        <v>2118</v>
      </c>
      <c r="P358" s="10">
        <v>2</v>
      </c>
      <c r="Q358" s="10">
        <v>0</v>
      </c>
      <c r="R358" s="10">
        <v>0</v>
      </c>
      <c r="S358" s="10">
        <v>1</v>
      </c>
      <c r="T358" s="10">
        <v>2</v>
      </c>
      <c r="U358" s="10">
        <v>0</v>
      </c>
      <c r="V358" s="10">
        <v>0</v>
      </c>
      <c r="W358" s="10"/>
      <c r="X358" s="10"/>
      <c r="Y358" s="10" t="s">
        <v>2119</v>
      </c>
      <c r="Z358" s="10">
        <v>40</v>
      </c>
      <c r="AA358" s="10"/>
      <c r="AB358" s="10"/>
      <c r="AC358" s="58">
        <v>100</v>
      </c>
      <c r="AD358" s="80"/>
      <c r="AE358" s="81"/>
      <c r="AF358" s="81"/>
      <c r="AG358" s="81"/>
      <c r="AH358" s="81"/>
      <c r="AI358" s="81"/>
      <c r="AJ358" s="81"/>
      <c r="AK358" s="81"/>
      <c r="AL358" s="81"/>
      <c r="AM358" s="81"/>
      <c r="AN358" s="81"/>
      <c r="AO358" s="81"/>
      <c r="AP358" s="81"/>
      <c r="AQ358" s="81"/>
      <c r="AR358" s="81"/>
      <c r="AS358" s="81"/>
      <c r="AT358" s="81"/>
      <c r="AU358" s="81"/>
      <c r="AV358" s="81"/>
      <c r="AW358" s="81"/>
      <c r="AX358" s="81"/>
      <c r="AY358" s="81"/>
      <c r="AZ358" s="81"/>
      <c r="BA358" s="81"/>
      <c r="BB358" s="81"/>
      <c r="BC358" s="81"/>
      <c r="BD358" s="81"/>
      <c r="BE358" s="81"/>
      <c r="BF358" s="81"/>
      <c r="BG358" s="81"/>
      <c r="BH358" s="81"/>
      <c r="BI358" s="81"/>
      <c r="BJ358" s="81"/>
      <c r="BK358" s="81"/>
      <c r="BL358" s="81"/>
      <c r="BM358" s="81"/>
      <c r="BN358" s="81"/>
      <c r="BO358" s="81"/>
      <c r="BP358" s="81"/>
      <c r="BQ358" s="81"/>
      <c r="BR358" s="81"/>
      <c r="BS358" s="81"/>
      <c r="BT358" s="81"/>
      <c r="BU358" s="81"/>
      <c r="BV358" s="81"/>
      <c r="BW358" s="81"/>
      <c r="BX358" s="81"/>
      <c r="BY358" s="81"/>
      <c r="BZ358" s="81"/>
      <c r="CA358" s="81"/>
      <c r="CB358" s="81"/>
      <c r="CC358" s="81"/>
      <c r="CD358" s="81"/>
      <c r="CE358" s="81"/>
      <c r="CF358" s="81"/>
      <c r="CG358" s="81"/>
      <c r="CH358" s="81"/>
      <c r="CI358" s="81"/>
      <c r="CJ358" s="81"/>
      <c r="CK358" s="81"/>
      <c r="CL358" s="81"/>
      <c r="CM358" s="81"/>
      <c r="CN358" s="81"/>
      <c r="CO358" s="81"/>
      <c r="CP358" s="81"/>
      <c r="CQ358" s="81"/>
      <c r="CR358" s="81"/>
      <c r="CS358" s="81"/>
      <c r="CT358" s="81"/>
      <c r="CU358" s="81"/>
      <c r="CV358" s="81"/>
      <c r="CW358" s="15"/>
      <c r="CX358" s="15"/>
      <c r="CY358" s="15"/>
    </row>
    <row r="359" spans="1:103" ht="15" customHeight="1" x14ac:dyDescent="0.2">
      <c r="A359" s="7">
        <v>358</v>
      </c>
      <c r="B359" s="8">
        <v>44385</v>
      </c>
      <c r="C359" s="10" t="s">
        <v>115</v>
      </c>
      <c r="D359" s="10" t="s">
        <v>26</v>
      </c>
      <c r="E359" s="10" t="s">
        <v>469</v>
      </c>
      <c r="F359" s="10"/>
      <c r="G359" s="10" t="s">
        <v>2120</v>
      </c>
      <c r="H359" s="10" t="s">
        <v>28</v>
      </c>
      <c r="I359" s="10" t="s">
        <v>2121</v>
      </c>
      <c r="J359" s="11">
        <v>8960600</v>
      </c>
      <c r="K359" s="11">
        <v>3</v>
      </c>
      <c r="L359" s="11"/>
      <c r="M359" s="11"/>
      <c r="N359" s="10" t="s">
        <v>2122</v>
      </c>
      <c r="O359" s="10" t="s">
        <v>2123</v>
      </c>
      <c r="P359" s="10">
        <v>1</v>
      </c>
      <c r="Q359" s="10">
        <v>0</v>
      </c>
      <c r="R359" s="10">
        <v>0</v>
      </c>
      <c r="S359" s="10">
        <v>0</v>
      </c>
      <c r="T359" s="10">
        <v>0</v>
      </c>
      <c r="U359" s="10">
        <v>0</v>
      </c>
      <c r="V359" s="10">
        <v>0</v>
      </c>
      <c r="W359" s="10"/>
      <c r="X359" s="10"/>
      <c r="Y359" s="10" t="s">
        <v>2022</v>
      </c>
      <c r="Z359" s="10"/>
      <c r="AA359" s="10"/>
      <c r="AB359" s="10"/>
      <c r="AC359" s="10">
        <v>64</v>
      </c>
      <c r="AD359" s="80"/>
      <c r="AE359" s="81"/>
      <c r="AF359" s="81"/>
      <c r="AG359" s="81"/>
      <c r="AH359" s="81"/>
      <c r="AI359" s="81"/>
      <c r="AJ359" s="81"/>
      <c r="AK359" s="81"/>
      <c r="AL359" s="81"/>
      <c r="AM359" s="81"/>
      <c r="AN359" s="81"/>
      <c r="AO359" s="81"/>
      <c r="AP359" s="81"/>
      <c r="AQ359" s="81"/>
      <c r="AR359" s="81"/>
      <c r="AS359" s="81"/>
      <c r="AT359" s="81"/>
      <c r="AU359" s="81"/>
      <c r="AV359" s="81"/>
      <c r="AW359" s="81"/>
      <c r="AX359" s="81"/>
      <c r="AY359" s="81"/>
      <c r="AZ359" s="81"/>
      <c r="BA359" s="81"/>
      <c r="BB359" s="81"/>
      <c r="BC359" s="81"/>
      <c r="BD359" s="81"/>
      <c r="BE359" s="81"/>
      <c r="BF359" s="81"/>
      <c r="BG359" s="81"/>
      <c r="BH359" s="81"/>
      <c r="BI359" s="81"/>
      <c r="BJ359" s="81"/>
      <c r="BK359" s="81"/>
      <c r="BL359" s="81"/>
      <c r="BM359" s="81"/>
      <c r="BN359" s="81"/>
      <c r="BO359" s="81"/>
      <c r="BP359" s="81"/>
      <c r="BQ359" s="81"/>
      <c r="BR359" s="81"/>
      <c r="BS359" s="81"/>
      <c r="BT359" s="81"/>
      <c r="BU359" s="81"/>
      <c r="BV359" s="81"/>
      <c r="BW359" s="81"/>
      <c r="BX359" s="81"/>
      <c r="BY359" s="81"/>
      <c r="BZ359" s="81"/>
      <c r="CA359" s="81"/>
      <c r="CB359" s="81"/>
      <c r="CC359" s="81"/>
      <c r="CD359" s="81"/>
      <c r="CE359" s="81"/>
      <c r="CF359" s="81"/>
      <c r="CG359" s="81"/>
      <c r="CH359" s="81"/>
      <c r="CI359" s="81"/>
      <c r="CJ359" s="81"/>
      <c r="CK359" s="81"/>
      <c r="CL359" s="81"/>
      <c r="CM359" s="81"/>
      <c r="CN359" s="81"/>
      <c r="CO359" s="81"/>
      <c r="CP359" s="81"/>
      <c r="CQ359" s="81"/>
      <c r="CR359" s="81"/>
      <c r="CS359" s="81"/>
      <c r="CT359" s="81"/>
      <c r="CU359" s="81"/>
      <c r="CV359" s="81"/>
      <c r="CW359" s="15"/>
      <c r="CX359" s="15"/>
      <c r="CY359" s="15"/>
    </row>
    <row r="360" spans="1:103" ht="15" customHeight="1" x14ac:dyDescent="0.2">
      <c r="A360" s="7">
        <v>359</v>
      </c>
      <c r="B360" s="8">
        <v>44358</v>
      </c>
      <c r="C360" s="10" t="s">
        <v>131</v>
      </c>
      <c r="D360" s="10" t="s">
        <v>26</v>
      </c>
      <c r="E360" s="10"/>
      <c r="F360" s="10"/>
      <c r="G360" s="10" t="s">
        <v>2124</v>
      </c>
      <c r="H360" s="10" t="s">
        <v>101</v>
      </c>
      <c r="I360" s="10" t="s">
        <v>2125</v>
      </c>
      <c r="J360" s="11">
        <v>3146264726</v>
      </c>
      <c r="K360" s="11">
        <v>17</v>
      </c>
      <c r="L360" s="77">
        <v>693292</v>
      </c>
      <c r="M360" s="53">
        <v>765275</v>
      </c>
      <c r="N360" s="10" t="s">
        <v>2126</v>
      </c>
      <c r="O360" s="10" t="s">
        <v>2127</v>
      </c>
      <c r="P360" s="10">
        <v>6</v>
      </c>
      <c r="Q360" s="10">
        <v>0</v>
      </c>
      <c r="R360" s="10">
        <v>0</v>
      </c>
      <c r="S360" s="10">
        <v>0</v>
      </c>
      <c r="T360" s="10">
        <v>1</v>
      </c>
      <c r="U360" s="10">
        <v>0</v>
      </c>
      <c r="V360" s="10">
        <v>0</v>
      </c>
      <c r="W360" s="10"/>
      <c r="X360" s="14">
        <v>43636</v>
      </c>
      <c r="Y360" s="10" t="s">
        <v>2128</v>
      </c>
      <c r="Z360" s="10"/>
      <c r="AA360" s="10"/>
      <c r="AB360" s="10"/>
      <c r="AC360" s="10">
        <v>360</v>
      </c>
      <c r="AD360" s="80"/>
      <c r="AE360" s="81"/>
      <c r="AF360" s="81"/>
      <c r="AG360" s="81"/>
      <c r="AH360" s="81"/>
      <c r="AI360" s="81"/>
      <c r="AJ360" s="81"/>
      <c r="AK360" s="81"/>
      <c r="AL360" s="81"/>
      <c r="AM360" s="81"/>
      <c r="AN360" s="81"/>
      <c r="AO360" s="81"/>
      <c r="AP360" s="81"/>
      <c r="AQ360" s="81"/>
      <c r="AR360" s="81"/>
      <c r="AS360" s="81"/>
      <c r="AT360" s="81"/>
      <c r="AU360" s="81"/>
      <c r="AV360" s="81"/>
      <c r="AW360" s="81"/>
      <c r="AX360" s="81"/>
      <c r="AY360" s="81"/>
      <c r="AZ360" s="81"/>
      <c r="BA360" s="81"/>
      <c r="BB360" s="81"/>
      <c r="BC360" s="81"/>
      <c r="BD360" s="81"/>
      <c r="BE360" s="81"/>
      <c r="BF360" s="81"/>
      <c r="BG360" s="81"/>
      <c r="BH360" s="81"/>
      <c r="BI360" s="81"/>
      <c r="BJ360" s="81"/>
      <c r="BK360" s="81"/>
      <c r="BL360" s="81"/>
      <c r="BM360" s="81"/>
      <c r="BN360" s="81"/>
      <c r="BO360" s="81"/>
      <c r="BP360" s="81"/>
      <c r="BQ360" s="81"/>
      <c r="BR360" s="81"/>
      <c r="BS360" s="81"/>
      <c r="BT360" s="81"/>
      <c r="BU360" s="81"/>
      <c r="BV360" s="81"/>
      <c r="BW360" s="81"/>
      <c r="BX360" s="81"/>
      <c r="BY360" s="81"/>
      <c r="BZ360" s="81"/>
      <c r="CA360" s="81"/>
      <c r="CB360" s="81"/>
      <c r="CC360" s="81"/>
      <c r="CD360" s="81"/>
      <c r="CE360" s="81"/>
      <c r="CF360" s="81"/>
      <c r="CG360" s="81"/>
      <c r="CH360" s="81"/>
      <c r="CI360" s="81"/>
      <c r="CJ360" s="81"/>
      <c r="CK360" s="81"/>
      <c r="CL360" s="81"/>
      <c r="CM360" s="81"/>
      <c r="CN360" s="81"/>
      <c r="CO360" s="81"/>
      <c r="CP360" s="81"/>
      <c r="CQ360" s="81"/>
      <c r="CR360" s="81"/>
      <c r="CS360" s="81"/>
      <c r="CT360" s="81"/>
      <c r="CU360" s="81"/>
      <c r="CV360" s="81"/>
      <c r="CW360" s="15"/>
      <c r="CX360" s="15"/>
      <c r="CY360" s="15"/>
    </row>
    <row r="361" spans="1:103" ht="15" customHeight="1" x14ac:dyDescent="0.2">
      <c r="A361" s="7">
        <v>360</v>
      </c>
      <c r="B361" s="8">
        <v>44362</v>
      </c>
      <c r="C361" s="10" t="s">
        <v>2087</v>
      </c>
      <c r="D361" s="10" t="s">
        <v>2078</v>
      </c>
      <c r="E361" s="10"/>
      <c r="F361" s="68">
        <v>44395</v>
      </c>
      <c r="G361" s="10" t="s">
        <v>2129</v>
      </c>
      <c r="H361" s="10" t="s">
        <v>224</v>
      </c>
      <c r="I361" s="10" t="s">
        <v>2130</v>
      </c>
      <c r="J361" s="11">
        <v>4851425</v>
      </c>
      <c r="K361" s="11">
        <v>2</v>
      </c>
      <c r="L361" s="53">
        <v>3458624</v>
      </c>
      <c r="M361" s="53">
        <v>76528557</v>
      </c>
      <c r="N361" s="10" t="s">
        <v>2131</v>
      </c>
      <c r="O361" s="10" t="s">
        <v>2132</v>
      </c>
      <c r="P361" s="10">
        <v>6</v>
      </c>
      <c r="Q361" s="10">
        <v>0</v>
      </c>
      <c r="R361" s="10">
        <v>0</v>
      </c>
      <c r="S361" s="10">
        <v>1</v>
      </c>
      <c r="T361" s="10">
        <v>0</v>
      </c>
      <c r="U361" s="10">
        <v>0</v>
      </c>
      <c r="V361" s="10">
        <v>7</v>
      </c>
      <c r="W361" s="10" t="s">
        <v>2133</v>
      </c>
      <c r="X361" s="10"/>
      <c r="Y361" s="10" t="s">
        <v>2134</v>
      </c>
      <c r="Z361" s="10"/>
      <c r="AA361" s="10"/>
      <c r="AB361" s="10"/>
      <c r="AC361" s="10">
        <v>200</v>
      </c>
      <c r="AD361" s="80"/>
      <c r="AE361" s="81"/>
      <c r="AF361" s="81"/>
      <c r="AG361" s="81"/>
      <c r="AH361" s="81"/>
      <c r="AI361" s="81"/>
      <c r="AJ361" s="81"/>
      <c r="AK361" s="81"/>
      <c r="AL361" s="81"/>
      <c r="AM361" s="81"/>
      <c r="AN361" s="81"/>
      <c r="AO361" s="81"/>
      <c r="AP361" s="81"/>
      <c r="AQ361" s="81"/>
      <c r="AR361" s="81"/>
      <c r="AS361" s="81"/>
      <c r="AT361" s="81"/>
      <c r="AU361" s="81"/>
      <c r="AV361" s="81"/>
      <c r="AW361" s="81"/>
      <c r="AX361" s="81"/>
      <c r="AY361" s="81"/>
      <c r="AZ361" s="81"/>
      <c r="BA361" s="81"/>
      <c r="BB361" s="81"/>
      <c r="BC361" s="81"/>
      <c r="BD361" s="81"/>
      <c r="BE361" s="81"/>
      <c r="BF361" s="81"/>
      <c r="BG361" s="81"/>
      <c r="BH361" s="81"/>
      <c r="BI361" s="81"/>
      <c r="BJ361" s="81"/>
      <c r="BK361" s="81"/>
      <c r="BL361" s="81"/>
      <c r="BM361" s="81"/>
      <c r="BN361" s="81"/>
      <c r="BO361" s="81"/>
      <c r="BP361" s="81"/>
      <c r="BQ361" s="81"/>
      <c r="BR361" s="81"/>
      <c r="BS361" s="81"/>
      <c r="BT361" s="81"/>
      <c r="BU361" s="81"/>
      <c r="BV361" s="81"/>
      <c r="BW361" s="81"/>
      <c r="BX361" s="81"/>
      <c r="BY361" s="81"/>
      <c r="BZ361" s="81"/>
      <c r="CA361" s="81"/>
      <c r="CB361" s="81"/>
      <c r="CC361" s="81"/>
      <c r="CD361" s="81"/>
      <c r="CE361" s="81"/>
      <c r="CF361" s="81"/>
      <c r="CG361" s="81"/>
      <c r="CH361" s="81"/>
      <c r="CI361" s="81"/>
      <c r="CJ361" s="81"/>
      <c r="CK361" s="81"/>
      <c r="CL361" s="81"/>
      <c r="CM361" s="81"/>
      <c r="CN361" s="81"/>
      <c r="CO361" s="81"/>
      <c r="CP361" s="81"/>
      <c r="CQ361" s="81"/>
      <c r="CR361" s="81"/>
      <c r="CS361" s="81"/>
      <c r="CT361" s="81"/>
      <c r="CU361" s="81"/>
      <c r="CV361" s="81"/>
      <c r="CW361" s="15"/>
      <c r="CX361" s="15"/>
      <c r="CY361" s="15"/>
    </row>
    <row r="362" spans="1:103" ht="15" customHeight="1" x14ac:dyDescent="0.2">
      <c r="A362" s="7">
        <v>361</v>
      </c>
      <c r="B362" s="8">
        <v>44362</v>
      </c>
      <c r="C362" s="10" t="s">
        <v>131</v>
      </c>
      <c r="D362" s="10" t="s">
        <v>26</v>
      </c>
      <c r="E362" s="10"/>
      <c r="F362" s="10"/>
      <c r="G362" s="10" t="s">
        <v>2135</v>
      </c>
      <c r="H362" s="10" t="s">
        <v>101</v>
      </c>
      <c r="I362" s="10" t="s">
        <v>2136</v>
      </c>
      <c r="J362" s="11">
        <v>3183910698</v>
      </c>
      <c r="K362" s="11">
        <v>17</v>
      </c>
      <c r="L362" s="77">
        <v>740407</v>
      </c>
      <c r="M362" s="53">
        <v>765394</v>
      </c>
      <c r="N362" s="10" t="s">
        <v>2137</v>
      </c>
      <c r="O362" s="10" t="s">
        <v>2138</v>
      </c>
      <c r="P362" s="10">
        <v>7</v>
      </c>
      <c r="Q362" s="10">
        <v>0</v>
      </c>
      <c r="R362" s="10">
        <v>0</v>
      </c>
      <c r="S362" s="10">
        <v>0</v>
      </c>
      <c r="T362" s="10">
        <v>1</v>
      </c>
      <c r="U362" s="10">
        <v>0</v>
      </c>
      <c r="V362" s="10">
        <v>0</v>
      </c>
      <c r="W362" s="10"/>
      <c r="X362" s="10"/>
      <c r="Y362" s="10" t="s">
        <v>2139</v>
      </c>
      <c r="Z362" s="10">
        <v>717</v>
      </c>
      <c r="AA362" s="10"/>
      <c r="AB362" s="10"/>
      <c r="AC362" s="58">
        <v>200</v>
      </c>
      <c r="AD362" s="80"/>
      <c r="AE362" s="81"/>
      <c r="AF362" s="81"/>
      <c r="AG362" s="81"/>
      <c r="AH362" s="81"/>
      <c r="AI362" s="81"/>
      <c r="AJ362" s="81"/>
      <c r="AK362" s="81"/>
      <c r="AL362" s="81"/>
      <c r="AM362" s="81"/>
      <c r="AN362" s="81"/>
      <c r="AO362" s="81"/>
      <c r="AP362" s="81"/>
      <c r="AQ362" s="81"/>
      <c r="AR362" s="81"/>
      <c r="AS362" s="81"/>
      <c r="AT362" s="81"/>
      <c r="AU362" s="81"/>
      <c r="AV362" s="81"/>
      <c r="AW362" s="81"/>
      <c r="AX362" s="81"/>
      <c r="AY362" s="81"/>
      <c r="AZ362" s="81"/>
      <c r="BA362" s="81"/>
      <c r="BB362" s="81"/>
      <c r="BC362" s="81"/>
      <c r="BD362" s="81"/>
      <c r="BE362" s="81"/>
      <c r="BF362" s="81"/>
      <c r="BG362" s="81"/>
      <c r="BH362" s="81"/>
      <c r="BI362" s="81"/>
      <c r="BJ362" s="81"/>
      <c r="BK362" s="81"/>
      <c r="BL362" s="81"/>
      <c r="BM362" s="81"/>
      <c r="BN362" s="81"/>
      <c r="BO362" s="81"/>
      <c r="BP362" s="81"/>
      <c r="BQ362" s="81"/>
      <c r="BR362" s="81"/>
      <c r="BS362" s="81"/>
      <c r="BT362" s="81"/>
      <c r="BU362" s="81"/>
      <c r="BV362" s="81"/>
      <c r="BW362" s="81"/>
      <c r="BX362" s="81"/>
      <c r="BY362" s="81"/>
      <c r="BZ362" s="81"/>
      <c r="CA362" s="81"/>
      <c r="CB362" s="81"/>
      <c r="CC362" s="81"/>
      <c r="CD362" s="81"/>
      <c r="CE362" s="81"/>
      <c r="CF362" s="81"/>
      <c r="CG362" s="81"/>
      <c r="CH362" s="81"/>
      <c r="CI362" s="81"/>
      <c r="CJ362" s="81"/>
      <c r="CK362" s="81"/>
      <c r="CL362" s="81"/>
      <c r="CM362" s="81"/>
      <c r="CN362" s="81"/>
      <c r="CO362" s="81"/>
      <c r="CP362" s="81"/>
      <c r="CQ362" s="81"/>
      <c r="CR362" s="81"/>
      <c r="CS362" s="81"/>
      <c r="CT362" s="81"/>
      <c r="CU362" s="81"/>
      <c r="CV362" s="81"/>
      <c r="CW362" s="15"/>
      <c r="CX362" s="15"/>
      <c r="CY362" s="15"/>
    </row>
    <row r="363" spans="1:103" ht="15" customHeight="1" x14ac:dyDescent="0.2">
      <c r="A363" s="7">
        <v>362</v>
      </c>
      <c r="B363" s="8">
        <v>44363</v>
      </c>
      <c r="C363" s="10" t="s">
        <v>131</v>
      </c>
      <c r="D363" s="10" t="s">
        <v>26</v>
      </c>
      <c r="E363" s="10"/>
      <c r="F363" s="10"/>
      <c r="G363" s="10" t="s">
        <v>2140</v>
      </c>
      <c r="H363" s="10" t="s">
        <v>101</v>
      </c>
      <c r="I363" s="10" t="s">
        <v>2141</v>
      </c>
      <c r="J363" s="11" t="s">
        <v>2142</v>
      </c>
      <c r="K363" s="11">
        <v>19</v>
      </c>
      <c r="L363" s="53">
        <v>34191</v>
      </c>
      <c r="M363" s="53">
        <v>765435</v>
      </c>
      <c r="N363" s="10" t="s">
        <v>2143</v>
      </c>
      <c r="O363" s="19" t="s">
        <v>2144</v>
      </c>
      <c r="P363" s="13">
        <v>1</v>
      </c>
      <c r="Q363" s="13">
        <v>0</v>
      </c>
      <c r="R363" s="13">
        <v>0</v>
      </c>
      <c r="S363" s="13">
        <v>0</v>
      </c>
      <c r="T363" s="13">
        <v>1</v>
      </c>
      <c r="U363" s="13">
        <v>0</v>
      </c>
      <c r="V363" s="13">
        <v>0</v>
      </c>
      <c r="W363" s="10"/>
      <c r="X363" s="10"/>
      <c r="Y363" s="10" t="s">
        <v>2145</v>
      </c>
      <c r="Z363" s="13">
        <v>30</v>
      </c>
      <c r="AA363" s="10"/>
      <c r="AB363" s="10"/>
      <c r="AC363" s="58">
        <v>200</v>
      </c>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row>
    <row r="364" spans="1:103" ht="15" customHeight="1" x14ac:dyDescent="0.2">
      <c r="A364" s="7">
        <v>363</v>
      </c>
      <c r="B364" s="8">
        <v>44363</v>
      </c>
      <c r="C364" s="10" t="s">
        <v>131</v>
      </c>
      <c r="D364" s="10" t="s">
        <v>26</v>
      </c>
      <c r="E364" s="10"/>
      <c r="F364" s="10"/>
      <c r="G364" s="10" t="s">
        <v>2146</v>
      </c>
      <c r="H364" s="10" t="s">
        <v>101</v>
      </c>
      <c r="I364" s="10" t="s">
        <v>2147</v>
      </c>
      <c r="J364" s="11">
        <v>3150519</v>
      </c>
      <c r="K364" s="11">
        <v>17</v>
      </c>
      <c r="L364" s="53">
        <v>33884</v>
      </c>
      <c r="M364" s="53">
        <v>765346</v>
      </c>
      <c r="N364" s="10" t="s">
        <v>2148</v>
      </c>
      <c r="O364" s="19" t="s">
        <v>2149</v>
      </c>
      <c r="P364" s="13">
        <v>4</v>
      </c>
      <c r="Q364" s="13">
        <v>0</v>
      </c>
      <c r="R364" s="13">
        <v>0</v>
      </c>
      <c r="S364" s="13">
        <v>0</v>
      </c>
      <c r="T364" s="13">
        <v>1</v>
      </c>
      <c r="U364" s="13">
        <v>0</v>
      </c>
      <c r="V364" s="13">
        <v>0</v>
      </c>
      <c r="W364" s="10"/>
      <c r="X364" s="10"/>
      <c r="Y364" s="10" t="s">
        <v>2150</v>
      </c>
      <c r="Z364" s="13">
        <v>570</v>
      </c>
      <c r="AA364" s="10"/>
      <c r="AB364" s="10"/>
      <c r="AC364" s="58">
        <v>150</v>
      </c>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row>
    <row r="365" spans="1:103" ht="15" customHeight="1" x14ac:dyDescent="0.2">
      <c r="A365" s="7">
        <v>364</v>
      </c>
      <c r="B365" s="8">
        <v>44363</v>
      </c>
      <c r="C365" s="10" t="s">
        <v>131</v>
      </c>
      <c r="D365" s="10" t="s">
        <v>26</v>
      </c>
      <c r="E365" s="10"/>
      <c r="F365" s="10"/>
      <c r="G365" s="10" t="s">
        <v>2151</v>
      </c>
      <c r="H365" s="10" t="s">
        <v>101</v>
      </c>
      <c r="I365" s="10" t="s">
        <v>2152</v>
      </c>
      <c r="J365" s="11">
        <v>3217173641</v>
      </c>
      <c r="K365" s="11">
        <v>19</v>
      </c>
      <c r="L365" s="53">
        <v>34137</v>
      </c>
      <c r="M365" s="53">
        <v>765420</v>
      </c>
      <c r="N365" s="10" t="s">
        <v>2153</v>
      </c>
      <c r="O365" s="19" t="s">
        <v>2154</v>
      </c>
      <c r="P365" s="13">
        <v>2</v>
      </c>
      <c r="Q365" s="13">
        <v>0</v>
      </c>
      <c r="R365" s="13">
        <v>0</v>
      </c>
      <c r="S365" s="13">
        <v>0</v>
      </c>
      <c r="T365" s="13">
        <v>2</v>
      </c>
      <c r="U365" s="13">
        <v>0</v>
      </c>
      <c r="V365" s="13">
        <v>0</v>
      </c>
      <c r="W365" s="10"/>
      <c r="X365" s="10"/>
      <c r="Y365" s="10" t="s">
        <v>2155</v>
      </c>
      <c r="Z365" s="13">
        <v>160</v>
      </c>
      <c r="AA365" s="10"/>
      <c r="AB365" s="10"/>
      <c r="AC365" s="58">
        <v>200</v>
      </c>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row>
    <row r="366" spans="1:103" ht="15" customHeight="1" x14ac:dyDescent="0.2">
      <c r="A366" s="7">
        <v>365</v>
      </c>
      <c r="B366" s="8">
        <v>44363</v>
      </c>
      <c r="C366" s="10" t="s">
        <v>25</v>
      </c>
      <c r="D366" s="10" t="s">
        <v>26</v>
      </c>
      <c r="E366" s="10"/>
      <c r="F366" s="10"/>
      <c r="G366" s="10" t="s">
        <v>2156</v>
      </c>
      <c r="H366" s="10" t="s">
        <v>28</v>
      </c>
      <c r="I366" s="10" t="s">
        <v>2157</v>
      </c>
      <c r="J366" s="11">
        <v>3234639482</v>
      </c>
      <c r="K366" s="11">
        <v>4</v>
      </c>
      <c r="L366" s="53">
        <v>3464829</v>
      </c>
      <c r="M366" s="53">
        <v>76513308</v>
      </c>
      <c r="N366" s="10" t="s">
        <v>2158</v>
      </c>
      <c r="O366" s="10" t="s">
        <v>2159</v>
      </c>
      <c r="P366" s="10">
        <v>6</v>
      </c>
      <c r="Q366" s="10">
        <v>4</v>
      </c>
      <c r="R366" s="10">
        <v>12</v>
      </c>
      <c r="S366" s="10">
        <v>24</v>
      </c>
      <c r="T366" s="10">
        <v>0</v>
      </c>
      <c r="U366" s="10">
        <v>0</v>
      </c>
      <c r="V366" s="10">
        <v>0</v>
      </c>
      <c r="W366" s="10"/>
      <c r="X366" s="10"/>
      <c r="Y366" s="10" t="s">
        <v>2160</v>
      </c>
      <c r="Z366" s="10"/>
      <c r="AA366" s="10"/>
      <c r="AB366" s="10"/>
      <c r="AC366" s="10">
        <v>1200</v>
      </c>
      <c r="AD366" s="80"/>
      <c r="AE366" s="81"/>
      <c r="AF366" s="81"/>
      <c r="AG366" s="81"/>
      <c r="AH366" s="81"/>
      <c r="AI366" s="81"/>
      <c r="AJ366" s="81"/>
      <c r="AK366" s="81"/>
      <c r="AL366" s="81"/>
      <c r="AM366" s="81"/>
      <c r="AN366" s="81"/>
      <c r="AO366" s="81"/>
      <c r="AP366" s="81"/>
      <c r="AQ366" s="81"/>
      <c r="AR366" s="81"/>
      <c r="AS366" s="81"/>
      <c r="AT366" s="81"/>
      <c r="AU366" s="81"/>
      <c r="AV366" s="81"/>
      <c r="AW366" s="81"/>
      <c r="AX366" s="81"/>
      <c r="AY366" s="81"/>
      <c r="AZ366" s="81"/>
      <c r="BA366" s="81"/>
      <c r="BB366" s="81"/>
      <c r="BC366" s="81"/>
      <c r="BD366" s="81"/>
      <c r="BE366" s="81"/>
      <c r="BF366" s="81"/>
      <c r="BG366" s="81"/>
      <c r="BH366" s="81"/>
      <c r="BI366" s="81"/>
      <c r="BJ366" s="81"/>
      <c r="BK366" s="81"/>
      <c r="BL366" s="81"/>
      <c r="BM366" s="81"/>
      <c r="BN366" s="81"/>
      <c r="BO366" s="81"/>
      <c r="BP366" s="81"/>
      <c r="BQ366" s="81"/>
      <c r="BR366" s="81"/>
      <c r="BS366" s="81"/>
      <c r="BT366" s="81"/>
      <c r="BU366" s="81"/>
      <c r="BV366" s="81"/>
      <c r="BW366" s="81"/>
      <c r="BX366" s="81"/>
      <c r="BY366" s="81"/>
      <c r="BZ366" s="81"/>
      <c r="CA366" s="81"/>
      <c r="CB366" s="81"/>
      <c r="CC366" s="81"/>
      <c r="CD366" s="81"/>
      <c r="CE366" s="81"/>
      <c r="CF366" s="81"/>
      <c r="CG366" s="81"/>
      <c r="CH366" s="81"/>
      <c r="CI366" s="81"/>
      <c r="CJ366" s="81"/>
      <c r="CK366" s="81"/>
      <c r="CL366" s="81"/>
      <c r="CM366" s="81"/>
      <c r="CN366" s="81"/>
      <c r="CO366" s="81"/>
      <c r="CP366" s="81"/>
      <c r="CQ366" s="81"/>
      <c r="CR366" s="81"/>
      <c r="CS366" s="81"/>
      <c r="CT366" s="81"/>
      <c r="CU366" s="81"/>
      <c r="CV366" s="81"/>
      <c r="CW366" s="15"/>
      <c r="CX366" s="15"/>
      <c r="CY366" s="15"/>
    </row>
    <row r="367" spans="1:103" ht="15" customHeight="1" x14ac:dyDescent="0.2">
      <c r="A367" s="7">
        <v>366</v>
      </c>
      <c r="B367" s="8">
        <v>44392</v>
      </c>
      <c r="C367" s="10" t="s">
        <v>115</v>
      </c>
      <c r="D367" s="10" t="s">
        <v>26</v>
      </c>
      <c r="E367" s="10" t="s">
        <v>469</v>
      </c>
      <c r="F367" s="10"/>
      <c r="G367" s="10" t="s">
        <v>2161</v>
      </c>
      <c r="H367" s="10" t="s">
        <v>28</v>
      </c>
      <c r="I367" s="10" t="s">
        <v>2162</v>
      </c>
      <c r="J367" s="11">
        <v>8898087</v>
      </c>
      <c r="K367" s="11">
        <v>3</v>
      </c>
      <c r="L367" s="11"/>
      <c r="M367" s="11"/>
      <c r="N367" s="10" t="s">
        <v>2163</v>
      </c>
      <c r="O367" s="10" t="s">
        <v>2164</v>
      </c>
      <c r="P367" s="10">
        <v>1</v>
      </c>
      <c r="Q367" s="10">
        <v>0</v>
      </c>
      <c r="R367" s="10">
        <v>0</v>
      </c>
      <c r="S367" s="10">
        <v>0</v>
      </c>
      <c r="T367" s="10">
        <v>0</v>
      </c>
      <c r="U367" s="10">
        <v>0</v>
      </c>
      <c r="V367" s="10">
        <v>0</v>
      </c>
      <c r="W367" s="10"/>
      <c r="X367" s="10"/>
      <c r="Y367" s="10" t="s">
        <v>2165</v>
      </c>
      <c r="Z367" s="10"/>
      <c r="AA367" s="10"/>
      <c r="AB367" s="10"/>
      <c r="AC367" s="10">
        <v>25</v>
      </c>
      <c r="AD367" s="80"/>
      <c r="AE367" s="81"/>
      <c r="AF367" s="81"/>
      <c r="AG367" s="81"/>
      <c r="AH367" s="81"/>
      <c r="AI367" s="81"/>
      <c r="AJ367" s="81"/>
      <c r="AK367" s="81"/>
      <c r="AL367" s="81"/>
      <c r="AM367" s="81"/>
      <c r="AN367" s="81"/>
      <c r="AO367" s="81"/>
      <c r="AP367" s="81"/>
      <c r="AQ367" s="81"/>
      <c r="AR367" s="81"/>
      <c r="AS367" s="81"/>
      <c r="AT367" s="81"/>
      <c r="AU367" s="81"/>
      <c r="AV367" s="81"/>
      <c r="AW367" s="81"/>
      <c r="AX367" s="81"/>
      <c r="AY367" s="81"/>
      <c r="AZ367" s="81"/>
      <c r="BA367" s="81"/>
      <c r="BB367" s="81"/>
      <c r="BC367" s="81"/>
      <c r="BD367" s="81"/>
      <c r="BE367" s="81"/>
      <c r="BF367" s="81"/>
      <c r="BG367" s="81"/>
      <c r="BH367" s="81"/>
      <c r="BI367" s="81"/>
      <c r="BJ367" s="81"/>
      <c r="BK367" s="81"/>
      <c r="BL367" s="81"/>
      <c r="BM367" s="81"/>
      <c r="BN367" s="81"/>
      <c r="BO367" s="81"/>
      <c r="BP367" s="81"/>
      <c r="BQ367" s="81"/>
      <c r="BR367" s="81"/>
      <c r="BS367" s="81"/>
      <c r="BT367" s="81"/>
      <c r="BU367" s="81"/>
      <c r="BV367" s="81"/>
      <c r="BW367" s="81"/>
      <c r="BX367" s="81"/>
      <c r="BY367" s="81"/>
      <c r="BZ367" s="81"/>
      <c r="CA367" s="81"/>
      <c r="CB367" s="81"/>
      <c r="CC367" s="81"/>
      <c r="CD367" s="81"/>
      <c r="CE367" s="81"/>
      <c r="CF367" s="81"/>
      <c r="CG367" s="81"/>
      <c r="CH367" s="81"/>
      <c r="CI367" s="81"/>
      <c r="CJ367" s="81"/>
      <c r="CK367" s="81"/>
      <c r="CL367" s="81"/>
      <c r="CM367" s="81"/>
      <c r="CN367" s="81"/>
      <c r="CO367" s="81"/>
      <c r="CP367" s="81"/>
      <c r="CQ367" s="81"/>
      <c r="CR367" s="81"/>
      <c r="CS367" s="81"/>
      <c r="CT367" s="81"/>
      <c r="CU367" s="81"/>
      <c r="CV367" s="81"/>
      <c r="CW367" s="15"/>
      <c r="CX367" s="15"/>
      <c r="CY367" s="15"/>
    </row>
    <row r="368" spans="1:103" ht="15" customHeight="1" x14ac:dyDescent="0.25">
      <c r="A368" s="7">
        <v>367</v>
      </c>
      <c r="B368" s="8">
        <v>44400</v>
      </c>
      <c r="C368" s="10" t="s">
        <v>115</v>
      </c>
      <c r="D368" s="10" t="s">
        <v>26</v>
      </c>
      <c r="E368" s="10" t="s">
        <v>469</v>
      </c>
      <c r="F368" s="10"/>
      <c r="G368" s="10" t="s">
        <v>2166</v>
      </c>
      <c r="H368" s="10" t="s">
        <v>101</v>
      </c>
      <c r="I368" s="10" t="s">
        <v>2167</v>
      </c>
      <c r="J368" s="11">
        <v>316535205</v>
      </c>
      <c r="K368" s="11">
        <v>22</v>
      </c>
      <c r="L368" s="11"/>
      <c r="M368" s="11"/>
      <c r="N368" s="10" t="s">
        <v>2168</v>
      </c>
      <c r="O368" s="101" t="s">
        <v>2169</v>
      </c>
      <c r="P368" s="10">
        <v>3</v>
      </c>
      <c r="Q368" s="10">
        <v>0</v>
      </c>
      <c r="R368" s="10">
        <v>0</v>
      </c>
      <c r="S368" s="10">
        <v>0</v>
      </c>
      <c r="T368" s="10">
        <v>1</v>
      </c>
      <c r="U368" s="10">
        <v>0</v>
      </c>
      <c r="V368" s="10">
        <v>0</v>
      </c>
      <c r="W368" s="10"/>
      <c r="X368" s="10"/>
      <c r="Y368" s="10"/>
      <c r="Z368" s="10"/>
      <c r="AA368" s="10"/>
      <c r="AB368" s="10"/>
      <c r="AC368" s="10">
        <v>26</v>
      </c>
      <c r="AD368" s="80"/>
      <c r="AE368" s="81"/>
      <c r="AF368" s="81"/>
      <c r="AG368" s="81"/>
      <c r="AH368" s="81"/>
      <c r="AI368" s="81"/>
      <c r="AJ368" s="81"/>
      <c r="AK368" s="81"/>
      <c r="AL368" s="81"/>
      <c r="AM368" s="81"/>
      <c r="AN368" s="81"/>
      <c r="AO368" s="81"/>
      <c r="AP368" s="81"/>
      <c r="AQ368" s="81"/>
      <c r="AR368" s="81"/>
      <c r="AS368" s="81"/>
      <c r="AT368" s="81"/>
      <c r="AU368" s="81"/>
      <c r="AV368" s="81"/>
      <c r="AW368" s="81"/>
      <c r="AX368" s="81"/>
      <c r="AY368" s="81"/>
      <c r="AZ368" s="81"/>
      <c r="BA368" s="81"/>
      <c r="BB368" s="81"/>
      <c r="BC368" s="81"/>
      <c r="BD368" s="81"/>
      <c r="BE368" s="81"/>
      <c r="BF368" s="81"/>
      <c r="BG368" s="81"/>
      <c r="BH368" s="81"/>
      <c r="BI368" s="81"/>
      <c r="BJ368" s="81"/>
      <c r="BK368" s="81"/>
      <c r="BL368" s="81"/>
      <c r="BM368" s="81"/>
      <c r="BN368" s="81"/>
      <c r="BO368" s="81"/>
      <c r="BP368" s="81"/>
      <c r="BQ368" s="81"/>
      <c r="BR368" s="81"/>
      <c r="BS368" s="81"/>
      <c r="BT368" s="81"/>
      <c r="BU368" s="81"/>
      <c r="BV368" s="81"/>
      <c r="BW368" s="81"/>
      <c r="BX368" s="81"/>
      <c r="BY368" s="81"/>
      <c r="BZ368" s="81"/>
      <c r="CA368" s="81"/>
      <c r="CB368" s="81"/>
      <c r="CC368" s="81"/>
      <c r="CD368" s="81"/>
      <c r="CE368" s="81"/>
      <c r="CF368" s="81"/>
      <c r="CG368" s="81"/>
      <c r="CH368" s="81"/>
      <c r="CI368" s="81"/>
      <c r="CJ368" s="81"/>
      <c r="CK368" s="81"/>
      <c r="CL368" s="81"/>
      <c r="CM368" s="81"/>
      <c r="CN368" s="81"/>
      <c r="CO368" s="81"/>
      <c r="CP368" s="81"/>
      <c r="CQ368" s="81"/>
      <c r="CR368" s="81"/>
      <c r="CS368" s="81"/>
      <c r="CT368" s="81"/>
      <c r="CU368" s="81"/>
      <c r="CV368" s="81"/>
      <c r="CW368" s="15"/>
      <c r="CX368" s="15"/>
      <c r="CY368" s="15"/>
    </row>
    <row r="369" spans="1:103" ht="15" customHeight="1" x14ac:dyDescent="0.2">
      <c r="A369" s="7">
        <v>368</v>
      </c>
      <c r="B369" s="8">
        <v>44400</v>
      </c>
      <c r="C369" s="10" t="s">
        <v>115</v>
      </c>
      <c r="D369" s="10" t="s">
        <v>35</v>
      </c>
      <c r="E369" s="10" t="s">
        <v>469</v>
      </c>
      <c r="F369" s="14">
        <v>44510</v>
      </c>
      <c r="G369" s="10" t="s">
        <v>2170</v>
      </c>
      <c r="H369" s="10" t="s">
        <v>101</v>
      </c>
      <c r="I369" s="10" t="s">
        <v>2171</v>
      </c>
      <c r="J369" s="11">
        <v>3104643950</v>
      </c>
      <c r="K369" s="11">
        <v>22</v>
      </c>
      <c r="L369" s="11"/>
      <c r="M369" s="11"/>
      <c r="N369" s="10" t="s">
        <v>2172</v>
      </c>
      <c r="O369" s="10" t="s">
        <v>2173</v>
      </c>
      <c r="P369" s="10">
        <v>3</v>
      </c>
      <c r="Q369" s="10">
        <v>0</v>
      </c>
      <c r="R369" s="10">
        <v>0</v>
      </c>
      <c r="S369" s="10">
        <v>0</v>
      </c>
      <c r="T369" s="10">
        <v>2</v>
      </c>
      <c r="U369" s="10">
        <v>0</v>
      </c>
      <c r="V369" s="10">
        <v>0</v>
      </c>
      <c r="W369" s="10" t="s">
        <v>619</v>
      </c>
      <c r="X369" s="14">
        <v>44145</v>
      </c>
      <c r="Y369" s="10" t="s">
        <v>2174</v>
      </c>
      <c r="Z369" s="10"/>
      <c r="AA369" s="10"/>
      <c r="AB369" s="10"/>
      <c r="AC369" s="10">
        <v>28</v>
      </c>
      <c r="AD369" s="80"/>
      <c r="AE369" s="81"/>
      <c r="AF369" s="81"/>
      <c r="AG369" s="81"/>
      <c r="AH369" s="81"/>
      <c r="AI369" s="81"/>
      <c r="AJ369" s="81"/>
      <c r="AK369" s="81"/>
      <c r="AL369" s="81"/>
      <c r="AM369" s="81"/>
      <c r="AN369" s="81"/>
      <c r="AO369" s="81"/>
      <c r="AP369" s="81"/>
      <c r="AQ369" s="81"/>
      <c r="AR369" s="81"/>
      <c r="AS369" s="81"/>
      <c r="AT369" s="81"/>
      <c r="AU369" s="81"/>
      <c r="AV369" s="81"/>
      <c r="AW369" s="81"/>
      <c r="AX369" s="81"/>
      <c r="AY369" s="81"/>
      <c r="AZ369" s="81"/>
      <c r="BA369" s="81"/>
      <c r="BB369" s="81"/>
      <c r="BC369" s="81"/>
      <c r="BD369" s="81"/>
      <c r="BE369" s="81"/>
      <c r="BF369" s="81"/>
      <c r="BG369" s="81"/>
      <c r="BH369" s="81"/>
      <c r="BI369" s="81"/>
      <c r="BJ369" s="81"/>
      <c r="BK369" s="81"/>
      <c r="BL369" s="81"/>
      <c r="BM369" s="81"/>
      <c r="BN369" s="81"/>
      <c r="BO369" s="81"/>
      <c r="BP369" s="81"/>
      <c r="BQ369" s="81"/>
      <c r="BR369" s="81"/>
      <c r="BS369" s="81"/>
      <c r="BT369" s="81"/>
      <c r="BU369" s="81"/>
      <c r="BV369" s="81"/>
      <c r="BW369" s="81"/>
      <c r="BX369" s="81"/>
      <c r="BY369" s="81"/>
      <c r="BZ369" s="81"/>
      <c r="CA369" s="81"/>
      <c r="CB369" s="81"/>
      <c r="CC369" s="81"/>
      <c r="CD369" s="81"/>
      <c r="CE369" s="81"/>
      <c r="CF369" s="81"/>
      <c r="CG369" s="81"/>
      <c r="CH369" s="81"/>
      <c r="CI369" s="81"/>
      <c r="CJ369" s="81"/>
      <c r="CK369" s="81"/>
      <c r="CL369" s="81"/>
      <c r="CM369" s="81"/>
      <c r="CN369" s="81"/>
      <c r="CO369" s="81"/>
      <c r="CP369" s="81"/>
      <c r="CQ369" s="81"/>
      <c r="CR369" s="81"/>
      <c r="CS369" s="81"/>
      <c r="CT369" s="81"/>
      <c r="CU369" s="81"/>
      <c r="CV369" s="81"/>
      <c r="CW369" s="15"/>
      <c r="CX369" s="15"/>
      <c r="CY369" s="15"/>
    </row>
    <row r="370" spans="1:103" ht="15" customHeight="1" x14ac:dyDescent="0.2">
      <c r="A370" s="7">
        <v>369</v>
      </c>
      <c r="B370" s="8">
        <v>44364</v>
      </c>
      <c r="C370" s="10" t="s">
        <v>2087</v>
      </c>
      <c r="D370" s="10" t="s">
        <v>35</v>
      </c>
      <c r="E370" s="10" t="s">
        <v>469</v>
      </c>
      <c r="F370" s="10" t="s">
        <v>2175</v>
      </c>
      <c r="G370" s="10" t="s">
        <v>2176</v>
      </c>
      <c r="H370" s="10" t="s">
        <v>101</v>
      </c>
      <c r="I370" s="10" t="s">
        <v>2177</v>
      </c>
      <c r="J370" s="11">
        <v>4064684</v>
      </c>
      <c r="K370" s="11">
        <v>2</v>
      </c>
      <c r="L370" s="53">
        <v>3489384</v>
      </c>
      <c r="M370" s="53">
        <v>76523535</v>
      </c>
      <c r="N370" s="10" t="s">
        <v>2178</v>
      </c>
      <c r="O370" s="10" t="s">
        <v>2179</v>
      </c>
      <c r="P370" s="10">
        <v>10</v>
      </c>
      <c r="Q370" s="10">
        <v>0</v>
      </c>
      <c r="R370" s="10">
        <v>0</v>
      </c>
      <c r="S370" s="10">
        <v>0</v>
      </c>
      <c r="T370" s="10">
        <v>0</v>
      </c>
      <c r="U370" s="10">
        <v>0</v>
      </c>
      <c r="V370" s="10">
        <v>6</v>
      </c>
      <c r="W370" s="10" t="s">
        <v>2180</v>
      </c>
      <c r="X370" s="10"/>
      <c r="Y370" s="10" t="s">
        <v>2181</v>
      </c>
      <c r="Z370" s="10"/>
      <c r="AA370" s="10"/>
      <c r="AB370" s="10"/>
      <c r="AC370" s="10">
        <v>1264</v>
      </c>
      <c r="AD370" s="80"/>
      <c r="AE370" s="81"/>
      <c r="AF370" s="81"/>
      <c r="AG370" s="81"/>
      <c r="AH370" s="81"/>
      <c r="AI370" s="81"/>
      <c r="AJ370" s="81"/>
      <c r="AK370" s="81"/>
      <c r="AL370" s="81"/>
      <c r="AM370" s="81"/>
      <c r="AN370" s="81"/>
      <c r="AO370" s="81"/>
      <c r="AP370" s="81"/>
      <c r="AQ370" s="81"/>
      <c r="AR370" s="81"/>
      <c r="AS370" s="81"/>
      <c r="AT370" s="81"/>
      <c r="AU370" s="81"/>
      <c r="AV370" s="81"/>
      <c r="AW370" s="81"/>
      <c r="AX370" s="81"/>
      <c r="AY370" s="81"/>
      <c r="AZ370" s="81"/>
      <c r="BA370" s="81"/>
      <c r="BB370" s="81"/>
      <c r="BC370" s="81"/>
      <c r="BD370" s="81"/>
      <c r="BE370" s="81"/>
      <c r="BF370" s="81"/>
      <c r="BG370" s="81"/>
      <c r="BH370" s="81"/>
      <c r="BI370" s="81"/>
      <c r="BJ370" s="81"/>
      <c r="BK370" s="81"/>
      <c r="BL370" s="81"/>
      <c r="BM370" s="81"/>
      <c r="BN370" s="81"/>
      <c r="BO370" s="81"/>
      <c r="BP370" s="81"/>
      <c r="BQ370" s="81"/>
      <c r="BR370" s="81"/>
      <c r="BS370" s="81"/>
      <c r="BT370" s="81"/>
      <c r="BU370" s="81"/>
      <c r="BV370" s="81"/>
      <c r="BW370" s="81"/>
      <c r="BX370" s="81"/>
      <c r="BY370" s="81"/>
      <c r="BZ370" s="81"/>
      <c r="CA370" s="81"/>
      <c r="CB370" s="81"/>
      <c r="CC370" s="81"/>
      <c r="CD370" s="81"/>
      <c r="CE370" s="81"/>
      <c r="CF370" s="81"/>
      <c r="CG370" s="81"/>
      <c r="CH370" s="81"/>
      <c r="CI370" s="81"/>
      <c r="CJ370" s="81"/>
      <c r="CK370" s="81"/>
      <c r="CL370" s="81"/>
      <c r="CM370" s="81"/>
      <c r="CN370" s="81"/>
      <c r="CO370" s="81"/>
      <c r="CP370" s="81"/>
      <c r="CQ370" s="81"/>
      <c r="CR370" s="81"/>
      <c r="CS370" s="81"/>
      <c r="CT370" s="81"/>
      <c r="CU370" s="81"/>
      <c r="CV370" s="81"/>
      <c r="CW370" s="15"/>
      <c r="CX370" s="15"/>
      <c r="CY370" s="15"/>
    </row>
    <row r="371" spans="1:103" ht="15" customHeight="1" x14ac:dyDescent="0.2">
      <c r="A371" s="7">
        <v>370</v>
      </c>
      <c r="B371" s="8">
        <v>44364</v>
      </c>
      <c r="C371" s="10" t="s">
        <v>131</v>
      </c>
      <c r="D371" s="10" t="s">
        <v>26</v>
      </c>
      <c r="E371" s="10"/>
      <c r="F371" s="10"/>
      <c r="G371" s="10" t="s">
        <v>2182</v>
      </c>
      <c r="H371" s="10" t="s">
        <v>101</v>
      </c>
      <c r="I371" s="10" t="s">
        <v>2183</v>
      </c>
      <c r="J371" s="11">
        <v>4870213</v>
      </c>
      <c r="K371" s="11">
        <v>19</v>
      </c>
      <c r="L371" s="53">
        <v>34119</v>
      </c>
      <c r="M371" s="53">
        <v>765538</v>
      </c>
      <c r="N371" s="10" t="s">
        <v>2184</v>
      </c>
      <c r="O371" s="19" t="s">
        <v>2185</v>
      </c>
      <c r="P371" s="13">
        <v>16</v>
      </c>
      <c r="Q371" s="13">
        <v>0</v>
      </c>
      <c r="R371" s="13">
        <v>0</v>
      </c>
      <c r="S371" s="13">
        <v>0</v>
      </c>
      <c r="T371" s="13">
        <v>1</v>
      </c>
      <c r="U371" s="13">
        <v>0</v>
      </c>
      <c r="V371" s="13">
        <v>0</v>
      </c>
      <c r="W371" s="10"/>
      <c r="X371" s="10"/>
      <c r="Y371" s="10" t="s">
        <v>2186</v>
      </c>
      <c r="Z371" s="13">
        <v>1000</v>
      </c>
      <c r="AA371" s="10"/>
      <c r="AB371" s="10"/>
      <c r="AC371" s="58">
        <v>100</v>
      </c>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row>
    <row r="372" spans="1:103" ht="15" customHeight="1" x14ac:dyDescent="0.2">
      <c r="A372" s="7">
        <v>371</v>
      </c>
      <c r="B372" s="8">
        <v>44364</v>
      </c>
      <c r="C372" s="10" t="s">
        <v>25</v>
      </c>
      <c r="D372" s="10" t="s">
        <v>35</v>
      </c>
      <c r="E372" s="10"/>
      <c r="F372" s="10" t="s">
        <v>2187</v>
      </c>
      <c r="G372" s="10" t="s">
        <v>2188</v>
      </c>
      <c r="H372" s="10" t="s">
        <v>28</v>
      </c>
      <c r="I372" s="10" t="s">
        <v>2189</v>
      </c>
      <c r="J372" s="11">
        <v>4854558</v>
      </c>
      <c r="K372" s="11">
        <v>2</v>
      </c>
      <c r="L372" s="53">
        <v>3492124</v>
      </c>
      <c r="M372" s="53">
        <v>76520810</v>
      </c>
      <c r="N372" s="10" t="s">
        <v>2190</v>
      </c>
      <c r="O372" s="10" t="s">
        <v>2191</v>
      </c>
      <c r="P372" s="10">
        <v>2</v>
      </c>
      <c r="Q372" s="10">
        <v>0</v>
      </c>
      <c r="R372" s="10">
        <v>0</v>
      </c>
      <c r="S372" s="10">
        <v>0</v>
      </c>
      <c r="T372" s="10">
        <v>0</v>
      </c>
      <c r="U372" s="10">
        <v>0</v>
      </c>
      <c r="V372" s="10">
        <v>3</v>
      </c>
      <c r="W372" s="10" t="s">
        <v>2192</v>
      </c>
      <c r="X372" s="10"/>
      <c r="Y372" s="10" t="s">
        <v>2193</v>
      </c>
      <c r="Z372" s="10"/>
      <c r="AA372" s="10"/>
      <c r="AB372" s="10"/>
      <c r="AC372" s="10">
        <v>600</v>
      </c>
      <c r="AD372" s="80"/>
      <c r="AE372" s="81"/>
      <c r="AF372" s="81"/>
      <c r="AG372" s="81"/>
      <c r="AH372" s="81"/>
      <c r="AI372" s="81"/>
      <c r="AJ372" s="81"/>
      <c r="AK372" s="81"/>
      <c r="AL372" s="81"/>
      <c r="AM372" s="81"/>
      <c r="AN372" s="81"/>
      <c r="AO372" s="81"/>
      <c r="AP372" s="81"/>
      <c r="AQ372" s="81"/>
      <c r="AR372" s="81"/>
      <c r="AS372" s="81"/>
      <c r="AT372" s="81"/>
      <c r="AU372" s="81"/>
      <c r="AV372" s="81"/>
      <c r="AW372" s="81"/>
      <c r="AX372" s="81"/>
      <c r="AY372" s="81"/>
      <c r="AZ372" s="81"/>
      <c r="BA372" s="81"/>
      <c r="BB372" s="81"/>
      <c r="BC372" s="81"/>
      <c r="BD372" s="81"/>
      <c r="BE372" s="81"/>
      <c r="BF372" s="81"/>
      <c r="BG372" s="81"/>
      <c r="BH372" s="81"/>
      <c r="BI372" s="81"/>
      <c r="BJ372" s="81"/>
      <c r="BK372" s="81"/>
      <c r="BL372" s="81"/>
      <c r="BM372" s="81"/>
      <c r="BN372" s="81"/>
      <c r="BO372" s="81"/>
      <c r="BP372" s="81"/>
      <c r="BQ372" s="81"/>
      <c r="BR372" s="81"/>
      <c r="BS372" s="81"/>
      <c r="BT372" s="81"/>
      <c r="BU372" s="81"/>
      <c r="BV372" s="81"/>
      <c r="BW372" s="81"/>
      <c r="BX372" s="81"/>
      <c r="BY372" s="81"/>
      <c r="BZ372" s="81"/>
      <c r="CA372" s="81"/>
      <c r="CB372" s="81"/>
      <c r="CC372" s="81"/>
      <c r="CD372" s="81"/>
      <c r="CE372" s="81"/>
      <c r="CF372" s="81"/>
      <c r="CG372" s="81"/>
      <c r="CH372" s="81"/>
      <c r="CI372" s="81"/>
      <c r="CJ372" s="81"/>
      <c r="CK372" s="81"/>
      <c r="CL372" s="81"/>
      <c r="CM372" s="81"/>
      <c r="CN372" s="81"/>
      <c r="CO372" s="81"/>
      <c r="CP372" s="81"/>
      <c r="CQ372" s="81"/>
      <c r="CR372" s="81"/>
      <c r="CS372" s="81"/>
      <c r="CT372" s="81"/>
      <c r="CU372" s="81"/>
      <c r="CV372" s="81"/>
      <c r="CW372" s="15"/>
      <c r="CX372" s="15"/>
      <c r="CY372" s="15"/>
    </row>
    <row r="373" spans="1:103" ht="15" customHeight="1" x14ac:dyDescent="0.2">
      <c r="A373" s="7">
        <v>372</v>
      </c>
      <c r="B373" s="8">
        <v>44364</v>
      </c>
      <c r="C373" s="10" t="s">
        <v>25</v>
      </c>
      <c r="D373" s="10" t="s">
        <v>26</v>
      </c>
      <c r="E373" s="10"/>
      <c r="F373" s="10"/>
      <c r="G373" s="10" t="s">
        <v>2194</v>
      </c>
      <c r="H373" s="10" t="s">
        <v>48</v>
      </c>
      <c r="I373" s="10" t="s">
        <v>2195</v>
      </c>
      <c r="J373" s="11">
        <v>8982121</v>
      </c>
      <c r="K373" s="11">
        <v>3</v>
      </c>
      <c r="L373" s="53">
        <v>3453072</v>
      </c>
      <c r="M373" s="53">
        <v>76523396</v>
      </c>
      <c r="N373" s="10" t="s">
        <v>2196</v>
      </c>
      <c r="O373" s="10" t="s">
        <v>2197</v>
      </c>
      <c r="P373" s="10">
        <v>3</v>
      </c>
      <c r="Q373" s="10">
        <v>0</v>
      </c>
      <c r="R373" s="10">
        <v>0</v>
      </c>
      <c r="S373" s="10">
        <v>0</v>
      </c>
      <c r="T373" s="10">
        <v>0</v>
      </c>
      <c r="U373" s="10">
        <v>0</v>
      </c>
      <c r="V373" s="10">
        <v>0</v>
      </c>
      <c r="W373" s="10"/>
      <c r="X373" s="10"/>
      <c r="Y373" s="10" t="s">
        <v>2198</v>
      </c>
      <c r="Z373" s="10"/>
      <c r="AA373" s="10"/>
      <c r="AB373" s="10"/>
      <c r="AC373" s="10">
        <v>400</v>
      </c>
      <c r="AD373" s="80"/>
      <c r="AE373" s="81"/>
      <c r="AF373" s="81"/>
      <c r="AG373" s="81"/>
      <c r="AH373" s="81"/>
      <c r="AI373" s="81"/>
      <c r="AJ373" s="81"/>
      <c r="AK373" s="81"/>
      <c r="AL373" s="81"/>
      <c r="AM373" s="81"/>
      <c r="AN373" s="81"/>
      <c r="AO373" s="81"/>
      <c r="AP373" s="81"/>
      <c r="AQ373" s="81"/>
      <c r="AR373" s="81"/>
      <c r="AS373" s="81"/>
      <c r="AT373" s="81"/>
      <c r="AU373" s="81"/>
      <c r="AV373" s="81"/>
      <c r="AW373" s="81"/>
      <c r="AX373" s="81"/>
      <c r="AY373" s="81"/>
      <c r="AZ373" s="81"/>
      <c r="BA373" s="81"/>
      <c r="BB373" s="81"/>
      <c r="BC373" s="81"/>
      <c r="BD373" s="81"/>
      <c r="BE373" s="81"/>
      <c r="BF373" s="81"/>
      <c r="BG373" s="81"/>
      <c r="BH373" s="81"/>
      <c r="BI373" s="81"/>
      <c r="BJ373" s="81"/>
      <c r="BK373" s="81"/>
      <c r="BL373" s="81"/>
      <c r="BM373" s="81"/>
      <c r="BN373" s="81"/>
      <c r="BO373" s="81"/>
      <c r="BP373" s="81"/>
      <c r="BQ373" s="81"/>
      <c r="BR373" s="81"/>
      <c r="BS373" s="81"/>
      <c r="BT373" s="81"/>
      <c r="BU373" s="81"/>
      <c r="BV373" s="81"/>
      <c r="BW373" s="81"/>
      <c r="BX373" s="81"/>
      <c r="BY373" s="81"/>
      <c r="BZ373" s="81"/>
      <c r="CA373" s="81"/>
      <c r="CB373" s="81"/>
      <c r="CC373" s="81"/>
      <c r="CD373" s="81"/>
      <c r="CE373" s="81"/>
      <c r="CF373" s="81"/>
      <c r="CG373" s="81"/>
      <c r="CH373" s="81"/>
      <c r="CI373" s="81"/>
      <c r="CJ373" s="81"/>
      <c r="CK373" s="81"/>
      <c r="CL373" s="81"/>
      <c r="CM373" s="81"/>
      <c r="CN373" s="81"/>
      <c r="CO373" s="81"/>
      <c r="CP373" s="81"/>
      <c r="CQ373" s="81"/>
      <c r="CR373" s="81"/>
      <c r="CS373" s="81"/>
      <c r="CT373" s="81"/>
      <c r="CU373" s="81"/>
      <c r="CV373" s="81"/>
      <c r="CW373" s="15"/>
      <c r="CX373" s="15"/>
      <c r="CY373" s="15"/>
    </row>
    <row r="374" spans="1:103" ht="15" customHeight="1" x14ac:dyDescent="0.2">
      <c r="A374" s="7">
        <v>373</v>
      </c>
      <c r="B374" s="8">
        <v>44368</v>
      </c>
      <c r="C374" s="10" t="s">
        <v>84</v>
      </c>
      <c r="D374" s="10" t="s">
        <v>26</v>
      </c>
      <c r="E374" s="10"/>
      <c r="F374" s="10"/>
      <c r="G374" s="10" t="s">
        <v>2199</v>
      </c>
      <c r="H374" s="10" t="s">
        <v>48</v>
      </c>
      <c r="I374" s="10" t="s">
        <v>2200</v>
      </c>
      <c r="J374" s="11">
        <v>8801008</v>
      </c>
      <c r="K374" s="11">
        <v>3</v>
      </c>
      <c r="L374" s="53">
        <v>3447918</v>
      </c>
      <c r="M374" s="53">
        <v>76534083</v>
      </c>
      <c r="N374" s="10" t="s">
        <v>2201</v>
      </c>
      <c r="O374" s="10" t="s">
        <v>2202</v>
      </c>
      <c r="P374" s="10">
        <v>1</v>
      </c>
      <c r="Q374" s="10">
        <v>0</v>
      </c>
      <c r="R374" s="10">
        <v>0</v>
      </c>
      <c r="S374" s="10">
        <v>0</v>
      </c>
      <c r="T374" s="10">
        <v>0</v>
      </c>
      <c r="U374" s="10">
        <v>0</v>
      </c>
      <c r="V374" s="10">
        <v>0</v>
      </c>
      <c r="W374" s="10"/>
      <c r="X374" s="10"/>
      <c r="Y374" s="10" t="s">
        <v>2203</v>
      </c>
      <c r="Z374" s="10"/>
      <c r="AA374" s="10"/>
      <c r="AB374" s="10"/>
      <c r="AC374" s="10">
        <v>40</v>
      </c>
      <c r="AD374" s="80"/>
      <c r="AE374" s="81"/>
      <c r="AF374" s="81"/>
      <c r="AG374" s="81"/>
      <c r="AH374" s="81"/>
      <c r="AI374" s="81"/>
      <c r="AJ374" s="81"/>
      <c r="AK374" s="81"/>
      <c r="AL374" s="81"/>
      <c r="AM374" s="81"/>
      <c r="AN374" s="81"/>
      <c r="AO374" s="81"/>
      <c r="AP374" s="81"/>
      <c r="AQ374" s="81"/>
      <c r="AR374" s="81"/>
      <c r="AS374" s="81"/>
      <c r="AT374" s="81"/>
      <c r="AU374" s="81"/>
      <c r="AV374" s="81"/>
      <c r="AW374" s="81"/>
      <c r="AX374" s="81"/>
      <c r="AY374" s="81"/>
      <c r="AZ374" s="81"/>
      <c r="BA374" s="81"/>
      <c r="BB374" s="81"/>
      <c r="BC374" s="81"/>
      <c r="BD374" s="81"/>
      <c r="BE374" s="81"/>
      <c r="BF374" s="81"/>
      <c r="BG374" s="81"/>
      <c r="BH374" s="81"/>
      <c r="BI374" s="81"/>
      <c r="BJ374" s="81"/>
      <c r="BK374" s="81"/>
      <c r="BL374" s="81"/>
      <c r="BM374" s="81"/>
      <c r="BN374" s="81"/>
      <c r="BO374" s="81"/>
      <c r="BP374" s="81"/>
      <c r="BQ374" s="81"/>
      <c r="BR374" s="81"/>
      <c r="BS374" s="81"/>
      <c r="BT374" s="81"/>
      <c r="BU374" s="81"/>
      <c r="BV374" s="81"/>
      <c r="BW374" s="81"/>
      <c r="BX374" s="81"/>
      <c r="BY374" s="81"/>
      <c r="BZ374" s="81"/>
      <c r="CA374" s="81"/>
      <c r="CB374" s="81"/>
      <c r="CC374" s="81"/>
      <c r="CD374" s="81"/>
      <c r="CE374" s="81"/>
      <c r="CF374" s="81"/>
      <c r="CG374" s="81"/>
      <c r="CH374" s="81"/>
      <c r="CI374" s="81"/>
      <c r="CJ374" s="81"/>
      <c r="CK374" s="81"/>
      <c r="CL374" s="81"/>
      <c r="CM374" s="81"/>
      <c r="CN374" s="81"/>
      <c r="CO374" s="81"/>
      <c r="CP374" s="81"/>
      <c r="CQ374" s="81"/>
      <c r="CR374" s="81"/>
      <c r="CS374" s="81"/>
      <c r="CT374" s="81"/>
      <c r="CU374" s="81"/>
      <c r="CV374" s="81"/>
      <c r="CW374" s="15"/>
      <c r="CX374" s="15"/>
      <c r="CY374" s="15"/>
    </row>
    <row r="375" spans="1:103" ht="15" customHeight="1" x14ac:dyDescent="0.2">
      <c r="A375" s="7">
        <v>374</v>
      </c>
      <c r="B375" s="8">
        <v>44368</v>
      </c>
      <c r="C375" s="10" t="s">
        <v>25</v>
      </c>
      <c r="D375" s="10" t="s">
        <v>26</v>
      </c>
      <c r="E375" s="10"/>
      <c r="F375" s="10"/>
      <c r="G375" s="10" t="s">
        <v>2204</v>
      </c>
      <c r="H375" s="10" t="s">
        <v>28</v>
      </c>
      <c r="I375" s="10" t="s">
        <v>2205</v>
      </c>
      <c r="J375" s="11">
        <v>3122418790</v>
      </c>
      <c r="K375" s="11">
        <v>3</v>
      </c>
      <c r="L375" s="53">
        <v>3453369</v>
      </c>
      <c r="M375" s="53">
        <v>76532184</v>
      </c>
      <c r="N375" s="10" t="s">
        <v>2206</v>
      </c>
      <c r="O375" s="10" t="s">
        <v>2207</v>
      </c>
      <c r="P375" s="10">
        <v>1</v>
      </c>
      <c r="Q375" s="10">
        <v>0</v>
      </c>
      <c r="R375" s="10">
        <v>0</v>
      </c>
      <c r="S375" s="10">
        <v>0</v>
      </c>
      <c r="T375" s="10">
        <v>0</v>
      </c>
      <c r="U375" s="10">
        <v>0</v>
      </c>
      <c r="V375" s="10">
        <v>0</v>
      </c>
      <c r="W375" s="10"/>
      <c r="X375" s="10"/>
      <c r="Y375" s="10" t="s">
        <v>2208</v>
      </c>
      <c r="Z375" s="10"/>
      <c r="AA375" s="10"/>
      <c r="AB375" s="10"/>
      <c r="AC375" s="10">
        <v>150</v>
      </c>
      <c r="AD375" s="80"/>
      <c r="AE375" s="81"/>
      <c r="AF375" s="81"/>
      <c r="AG375" s="81"/>
      <c r="AH375" s="81"/>
      <c r="AI375" s="81"/>
      <c r="AJ375" s="81"/>
      <c r="AK375" s="81"/>
      <c r="AL375" s="81"/>
      <c r="AM375" s="81"/>
      <c r="AN375" s="81"/>
      <c r="AO375" s="81"/>
      <c r="AP375" s="81"/>
      <c r="AQ375" s="81"/>
      <c r="AR375" s="81"/>
      <c r="AS375" s="81"/>
      <c r="AT375" s="81"/>
      <c r="AU375" s="81"/>
      <c r="AV375" s="81"/>
      <c r="AW375" s="81"/>
      <c r="AX375" s="81"/>
      <c r="AY375" s="81"/>
      <c r="AZ375" s="81"/>
      <c r="BA375" s="81"/>
      <c r="BB375" s="81"/>
      <c r="BC375" s="81"/>
      <c r="BD375" s="81"/>
      <c r="BE375" s="81"/>
      <c r="BF375" s="81"/>
      <c r="BG375" s="81"/>
      <c r="BH375" s="81"/>
      <c r="BI375" s="81"/>
      <c r="BJ375" s="81"/>
      <c r="BK375" s="81"/>
      <c r="BL375" s="81"/>
      <c r="BM375" s="81"/>
      <c r="BN375" s="81"/>
      <c r="BO375" s="81"/>
      <c r="BP375" s="81"/>
      <c r="BQ375" s="81"/>
      <c r="BR375" s="81"/>
      <c r="BS375" s="81"/>
      <c r="BT375" s="81"/>
      <c r="BU375" s="81"/>
      <c r="BV375" s="81"/>
      <c r="BW375" s="81"/>
      <c r="BX375" s="81"/>
      <c r="BY375" s="81"/>
      <c r="BZ375" s="81"/>
      <c r="CA375" s="81"/>
      <c r="CB375" s="81"/>
      <c r="CC375" s="81"/>
      <c r="CD375" s="81"/>
      <c r="CE375" s="81"/>
      <c r="CF375" s="81"/>
      <c r="CG375" s="81"/>
      <c r="CH375" s="81"/>
      <c r="CI375" s="81"/>
      <c r="CJ375" s="81"/>
      <c r="CK375" s="81"/>
      <c r="CL375" s="81"/>
      <c r="CM375" s="81"/>
      <c r="CN375" s="81"/>
      <c r="CO375" s="81"/>
      <c r="CP375" s="81"/>
      <c r="CQ375" s="81"/>
      <c r="CR375" s="81"/>
      <c r="CS375" s="81"/>
      <c r="CT375" s="81"/>
      <c r="CU375" s="81"/>
      <c r="CV375" s="81"/>
      <c r="CW375" s="15"/>
      <c r="CX375" s="15"/>
      <c r="CY375" s="15"/>
    </row>
    <row r="376" spans="1:103" ht="15" customHeight="1" x14ac:dyDescent="0.2">
      <c r="A376" s="7">
        <v>375</v>
      </c>
      <c r="B376" s="8">
        <v>44368</v>
      </c>
      <c r="C376" s="10" t="s">
        <v>25</v>
      </c>
      <c r="D376" s="10" t="s">
        <v>26</v>
      </c>
      <c r="E376" s="10"/>
      <c r="F376" s="10"/>
      <c r="G376" s="10" t="s">
        <v>2209</v>
      </c>
      <c r="H376" s="10" t="s">
        <v>28</v>
      </c>
      <c r="I376" s="10" t="s">
        <v>2210</v>
      </c>
      <c r="J376" s="11">
        <v>3117645132</v>
      </c>
      <c r="K376" s="11">
        <v>3</v>
      </c>
      <c r="L376" s="53">
        <v>3449641</v>
      </c>
      <c r="M376" s="53">
        <v>76531276</v>
      </c>
      <c r="N376" s="10" t="s">
        <v>2211</v>
      </c>
      <c r="O376" s="10" t="s">
        <v>2212</v>
      </c>
      <c r="P376" s="10">
        <v>1</v>
      </c>
      <c r="Q376" s="10">
        <v>0</v>
      </c>
      <c r="R376" s="10">
        <v>0</v>
      </c>
      <c r="S376" s="10">
        <v>0</v>
      </c>
      <c r="T376" s="10">
        <v>0</v>
      </c>
      <c r="U376" s="10">
        <v>0</v>
      </c>
      <c r="V376" s="10">
        <v>0</v>
      </c>
      <c r="W376" s="10"/>
      <c r="X376" s="10"/>
      <c r="Y376" s="10" t="s">
        <v>2213</v>
      </c>
      <c r="Z376" s="10"/>
      <c r="AA376" s="10"/>
      <c r="AB376" s="10"/>
      <c r="AC376" s="10">
        <v>100</v>
      </c>
      <c r="AD376" s="80"/>
      <c r="AE376" s="81"/>
      <c r="AF376" s="81"/>
      <c r="AG376" s="81"/>
      <c r="AH376" s="81"/>
      <c r="AI376" s="81"/>
      <c r="AJ376" s="81"/>
      <c r="AK376" s="81"/>
      <c r="AL376" s="81"/>
      <c r="AM376" s="81"/>
      <c r="AN376" s="81"/>
      <c r="AO376" s="81"/>
      <c r="AP376" s="81"/>
      <c r="AQ376" s="81"/>
      <c r="AR376" s="81"/>
      <c r="AS376" s="81"/>
      <c r="AT376" s="81"/>
      <c r="AU376" s="81"/>
      <c r="AV376" s="81"/>
      <c r="AW376" s="81"/>
      <c r="AX376" s="81"/>
      <c r="AY376" s="81"/>
      <c r="AZ376" s="81"/>
      <c r="BA376" s="81"/>
      <c r="BB376" s="81"/>
      <c r="BC376" s="81"/>
      <c r="BD376" s="81"/>
      <c r="BE376" s="81"/>
      <c r="BF376" s="81"/>
      <c r="BG376" s="81"/>
      <c r="BH376" s="81"/>
      <c r="BI376" s="81"/>
      <c r="BJ376" s="81"/>
      <c r="BK376" s="81"/>
      <c r="BL376" s="81"/>
      <c r="BM376" s="81"/>
      <c r="BN376" s="81"/>
      <c r="BO376" s="81"/>
      <c r="BP376" s="81"/>
      <c r="BQ376" s="81"/>
      <c r="BR376" s="81"/>
      <c r="BS376" s="81"/>
      <c r="BT376" s="81"/>
      <c r="BU376" s="81"/>
      <c r="BV376" s="81"/>
      <c r="BW376" s="81"/>
      <c r="BX376" s="81"/>
      <c r="BY376" s="81"/>
      <c r="BZ376" s="81"/>
      <c r="CA376" s="81"/>
      <c r="CB376" s="81"/>
      <c r="CC376" s="81"/>
      <c r="CD376" s="81"/>
      <c r="CE376" s="81"/>
      <c r="CF376" s="81"/>
      <c r="CG376" s="81"/>
      <c r="CH376" s="81"/>
      <c r="CI376" s="81"/>
      <c r="CJ376" s="81"/>
      <c r="CK376" s="81"/>
      <c r="CL376" s="81"/>
      <c r="CM376" s="81"/>
      <c r="CN376" s="81"/>
      <c r="CO376" s="81"/>
      <c r="CP376" s="81"/>
      <c r="CQ376" s="81"/>
      <c r="CR376" s="81"/>
      <c r="CS376" s="81"/>
      <c r="CT376" s="81"/>
      <c r="CU376" s="81"/>
      <c r="CV376" s="81"/>
      <c r="CW376" s="15"/>
      <c r="CX376" s="15"/>
      <c r="CY376" s="15"/>
    </row>
    <row r="377" spans="1:103" ht="15" customHeight="1" x14ac:dyDescent="0.2">
      <c r="A377" s="7">
        <v>376</v>
      </c>
      <c r="B377" s="8">
        <v>44369</v>
      </c>
      <c r="C377" s="10" t="s">
        <v>131</v>
      </c>
      <c r="D377" s="10" t="s">
        <v>26</v>
      </c>
      <c r="E377" s="10"/>
      <c r="F377" s="10"/>
      <c r="G377" s="10" t="s">
        <v>2214</v>
      </c>
      <c r="H377" s="10" t="s">
        <v>28</v>
      </c>
      <c r="I377" s="10" t="s">
        <v>2215</v>
      </c>
      <c r="J377" s="11">
        <v>3147070621</v>
      </c>
      <c r="K377" s="11">
        <v>22</v>
      </c>
      <c r="L377" s="53">
        <v>33680</v>
      </c>
      <c r="M377" s="53">
        <v>765329</v>
      </c>
      <c r="N377" s="10" t="s">
        <v>2216</v>
      </c>
      <c r="O377" s="19" t="s">
        <v>2217</v>
      </c>
      <c r="P377" s="13">
        <v>1</v>
      </c>
      <c r="Q377" s="13">
        <v>0</v>
      </c>
      <c r="R377" s="13">
        <v>0</v>
      </c>
      <c r="S377" s="13">
        <v>0</v>
      </c>
      <c r="T377" s="13">
        <v>1</v>
      </c>
      <c r="U377" s="13">
        <v>0</v>
      </c>
      <c r="V377" s="13">
        <v>0</v>
      </c>
      <c r="W377" s="10"/>
      <c r="X377" s="10"/>
      <c r="Y377" s="10" t="s">
        <v>2218</v>
      </c>
      <c r="Z377" s="10"/>
      <c r="AA377" s="10"/>
      <c r="AB377" s="10"/>
      <c r="AC377" s="13">
        <v>10</v>
      </c>
      <c r="AD377" s="80"/>
      <c r="AE377" s="81"/>
      <c r="AF377" s="81"/>
      <c r="AG377" s="81"/>
      <c r="AH377" s="81"/>
      <c r="AI377" s="81"/>
      <c r="AJ377" s="81"/>
      <c r="AK377" s="81"/>
      <c r="AL377" s="81"/>
      <c r="AM377" s="81"/>
      <c r="AN377" s="81"/>
      <c r="AO377" s="81"/>
      <c r="AP377" s="81"/>
      <c r="AQ377" s="81"/>
      <c r="AR377" s="81"/>
      <c r="AS377" s="81"/>
      <c r="AT377" s="81"/>
      <c r="AU377" s="81"/>
      <c r="AV377" s="81"/>
      <c r="AW377" s="81"/>
      <c r="AX377" s="81"/>
      <c r="AY377" s="81"/>
      <c r="AZ377" s="81"/>
      <c r="BA377" s="81"/>
      <c r="BB377" s="81"/>
      <c r="BC377" s="81"/>
      <c r="BD377" s="81"/>
      <c r="BE377" s="81"/>
      <c r="BF377" s="81"/>
      <c r="BG377" s="81"/>
      <c r="BH377" s="81"/>
      <c r="BI377" s="81"/>
      <c r="BJ377" s="81"/>
      <c r="BK377" s="81"/>
      <c r="BL377" s="81"/>
      <c r="BM377" s="81"/>
      <c r="BN377" s="81"/>
      <c r="BO377" s="81"/>
      <c r="BP377" s="81"/>
      <c r="BQ377" s="81"/>
      <c r="BR377" s="81"/>
      <c r="BS377" s="81"/>
      <c r="BT377" s="81"/>
      <c r="BU377" s="81"/>
      <c r="BV377" s="81"/>
      <c r="BW377" s="81"/>
      <c r="BX377" s="81"/>
      <c r="BY377" s="81"/>
      <c r="BZ377" s="81"/>
      <c r="CA377" s="81"/>
      <c r="CB377" s="81"/>
      <c r="CC377" s="81"/>
      <c r="CD377" s="81"/>
      <c r="CE377" s="81"/>
      <c r="CF377" s="81"/>
      <c r="CG377" s="81"/>
      <c r="CH377" s="81"/>
      <c r="CI377" s="81"/>
      <c r="CJ377" s="81"/>
      <c r="CK377" s="81"/>
      <c r="CL377" s="81"/>
      <c r="CM377" s="81"/>
      <c r="CN377" s="81"/>
      <c r="CO377" s="81"/>
      <c r="CP377" s="81"/>
      <c r="CQ377" s="81"/>
      <c r="CR377" s="81"/>
      <c r="CS377" s="81"/>
      <c r="CT377" s="81"/>
      <c r="CU377" s="81"/>
      <c r="CV377" s="81"/>
      <c r="CW377" s="15"/>
      <c r="CX377" s="15"/>
      <c r="CY377" s="15"/>
    </row>
    <row r="378" spans="1:103" ht="15" customHeight="1" x14ac:dyDescent="0.2">
      <c r="A378" s="7">
        <v>377</v>
      </c>
      <c r="B378" s="8">
        <v>44369</v>
      </c>
      <c r="C378" s="10" t="s">
        <v>131</v>
      </c>
      <c r="D378" s="10" t="s">
        <v>26</v>
      </c>
      <c r="E378" s="10"/>
      <c r="F378" s="10"/>
      <c r="G378" s="10" t="s">
        <v>2219</v>
      </c>
      <c r="H378" s="10" t="s">
        <v>48</v>
      </c>
      <c r="I378" s="10" t="s">
        <v>2220</v>
      </c>
      <c r="J378" s="11">
        <v>4861613</v>
      </c>
      <c r="K378" s="11">
        <v>19</v>
      </c>
      <c r="L378" s="53">
        <v>33821</v>
      </c>
      <c r="M378" s="53">
        <v>765253</v>
      </c>
      <c r="N378" s="10" t="s">
        <v>2221</v>
      </c>
      <c r="O378" s="19" t="s">
        <v>2222</v>
      </c>
      <c r="P378" s="13">
        <v>1</v>
      </c>
      <c r="Q378" s="13">
        <v>0</v>
      </c>
      <c r="R378" s="13">
        <v>0</v>
      </c>
      <c r="S378" s="13">
        <v>0</v>
      </c>
      <c r="T378" s="13">
        <v>1</v>
      </c>
      <c r="U378" s="13">
        <v>0</v>
      </c>
      <c r="V378" s="13">
        <v>0</v>
      </c>
      <c r="W378" s="10"/>
      <c r="X378" s="10"/>
      <c r="Y378" s="10" t="s">
        <v>2223</v>
      </c>
      <c r="Z378" s="10"/>
      <c r="AA378" s="10"/>
      <c r="AB378" s="10"/>
      <c r="AC378" s="13">
        <v>10</v>
      </c>
      <c r="AD378" s="84"/>
      <c r="AE378" s="85"/>
      <c r="AF378" s="85"/>
      <c r="AG378" s="85"/>
      <c r="AH378" s="85"/>
      <c r="AI378" s="85"/>
      <c r="AJ378" s="85"/>
      <c r="AK378" s="85"/>
      <c r="AL378" s="85"/>
      <c r="AM378" s="85"/>
      <c r="AN378" s="85"/>
      <c r="AO378" s="85"/>
      <c r="AP378" s="85"/>
      <c r="AQ378" s="85"/>
      <c r="AR378" s="85"/>
      <c r="AS378" s="85"/>
      <c r="AT378" s="85"/>
      <c r="AU378" s="85"/>
      <c r="AV378" s="85"/>
      <c r="AW378" s="85"/>
      <c r="AX378" s="85"/>
      <c r="AY378" s="85"/>
      <c r="AZ378" s="85"/>
      <c r="BA378" s="85"/>
      <c r="BB378" s="85"/>
      <c r="BC378" s="85"/>
      <c r="BD378" s="85"/>
      <c r="BE378" s="85"/>
      <c r="BF378" s="85"/>
      <c r="BG378" s="85"/>
      <c r="BH378" s="85"/>
      <c r="BI378" s="85"/>
      <c r="BJ378" s="85"/>
      <c r="BK378" s="85"/>
      <c r="BL378" s="85"/>
      <c r="BM378" s="85"/>
      <c r="BN378" s="85"/>
      <c r="BO378" s="85"/>
      <c r="BP378" s="85"/>
      <c r="BQ378" s="85"/>
      <c r="BR378" s="85"/>
      <c r="BS378" s="85"/>
      <c r="BT378" s="85"/>
      <c r="BU378" s="85"/>
      <c r="BV378" s="85"/>
      <c r="BW378" s="85"/>
      <c r="BX378" s="85"/>
      <c r="BY378" s="85"/>
      <c r="BZ378" s="85"/>
      <c r="CA378" s="85"/>
      <c r="CB378" s="85"/>
      <c r="CC378" s="85"/>
      <c r="CD378" s="85"/>
      <c r="CE378" s="85"/>
      <c r="CF378" s="85"/>
      <c r="CG378" s="85"/>
      <c r="CH378" s="85"/>
      <c r="CI378" s="85"/>
      <c r="CJ378" s="85"/>
      <c r="CK378" s="85"/>
      <c r="CL378" s="85"/>
      <c r="CM378" s="85"/>
      <c r="CN378" s="85"/>
      <c r="CO378" s="85"/>
      <c r="CP378" s="85"/>
      <c r="CQ378" s="85"/>
      <c r="CR378" s="85"/>
      <c r="CS378" s="85"/>
      <c r="CT378" s="85"/>
      <c r="CU378" s="85"/>
      <c r="CV378" s="85"/>
      <c r="CW378" s="15"/>
      <c r="CX378" s="15"/>
      <c r="CY378" s="15"/>
    </row>
    <row r="379" spans="1:103" ht="15" customHeight="1" x14ac:dyDescent="0.2">
      <c r="A379" s="7">
        <v>378</v>
      </c>
      <c r="B379" s="8">
        <v>44369</v>
      </c>
      <c r="C379" s="10" t="s">
        <v>25</v>
      </c>
      <c r="D379" s="10" t="s">
        <v>26</v>
      </c>
      <c r="E379" s="10"/>
      <c r="F379" s="10"/>
      <c r="G379" s="10" t="s">
        <v>2224</v>
      </c>
      <c r="H379" s="10" t="s">
        <v>28</v>
      </c>
      <c r="I379" s="10" t="s">
        <v>2225</v>
      </c>
      <c r="J379" s="11">
        <v>3156060</v>
      </c>
      <c r="K379" s="11">
        <v>22</v>
      </c>
      <c r="L379" s="53">
        <v>3366829</v>
      </c>
      <c r="M379" s="53">
        <v>76531442</v>
      </c>
      <c r="N379" s="9" t="s">
        <v>2226</v>
      </c>
      <c r="O379" s="10" t="s">
        <v>2227</v>
      </c>
      <c r="P379" s="10">
        <v>1</v>
      </c>
      <c r="Q379" s="10">
        <v>0</v>
      </c>
      <c r="R379" s="10">
        <v>0</v>
      </c>
      <c r="S379" s="10">
        <v>0</v>
      </c>
      <c r="T379" s="10">
        <v>0</v>
      </c>
      <c r="U379" s="10">
        <v>0</v>
      </c>
      <c r="V379" s="10">
        <v>0</v>
      </c>
      <c r="W379" s="10"/>
      <c r="X379" s="10"/>
      <c r="Y379" s="10" t="s">
        <v>2228</v>
      </c>
      <c r="Z379" s="10"/>
      <c r="AA379" s="10"/>
      <c r="AB379" s="10"/>
      <c r="AC379" s="10">
        <v>100</v>
      </c>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5"/>
      <c r="CX379" s="15"/>
      <c r="CY379" s="15"/>
    </row>
    <row r="380" spans="1:103" ht="15" customHeight="1" x14ac:dyDescent="0.2">
      <c r="A380" s="7">
        <v>379</v>
      </c>
      <c r="B380" s="8">
        <v>44369</v>
      </c>
      <c r="C380" s="10" t="s">
        <v>25</v>
      </c>
      <c r="D380" s="10" t="s">
        <v>26</v>
      </c>
      <c r="E380" s="10"/>
      <c r="F380" s="10"/>
      <c r="G380" s="10" t="s">
        <v>2229</v>
      </c>
      <c r="H380" s="10" t="s">
        <v>101</v>
      </c>
      <c r="I380" s="10" t="s">
        <v>2230</v>
      </c>
      <c r="J380" s="11">
        <v>3183471651</v>
      </c>
      <c r="K380" s="11">
        <v>22</v>
      </c>
      <c r="L380" s="53">
        <v>3367633</v>
      </c>
      <c r="M380" s="53">
        <v>76533590</v>
      </c>
      <c r="N380" s="10" t="s">
        <v>2231</v>
      </c>
      <c r="O380" s="10" t="s">
        <v>2232</v>
      </c>
      <c r="P380" s="10">
        <v>1</v>
      </c>
      <c r="Q380" s="10">
        <v>0</v>
      </c>
      <c r="R380" s="10">
        <v>0</v>
      </c>
      <c r="S380" s="10">
        <v>0</v>
      </c>
      <c r="T380" s="10">
        <v>0</v>
      </c>
      <c r="U380" s="10">
        <v>0</v>
      </c>
      <c r="V380" s="10">
        <v>0</v>
      </c>
      <c r="W380" s="10"/>
      <c r="X380" s="10"/>
      <c r="Y380" s="10" t="s">
        <v>2233</v>
      </c>
      <c r="Z380" s="10"/>
      <c r="AA380" s="10"/>
      <c r="AB380" s="10"/>
      <c r="AC380" s="10">
        <v>40</v>
      </c>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5"/>
      <c r="CX380" s="15"/>
      <c r="CY380" s="15"/>
    </row>
    <row r="381" spans="1:103" ht="15" customHeight="1" x14ac:dyDescent="0.2">
      <c r="A381" s="7">
        <v>380</v>
      </c>
      <c r="B381" s="8">
        <v>44370</v>
      </c>
      <c r="C381" s="10" t="s">
        <v>847</v>
      </c>
      <c r="D381" s="10" t="s">
        <v>35</v>
      </c>
      <c r="E381" s="10" t="s">
        <v>469</v>
      </c>
      <c r="F381" s="14">
        <v>44123</v>
      </c>
      <c r="G381" s="10" t="s">
        <v>2234</v>
      </c>
      <c r="H381" s="10" t="s">
        <v>28</v>
      </c>
      <c r="I381" s="10" t="s">
        <v>2235</v>
      </c>
      <c r="J381" s="11">
        <v>3155642835</v>
      </c>
      <c r="K381" s="11">
        <v>17</v>
      </c>
      <c r="L381" s="53">
        <v>3368060</v>
      </c>
      <c r="M381" s="53">
        <v>76529844</v>
      </c>
      <c r="N381" s="10" t="s">
        <v>2236</v>
      </c>
      <c r="O381" s="10" t="s">
        <v>2237</v>
      </c>
      <c r="P381" s="10">
        <v>4</v>
      </c>
      <c r="Q381" s="10">
        <v>0</v>
      </c>
      <c r="R381" s="10">
        <v>0</v>
      </c>
      <c r="S381" s="10">
        <v>0</v>
      </c>
      <c r="T381" s="10">
        <v>0</v>
      </c>
      <c r="U381" s="10">
        <v>0</v>
      </c>
      <c r="V381" s="10">
        <v>0</v>
      </c>
      <c r="W381" s="10" t="s">
        <v>122</v>
      </c>
      <c r="X381" s="10" t="s">
        <v>2238</v>
      </c>
      <c r="Y381" s="10" t="s">
        <v>2239</v>
      </c>
      <c r="Z381" s="10"/>
      <c r="AA381" s="10"/>
      <c r="AB381" s="10"/>
      <c r="AC381" s="10">
        <v>560</v>
      </c>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5"/>
      <c r="CX381" s="15"/>
      <c r="CY381" s="15"/>
    </row>
    <row r="382" spans="1:103" ht="15" customHeight="1" x14ac:dyDescent="0.2">
      <c r="A382" s="7">
        <v>381</v>
      </c>
      <c r="B382" s="8">
        <v>44370</v>
      </c>
      <c r="C382" s="10" t="s">
        <v>2087</v>
      </c>
      <c r="D382" s="10" t="s">
        <v>2078</v>
      </c>
      <c r="E382" s="10" t="s">
        <v>469</v>
      </c>
      <c r="F382" s="14">
        <v>44667</v>
      </c>
      <c r="G382" s="10" t="s">
        <v>2240</v>
      </c>
      <c r="H382" s="10" t="s">
        <v>56</v>
      </c>
      <c r="I382" s="10" t="s">
        <v>2241</v>
      </c>
      <c r="J382" s="11">
        <v>3117701157</v>
      </c>
      <c r="K382" s="11">
        <v>2</v>
      </c>
      <c r="L382" s="53" t="s">
        <v>2242</v>
      </c>
      <c r="M382" s="11">
        <v>7654482371</v>
      </c>
      <c r="N382" s="10" t="s">
        <v>2243</v>
      </c>
      <c r="O382" s="10" t="s">
        <v>2244</v>
      </c>
      <c r="P382" s="10">
        <v>13</v>
      </c>
      <c r="Q382" s="10">
        <v>0</v>
      </c>
      <c r="R382" s="10">
        <v>0</v>
      </c>
      <c r="S382" s="10">
        <v>0</v>
      </c>
      <c r="T382" s="10">
        <v>2</v>
      </c>
      <c r="U382" s="10">
        <v>0</v>
      </c>
      <c r="V382" s="10">
        <v>0</v>
      </c>
      <c r="W382" s="10" t="s">
        <v>2245</v>
      </c>
      <c r="X382" s="10"/>
      <c r="Y382" s="10" t="s">
        <v>2246</v>
      </c>
      <c r="Z382" s="10"/>
      <c r="AA382" s="10"/>
      <c r="AB382" s="10"/>
      <c r="AC382" s="10">
        <v>95</v>
      </c>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5"/>
      <c r="CX382" s="15"/>
      <c r="CY382" s="15"/>
    </row>
    <row r="383" spans="1:103" ht="15" customHeight="1" x14ac:dyDescent="0.2">
      <c r="A383" s="7">
        <v>382</v>
      </c>
      <c r="B383" s="8">
        <v>44370</v>
      </c>
      <c r="C383" s="10" t="s">
        <v>2087</v>
      </c>
      <c r="D383" s="10" t="s">
        <v>2078</v>
      </c>
      <c r="E383" s="10"/>
      <c r="F383" s="14">
        <v>44523</v>
      </c>
      <c r="G383" s="10" t="s">
        <v>2247</v>
      </c>
      <c r="H383" s="10" t="s">
        <v>101</v>
      </c>
      <c r="I383" s="10" t="s">
        <v>2248</v>
      </c>
      <c r="J383" s="11">
        <v>3117701157</v>
      </c>
      <c r="K383" s="11">
        <v>2</v>
      </c>
      <c r="L383" s="53">
        <v>3455601</v>
      </c>
      <c r="M383" s="53">
        <v>76544755</v>
      </c>
      <c r="N383" s="10" t="s">
        <v>2249</v>
      </c>
      <c r="O383" s="10" t="s">
        <v>2244</v>
      </c>
      <c r="P383" s="10">
        <v>4</v>
      </c>
      <c r="Q383" s="10">
        <v>0</v>
      </c>
      <c r="R383" s="10">
        <v>0</v>
      </c>
      <c r="S383" s="10">
        <v>2</v>
      </c>
      <c r="T383" s="10">
        <v>0</v>
      </c>
      <c r="U383" s="10">
        <v>0</v>
      </c>
      <c r="V383" s="10">
        <v>6</v>
      </c>
      <c r="W383" s="10" t="s">
        <v>2250</v>
      </c>
      <c r="X383" s="10"/>
      <c r="Y383" s="10" t="s">
        <v>2251</v>
      </c>
      <c r="Z383" s="10"/>
      <c r="AA383" s="10"/>
      <c r="AB383" s="10"/>
      <c r="AC383" s="10">
        <v>30</v>
      </c>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5"/>
      <c r="CX383" s="15"/>
      <c r="CY383" s="15"/>
    </row>
    <row r="384" spans="1:103" ht="15" customHeight="1" x14ac:dyDescent="0.2">
      <c r="A384" s="7">
        <v>383</v>
      </c>
      <c r="B384" s="8">
        <v>44370</v>
      </c>
      <c r="C384" s="10" t="s">
        <v>2087</v>
      </c>
      <c r="D384" s="10" t="s">
        <v>2078</v>
      </c>
      <c r="E384" s="10"/>
      <c r="F384" s="14">
        <v>44604</v>
      </c>
      <c r="G384" s="10" t="s">
        <v>2252</v>
      </c>
      <c r="H384" s="10" t="s">
        <v>101</v>
      </c>
      <c r="I384" s="10" t="s">
        <v>2253</v>
      </c>
      <c r="J384" s="11">
        <v>3117701157</v>
      </c>
      <c r="K384" s="11">
        <v>2</v>
      </c>
      <c r="L384" s="53">
        <v>3450158</v>
      </c>
      <c r="M384" s="53">
        <v>76545752</v>
      </c>
      <c r="N384" s="10" t="s">
        <v>2254</v>
      </c>
      <c r="O384" s="10" t="s">
        <v>2244</v>
      </c>
      <c r="P384" s="10">
        <v>4</v>
      </c>
      <c r="Q384" s="10">
        <v>0</v>
      </c>
      <c r="R384" s="10">
        <v>0</v>
      </c>
      <c r="S384" s="10">
        <v>0</v>
      </c>
      <c r="T384" s="10">
        <v>0</v>
      </c>
      <c r="U384" s="10">
        <v>0</v>
      </c>
      <c r="V384" s="10">
        <v>4</v>
      </c>
      <c r="W384" s="10" t="s">
        <v>2245</v>
      </c>
      <c r="X384" s="10"/>
      <c r="Y384" s="10" t="s">
        <v>2255</v>
      </c>
      <c r="Z384" s="10"/>
      <c r="AA384" s="10"/>
      <c r="AB384" s="10"/>
      <c r="AC384" s="10">
        <v>20</v>
      </c>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5"/>
      <c r="CX384" s="15"/>
      <c r="CY384" s="15"/>
    </row>
    <row r="385" spans="1:103" ht="15" customHeight="1" x14ac:dyDescent="0.2">
      <c r="A385" s="7">
        <v>384</v>
      </c>
      <c r="B385" s="8">
        <v>44370</v>
      </c>
      <c r="C385" s="10" t="s">
        <v>2087</v>
      </c>
      <c r="D385" s="10" t="s">
        <v>2078</v>
      </c>
      <c r="E385" s="10"/>
      <c r="F385" s="14">
        <v>44492</v>
      </c>
      <c r="G385" s="10" t="s">
        <v>2256</v>
      </c>
      <c r="H385" s="10" t="s">
        <v>101</v>
      </c>
      <c r="I385" s="10" t="s">
        <v>2257</v>
      </c>
      <c r="J385" s="11">
        <v>3117701157</v>
      </c>
      <c r="K385" s="11">
        <v>2</v>
      </c>
      <c r="L385" s="53">
        <v>3519665</v>
      </c>
      <c r="M385" s="53">
        <v>76542631</v>
      </c>
      <c r="N385" s="10" t="s">
        <v>2243</v>
      </c>
      <c r="O385" s="10" t="s">
        <v>2244</v>
      </c>
      <c r="P385" s="10">
        <v>2</v>
      </c>
      <c r="Q385" s="10">
        <v>0</v>
      </c>
      <c r="R385" s="10">
        <v>0</v>
      </c>
      <c r="S385" s="10">
        <v>0</v>
      </c>
      <c r="T385" s="10">
        <v>0</v>
      </c>
      <c r="U385" s="10">
        <v>0</v>
      </c>
      <c r="V385" s="10">
        <v>2</v>
      </c>
      <c r="W385" s="10" t="s">
        <v>2245</v>
      </c>
      <c r="X385" s="10"/>
      <c r="Y385" s="10" t="s">
        <v>2258</v>
      </c>
      <c r="Z385" s="10"/>
      <c r="AA385" s="10"/>
      <c r="AB385" s="10"/>
      <c r="AC385" s="10">
        <v>20</v>
      </c>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5"/>
      <c r="CX385" s="15"/>
      <c r="CY385" s="15"/>
    </row>
    <row r="386" spans="1:103" ht="15" customHeight="1" x14ac:dyDescent="0.2">
      <c r="A386" s="7">
        <v>385</v>
      </c>
      <c r="B386" s="8">
        <v>44370</v>
      </c>
      <c r="C386" s="10" t="s">
        <v>2087</v>
      </c>
      <c r="D386" s="10" t="s">
        <v>2078</v>
      </c>
      <c r="E386" s="10"/>
      <c r="F386" s="14">
        <v>44611</v>
      </c>
      <c r="G386" s="10" t="s">
        <v>2259</v>
      </c>
      <c r="H386" s="10" t="s">
        <v>101</v>
      </c>
      <c r="I386" s="10" t="s">
        <v>2260</v>
      </c>
      <c r="J386" s="11">
        <v>3117701157</v>
      </c>
      <c r="K386" s="11">
        <v>2</v>
      </c>
      <c r="L386" s="53">
        <v>3452202</v>
      </c>
      <c r="M386" s="53">
        <v>76538165</v>
      </c>
      <c r="N386" s="10" t="s">
        <v>2249</v>
      </c>
      <c r="O386" s="10" t="s">
        <v>2244</v>
      </c>
      <c r="P386" s="10">
        <v>2</v>
      </c>
      <c r="Q386" s="10">
        <v>0</v>
      </c>
      <c r="R386" s="10">
        <v>0</v>
      </c>
      <c r="S386" s="10">
        <v>0</v>
      </c>
      <c r="T386" s="10">
        <v>0</v>
      </c>
      <c r="U386" s="10">
        <v>0</v>
      </c>
      <c r="V386" s="10">
        <v>2</v>
      </c>
      <c r="W386" s="10" t="s">
        <v>2245</v>
      </c>
      <c r="X386" s="10"/>
      <c r="Y386" s="10" t="s">
        <v>2261</v>
      </c>
      <c r="Z386" s="10"/>
      <c r="AA386" s="10"/>
      <c r="AB386" s="10"/>
      <c r="AC386" s="10">
        <v>15</v>
      </c>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5"/>
      <c r="CX386" s="15"/>
      <c r="CY386" s="15"/>
    </row>
    <row r="387" spans="1:103" ht="15" customHeight="1" x14ac:dyDescent="0.2">
      <c r="A387" s="7">
        <v>386</v>
      </c>
      <c r="B387" s="8">
        <v>44370</v>
      </c>
      <c r="C387" s="10" t="s">
        <v>25</v>
      </c>
      <c r="D387" s="10" t="s">
        <v>2078</v>
      </c>
      <c r="E387" s="10"/>
      <c r="F387" s="14">
        <v>44518</v>
      </c>
      <c r="G387" s="10" t="s">
        <v>2262</v>
      </c>
      <c r="H387" s="10" t="s">
        <v>101</v>
      </c>
      <c r="I387" s="10" t="s">
        <v>2263</v>
      </c>
      <c r="J387" s="11">
        <v>3117701157</v>
      </c>
      <c r="K387" s="11">
        <v>2</v>
      </c>
      <c r="L387" s="53">
        <v>3454349</v>
      </c>
      <c r="M387" s="53">
        <v>76537664</v>
      </c>
      <c r="N387" s="10" t="s">
        <v>2254</v>
      </c>
      <c r="O387" s="10" t="s">
        <v>2244</v>
      </c>
      <c r="P387" s="10">
        <v>3</v>
      </c>
      <c r="Q387" s="10">
        <v>0</v>
      </c>
      <c r="R387" s="10">
        <v>0</v>
      </c>
      <c r="S387" s="10">
        <v>0</v>
      </c>
      <c r="T387" s="10">
        <v>0</v>
      </c>
      <c r="U387" s="10">
        <v>0</v>
      </c>
      <c r="V387" s="10">
        <v>3</v>
      </c>
      <c r="W387" s="10" t="s">
        <v>2250</v>
      </c>
      <c r="X387" s="10"/>
      <c r="Y387" s="10" t="s">
        <v>2264</v>
      </c>
      <c r="Z387" s="10"/>
      <c r="AA387" s="10"/>
      <c r="AB387" s="10"/>
      <c r="AC387" s="10">
        <v>35</v>
      </c>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5"/>
      <c r="CX387" s="15"/>
      <c r="CY387" s="15"/>
    </row>
    <row r="388" spans="1:103" ht="15" customHeight="1" x14ac:dyDescent="0.2">
      <c r="A388" s="7">
        <v>387</v>
      </c>
      <c r="B388" s="8">
        <v>44370</v>
      </c>
      <c r="C388" s="10" t="s">
        <v>2087</v>
      </c>
      <c r="D388" s="10" t="s">
        <v>2078</v>
      </c>
      <c r="E388" s="10"/>
      <c r="F388" s="10" t="s">
        <v>2265</v>
      </c>
      <c r="G388" s="10" t="s">
        <v>2266</v>
      </c>
      <c r="H388" s="10" t="s">
        <v>101</v>
      </c>
      <c r="I388" s="10" t="s">
        <v>2267</v>
      </c>
      <c r="J388" s="11">
        <v>3117701157</v>
      </c>
      <c r="K388" s="11">
        <v>2</v>
      </c>
      <c r="L388" s="53">
        <v>3452085</v>
      </c>
      <c r="M388" s="53">
        <v>76545184</v>
      </c>
      <c r="N388" s="10" t="s">
        <v>2243</v>
      </c>
      <c r="O388" s="10" t="s">
        <v>2244</v>
      </c>
      <c r="P388" s="10">
        <v>2</v>
      </c>
      <c r="Q388" s="10">
        <v>0</v>
      </c>
      <c r="R388" s="10">
        <v>0</v>
      </c>
      <c r="S388" s="10">
        <v>0</v>
      </c>
      <c r="T388" s="10">
        <v>1</v>
      </c>
      <c r="U388" s="10">
        <v>0</v>
      </c>
      <c r="V388" s="10">
        <v>3</v>
      </c>
      <c r="W388" s="10" t="s">
        <v>2245</v>
      </c>
      <c r="X388" s="10"/>
      <c r="Y388" s="10" t="s">
        <v>2268</v>
      </c>
      <c r="Z388" s="10"/>
      <c r="AA388" s="10"/>
      <c r="AB388" s="10"/>
      <c r="AC388" s="10">
        <v>40</v>
      </c>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5"/>
      <c r="CX388" s="15"/>
      <c r="CY388" s="15"/>
    </row>
    <row r="389" spans="1:103" ht="15" customHeight="1" x14ac:dyDescent="0.2">
      <c r="A389" s="7">
        <v>388</v>
      </c>
      <c r="B389" s="8">
        <v>44370</v>
      </c>
      <c r="C389" s="10" t="s">
        <v>25</v>
      </c>
      <c r="D389" s="10" t="s">
        <v>2078</v>
      </c>
      <c r="E389" s="10"/>
      <c r="F389" s="14">
        <v>44639</v>
      </c>
      <c r="G389" s="10" t="s">
        <v>2269</v>
      </c>
      <c r="H389" s="10" t="s">
        <v>48</v>
      </c>
      <c r="I389" s="10" t="s">
        <v>2270</v>
      </c>
      <c r="J389" s="11">
        <v>3117701157</v>
      </c>
      <c r="K389" s="11">
        <v>2</v>
      </c>
      <c r="L389" s="53">
        <v>3452014</v>
      </c>
      <c r="M389" s="53">
        <v>76538144</v>
      </c>
      <c r="N389" s="10" t="s">
        <v>2249</v>
      </c>
      <c r="O389" s="10" t="s">
        <v>2244</v>
      </c>
      <c r="P389" s="10">
        <v>2</v>
      </c>
      <c r="Q389" s="10">
        <v>0</v>
      </c>
      <c r="R389" s="10">
        <v>0</v>
      </c>
      <c r="S389" s="10">
        <v>0</v>
      </c>
      <c r="T389" s="10">
        <v>0</v>
      </c>
      <c r="U389" s="10">
        <v>0</v>
      </c>
      <c r="V389" s="10">
        <v>2</v>
      </c>
      <c r="W389" s="10" t="s">
        <v>2245</v>
      </c>
      <c r="X389" s="10"/>
      <c r="Y389" s="10" t="s">
        <v>2261</v>
      </c>
      <c r="Z389" s="10"/>
      <c r="AA389" s="10"/>
      <c r="AB389" s="10"/>
      <c r="AC389" s="10">
        <v>60</v>
      </c>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5"/>
      <c r="CX389" s="15"/>
      <c r="CY389" s="15"/>
    </row>
    <row r="390" spans="1:103" ht="15" customHeight="1" x14ac:dyDescent="0.2">
      <c r="A390" s="7">
        <v>389</v>
      </c>
      <c r="B390" s="8">
        <v>44370</v>
      </c>
      <c r="C390" s="10" t="s">
        <v>25</v>
      </c>
      <c r="D390" s="10" t="s">
        <v>2078</v>
      </c>
      <c r="E390" s="10"/>
      <c r="F390" s="14">
        <v>44699</v>
      </c>
      <c r="G390" s="10" t="s">
        <v>2271</v>
      </c>
      <c r="H390" s="10" t="s">
        <v>101</v>
      </c>
      <c r="I390" s="10" t="s">
        <v>2272</v>
      </c>
      <c r="J390" s="11">
        <v>3117701157</v>
      </c>
      <c r="K390" s="11">
        <v>2</v>
      </c>
      <c r="L390" s="53">
        <v>3474106</v>
      </c>
      <c r="M390" s="53">
        <v>76529285</v>
      </c>
      <c r="N390" s="10" t="s">
        <v>2254</v>
      </c>
      <c r="O390" s="10" t="s">
        <v>2244</v>
      </c>
      <c r="P390" s="10">
        <v>4</v>
      </c>
      <c r="Q390" s="10">
        <v>0</v>
      </c>
      <c r="R390" s="10">
        <v>0</v>
      </c>
      <c r="S390" s="10">
        <v>0</v>
      </c>
      <c r="T390" s="10">
        <v>0</v>
      </c>
      <c r="U390" s="10">
        <v>0</v>
      </c>
      <c r="V390" s="10">
        <v>4</v>
      </c>
      <c r="W390" s="10" t="s">
        <v>2250</v>
      </c>
      <c r="X390" s="10"/>
      <c r="Y390" s="10" t="s">
        <v>2273</v>
      </c>
      <c r="Z390" s="10"/>
      <c r="AA390" s="10"/>
      <c r="AB390" s="10"/>
      <c r="AC390" s="10">
        <v>30</v>
      </c>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row>
    <row r="391" spans="1:103" ht="15" customHeight="1" x14ac:dyDescent="0.2">
      <c r="A391" s="7">
        <v>390</v>
      </c>
      <c r="B391" s="8">
        <v>44370</v>
      </c>
      <c r="C391" s="10" t="s">
        <v>25</v>
      </c>
      <c r="D391" s="10" t="s">
        <v>2078</v>
      </c>
      <c r="E391" s="10"/>
      <c r="F391" s="10" t="s">
        <v>2274</v>
      </c>
      <c r="G391" s="10" t="s">
        <v>2275</v>
      </c>
      <c r="H391" s="10" t="s">
        <v>181</v>
      </c>
      <c r="I391" s="10" t="s">
        <v>2276</v>
      </c>
      <c r="J391" s="11">
        <v>3117701157</v>
      </c>
      <c r="K391" s="11">
        <v>2</v>
      </c>
      <c r="L391" s="53">
        <v>3474117</v>
      </c>
      <c r="M391" s="53">
        <v>76529319</v>
      </c>
      <c r="N391" s="10" t="s">
        <v>2243</v>
      </c>
      <c r="O391" s="10" t="s">
        <v>2244</v>
      </c>
      <c r="P391" s="10">
        <v>4</v>
      </c>
      <c r="Q391" s="10">
        <v>0</v>
      </c>
      <c r="R391" s="10">
        <v>0</v>
      </c>
      <c r="S391" s="10">
        <v>0</v>
      </c>
      <c r="T391" s="10">
        <v>2</v>
      </c>
      <c r="U391" s="10">
        <v>0</v>
      </c>
      <c r="V391" s="10">
        <v>6</v>
      </c>
      <c r="W391" s="10" t="s">
        <v>2250</v>
      </c>
      <c r="X391" s="10"/>
      <c r="Y391" s="10" t="s">
        <v>2277</v>
      </c>
      <c r="Z391" s="10"/>
      <c r="AA391" s="10"/>
      <c r="AB391" s="10"/>
      <c r="AC391" s="10">
        <v>35</v>
      </c>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row>
    <row r="392" spans="1:103" ht="15" customHeight="1" x14ac:dyDescent="0.2">
      <c r="A392" s="7">
        <v>391</v>
      </c>
      <c r="B392" s="8">
        <v>44370</v>
      </c>
      <c r="C392" s="10" t="s">
        <v>131</v>
      </c>
      <c r="D392" s="10" t="s">
        <v>35</v>
      </c>
      <c r="E392" s="10" t="s">
        <v>469</v>
      </c>
      <c r="F392" s="68">
        <v>44110</v>
      </c>
      <c r="G392" s="10" t="s">
        <v>2278</v>
      </c>
      <c r="H392" s="10" t="s">
        <v>101</v>
      </c>
      <c r="I392" s="10" t="s">
        <v>2279</v>
      </c>
      <c r="J392" s="11">
        <v>3155505400</v>
      </c>
      <c r="K392" s="11">
        <v>19</v>
      </c>
      <c r="L392" s="53">
        <v>34130</v>
      </c>
      <c r="M392" s="53">
        <v>765420</v>
      </c>
      <c r="N392" s="10" t="s">
        <v>2280</v>
      </c>
      <c r="O392" s="19" t="s">
        <v>2281</v>
      </c>
      <c r="P392" s="13">
        <v>1</v>
      </c>
      <c r="Q392" s="13">
        <v>0</v>
      </c>
      <c r="R392" s="13">
        <v>0</v>
      </c>
      <c r="S392" s="13">
        <v>0</v>
      </c>
      <c r="T392" s="13">
        <v>2</v>
      </c>
      <c r="U392" s="13">
        <v>0</v>
      </c>
      <c r="V392" s="13">
        <v>1</v>
      </c>
      <c r="W392" s="10" t="s">
        <v>122</v>
      </c>
      <c r="X392" s="22">
        <v>44110</v>
      </c>
      <c r="Y392" s="10" t="s">
        <v>2282</v>
      </c>
      <c r="Z392" s="10"/>
      <c r="AA392" s="10"/>
      <c r="AB392" s="10"/>
      <c r="AC392" s="13">
        <v>105</v>
      </c>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row>
    <row r="393" spans="1:103" ht="15" customHeight="1" x14ac:dyDescent="0.2">
      <c r="A393" s="7">
        <v>392</v>
      </c>
      <c r="B393" s="8">
        <v>44371</v>
      </c>
      <c r="C393" s="10" t="s">
        <v>847</v>
      </c>
      <c r="D393" s="10" t="s">
        <v>26</v>
      </c>
      <c r="E393" s="10"/>
      <c r="F393" s="22"/>
      <c r="G393" s="10" t="s">
        <v>2283</v>
      </c>
      <c r="H393" s="10" t="s">
        <v>101</v>
      </c>
      <c r="I393" s="10" t="s">
        <v>2284</v>
      </c>
      <c r="J393" s="11">
        <v>3154112138</v>
      </c>
      <c r="K393" s="11">
        <v>6</v>
      </c>
      <c r="L393" s="53">
        <v>34882004</v>
      </c>
      <c r="M393" s="53">
        <v>7650067921</v>
      </c>
      <c r="N393" s="10" t="s">
        <v>2285</v>
      </c>
      <c r="O393" s="19" t="s">
        <v>2286</v>
      </c>
      <c r="P393" s="13">
        <v>2</v>
      </c>
      <c r="Q393" s="13">
        <v>0</v>
      </c>
      <c r="R393" s="13">
        <v>0</v>
      </c>
      <c r="S393" s="13">
        <v>0</v>
      </c>
      <c r="T393" s="13">
        <v>1</v>
      </c>
      <c r="U393" s="13">
        <v>0</v>
      </c>
      <c r="V393" s="13">
        <v>0</v>
      </c>
      <c r="W393" s="10"/>
      <c r="X393" s="22"/>
      <c r="Y393" s="10" t="s">
        <v>2287</v>
      </c>
      <c r="Z393" s="10"/>
      <c r="AA393" s="10"/>
      <c r="AB393" s="10"/>
      <c r="AC393" s="13">
        <v>84</v>
      </c>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row>
    <row r="394" spans="1:103" ht="15" customHeight="1" x14ac:dyDescent="0.25">
      <c r="A394" s="7">
        <v>393</v>
      </c>
      <c r="B394" s="8">
        <v>44404</v>
      </c>
      <c r="C394" s="10" t="s">
        <v>115</v>
      </c>
      <c r="D394" s="10" t="s">
        <v>26</v>
      </c>
      <c r="E394" s="10" t="s">
        <v>469</v>
      </c>
      <c r="F394" s="56"/>
      <c r="G394" s="10" t="s">
        <v>2288</v>
      </c>
      <c r="H394" s="10" t="s">
        <v>28</v>
      </c>
      <c r="I394" s="10" t="s">
        <v>2289</v>
      </c>
      <c r="J394" s="11">
        <v>8843958</v>
      </c>
      <c r="K394" s="11">
        <v>3</v>
      </c>
      <c r="L394" s="71"/>
      <c r="M394" s="71"/>
      <c r="N394" s="10" t="s">
        <v>2290</v>
      </c>
      <c r="O394" s="10" t="s">
        <v>2291</v>
      </c>
      <c r="P394" s="13">
        <v>3</v>
      </c>
      <c r="Q394" s="13">
        <v>0</v>
      </c>
      <c r="R394" s="13">
        <v>0</v>
      </c>
      <c r="S394" s="13">
        <v>0</v>
      </c>
      <c r="T394" s="13">
        <v>0</v>
      </c>
      <c r="U394" s="13">
        <v>0</v>
      </c>
      <c r="V394" s="13">
        <v>0</v>
      </c>
      <c r="W394" s="56"/>
      <c r="X394" s="56"/>
      <c r="Y394" s="10" t="s">
        <v>2292</v>
      </c>
      <c r="Z394" s="69"/>
      <c r="AA394" s="69"/>
      <c r="AB394" s="10"/>
      <c r="AC394" s="10">
        <v>270</v>
      </c>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row>
    <row r="395" spans="1:103" ht="15" customHeight="1" x14ac:dyDescent="0.2">
      <c r="A395" s="7">
        <v>394</v>
      </c>
      <c r="B395" s="8">
        <v>44405</v>
      </c>
      <c r="C395" s="10" t="s">
        <v>115</v>
      </c>
      <c r="D395" s="10" t="s">
        <v>63</v>
      </c>
      <c r="E395" s="10" t="s">
        <v>469</v>
      </c>
      <c r="F395" s="10"/>
      <c r="G395" s="10" t="s">
        <v>2293</v>
      </c>
      <c r="H395" s="10" t="s">
        <v>28</v>
      </c>
      <c r="I395" s="10" t="s">
        <v>2294</v>
      </c>
      <c r="J395" s="11">
        <v>8960360</v>
      </c>
      <c r="K395" s="11">
        <v>3</v>
      </c>
      <c r="L395" s="11"/>
      <c r="M395" s="11"/>
      <c r="N395" s="10" t="s">
        <v>2295</v>
      </c>
      <c r="O395" s="10" t="s">
        <v>2296</v>
      </c>
      <c r="P395" s="10">
        <v>4</v>
      </c>
      <c r="Q395" s="10">
        <v>0</v>
      </c>
      <c r="R395" s="10">
        <v>0</v>
      </c>
      <c r="S395" s="10">
        <v>0</v>
      </c>
      <c r="T395" s="10">
        <v>1</v>
      </c>
      <c r="U395" s="10">
        <v>0</v>
      </c>
      <c r="V395" s="10">
        <v>0</v>
      </c>
      <c r="W395" s="10" t="s">
        <v>2297</v>
      </c>
      <c r="X395" s="14">
        <v>44398</v>
      </c>
      <c r="Y395" s="10" t="s">
        <v>2298</v>
      </c>
      <c r="Z395" s="10"/>
      <c r="AA395" s="10"/>
      <c r="AB395" s="10"/>
      <c r="AC395" s="10">
        <v>60</v>
      </c>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row>
    <row r="396" spans="1:103" ht="15" customHeight="1" x14ac:dyDescent="0.2">
      <c r="A396" s="7">
        <v>395</v>
      </c>
      <c r="B396" s="8">
        <v>44406</v>
      </c>
      <c r="C396" s="10" t="s">
        <v>115</v>
      </c>
      <c r="D396" s="10" t="s">
        <v>26</v>
      </c>
      <c r="E396" s="10" t="s">
        <v>469</v>
      </c>
      <c r="F396" s="10"/>
      <c r="G396" s="10" t="s">
        <v>2299</v>
      </c>
      <c r="H396" s="10" t="s">
        <v>101</v>
      </c>
      <c r="I396" s="10" t="s">
        <v>2300</v>
      </c>
      <c r="J396" s="11">
        <v>3155186769</v>
      </c>
      <c r="K396" s="11">
        <v>17</v>
      </c>
      <c r="L396" s="11"/>
      <c r="M396" s="11"/>
      <c r="N396" s="10" t="s">
        <v>1189</v>
      </c>
      <c r="O396" s="10" t="s">
        <v>1190</v>
      </c>
      <c r="P396" s="10">
        <v>1</v>
      </c>
      <c r="Q396" s="10">
        <v>0</v>
      </c>
      <c r="R396" s="10">
        <v>0</v>
      </c>
      <c r="S396" s="10">
        <v>0</v>
      </c>
      <c r="T396" s="10">
        <v>1</v>
      </c>
      <c r="U396" s="10">
        <v>0</v>
      </c>
      <c r="V396" s="10">
        <v>0</v>
      </c>
      <c r="W396" s="10"/>
      <c r="X396" s="10"/>
      <c r="Y396" s="10" t="s">
        <v>2301</v>
      </c>
      <c r="Z396" s="10"/>
      <c r="AA396" s="10"/>
      <c r="AB396" s="10"/>
      <c r="AC396" s="10">
        <v>96</v>
      </c>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row>
    <row r="397" spans="1:103" ht="15" customHeight="1" x14ac:dyDescent="0.2">
      <c r="A397" s="7">
        <v>396</v>
      </c>
      <c r="B397" s="8">
        <v>44235</v>
      </c>
      <c r="C397" s="9" t="s">
        <v>2302</v>
      </c>
      <c r="D397" s="9" t="s">
        <v>26</v>
      </c>
      <c r="E397" s="10"/>
      <c r="F397" s="10"/>
      <c r="G397" s="10" t="s">
        <v>2303</v>
      </c>
      <c r="H397" s="10" t="s">
        <v>101</v>
      </c>
      <c r="I397" s="10" t="s">
        <v>2304</v>
      </c>
      <c r="J397" s="11">
        <v>3137354173</v>
      </c>
      <c r="K397" s="11">
        <v>22</v>
      </c>
      <c r="L397" s="12" t="s">
        <v>2305</v>
      </c>
      <c r="M397" s="12" t="s">
        <v>2306</v>
      </c>
      <c r="N397" s="10" t="s">
        <v>2307</v>
      </c>
      <c r="O397" s="10" t="s">
        <v>2308</v>
      </c>
      <c r="P397" s="10">
        <v>4</v>
      </c>
      <c r="Q397" s="10">
        <v>0</v>
      </c>
      <c r="R397" s="10">
        <v>0</v>
      </c>
      <c r="S397" s="13">
        <v>0</v>
      </c>
      <c r="T397" s="10">
        <v>1</v>
      </c>
      <c r="U397" s="10">
        <v>0</v>
      </c>
      <c r="V397" s="10">
        <v>0</v>
      </c>
      <c r="W397" s="10"/>
      <c r="X397" s="14"/>
      <c r="Y397" s="10" t="s">
        <v>2309</v>
      </c>
      <c r="Z397" s="10"/>
      <c r="AA397" s="19"/>
      <c r="AB397" s="10"/>
      <c r="AC397" s="10">
        <v>266</v>
      </c>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row>
    <row r="398" spans="1:103" ht="15" customHeight="1" x14ac:dyDescent="0.2">
      <c r="A398" s="7">
        <v>397</v>
      </c>
      <c r="B398" s="8">
        <v>44371</v>
      </c>
      <c r="C398" s="10" t="s">
        <v>131</v>
      </c>
      <c r="D398" s="10" t="s">
        <v>26</v>
      </c>
      <c r="E398" s="10"/>
      <c r="F398" s="10"/>
      <c r="G398" s="10" t="s">
        <v>2310</v>
      </c>
      <c r="H398" s="10" t="s">
        <v>101</v>
      </c>
      <c r="I398" s="10" t="s">
        <v>2311</v>
      </c>
      <c r="J398" s="11">
        <v>3016266206</v>
      </c>
      <c r="K398" s="11">
        <v>19</v>
      </c>
      <c r="L398" s="77">
        <v>819300</v>
      </c>
      <c r="M398" s="53">
        <v>765416</v>
      </c>
      <c r="N398" s="10" t="s">
        <v>2312</v>
      </c>
      <c r="O398" s="19" t="s">
        <v>2313</v>
      </c>
      <c r="P398" s="13">
        <v>2</v>
      </c>
      <c r="Q398" s="13">
        <v>0</v>
      </c>
      <c r="R398" s="13">
        <v>0</v>
      </c>
      <c r="S398" s="13">
        <v>0</v>
      </c>
      <c r="T398" s="13">
        <v>1</v>
      </c>
      <c r="U398" s="13">
        <v>0</v>
      </c>
      <c r="V398" s="13">
        <v>0</v>
      </c>
      <c r="W398" s="10"/>
      <c r="X398" s="10"/>
      <c r="Y398" s="10" t="s">
        <v>2314</v>
      </c>
      <c r="Z398" s="10"/>
      <c r="AA398" s="10"/>
      <c r="AB398" s="10"/>
      <c r="AC398" s="13">
        <v>69</v>
      </c>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row>
    <row r="399" spans="1:103" ht="15" customHeight="1" x14ac:dyDescent="0.2">
      <c r="A399" s="7">
        <v>398</v>
      </c>
      <c r="B399" s="8">
        <v>44371</v>
      </c>
      <c r="C399" s="10" t="s">
        <v>131</v>
      </c>
      <c r="D399" s="10" t="s">
        <v>35</v>
      </c>
      <c r="E399" s="10" t="s">
        <v>469</v>
      </c>
      <c r="F399" s="22">
        <v>44175</v>
      </c>
      <c r="G399" s="10" t="s">
        <v>2315</v>
      </c>
      <c r="H399" s="10" t="s">
        <v>48</v>
      </c>
      <c r="I399" s="10" t="s">
        <v>2316</v>
      </c>
      <c r="J399" s="11" t="s">
        <v>2317</v>
      </c>
      <c r="K399" s="11">
        <v>17</v>
      </c>
      <c r="L399" s="77">
        <v>799213</v>
      </c>
      <c r="M399" s="53">
        <v>765349</v>
      </c>
      <c r="N399" s="10" t="s">
        <v>2318</v>
      </c>
      <c r="O399" s="19" t="s">
        <v>2319</v>
      </c>
      <c r="P399" s="13">
        <v>1</v>
      </c>
      <c r="Q399" s="13">
        <v>0</v>
      </c>
      <c r="R399" s="13">
        <v>0</v>
      </c>
      <c r="S399" s="13">
        <v>0</v>
      </c>
      <c r="T399" s="13">
        <v>1</v>
      </c>
      <c r="U399" s="13">
        <v>0</v>
      </c>
      <c r="V399" s="13">
        <v>1</v>
      </c>
      <c r="W399" s="10" t="s">
        <v>42</v>
      </c>
      <c r="X399" s="22">
        <v>44175</v>
      </c>
      <c r="Y399" s="10" t="s">
        <v>2320</v>
      </c>
      <c r="Z399" s="10"/>
      <c r="AA399" s="10"/>
      <c r="AB399" s="10"/>
      <c r="AC399" s="13">
        <v>400</v>
      </c>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row>
    <row r="400" spans="1:103" ht="15" customHeight="1" x14ac:dyDescent="0.2">
      <c r="A400" s="7">
        <v>399</v>
      </c>
      <c r="B400" s="8">
        <v>44235</v>
      </c>
      <c r="C400" s="9" t="s">
        <v>2302</v>
      </c>
      <c r="D400" s="9" t="s">
        <v>35</v>
      </c>
      <c r="E400" s="10"/>
      <c r="F400" s="35">
        <v>44328</v>
      </c>
      <c r="G400" s="10" t="s">
        <v>2321</v>
      </c>
      <c r="H400" s="10" t="s">
        <v>101</v>
      </c>
      <c r="I400" s="10" t="s">
        <v>2322</v>
      </c>
      <c r="J400" s="11">
        <v>3218487553</v>
      </c>
      <c r="K400" s="11">
        <v>22</v>
      </c>
      <c r="L400" s="12" t="s">
        <v>2323</v>
      </c>
      <c r="M400" s="12" t="s">
        <v>2324</v>
      </c>
      <c r="N400" s="10" t="s">
        <v>2325</v>
      </c>
      <c r="O400" s="10" t="s">
        <v>2326</v>
      </c>
      <c r="P400" s="10">
        <v>3</v>
      </c>
      <c r="Q400" s="10">
        <v>0</v>
      </c>
      <c r="R400" s="10">
        <v>0</v>
      </c>
      <c r="S400" s="13">
        <v>0</v>
      </c>
      <c r="T400" s="10">
        <v>2</v>
      </c>
      <c r="U400" s="10">
        <v>0</v>
      </c>
      <c r="V400" s="10">
        <v>1</v>
      </c>
      <c r="W400" s="10"/>
      <c r="X400" s="14"/>
      <c r="Y400" s="10" t="s">
        <v>2327</v>
      </c>
      <c r="Z400" s="10"/>
      <c r="AA400" s="19"/>
      <c r="AB400" s="10"/>
      <c r="AC400" s="10">
        <v>104</v>
      </c>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row>
    <row r="401" spans="1:103" ht="15" customHeight="1" x14ac:dyDescent="0.2">
      <c r="A401" s="7">
        <v>400</v>
      </c>
      <c r="B401" s="8">
        <v>44375</v>
      </c>
      <c r="C401" s="10" t="s">
        <v>25</v>
      </c>
      <c r="D401" s="10" t="s">
        <v>26</v>
      </c>
      <c r="E401" s="10"/>
      <c r="F401" s="10"/>
      <c r="G401" s="10" t="s">
        <v>2328</v>
      </c>
      <c r="H401" s="10" t="s">
        <v>28</v>
      </c>
      <c r="I401" s="10" t="s">
        <v>2329</v>
      </c>
      <c r="J401" s="11">
        <v>3166350839</v>
      </c>
      <c r="K401" s="11">
        <v>17</v>
      </c>
      <c r="L401" s="53">
        <v>3406275</v>
      </c>
      <c r="M401" s="53">
        <v>76537373</v>
      </c>
      <c r="N401" s="10" t="s">
        <v>2330</v>
      </c>
      <c r="O401" s="10" t="s">
        <v>2331</v>
      </c>
      <c r="P401" s="10">
        <v>1</v>
      </c>
      <c r="Q401" s="10">
        <v>0</v>
      </c>
      <c r="R401" s="10">
        <v>0</v>
      </c>
      <c r="S401" s="10">
        <v>0</v>
      </c>
      <c r="T401" s="10">
        <v>2</v>
      </c>
      <c r="U401" s="10">
        <v>0</v>
      </c>
      <c r="V401" s="10">
        <v>0</v>
      </c>
      <c r="W401" s="10"/>
      <c r="X401" s="10"/>
      <c r="Y401" s="10" t="s">
        <v>2332</v>
      </c>
      <c r="Z401" s="10"/>
      <c r="AA401" s="10"/>
      <c r="AB401" s="10"/>
      <c r="AC401" s="10">
        <v>200</v>
      </c>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row>
    <row r="402" spans="1:103" ht="15" customHeight="1" x14ac:dyDescent="0.2">
      <c r="A402" s="7">
        <v>401</v>
      </c>
      <c r="B402" s="8">
        <v>44375</v>
      </c>
      <c r="C402" s="10" t="s">
        <v>25</v>
      </c>
      <c r="D402" s="10" t="s">
        <v>26</v>
      </c>
      <c r="E402" s="10"/>
      <c r="F402" s="10"/>
      <c r="G402" s="10" t="s">
        <v>2333</v>
      </c>
      <c r="H402" s="10" t="s">
        <v>101</v>
      </c>
      <c r="I402" s="10" t="s">
        <v>2334</v>
      </c>
      <c r="J402" s="11">
        <v>3105690048</v>
      </c>
      <c r="K402" s="11">
        <v>17</v>
      </c>
      <c r="L402" s="53">
        <v>3408748</v>
      </c>
      <c r="M402" s="53">
        <v>76535984</v>
      </c>
      <c r="N402" s="10" t="s">
        <v>2335</v>
      </c>
      <c r="O402" s="10" t="s">
        <v>475</v>
      </c>
      <c r="P402" s="10">
        <v>2</v>
      </c>
      <c r="Q402" s="10">
        <v>0</v>
      </c>
      <c r="R402" s="10">
        <v>0</v>
      </c>
      <c r="S402" s="10">
        <v>0</v>
      </c>
      <c r="T402" s="10">
        <v>1</v>
      </c>
      <c r="U402" s="10">
        <v>0</v>
      </c>
      <c r="V402" s="10">
        <v>0</v>
      </c>
      <c r="W402" s="10"/>
      <c r="X402" s="14">
        <v>43598</v>
      </c>
      <c r="Y402" s="10" t="s">
        <v>2336</v>
      </c>
      <c r="Z402" s="10"/>
      <c r="AA402" s="10"/>
      <c r="AB402" s="10"/>
      <c r="AC402" s="10">
        <v>300</v>
      </c>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row>
    <row r="403" spans="1:103" ht="15" customHeight="1" x14ac:dyDescent="0.2">
      <c r="A403" s="7">
        <v>402</v>
      </c>
      <c r="B403" s="8">
        <v>44375</v>
      </c>
      <c r="C403" s="10" t="s">
        <v>131</v>
      </c>
      <c r="D403" s="10" t="s">
        <v>26</v>
      </c>
      <c r="E403" s="10"/>
      <c r="F403" s="10"/>
      <c r="G403" s="10" t="s">
        <v>2337</v>
      </c>
      <c r="H403" s="10" t="s">
        <v>28</v>
      </c>
      <c r="I403" s="10" t="s">
        <v>2338</v>
      </c>
      <c r="J403" s="11">
        <v>3986388</v>
      </c>
      <c r="K403" s="11">
        <v>17</v>
      </c>
      <c r="L403" s="53">
        <v>33667</v>
      </c>
      <c r="M403" s="53">
        <v>765270</v>
      </c>
      <c r="N403" s="10" t="s">
        <v>2339</v>
      </c>
      <c r="O403" s="19" t="s">
        <v>2340</v>
      </c>
      <c r="P403" s="13">
        <v>5</v>
      </c>
      <c r="Q403" s="13">
        <v>0</v>
      </c>
      <c r="R403" s="13">
        <v>0</v>
      </c>
      <c r="S403" s="13">
        <v>2</v>
      </c>
      <c r="T403" s="13">
        <v>2</v>
      </c>
      <c r="U403" s="13">
        <v>0</v>
      </c>
      <c r="V403" s="13">
        <v>0</v>
      </c>
      <c r="W403" s="10"/>
      <c r="X403" s="10"/>
      <c r="Y403" s="10" t="s">
        <v>2341</v>
      </c>
      <c r="Z403" s="10"/>
      <c r="AA403" s="10"/>
      <c r="AB403" s="10"/>
      <c r="AC403" s="13">
        <v>230</v>
      </c>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row>
    <row r="404" spans="1:103" ht="15" customHeight="1" x14ac:dyDescent="0.2">
      <c r="A404" s="7">
        <v>403</v>
      </c>
      <c r="B404" s="8">
        <v>44376</v>
      </c>
      <c r="C404" s="10" t="s">
        <v>131</v>
      </c>
      <c r="D404" s="10" t="s">
        <v>26</v>
      </c>
      <c r="E404" s="10"/>
      <c r="F404" s="10"/>
      <c r="G404" s="10" t="s">
        <v>2342</v>
      </c>
      <c r="H404" s="10" t="s">
        <v>48</v>
      </c>
      <c r="I404" s="10" t="s">
        <v>2343</v>
      </c>
      <c r="J404" s="11">
        <v>3307777</v>
      </c>
      <c r="K404" s="11">
        <v>22</v>
      </c>
      <c r="L404" s="53">
        <v>33711</v>
      </c>
      <c r="M404" s="53">
        <v>765390</v>
      </c>
      <c r="N404" s="10" t="s">
        <v>2344</v>
      </c>
      <c r="O404" s="19" t="s">
        <v>2345</v>
      </c>
      <c r="P404" s="13">
        <v>5</v>
      </c>
      <c r="Q404" s="13">
        <v>0</v>
      </c>
      <c r="R404" s="13">
        <v>0</v>
      </c>
      <c r="S404" s="13">
        <v>1</v>
      </c>
      <c r="T404" s="13">
        <v>0</v>
      </c>
      <c r="U404" s="13">
        <v>0</v>
      </c>
      <c r="V404" s="13">
        <v>0</v>
      </c>
      <c r="W404" s="10"/>
      <c r="X404" s="10"/>
      <c r="Y404" s="10" t="s">
        <v>2346</v>
      </c>
      <c r="Z404" s="10"/>
      <c r="AA404" s="10"/>
      <c r="AB404" s="10"/>
      <c r="AC404" s="13">
        <v>80</v>
      </c>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row>
    <row r="405" spans="1:103" ht="15" customHeight="1" x14ac:dyDescent="0.2">
      <c r="A405" s="7">
        <v>404</v>
      </c>
      <c r="B405" s="8">
        <v>44376</v>
      </c>
      <c r="C405" s="10" t="s">
        <v>131</v>
      </c>
      <c r="D405" s="10" t="s">
        <v>26</v>
      </c>
      <c r="E405" s="10"/>
      <c r="F405" s="10"/>
      <c r="G405" s="10" t="s">
        <v>2347</v>
      </c>
      <c r="H405" s="10" t="s">
        <v>48</v>
      </c>
      <c r="I405" s="10" t="s">
        <v>2348</v>
      </c>
      <c r="J405" s="11" t="s">
        <v>2349</v>
      </c>
      <c r="K405" s="11">
        <v>17</v>
      </c>
      <c r="L405" s="53">
        <v>33966</v>
      </c>
      <c r="M405" s="53">
        <v>765381</v>
      </c>
      <c r="N405" s="10" t="s">
        <v>2350</v>
      </c>
      <c r="O405" s="19" t="s">
        <v>2351</v>
      </c>
      <c r="P405" s="13">
        <v>1</v>
      </c>
      <c r="Q405" s="13">
        <v>0</v>
      </c>
      <c r="R405" s="13">
        <v>0</v>
      </c>
      <c r="S405" s="13">
        <v>0</v>
      </c>
      <c r="T405" s="13">
        <v>0</v>
      </c>
      <c r="U405" s="13">
        <v>0</v>
      </c>
      <c r="V405" s="13">
        <v>0</v>
      </c>
      <c r="W405" s="10"/>
      <c r="X405" s="10"/>
      <c r="Y405" s="10" t="s">
        <v>2352</v>
      </c>
      <c r="Z405" s="10"/>
      <c r="AA405" s="10"/>
      <c r="AB405" s="10"/>
      <c r="AC405" s="13">
        <v>12</v>
      </c>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row>
    <row r="406" spans="1:103" ht="15" customHeight="1" x14ac:dyDescent="0.2">
      <c r="A406" s="7">
        <v>405</v>
      </c>
      <c r="B406" s="8">
        <v>44376</v>
      </c>
      <c r="C406" s="10" t="s">
        <v>131</v>
      </c>
      <c r="D406" s="10" t="s">
        <v>26</v>
      </c>
      <c r="E406" s="10"/>
      <c r="F406" s="10"/>
      <c r="G406" s="10" t="s">
        <v>2353</v>
      </c>
      <c r="H406" s="10" t="s">
        <v>101</v>
      </c>
      <c r="I406" s="10" t="s">
        <v>2354</v>
      </c>
      <c r="J406" s="11" t="s">
        <v>2355</v>
      </c>
      <c r="K406" s="11">
        <v>17</v>
      </c>
      <c r="L406" s="53">
        <v>34045</v>
      </c>
      <c r="M406" s="53">
        <v>765373</v>
      </c>
      <c r="N406" s="10" t="s">
        <v>2356</v>
      </c>
      <c r="O406" s="19" t="s">
        <v>2357</v>
      </c>
      <c r="P406" s="13">
        <v>3</v>
      </c>
      <c r="Q406" s="13">
        <v>0</v>
      </c>
      <c r="R406" s="13">
        <v>0</v>
      </c>
      <c r="S406" s="13">
        <v>0</v>
      </c>
      <c r="T406" s="13">
        <v>1</v>
      </c>
      <c r="U406" s="13">
        <v>0</v>
      </c>
      <c r="V406" s="13">
        <v>0</v>
      </c>
      <c r="W406" s="10"/>
      <c r="X406" s="10"/>
      <c r="Y406" s="10" t="s">
        <v>2358</v>
      </c>
      <c r="Z406" s="10"/>
      <c r="AA406" s="10"/>
      <c r="AB406" s="10"/>
      <c r="AC406" s="13">
        <v>216</v>
      </c>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row>
    <row r="407" spans="1:103" ht="15" customHeight="1" x14ac:dyDescent="0.2">
      <c r="A407" s="7">
        <v>406</v>
      </c>
      <c r="B407" s="8">
        <v>44377</v>
      </c>
      <c r="C407" s="10" t="s">
        <v>2087</v>
      </c>
      <c r="D407" s="10" t="s">
        <v>35</v>
      </c>
      <c r="E407" s="10" t="s">
        <v>469</v>
      </c>
      <c r="F407" s="14">
        <v>44274</v>
      </c>
      <c r="G407" s="10" t="s">
        <v>2359</v>
      </c>
      <c r="H407" s="10" t="s">
        <v>56</v>
      </c>
      <c r="I407" s="10" t="s">
        <v>2360</v>
      </c>
      <c r="J407" s="11">
        <v>3117708217</v>
      </c>
      <c r="K407" s="11">
        <v>2</v>
      </c>
      <c r="L407" s="53">
        <v>3452246</v>
      </c>
      <c r="M407" s="53">
        <v>76550291</v>
      </c>
      <c r="N407" s="10" t="s">
        <v>2361</v>
      </c>
      <c r="O407" s="10" t="s">
        <v>2244</v>
      </c>
      <c r="P407" s="10">
        <v>2</v>
      </c>
      <c r="Q407" s="10">
        <v>0</v>
      </c>
      <c r="R407" s="10">
        <v>0</v>
      </c>
      <c r="S407" s="10"/>
      <c r="T407" s="10">
        <v>2</v>
      </c>
      <c r="U407" s="10">
        <v>0</v>
      </c>
      <c r="V407" s="10">
        <v>1</v>
      </c>
      <c r="W407" s="10" t="s">
        <v>2245</v>
      </c>
      <c r="X407" s="10"/>
      <c r="Y407" s="10" t="s">
        <v>2362</v>
      </c>
      <c r="Z407" s="10"/>
      <c r="AA407" s="10"/>
      <c r="AB407" s="10"/>
      <c r="AC407" s="58">
        <v>100</v>
      </c>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row>
    <row r="408" spans="1:103" ht="15" customHeight="1" x14ac:dyDescent="0.2">
      <c r="A408" s="7">
        <v>407</v>
      </c>
      <c r="B408" s="8">
        <v>44377</v>
      </c>
      <c r="C408" s="10" t="s">
        <v>2087</v>
      </c>
      <c r="D408" s="10" t="s">
        <v>35</v>
      </c>
      <c r="E408" s="10" t="s">
        <v>469</v>
      </c>
      <c r="F408" s="14">
        <v>44169</v>
      </c>
      <c r="G408" s="10" t="s">
        <v>2363</v>
      </c>
      <c r="H408" s="10" t="s">
        <v>101</v>
      </c>
      <c r="I408" s="10" t="s">
        <v>2364</v>
      </c>
      <c r="J408" s="11">
        <v>3117708217</v>
      </c>
      <c r="K408" s="11">
        <v>2</v>
      </c>
      <c r="L408" s="53">
        <v>345009382</v>
      </c>
      <c r="M408" s="11">
        <v>765548361</v>
      </c>
      <c r="N408" s="10" t="s">
        <v>2243</v>
      </c>
      <c r="O408" s="10" t="s">
        <v>2244</v>
      </c>
      <c r="P408" s="10">
        <v>2</v>
      </c>
      <c r="Q408" s="10">
        <v>0</v>
      </c>
      <c r="R408" s="10">
        <v>0</v>
      </c>
      <c r="S408" s="10">
        <v>0</v>
      </c>
      <c r="T408" s="10">
        <v>1</v>
      </c>
      <c r="U408" s="10">
        <v>0</v>
      </c>
      <c r="V408" s="10">
        <v>2</v>
      </c>
      <c r="W408" s="10" t="s">
        <v>2245</v>
      </c>
      <c r="X408" s="10"/>
      <c r="Y408" s="10" t="s">
        <v>2365</v>
      </c>
      <c r="Z408" s="10"/>
      <c r="AA408" s="10"/>
      <c r="AB408" s="10"/>
      <c r="AC408" s="58">
        <v>120</v>
      </c>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row>
    <row r="409" spans="1:103" ht="15" customHeight="1" x14ac:dyDescent="0.2">
      <c r="A409" s="7">
        <v>408</v>
      </c>
      <c r="B409" s="8">
        <v>44377</v>
      </c>
      <c r="C409" s="10" t="s">
        <v>2087</v>
      </c>
      <c r="D409" s="10" t="s">
        <v>35</v>
      </c>
      <c r="E409" s="10"/>
      <c r="F409" s="14">
        <v>44169</v>
      </c>
      <c r="G409" s="10" t="s">
        <v>2366</v>
      </c>
      <c r="H409" s="10" t="s">
        <v>101</v>
      </c>
      <c r="I409" s="10" t="s">
        <v>2367</v>
      </c>
      <c r="J409" s="11">
        <v>3117708217</v>
      </c>
      <c r="K409" s="11">
        <v>2</v>
      </c>
      <c r="L409" s="53">
        <v>34622854</v>
      </c>
      <c r="M409" s="53">
        <v>76528288</v>
      </c>
      <c r="N409" s="10" t="s">
        <v>2243</v>
      </c>
      <c r="O409" s="10" t="s">
        <v>2244</v>
      </c>
      <c r="P409" s="10">
        <v>1</v>
      </c>
      <c r="Q409" s="10">
        <v>0</v>
      </c>
      <c r="R409" s="10">
        <v>0</v>
      </c>
      <c r="S409" s="10">
        <v>0</v>
      </c>
      <c r="T409" s="10">
        <v>0</v>
      </c>
      <c r="U409" s="10">
        <v>0</v>
      </c>
      <c r="V409" s="10">
        <v>1</v>
      </c>
      <c r="W409" s="10" t="s">
        <v>2245</v>
      </c>
      <c r="X409" s="10"/>
      <c r="Y409" s="10" t="s">
        <v>2368</v>
      </c>
      <c r="Z409" s="10"/>
      <c r="AA409" s="10"/>
      <c r="AB409" s="10"/>
      <c r="AC409" s="58">
        <v>100</v>
      </c>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row>
    <row r="410" spans="1:103" ht="15" customHeight="1" x14ac:dyDescent="0.2">
      <c r="A410" s="7">
        <v>409</v>
      </c>
      <c r="B410" s="8">
        <v>44377</v>
      </c>
      <c r="C410" s="10" t="s">
        <v>25</v>
      </c>
      <c r="D410" s="10" t="s">
        <v>35</v>
      </c>
      <c r="E410" s="10" t="s">
        <v>469</v>
      </c>
      <c r="F410" s="14">
        <v>44239</v>
      </c>
      <c r="G410" s="10" t="s">
        <v>2369</v>
      </c>
      <c r="H410" s="10" t="s">
        <v>101</v>
      </c>
      <c r="I410" s="10" t="s">
        <v>2370</v>
      </c>
      <c r="J410" s="11">
        <v>3117708217</v>
      </c>
      <c r="K410" s="11">
        <v>2</v>
      </c>
      <c r="L410" s="53">
        <v>3450231</v>
      </c>
      <c r="M410" s="53">
        <v>76542451</v>
      </c>
      <c r="N410" s="10" t="s">
        <v>2254</v>
      </c>
      <c r="O410" s="10" t="s">
        <v>2244</v>
      </c>
      <c r="P410" s="10">
        <v>1</v>
      </c>
      <c r="Q410" s="10">
        <v>0</v>
      </c>
      <c r="R410" s="10">
        <v>0</v>
      </c>
      <c r="S410" s="10">
        <v>0</v>
      </c>
      <c r="T410" s="10">
        <v>1</v>
      </c>
      <c r="U410" s="10">
        <v>0</v>
      </c>
      <c r="V410" s="10">
        <v>1</v>
      </c>
      <c r="W410" s="10" t="s">
        <v>2245</v>
      </c>
      <c r="X410" s="10"/>
      <c r="Y410" s="10" t="s">
        <v>2371</v>
      </c>
      <c r="Z410" s="10"/>
      <c r="AA410" s="10"/>
      <c r="AB410" s="10"/>
      <c r="AC410" s="58">
        <v>100</v>
      </c>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row>
    <row r="411" spans="1:103" ht="15" customHeight="1" x14ac:dyDescent="0.2">
      <c r="A411" s="7">
        <v>410</v>
      </c>
      <c r="B411" s="8">
        <v>44377</v>
      </c>
      <c r="C411" s="10" t="s">
        <v>25</v>
      </c>
      <c r="D411" s="10" t="s">
        <v>35</v>
      </c>
      <c r="E411" s="10"/>
      <c r="F411" s="14">
        <v>44169</v>
      </c>
      <c r="G411" s="10" t="s">
        <v>2372</v>
      </c>
      <c r="H411" s="10" t="s">
        <v>101</v>
      </c>
      <c r="I411" s="10" t="s">
        <v>2373</v>
      </c>
      <c r="J411" s="11">
        <v>3117706217</v>
      </c>
      <c r="K411" s="11">
        <v>2</v>
      </c>
      <c r="L411" s="11">
        <v>3.4473210000000001</v>
      </c>
      <c r="M411" s="53">
        <v>76547575</v>
      </c>
      <c r="N411" s="10" t="s">
        <v>2254</v>
      </c>
      <c r="O411" s="10" t="s">
        <v>2244</v>
      </c>
      <c r="P411" s="10">
        <v>1</v>
      </c>
      <c r="Q411" s="10">
        <v>0</v>
      </c>
      <c r="R411" s="10">
        <v>0</v>
      </c>
      <c r="S411" s="10">
        <v>0</v>
      </c>
      <c r="T411" s="10">
        <v>0</v>
      </c>
      <c r="U411" s="10">
        <v>0</v>
      </c>
      <c r="V411" s="10">
        <v>0</v>
      </c>
      <c r="W411" s="10" t="s">
        <v>2245</v>
      </c>
      <c r="X411" s="10"/>
      <c r="Y411" s="10" t="s">
        <v>2374</v>
      </c>
      <c r="Z411" s="10"/>
      <c r="AA411" s="10"/>
      <c r="AB411" s="10"/>
      <c r="AC411" s="58">
        <v>100</v>
      </c>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5"/>
      <c r="CX411" s="15"/>
      <c r="CY411" s="15"/>
    </row>
    <row r="412" spans="1:103" ht="15" customHeight="1" x14ac:dyDescent="0.2">
      <c r="A412" s="7">
        <v>411</v>
      </c>
      <c r="B412" s="8">
        <v>44377</v>
      </c>
      <c r="C412" s="10" t="s">
        <v>131</v>
      </c>
      <c r="D412" s="10" t="s">
        <v>35</v>
      </c>
      <c r="E412" s="10" t="s">
        <v>469</v>
      </c>
      <c r="F412" s="22">
        <v>44067</v>
      </c>
      <c r="G412" s="10" t="s">
        <v>2375</v>
      </c>
      <c r="H412" s="10" t="s">
        <v>101</v>
      </c>
      <c r="I412" s="10" t="s">
        <v>2376</v>
      </c>
      <c r="J412" s="11">
        <v>3117525759</v>
      </c>
      <c r="K412" s="11">
        <v>2</v>
      </c>
      <c r="L412" s="53">
        <v>34160</v>
      </c>
      <c r="M412" s="53">
        <v>765456</v>
      </c>
      <c r="N412" s="10" t="s">
        <v>2377</v>
      </c>
      <c r="O412" s="19" t="s">
        <v>2378</v>
      </c>
      <c r="P412" s="13">
        <v>2</v>
      </c>
      <c r="Q412" s="13">
        <v>0</v>
      </c>
      <c r="R412" s="13">
        <v>0</v>
      </c>
      <c r="S412" s="13">
        <v>0</v>
      </c>
      <c r="T412" s="13">
        <v>1</v>
      </c>
      <c r="U412" s="13">
        <v>0</v>
      </c>
      <c r="V412" s="13">
        <v>2</v>
      </c>
      <c r="W412" s="10" t="s">
        <v>2379</v>
      </c>
      <c r="X412" s="22">
        <v>44067</v>
      </c>
      <c r="Y412" s="10" t="s">
        <v>2380</v>
      </c>
      <c r="Z412" s="10"/>
      <c r="AA412" s="10"/>
      <c r="AB412" s="10"/>
      <c r="AC412" s="13">
        <v>168</v>
      </c>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5"/>
      <c r="CX412" s="15"/>
      <c r="CY412" s="15"/>
    </row>
    <row r="413" spans="1:103" ht="15" customHeight="1" x14ac:dyDescent="0.2">
      <c r="A413" s="7">
        <v>412</v>
      </c>
      <c r="B413" s="8">
        <v>44377</v>
      </c>
      <c r="C413" s="10" t="s">
        <v>131</v>
      </c>
      <c r="D413" s="10" t="s">
        <v>26</v>
      </c>
      <c r="E413" s="10"/>
      <c r="F413" s="10"/>
      <c r="G413" s="10" t="s">
        <v>2381</v>
      </c>
      <c r="H413" s="10" t="s">
        <v>101</v>
      </c>
      <c r="I413" s="10" t="s">
        <v>2382</v>
      </c>
      <c r="J413" s="11" t="s">
        <v>2383</v>
      </c>
      <c r="K413" s="11">
        <v>2</v>
      </c>
      <c r="L413" s="53">
        <v>34078</v>
      </c>
      <c r="M413" s="53">
        <v>765364</v>
      </c>
      <c r="N413" s="10" t="s">
        <v>2384</v>
      </c>
      <c r="O413" s="19" t="s">
        <v>2385</v>
      </c>
      <c r="P413" s="13">
        <v>2</v>
      </c>
      <c r="Q413" s="13">
        <v>0</v>
      </c>
      <c r="R413" s="13">
        <v>0</v>
      </c>
      <c r="S413" s="13">
        <v>0</v>
      </c>
      <c r="T413" s="13">
        <v>1</v>
      </c>
      <c r="U413" s="13">
        <v>0</v>
      </c>
      <c r="V413" s="13">
        <v>0</v>
      </c>
      <c r="W413" s="10"/>
      <c r="X413" s="10"/>
      <c r="Y413" s="10" t="s">
        <v>2386</v>
      </c>
      <c r="Z413" s="10"/>
      <c r="AA413" s="10"/>
      <c r="AB413" s="10"/>
      <c r="AC413" s="13">
        <v>210</v>
      </c>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5"/>
      <c r="CX413" s="15"/>
      <c r="CY413" s="15"/>
    </row>
    <row r="414" spans="1:103" ht="15" customHeight="1" x14ac:dyDescent="0.2">
      <c r="A414" s="7">
        <v>413</v>
      </c>
      <c r="B414" s="8">
        <v>44383</v>
      </c>
      <c r="C414" s="10" t="s">
        <v>131</v>
      </c>
      <c r="D414" s="10" t="s">
        <v>26</v>
      </c>
      <c r="E414" s="10"/>
      <c r="F414" s="10"/>
      <c r="G414" s="10" t="s">
        <v>2387</v>
      </c>
      <c r="H414" s="10" t="s">
        <v>48</v>
      </c>
      <c r="I414" s="10" t="s">
        <v>2388</v>
      </c>
      <c r="J414" s="11">
        <v>3214595740</v>
      </c>
      <c r="K414" s="11">
        <v>22</v>
      </c>
      <c r="L414" s="53">
        <v>34128</v>
      </c>
      <c r="M414" s="53">
        <v>765422</v>
      </c>
      <c r="N414" s="10" t="s">
        <v>1090</v>
      </c>
      <c r="O414" s="19" t="s">
        <v>2389</v>
      </c>
      <c r="P414" s="13">
        <v>4</v>
      </c>
      <c r="Q414" s="13">
        <v>0</v>
      </c>
      <c r="R414" s="13">
        <v>0</v>
      </c>
      <c r="S414" s="13">
        <v>0</v>
      </c>
      <c r="T414" s="13">
        <v>1</v>
      </c>
      <c r="U414" s="13">
        <v>0</v>
      </c>
      <c r="V414" s="13">
        <v>0</v>
      </c>
      <c r="W414" s="10"/>
      <c r="X414" s="10"/>
      <c r="Y414" s="10" t="s">
        <v>2390</v>
      </c>
      <c r="Z414" s="10"/>
      <c r="AA414" s="10"/>
      <c r="AB414" s="10"/>
      <c r="AC414" s="13">
        <v>600</v>
      </c>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5"/>
      <c r="CX414" s="15"/>
      <c r="CY414" s="15"/>
    </row>
    <row r="415" spans="1:103" ht="15" customHeight="1" x14ac:dyDescent="0.2">
      <c r="A415" s="7">
        <v>414</v>
      </c>
      <c r="B415" s="8">
        <v>44383</v>
      </c>
      <c r="C415" s="10" t="s">
        <v>131</v>
      </c>
      <c r="D415" s="10" t="s">
        <v>35</v>
      </c>
      <c r="E415" s="10" t="s">
        <v>469</v>
      </c>
      <c r="F415" s="22">
        <v>44250</v>
      </c>
      <c r="G415" s="10" t="s">
        <v>2391</v>
      </c>
      <c r="H415" s="10" t="s">
        <v>101</v>
      </c>
      <c r="I415" s="10" t="s">
        <v>2392</v>
      </c>
      <c r="J415" s="53">
        <v>34049</v>
      </c>
      <c r="K415" s="11">
        <v>17</v>
      </c>
      <c r="L415" s="53">
        <v>34049</v>
      </c>
      <c r="M415" s="53">
        <v>765378</v>
      </c>
      <c r="N415" s="10" t="s">
        <v>2393</v>
      </c>
      <c r="O415" s="19" t="s">
        <v>2394</v>
      </c>
      <c r="P415" s="13">
        <v>9</v>
      </c>
      <c r="Q415" s="13">
        <v>0</v>
      </c>
      <c r="R415" s="13">
        <v>0</v>
      </c>
      <c r="S415" s="13">
        <v>0</v>
      </c>
      <c r="T415" s="13">
        <v>1</v>
      </c>
      <c r="U415" s="13">
        <v>0</v>
      </c>
      <c r="V415" s="13">
        <v>9</v>
      </c>
      <c r="W415" s="10" t="s">
        <v>122</v>
      </c>
      <c r="X415" s="22">
        <v>44250</v>
      </c>
      <c r="Y415" s="10" t="s">
        <v>2395</v>
      </c>
      <c r="Z415" s="10"/>
      <c r="AA415" s="10"/>
      <c r="AB415" s="10"/>
      <c r="AC415" s="13">
        <v>648</v>
      </c>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5"/>
      <c r="CX415" s="15"/>
      <c r="CY415" s="15"/>
    </row>
    <row r="416" spans="1:103" ht="15" customHeight="1" x14ac:dyDescent="0.2">
      <c r="A416" s="7">
        <v>415</v>
      </c>
      <c r="B416" s="8">
        <v>44383</v>
      </c>
      <c r="C416" s="10" t="s">
        <v>25</v>
      </c>
      <c r="D416" s="10" t="s">
        <v>35</v>
      </c>
      <c r="E416" s="10" t="s">
        <v>469</v>
      </c>
      <c r="F416" s="14">
        <v>44306</v>
      </c>
      <c r="G416" s="10" t="s">
        <v>2396</v>
      </c>
      <c r="H416" s="10" t="s">
        <v>101</v>
      </c>
      <c r="I416" s="10" t="s">
        <v>2397</v>
      </c>
      <c r="J416" s="11">
        <v>3117708217</v>
      </c>
      <c r="K416" s="11">
        <v>2</v>
      </c>
      <c r="L416" s="53">
        <v>3450540</v>
      </c>
      <c r="M416" s="53">
        <v>76554466</v>
      </c>
      <c r="N416" s="10" t="s">
        <v>2243</v>
      </c>
      <c r="O416" s="10" t="s">
        <v>2244</v>
      </c>
      <c r="P416" s="10">
        <v>2</v>
      </c>
      <c r="Q416" s="10">
        <v>0</v>
      </c>
      <c r="R416" s="10">
        <v>0</v>
      </c>
      <c r="S416" s="10">
        <v>0</v>
      </c>
      <c r="T416" s="10">
        <v>2</v>
      </c>
      <c r="U416" s="10">
        <v>0</v>
      </c>
      <c r="V416" s="10">
        <v>2</v>
      </c>
      <c r="W416" s="10" t="s">
        <v>601</v>
      </c>
      <c r="X416" s="10"/>
      <c r="Y416" s="10" t="s">
        <v>2398</v>
      </c>
      <c r="Z416" s="10"/>
      <c r="AA416" s="10"/>
      <c r="AB416" s="10"/>
      <c r="AC416" s="10">
        <v>180</v>
      </c>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5"/>
      <c r="CX416" s="15"/>
      <c r="CY416" s="15"/>
    </row>
    <row r="417" spans="1:103" ht="15" customHeight="1" x14ac:dyDescent="0.2">
      <c r="A417" s="7">
        <v>416</v>
      </c>
      <c r="B417" s="8">
        <v>44383</v>
      </c>
      <c r="C417" s="10" t="s">
        <v>25</v>
      </c>
      <c r="D417" s="10" t="s">
        <v>35</v>
      </c>
      <c r="E417" s="10" t="s">
        <v>469</v>
      </c>
      <c r="F417" s="14">
        <v>44169</v>
      </c>
      <c r="G417" s="10" t="s">
        <v>2399</v>
      </c>
      <c r="H417" s="10" t="s">
        <v>101</v>
      </c>
      <c r="I417" s="10" t="s">
        <v>2400</v>
      </c>
      <c r="J417" s="11">
        <v>3117708217</v>
      </c>
      <c r="K417" s="11">
        <v>2</v>
      </c>
      <c r="L417" s="53">
        <v>3449750</v>
      </c>
      <c r="M417" s="53">
        <v>76556678</v>
      </c>
      <c r="N417" s="10" t="s">
        <v>2243</v>
      </c>
      <c r="O417" s="10" t="s">
        <v>2244</v>
      </c>
      <c r="P417" s="10">
        <v>2</v>
      </c>
      <c r="Q417" s="10">
        <v>0</v>
      </c>
      <c r="R417" s="10">
        <v>0</v>
      </c>
      <c r="S417" s="10">
        <v>0</v>
      </c>
      <c r="T417" s="10">
        <v>1</v>
      </c>
      <c r="U417" s="10">
        <v>0</v>
      </c>
      <c r="V417" s="10">
        <v>2</v>
      </c>
      <c r="W417" s="10" t="s">
        <v>2401</v>
      </c>
      <c r="X417" s="10"/>
      <c r="Y417" s="10" t="s">
        <v>2402</v>
      </c>
      <c r="Z417" s="10"/>
      <c r="AA417" s="10"/>
      <c r="AB417" s="10"/>
      <c r="AC417" s="10">
        <v>200</v>
      </c>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5"/>
      <c r="CX417" s="15"/>
      <c r="CY417" s="15"/>
    </row>
    <row r="418" spans="1:103" ht="15" customHeight="1" x14ac:dyDescent="0.2">
      <c r="A418" s="7">
        <v>417</v>
      </c>
      <c r="B418" s="8">
        <v>44383</v>
      </c>
      <c r="C418" s="10" t="s">
        <v>25</v>
      </c>
      <c r="D418" s="10" t="s">
        <v>35</v>
      </c>
      <c r="E418" s="10" t="s">
        <v>469</v>
      </c>
      <c r="F418" s="14">
        <v>44239</v>
      </c>
      <c r="G418" s="10" t="s">
        <v>2403</v>
      </c>
      <c r="H418" s="10" t="s">
        <v>101</v>
      </c>
      <c r="I418" s="10" t="s">
        <v>2404</v>
      </c>
      <c r="J418" s="11">
        <v>3117708217</v>
      </c>
      <c r="K418" s="11">
        <v>2</v>
      </c>
      <c r="L418" s="53">
        <v>3452176</v>
      </c>
      <c r="M418" s="53">
        <v>76536392</v>
      </c>
      <c r="N418" s="10" t="s">
        <v>2243</v>
      </c>
      <c r="O418" s="10" t="s">
        <v>2244</v>
      </c>
      <c r="P418" s="10">
        <v>1</v>
      </c>
      <c r="Q418" s="10">
        <v>0</v>
      </c>
      <c r="R418" s="10">
        <v>0</v>
      </c>
      <c r="S418" s="10">
        <v>0</v>
      </c>
      <c r="T418" s="10">
        <v>1</v>
      </c>
      <c r="U418" s="10">
        <v>0</v>
      </c>
      <c r="V418" s="10">
        <v>1</v>
      </c>
      <c r="W418" s="10" t="s">
        <v>2401</v>
      </c>
      <c r="X418" s="10"/>
      <c r="Y418" s="10" t="s">
        <v>2405</v>
      </c>
      <c r="Z418" s="10"/>
      <c r="AA418" s="10"/>
      <c r="AB418" s="10"/>
      <c r="AC418" s="10">
        <v>100</v>
      </c>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5"/>
      <c r="CX418" s="15"/>
      <c r="CY418" s="15"/>
    </row>
    <row r="419" spans="1:103" ht="15" customHeight="1" x14ac:dyDescent="0.25">
      <c r="A419" s="7">
        <v>418</v>
      </c>
      <c r="B419" s="8">
        <v>44383</v>
      </c>
      <c r="C419" s="10" t="s">
        <v>25</v>
      </c>
      <c r="D419" s="10" t="s">
        <v>35</v>
      </c>
      <c r="E419" s="10" t="s">
        <v>469</v>
      </c>
      <c r="F419" s="14">
        <v>44469</v>
      </c>
      <c r="G419" s="10" t="s">
        <v>2406</v>
      </c>
      <c r="H419" s="10" t="s">
        <v>56</v>
      </c>
      <c r="I419" s="10" t="s">
        <v>2407</v>
      </c>
      <c r="J419" s="11">
        <v>3117708217</v>
      </c>
      <c r="K419" s="11">
        <v>2</v>
      </c>
      <c r="L419" s="53">
        <v>3446998</v>
      </c>
      <c r="M419" s="53">
        <v>76557929</v>
      </c>
      <c r="N419" s="10" t="s">
        <v>2243</v>
      </c>
      <c r="O419" s="10" t="s">
        <v>2244</v>
      </c>
      <c r="P419" s="10">
        <v>7</v>
      </c>
      <c r="Q419" s="10">
        <v>0</v>
      </c>
      <c r="R419" s="10">
        <v>0</v>
      </c>
      <c r="S419" s="10">
        <v>0</v>
      </c>
      <c r="T419" s="10">
        <v>1</v>
      </c>
      <c r="U419" s="10">
        <v>0</v>
      </c>
      <c r="V419" s="10">
        <v>4</v>
      </c>
      <c r="W419" s="56"/>
      <c r="X419" s="10"/>
      <c r="Y419" s="10" t="s">
        <v>2408</v>
      </c>
      <c r="Z419" s="10"/>
      <c r="AA419" s="10"/>
      <c r="AB419" s="10"/>
      <c r="AC419" s="10">
        <v>200</v>
      </c>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5"/>
      <c r="CX419" s="15"/>
      <c r="CY419" s="15"/>
    </row>
    <row r="420" spans="1:103" ht="15" customHeight="1" x14ac:dyDescent="0.2">
      <c r="A420" s="7">
        <v>419</v>
      </c>
      <c r="B420" s="8">
        <v>44383</v>
      </c>
      <c r="C420" s="10" t="s">
        <v>25</v>
      </c>
      <c r="D420" s="10" t="s">
        <v>35</v>
      </c>
      <c r="E420" s="10" t="s">
        <v>469</v>
      </c>
      <c r="F420" s="14">
        <v>44323</v>
      </c>
      <c r="G420" s="10" t="s">
        <v>2409</v>
      </c>
      <c r="H420" s="10" t="s">
        <v>101</v>
      </c>
      <c r="I420" s="10" t="s">
        <v>2410</v>
      </c>
      <c r="J420" s="11">
        <v>3117708217</v>
      </c>
      <c r="K420" s="11">
        <v>2</v>
      </c>
      <c r="L420" s="53">
        <v>3453963</v>
      </c>
      <c r="M420" s="53">
        <v>76545122</v>
      </c>
      <c r="N420" s="10" t="s">
        <v>2243</v>
      </c>
      <c r="O420" s="10" t="s">
        <v>2244</v>
      </c>
      <c r="P420" s="10">
        <v>1</v>
      </c>
      <c r="Q420" s="10">
        <v>0</v>
      </c>
      <c r="R420" s="10">
        <v>0</v>
      </c>
      <c r="S420" s="10">
        <v>0</v>
      </c>
      <c r="T420" s="10">
        <v>2</v>
      </c>
      <c r="U420" s="10">
        <v>0</v>
      </c>
      <c r="V420" s="10">
        <v>1</v>
      </c>
      <c r="W420" s="10" t="s">
        <v>2411</v>
      </c>
      <c r="X420" s="10"/>
      <c r="Y420" s="10" t="s">
        <v>2412</v>
      </c>
      <c r="Z420" s="10"/>
      <c r="AA420" s="10"/>
      <c r="AB420" s="10"/>
      <c r="AC420" s="10">
        <v>180</v>
      </c>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5"/>
      <c r="CX420" s="15"/>
      <c r="CY420" s="15"/>
    </row>
    <row r="421" spans="1:103" ht="15" customHeight="1" x14ac:dyDescent="0.2">
      <c r="A421" s="7">
        <v>420</v>
      </c>
      <c r="B421" s="8">
        <v>44236</v>
      </c>
      <c r="C421" s="9" t="s">
        <v>2302</v>
      </c>
      <c r="D421" s="9" t="s">
        <v>63</v>
      </c>
      <c r="E421" s="10" t="s">
        <v>36</v>
      </c>
      <c r="F421" s="10"/>
      <c r="G421" s="10" t="s">
        <v>2413</v>
      </c>
      <c r="H421" s="10" t="s">
        <v>2414</v>
      </c>
      <c r="I421" s="10" t="s">
        <v>2415</v>
      </c>
      <c r="J421" s="11">
        <v>3127416424</v>
      </c>
      <c r="K421" s="11">
        <v>22</v>
      </c>
      <c r="L421" s="12" t="s">
        <v>239</v>
      </c>
      <c r="M421" s="12" t="s">
        <v>240</v>
      </c>
      <c r="N421" s="10" t="s">
        <v>2416</v>
      </c>
      <c r="O421" s="10" t="s">
        <v>2417</v>
      </c>
      <c r="P421" s="10">
        <v>3</v>
      </c>
      <c r="Q421" s="10">
        <v>0</v>
      </c>
      <c r="R421" s="10">
        <v>0</v>
      </c>
      <c r="S421" s="13">
        <v>0</v>
      </c>
      <c r="T421" s="10">
        <v>0</v>
      </c>
      <c r="U421" s="10">
        <v>1</v>
      </c>
      <c r="V421" s="10">
        <v>0</v>
      </c>
      <c r="W421" s="10" t="s">
        <v>2418</v>
      </c>
      <c r="X421" s="10"/>
      <c r="Y421" s="10" t="s">
        <v>2419</v>
      </c>
      <c r="Z421" s="10"/>
      <c r="AA421" s="10"/>
      <c r="AB421" s="10" t="s">
        <v>2420</v>
      </c>
      <c r="AC421" s="10">
        <v>82</v>
      </c>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5"/>
      <c r="CX421" s="15"/>
      <c r="CY421" s="15"/>
    </row>
    <row r="422" spans="1:103" ht="15" customHeight="1" x14ac:dyDescent="0.2">
      <c r="A422" s="7">
        <v>421</v>
      </c>
      <c r="B422" s="8">
        <v>44237</v>
      </c>
      <c r="C422" s="9" t="s">
        <v>2302</v>
      </c>
      <c r="D422" s="9" t="s">
        <v>63</v>
      </c>
      <c r="E422" s="10" t="s">
        <v>36</v>
      </c>
      <c r="F422" s="10"/>
      <c r="G422" s="10" t="s">
        <v>2413</v>
      </c>
      <c r="H422" s="10" t="s">
        <v>101</v>
      </c>
      <c r="I422" s="10" t="s">
        <v>2421</v>
      </c>
      <c r="J422" s="11">
        <v>3127416424</v>
      </c>
      <c r="K422" s="11">
        <v>22</v>
      </c>
      <c r="L422" s="12" t="s">
        <v>2422</v>
      </c>
      <c r="M422" s="12" t="s">
        <v>2423</v>
      </c>
      <c r="N422" s="10" t="s">
        <v>2424</v>
      </c>
      <c r="O422" s="10" t="s">
        <v>2417</v>
      </c>
      <c r="P422" s="10">
        <v>3</v>
      </c>
      <c r="Q422" s="10">
        <v>0</v>
      </c>
      <c r="R422" s="10">
        <v>0</v>
      </c>
      <c r="S422" s="13">
        <v>1</v>
      </c>
      <c r="T422" s="10">
        <v>1</v>
      </c>
      <c r="U422" s="10">
        <v>0</v>
      </c>
      <c r="V422" s="10">
        <v>0</v>
      </c>
      <c r="W422" s="10" t="s">
        <v>122</v>
      </c>
      <c r="X422" s="14">
        <v>43851</v>
      </c>
      <c r="Y422" s="10" t="s">
        <v>2425</v>
      </c>
      <c r="Z422" s="10"/>
      <c r="AA422" s="10"/>
      <c r="AB422" s="10"/>
      <c r="AC422" s="58">
        <v>150</v>
      </c>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5"/>
      <c r="CX422" s="15"/>
      <c r="CY422" s="15"/>
    </row>
    <row r="423" spans="1:103" ht="15" customHeight="1" x14ac:dyDescent="0.2">
      <c r="A423" s="7">
        <v>422</v>
      </c>
      <c r="B423" s="8">
        <v>44237</v>
      </c>
      <c r="C423" s="9" t="s">
        <v>2302</v>
      </c>
      <c r="D423" s="9" t="s">
        <v>35</v>
      </c>
      <c r="E423" s="10" t="s">
        <v>36</v>
      </c>
      <c r="F423" s="35">
        <v>44097</v>
      </c>
      <c r="G423" s="10" t="s">
        <v>2426</v>
      </c>
      <c r="H423" s="10" t="s">
        <v>56</v>
      </c>
      <c r="I423" s="10" t="s">
        <v>2427</v>
      </c>
      <c r="J423" s="11">
        <v>3045699879</v>
      </c>
      <c r="K423" s="11">
        <v>22</v>
      </c>
      <c r="L423" s="12" t="s">
        <v>2428</v>
      </c>
      <c r="M423" s="12" t="s">
        <v>2429</v>
      </c>
      <c r="N423" s="10" t="s">
        <v>2430</v>
      </c>
      <c r="O423" s="10" t="s">
        <v>2431</v>
      </c>
      <c r="P423" s="10">
        <v>6</v>
      </c>
      <c r="Q423" s="10">
        <v>0</v>
      </c>
      <c r="R423" s="10">
        <v>0</v>
      </c>
      <c r="S423" s="13">
        <v>1</v>
      </c>
      <c r="T423" s="10">
        <v>1</v>
      </c>
      <c r="U423" s="10">
        <v>0</v>
      </c>
      <c r="V423" s="10">
        <v>2</v>
      </c>
      <c r="W423" s="10" t="s">
        <v>42</v>
      </c>
      <c r="X423" s="14">
        <v>44097</v>
      </c>
      <c r="Y423" s="10" t="s">
        <v>2432</v>
      </c>
      <c r="Z423" s="10"/>
      <c r="AA423" s="10"/>
      <c r="AB423" s="10"/>
      <c r="AC423" s="58">
        <v>100</v>
      </c>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5"/>
      <c r="CX423" s="15"/>
      <c r="CY423" s="15"/>
    </row>
    <row r="424" spans="1:103" ht="15" customHeight="1" x14ac:dyDescent="0.2">
      <c r="A424" s="7">
        <v>423</v>
      </c>
      <c r="B424" s="8">
        <v>44237</v>
      </c>
      <c r="C424" s="36" t="s">
        <v>2302</v>
      </c>
      <c r="D424" s="36" t="s">
        <v>26</v>
      </c>
      <c r="E424" s="33" t="s">
        <v>36</v>
      </c>
      <c r="F424" s="37"/>
      <c r="G424" s="33" t="s">
        <v>2433</v>
      </c>
      <c r="H424" s="33" t="s">
        <v>101</v>
      </c>
      <c r="I424" s="33" t="s">
        <v>2434</v>
      </c>
      <c r="J424" s="7">
        <v>3135323362</v>
      </c>
      <c r="K424" s="7">
        <v>22</v>
      </c>
      <c r="L424" s="23" t="s">
        <v>2435</v>
      </c>
      <c r="M424" s="23" t="s">
        <v>2436</v>
      </c>
      <c r="N424" s="33" t="s">
        <v>2437</v>
      </c>
      <c r="O424" s="33" t="s">
        <v>2438</v>
      </c>
      <c r="P424" s="33">
        <v>4</v>
      </c>
      <c r="Q424" s="33">
        <v>0</v>
      </c>
      <c r="R424" s="33">
        <v>0</v>
      </c>
      <c r="S424" s="13">
        <v>1</v>
      </c>
      <c r="T424" s="33">
        <v>1</v>
      </c>
      <c r="U424" s="33">
        <v>0</v>
      </c>
      <c r="V424" s="33">
        <v>0</v>
      </c>
      <c r="W424" s="33" t="s">
        <v>122</v>
      </c>
      <c r="X424" s="37">
        <v>43567</v>
      </c>
      <c r="Y424" s="33" t="s">
        <v>2439</v>
      </c>
      <c r="Z424" s="33"/>
      <c r="AA424" s="33"/>
      <c r="AB424" s="10"/>
      <c r="AC424" s="58">
        <v>120</v>
      </c>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row>
    <row r="425" spans="1:103" ht="15" customHeight="1" x14ac:dyDescent="0.2">
      <c r="A425" s="7">
        <v>424</v>
      </c>
      <c r="B425" s="8">
        <v>44237</v>
      </c>
      <c r="C425" s="9" t="s">
        <v>2302</v>
      </c>
      <c r="D425" s="9" t="s">
        <v>26</v>
      </c>
      <c r="E425" s="10" t="s">
        <v>36</v>
      </c>
      <c r="F425" s="14"/>
      <c r="G425" s="10" t="s">
        <v>2440</v>
      </c>
      <c r="H425" s="10" t="s">
        <v>101</v>
      </c>
      <c r="I425" s="10" t="s">
        <v>2441</v>
      </c>
      <c r="J425" s="11">
        <v>3113354617</v>
      </c>
      <c r="K425" s="11">
        <v>22</v>
      </c>
      <c r="L425" s="12" t="s">
        <v>2442</v>
      </c>
      <c r="M425" s="12" t="s">
        <v>2443</v>
      </c>
      <c r="N425" s="10" t="s">
        <v>2444</v>
      </c>
      <c r="O425" s="10" t="s">
        <v>2445</v>
      </c>
      <c r="P425" s="10">
        <v>0</v>
      </c>
      <c r="Q425" s="10">
        <v>0</v>
      </c>
      <c r="R425" s="10">
        <v>0</v>
      </c>
      <c r="S425" s="13">
        <v>1</v>
      </c>
      <c r="T425" s="10">
        <v>1</v>
      </c>
      <c r="U425" s="10">
        <v>0</v>
      </c>
      <c r="V425" s="10">
        <v>0</v>
      </c>
      <c r="W425" s="10"/>
      <c r="X425" s="10"/>
      <c r="Y425" s="10" t="s">
        <v>2446</v>
      </c>
      <c r="Z425" s="10"/>
      <c r="AA425" s="10"/>
      <c r="AB425" s="10"/>
      <c r="AC425" s="58">
        <v>100</v>
      </c>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row>
    <row r="426" spans="1:103" ht="15" customHeight="1" x14ac:dyDescent="0.2">
      <c r="A426" s="7">
        <v>425</v>
      </c>
      <c r="B426" s="8">
        <v>44390</v>
      </c>
      <c r="C426" s="10" t="s">
        <v>84</v>
      </c>
      <c r="D426" s="10" t="s">
        <v>35</v>
      </c>
      <c r="E426" s="10"/>
      <c r="F426" s="14">
        <v>44201</v>
      </c>
      <c r="G426" s="10" t="s">
        <v>2447</v>
      </c>
      <c r="H426" s="10" t="s">
        <v>28</v>
      </c>
      <c r="I426" s="10" t="s">
        <v>2448</v>
      </c>
      <c r="J426" s="11">
        <v>3148282692</v>
      </c>
      <c r="K426" s="11">
        <v>3</v>
      </c>
      <c r="L426" s="53">
        <v>3449094</v>
      </c>
      <c r="M426" s="53">
        <v>76531212</v>
      </c>
      <c r="N426" s="10" t="s">
        <v>2449</v>
      </c>
      <c r="O426" s="10" t="s">
        <v>2450</v>
      </c>
      <c r="P426" s="10">
        <v>2</v>
      </c>
      <c r="Q426" s="10">
        <v>0</v>
      </c>
      <c r="R426" s="10">
        <v>0</v>
      </c>
      <c r="S426" s="10">
        <v>0</v>
      </c>
      <c r="T426" s="10">
        <v>0</v>
      </c>
      <c r="U426" s="10">
        <v>0</v>
      </c>
      <c r="V426" s="10">
        <v>2</v>
      </c>
      <c r="W426" s="10" t="s">
        <v>122</v>
      </c>
      <c r="X426" s="10"/>
      <c r="Y426" s="10" t="s">
        <v>2451</v>
      </c>
      <c r="Z426" s="10"/>
      <c r="AA426" s="10"/>
      <c r="AB426" s="10"/>
      <c r="AC426" s="10">
        <v>60</v>
      </c>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row>
    <row r="427" spans="1:103" ht="15" customHeight="1" x14ac:dyDescent="0.2">
      <c r="A427" s="7">
        <v>426</v>
      </c>
      <c r="B427" s="8">
        <v>44390</v>
      </c>
      <c r="C427" s="10" t="s">
        <v>84</v>
      </c>
      <c r="D427" s="10" t="s">
        <v>63</v>
      </c>
      <c r="E427" s="10"/>
      <c r="F427" s="10"/>
      <c r="G427" s="10" t="s">
        <v>2452</v>
      </c>
      <c r="H427" s="10" t="s">
        <v>28</v>
      </c>
      <c r="I427" s="10" t="s">
        <v>2453</v>
      </c>
      <c r="J427" s="11">
        <v>3182623714</v>
      </c>
      <c r="K427" s="11">
        <v>3</v>
      </c>
      <c r="L427" s="53">
        <v>3450421</v>
      </c>
      <c r="M427" s="53">
        <v>76528712</v>
      </c>
      <c r="N427" s="10" t="s">
        <v>2454</v>
      </c>
      <c r="O427" s="10" t="s">
        <v>2455</v>
      </c>
      <c r="P427" s="10">
        <v>4</v>
      </c>
      <c r="Q427" s="10">
        <v>3</v>
      </c>
      <c r="R427" s="10">
        <v>0</v>
      </c>
      <c r="S427" s="10">
        <v>0</v>
      </c>
      <c r="T427" s="10">
        <v>0</v>
      </c>
      <c r="U427" s="10">
        <v>0</v>
      </c>
      <c r="V427" s="10">
        <v>0</v>
      </c>
      <c r="W427" s="10"/>
      <c r="X427" s="10"/>
      <c r="Y427" s="10" t="s">
        <v>2456</v>
      </c>
      <c r="Z427" s="10"/>
      <c r="AA427" s="10"/>
      <c r="AB427" s="10"/>
      <c r="AC427" s="10">
        <v>1000</v>
      </c>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row>
    <row r="428" spans="1:103" ht="15" customHeight="1" x14ac:dyDescent="0.2">
      <c r="A428" s="7">
        <v>427</v>
      </c>
      <c r="B428" s="8">
        <v>44390</v>
      </c>
      <c r="C428" s="10" t="s">
        <v>25</v>
      </c>
      <c r="D428" s="10" t="s">
        <v>63</v>
      </c>
      <c r="E428" s="10"/>
      <c r="F428" s="10"/>
      <c r="G428" s="10" t="s">
        <v>2457</v>
      </c>
      <c r="H428" s="10" t="s">
        <v>28</v>
      </c>
      <c r="I428" s="10" t="s">
        <v>2458</v>
      </c>
      <c r="J428" s="11">
        <v>3177207287</v>
      </c>
      <c r="K428" s="11">
        <v>2</v>
      </c>
      <c r="L428" s="53">
        <v>3450917</v>
      </c>
      <c r="M428" s="53">
        <v>76529193</v>
      </c>
      <c r="N428" s="10" t="s">
        <v>2459</v>
      </c>
      <c r="O428" s="10" t="s">
        <v>2460</v>
      </c>
      <c r="P428" s="10">
        <v>3</v>
      </c>
      <c r="Q428" s="10">
        <v>2</v>
      </c>
      <c r="R428" s="10">
        <v>0</v>
      </c>
      <c r="S428" s="10">
        <v>0</v>
      </c>
      <c r="T428" s="10">
        <v>0</v>
      </c>
      <c r="U428" s="10">
        <v>0</v>
      </c>
      <c r="V428" s="10">
        <v>0</v>
      </c>
      <c r="W428" s="10"/>
      <c r="X428" s="10"/>
      <c r="Y428" s="10" t="s">
        <v>2461</v>
      </c>
      <c r="Z428" s="10"/>
      <c r="AA428" s="10"/>
      <c r="AB428" s="10"/>
      <c r="AC428" s="10">
        <v>1000</v>
      </c>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row>
    <row r="429" spans="1:103" ht="15" customHeight="1" x14ac:dyDescent="0.2">
      <c r="A429" s="7">
        <v>428</v>
      </c>
      <c r="B429" s="8">
        <v>44390</v>
      </c>
      <c r="C429" s="10" t="s">
        <v>131</v>
      </c>
      <c r="D429" s="10" t="s">
        <v>63</v>
      </c>
      <c r="E429" s="10"/>
      <c r="F429" s="10"/>
      <c r="G429" s="10" t="s">
        <v>2462</v>
      </c>
      <c r="H429" s="10" t="s">
        <v>101</v>
      </c>
      <c r="I429" s="10" t="s">
        <v>2463</v>
      </c>
      <c r="J429" s="11">
        <v>3128662784</v>
      </c>
      <c r="K429" s="11">
        <v>22</v>
      </c>
      <c r="L429" s="53"/>
      <c r="M429" s="53"/>
      <c r="N429" s="10" t="s">
        <v>1282</v>
      </c>
      <c r="O429" s="19" t="s">
        <v>2464</v>
      </c>
      <c r="P429" s="13">
        <v>4</v>
      </c>
      <c r="Q429" s="13">
        <v>4</v>
      </c>
      <c r="R429" s="13">
        <v>0</v>
      </c>
      <c r="S429" s="13">
        <v>0</v>
      </c>
      <c r="T429" s="13">
        <v>3</v>
      </c>
      <c r="U429" s="13">
        <v>0</v>
      </c>
      <c r="V429" s="10"/>
      <c r="W429" s="10"/>
      <c r="X429" s="10"/>
      <c r="Y429" s="10" t="s">
        <v>2465</v>
      </c>
      <c r="Z429" s="10"/>
      <c r="AA429" s="10"/>
      <c r="AB429" s="10"/>
      <c r="AC429" s="13">
        <v>60</v>
      </c>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5"/>
      <c r="CX429" s="15"/>
      <c r="CY429" s="15"/>
    </row>
    <row r="430" spans="1:103" ht="15" customHeight="1" x14ac:dyDescent="0.2">
      <c r="A430" s="7">
        <v>429</v>
      </c>
      <c r="B430" s="8">
        <v>44391</v>
      </c>
      <c r="C430" s="10" t="s">
        <v>25</v>
      </c>
      <c r="D430" s="10" t="s">
        <v>26</v>
      </c>
      <c r="E430" s="10"/>
      <c r="F430" s="10"/>
      <c r="G430" s="10" t="s">
        <v>2466</v>
      </c>
      <c r="H430" s="10" t="s">
        <v>149</v>
      </c>
      <c r="I430" s="10" t="s">
        <v>2467</v>
      </c>
      <c r="J430" s="11">
        <v>6601818</v>
      </c>
      <c r="K430" s="11">
        <v>2</v>
      </c>
      <c r="L430" s="53">
        <v>3457390</v>
      </c>
      <c r="M430" s="53">
        <v>76534209</v>
      </c>
      <c r="N430" s="10" t="s">
        <v>2468</v>
      </c>
      <c r="O430" s="10" t="s">
        <v>2469</v>
      </c>
      <c r="P430" s="13">
        <v>1</v>
      </c>
      <c r="Q430" s="13">
        <v>0</v>
      </c>
      <c r="R430" s="13">
        <v>0</v>
      </c>
      <c r="S430" s="13">
        <v>0</v>
      </c>
      <c r="T430" s="13">
        <v>0</v>
      </c>
      <c r="U430" s="13">
        <v>0</v>
      </c>
      <c r="V430" s="13">
        <v>0</v>
      </c>
      <c r="W430" s="10"/>
      <c r="X430" s="10"/>
      <c r="Y430" s="10" t="s">
        <v>2470</v>
      </c>
      <c r="Z430" s="10"/>
      <c r="AA430" s="10"/>
      <c r="AB430" s="10"/>
      <c r="AC430" s="10">
        <v>40</v>
      </c>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5"/>
      <c r="CX430" s="15"/>
      <c r="CY430" s="15"/>
    </row>
    <row r="431" spans="1:103" ht="15" customHeight="1" x14ac:dyDescent="0.2">
      <c r="A431" s="7">
        <v>430</v>
      </c>
      <c r="B431" s="8">
        <v>44391</v>
      </c>
      <c r="C431" s="10" t="s">
        <v>84</v>
      </c>
      <c r="D431" s="10" t="s">
        <v>63</v>
      </c>
      <c r="E431" s="10"/>
      <c r="F431" s="10"/>
      <c r="G431" s="10" t="s">
        <v>2471</v>
      </c>
      <c r="H431" s="10" t="s">
        <v>28</v>
      </c>
      <c r="I431" s="10" t="s">
        <v>2472</v>
      </c>
      <c r="J431" s="11" t="s">
        <v>2473</v>
      </c>
      <c r="K431" s="11">
        <v>2</v>
      </c>
      <c r="L431" s="53">
        <v>3452702</v>
      </c>
      <c r="M431" s="53">
        <v>76533776</v>
      </c>
      <c r="N431" s="10" t="s">
        <v>2474</v>
      </c>
      <c r="O431" s="10" t="s">
        <v>2475</v>
      </c>
      <c r="P431" s="13">
        <v>3</v>
      </c>
      <c r="Q431" s="13">
        <v>0</v>
      </c>
      <c r="R431" s="13">
        <v>0</v>
      </c>
      <c r="S431" s="13">
        <v>0</v>
      </c>
      <c r="T431" s="13">
        <v>0</v>
      </c>
      <c r="U431" s="13">
        <v>0</v>
      </c>
      <c r="V431" s="13">
        <v>0</v>
      </c>
      <c r="W431" s="10"/>
      <c r="X431" s="10"/>
      <c r="Y431" s="10" t="s">
        <v>2476</v>
      </c>
      <c r="Z431" s="10"/>
      <c r="AA431" s="10"/>
      <c r="AB431" s="10"/>
      <c r="AC431" s="10">
        <v>60</v>
      </c>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5"/>
      <c r="CX431" s="15"/>
      <c r="CY431" s="15"/>
    </row>
    <row r="432" spans="1:103" ht="15" customHeight="1" x14ac:dyDescent="0.2">
      <c r="A432" s="7">
        <v>431</v>
      </c>
      <c r="B432" s="8">
        <v>44391</v>
      </c>
      <c r="C432" s="10" t="s">
        <v>84</v>
      </c>
      <c r="D432" s="10" t="s">
        <v>26</v>
      </c>
      <c r="E432" s="10"/>
      <c r="F432" s="10"/>
      <c r="G432" s="10" t="s">
        <v>2477</v>
      </c>
      <c r="H432" s="10" t="s">
        <v>28</v>
      </c>
      <c r="I432" s="10" t="s">
        <v>2478</v>
      </c>
      <c r="J432" s="11">
        <v>8899515</v>
      </c>
      <c r="K432" s="11">
        <v>2</v>
      </c>
      <c r="L432" s="53">
        <v>3451426</v>
      </c>
      <c r="M432" s="53">
        <v>76534505</v>
      </c>
      <c r="N432" s="10" t="s">
        <v>2479</v>
      </c>
      <c r="O432" s="10" t="s">
        <v>2480</v>
      </c>
      <c r="P432" s="13">
        <v>1</v>
      </c>
      <c r="Q432" s="13">
        <v>0</v>
      </c>
      <c r="R432" s="13">
        <v>0</v>
      </c>
      <c r="S432" s="13">
        <v>0</v>
      </c>
      <c r="T432" s="13">
        <v>0</v>
      </c>
      <c r="U432" s="13">
        <v>0</v>
      </c>
      <c r="V432" s="13">
        <v>0</v>
      </c>
      <c r="W432" s="10"/>
      <c r="X432" s="10"/>
      <c r="Y432" s="10" t="s">
        <v>2213</v>
      </c>
      <c r="Z432" s="10"/>
      <c r="AA432" s="10"/>
      <c r="AB432" s="10"/>
      <c r="AC432" s="10">
        <v>80</v>
      </c>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5"/>
      <c r="CX432" s="15"/>
      <c r="CY432" s="15"/>
    </row>
    <row r="433" spans="1:103" ht="15" customHeight="1" x14ac:dyDescent="0.2">
      <c r="A433" s="7">
        <v>432</v>
      </c>
      <c r="B433" s="8">
        <v>44392</v>
      </c>
      <c r="C433" s="10" t="s">
        <v>131</v>
      </c>
      <c r="D433" s="10" t="s">
        <v>63</v>
      </c>
      <c r="E433" s="10"/>
      <c r="F433" s="10"/>
      <c r="G433" s="10" t="s">
        <v>2481</v>
      </c>
      <c r="H433" s="10" t="s">
        <v>101</v>
      </c>
      <c r="I433" s="10" t="s">
        <v>2482</v>
      </c>
      <c r="J433" s="11">
        <v>3103714012</v>
      </c>
      <c r="K433" s="11">
        <v>2</v>
      </c>
      <c r="L433" s="11"/>
      <c r="M433" s="11"/>
      <c r="N433" s="10" t="s">
        <v>2483</v>
      </c>
      <c r="O433" s="19" t="s">
        <v>2484</v>
      </c>
      <c r="P433" s="13">
        <v>2</v>
      </c>
      <c r="Q433" s="13">
        <v>0</v>
      </c>
      <c r="R433" s="13">
        <v>0</v>
      </c>
      <c r="S433" s="13">
        <v>0</v>
      </c>
      <c r="T433" s="13">
        <v>1</v>
      </c>
      <c r="U433" s="13">
        <v>0</v>
      </c>
      <c r="V433" s="13">
        <v>0</v>
      </c>
      <c r="W433" s="10"/>
      <c r="X433" s="10"/>
      <c r="Y433" s="10" t="s">
        <v>2485</v>
      </c>
      <c r="Z433" s="10"/>
      <c r="AA433" s="10"/>
      <c r="AB433" s="10"/>
      <c r="AC433" s="13">
        <v>90</v>
      </c>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5"/>
      <c r="CX433" s="15"/>
      <c r="CY433" s="15"/>
    </row>
    <row r="434" spans="1:103" ht="15" customHeight="1" x14ac:dyDescent="0.2">
      <c r="A434" s="7">
        <v>433</v>
      </c>
      <c r="B434" s="8">
        <v>44392</v>
      </c>
      <c r="C434" s="10" t="s">
        <v>131</v>
      </c>
      <c r="D434" s="10" t="s">
        <v>63</v>
      </c>
      <c r="E434" s="10"/>
      <c r="F434" s="10"/>
      <c r="G434" s="10" t="s">
        <v>2486</v>
      </c>
      <c r="H434" s="10" t="s">
        <v>101</v>
      </c>
      <c r="I434" s="10" t="s">
        <v>2487</v>
      </c>
      <c r="J434" s="11">
        <v>3185852168</v>
      </c>
      <c r="K434" s="11">
        <v>2</v>
      </c>
      <c r="L434" s="11"/>
      <c r="M434" s="11"/>
      <c r="N434" s="10" t="s">
        <v>2483</v>
      </c>
      <c r="O434" s="19" t="s">
        <v>2488</v>
      </c>
      <c r="P434" s="13">
        <v>2</v>
      </c>
      <c r="Q434" s="13">
        <v>0</v>
      </c>
      <c r="R434" s="13">
        <v>0</v>
      </c>
      <c r="S434" s="13">
        <v>0</v>
      </c>
      <c r="T434" s="13">
        <v>2</v>
      </c>
      <c r="U434" s="13">
        <v>0</v>
      </c>
      <c r="V434" s="13">
        <v>0</v>
      </c>
      <c r="W434" s="10"/>
      <c r="X434" s="10"/>
      <c r="Y434" s="10" t="s">
        <v>2489</v>
      </c>
      <c r="Z434" s="10"/>
      <c r="AA434" s="10"/>
      <c r="AB434" s="10"/>
      <c r="AC434" s="13">
        <v>60</v>
      </c>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5"/>
      <c r="CX434" s="15"/>
      <c r="CY434" s="15"/>
    </row>
    <row r="435" spans="1:103" ht="15" customHeight="1" x14ac:dyDescent="0.2">
      <c r="A435" s="7">
        <v>434</v>
      </c>
      <c r="B435" s="8">
        <v>44392</v>
      </c>
      <c r="C435" s="10" t="s">
        <v>131</v>
      </c>
      <c r="D435" s="10" t="s">
        <v>63</v>
      </c>
      <c r="E435" s="10"/>
      <c r="F435" s="10"/>
      <c r="G435" s="10" t="s">
        <v>2490</v>
      </c>
      <c r="H435" s="10" t="s">
        <v>101</v>
      </c>
      <c r="I435" s="10" t="s">
        <v>2491</v>
      </c>
      <c r="J435" s="11" t="s">
        <v>2492</v>
      </c>
      <c r="K435" s="11">
        <v>2</v>
      </c>
      <c r="L435" s="11"/>
      <c r="M435" s="11"/>
      <c r="N435" s="10" t="s">
        <v>1282</v>
      </c>
      <c r="O435" s="19" t="s">
        <v>2493</v>
      </c>
      <c r="P435" s="13">
        <v>2</v>
      </c>
      <c r="Q435" s="13">
        <v>0</v>
      </c>
      <c r="R435" s="13">
        <v>0</v>
      </c>
      <c r="S435" s="13">
        <v>0</v>
      </c>
      <c r="T435" s="13">
        <v>2</v>
      </c>
      <c r="U435" s="13">
        <v>0</v>
      </c>
      <c r="V435" s="13">
        <v>0</v>
      </c>
      <c r="W435" s="13"/>
      <c r="X435" s="10"/>
      <c r="Y435" s="10" t="s">
        <v>2494</v>
      </c>
      <c r="Z435" s="10"/>
      <c r="AA435" s="10"/>
      <c r="AB435" s="10"/>
      <c r="AC435" s="13">
        <v>60</v>
      </c>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5"/>
      <c r="CX435" s="15"/>
      <c r="CY435" s="15"/>
    </row>
    <row r="436" spans="1:103" ht="15" customHeight="1" x14ac:dyDescent="0.2">
      <c r="A436" s="7">
        <v>435</v>
      </c>
      <c r="B436" s="8">
        <v>44238</v>
      </c>
      <c r="C436" s="9" t="s">
        <v>2302</v>
      </c>
      <c r="D436" s="9" t="s">
        <v>63</v>
      </c>
      <c r="E436" s="10" t="s">
        <v>36</v>
      </c>
      <c r="F436" s="14">
        <v>43811</v>
      </c>
      <c r="G436" s="10" t="s">
        <v>2495</v>
      </c>
      <c r="H436" s="10" t="s">
        <v>101</v>
      </c>
      <c r="I436" s="10" t="s">
        <v>2496</v>
      </c>
      <c r="J436" s="11">
        <v>5131084</v>
      </c>
      <c r="K436" s="11">
        <v>19</v>
      </c>
      <c r="L436" s="12" t="s">
        <v>2497</v>
      </c>
      <c r="M436" s="12" t="s">
        <v>1176</v>
      </c>
      <c r="N436" s="10" t="s">
        <v>2498</v>
      </c>
      <c r="O436" s="10" t="s">
        <v>2499</v>
      </c>
      <c r="P436" s="10">
        <v>2</v>
      </c>
      <c r="Q436" s="10">
        <v>0</v>
      </c>
      <c r="R436" s="10">
        <v>0</v>
      </c>
      <c r="S436" s="13">
        <v>1</v>
      </c>
      <c r="T436" s="10">
        <v>2</v>
      </c>
      <c r="U436" s="10">
        <v>0</v>
      </c>
      <c r="V436" s="10">
        <v>0</v>
      </c>
      <c r="W436" s="10" t="s">
        <v>122</v>
      </c>
      <c r="X436" s="14">
        <v>43811</v>
      </c>
      <c r="Y436" s="10" t="s">
        <v>2500</v>
      </c>
      <c r="Z436" s="10"/>
      <c r="AA436" s="10"/>
      <c r="AB436" s="10"/>
      <c r="AC436" s="10">
        <v>32</v>
      </c>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5"/>
      <c r="CX436" s="15"/>
      <c r="CY436" s="15"/>
    </row>
    <row r="437" spans="1:103" ht="15" customHeight="1" x14ac:dyDescent="0.2">
      <c r="A437" s="7">
        <v>436</v>
      </c>
      <c r="B437" s="8">
        <v>44244</v>
      </c>
      <c r="C437" s="9" t="s">
        <v>2302</v>
      </c>
      <c r="D437" s="9" t="s">
        <v>63</v>
      </c>
      <c r="E437" s="10" t="s">
        <v>36</v>
      </c>
      <c r="F437" s="10"/>
      <c r="G437" s="10" t="s">
        <v>2501</v>
      </c>
      <c r="H437" s="10" t="s">
        <v>101</v>
      </c>
      <c r="I437" s="10" t="s">
        <v>2502</v>
      </c>
      <c r="J437" s="11">
        <v>3132830781</v>
      </c>
      <c r="K437" s="11">
        <v>22</v>
      </c>
      <c r="L437" s="12" t="s">
        <v>2503</v>
      </c>
      <c r="M437" s="12" t="s">
        <v>2504</v>
      </c>
      <c r="N437" s="10" t="s">
        <v>2505</v>
      </c>
      <c r="O437" s="24" t="s">
        <v>2506</v>
      </c>
      <c r="P437" s="13">
        <v>8</v>
      </c>
      <c r="Q437" s="13">
        <v>0</v>
      </c>
      <c r="R437" s="13">
        <v>0</v>
      </c>
      <c r="S437" s="13">
        <v>0</v>
      </c>
      <c r="T437" s="13">
        <v>1</v>
      </c>
      <c r="U437" s="13">
        <v>0</v>
      </c>
      <c r="V437" s="13">
        <v>0</v>
      </c>
      <c r="W437" s="10" t="s">
        <v>619</v>
      </c>
      <c r="X437" s="22">
        <v>44042</v>
      </c>
      <c r="Y437" s="10" t="s">
        <v>2507</v>
      </c>
      <c r="Z437" s="10"/>
      <c r="AA437" s="10"/>
      <c r="AB437" s="10"/>
      <c r="AC437" s="10">
        <v>53</v>
      </c>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5"/>
      <c r="CX437" s="15"/>
      <c r="CY437" s="15"/>
    </row>
    <row r="438" spans="1:103" ht="15" customHeight="1" x14ac:dyDescent="0.2">
      <c r="A438" s="7">
        <v>437</v>
      </c>
      <c r="B438" s="8">
        <v>44398</v>
      </c>
      <c r="C438" s="10" t="s">
        <v>25</v>
      </c>
      <c r="D438" s="10" t="s">
        <v>63</v>
      </c>
      <c r="E438" s="10"/>
      <c r="F438" s="10"/>
      <c r="G438" s="10" t="s">
        <v>2508</v>
      </c>
      <c r="H438" s="10" t="s">
        <v>28</v>
      </c>
      <c r="I438" s="10" t="s">
        <v>2509</v>
      </c>
      <c r="J438" s="11">
        <v>8857458</v>
      </c>
      <c r="K438" s="11">
        <v>3</v>
      </c>
      <c r="L438" s="11">
        <v>3.451848</v>
      </c>
      <c r="M438" s="53">
        <v>76533325</v>
      </c>
      <c r="N438" s="10" t="s">
        <v>2510</v>
      </c>
      <c r="O438" s="10" t="s">
        <v>2511</v>
      </c>
      <c r="P438" s="10">
        <v>1</v>
      </c>
      <c r="Q438" s="10">
        <v>0</v>
      </c>
      <c r="R438" s="10">
        <v>0</v>
      </c>
      <c r="S438" s="10">
        <v>1</v>
      </c>
      <c r="T438" s="10">
        <v>0</v>
      </c>
      <c r="U438" s="10">
        <v>0</v>
      </c>
      <c r="V438" s="10">
        <v>0</v>
      </c>
      <c r="W438" s="10"/>
      <c r="X438" s="14">
        <v>44343</v>
      </c>
      <c r="Y438" s="10" t="s">
        <v>2512</v>
      </c>
      <c r="Z438" s="10"/>
      <c r="AA438" s="10"/>
      <c r="AB438" s="10"/>
      <c r="AC438" s="10">
        <v>150</v>
      </c>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5"/>
      <c r="CX438" s="15"/>
      <c r="CY438" s="15"/>
    </row>
    <row r="439" spans="1:103" ht="15" customHeight="1" x14ac:dyDescent="0.2">
      <c r="A439" s="7">
        <v>438</v>
      </c>
      <c r="B439" s="8">
        <v>44398</v>
      </c>
      <c r="C439" s="10" t="s">
        <v>84</v>
      </c>
      <c r="D439" s="102" t="s">
        <v>35</v>
      </c>
      <c r="E439" s="10"/>
      <c r="F439" s="10"/>
      <c r="G439" s="10" t="s">
        <v>2513</v>
      </c>
      <c r="H439" s="10" t="s">
        <v>28</v>
      </c>
      <c r="I439" s="10" t="s">
        <v>2514</v>
      </c>
      <c r="J439" s="11">
        <v>3969824</v>
      </c>
      <c r="K439" s="11">
        <v>3</v>
      </c>
      <c r="L439" s="53">
        <v>3452943</v>
      </c>
      <c r="M439" s="53">
        <v>76621341</v>
      </c>
      <c r="N439" s="10" t="s">
        <v>2515</v>
      </c>
      <c r="O439" s="10" t="s">
        <v>2516</v>
      </c>
      <c r="P439" s="10">
        <v>2</v>
      </c>
      <c r="Q439" s="10">
        <v>0</v>
      </c>
      <c r="R439" s="10">
        <v>0</v>
      </c>
      <c r="S439" s="10">
        <v>0</v>
      </c>
      <c r="T439" s="10">
        <v>0</v>
      </c>
      <c r="U439" s="10">
        <v>0</v>
      </c>
      <c r="V439" s="10">
        <v>0</v>
      </c>
      <c r="W439" s="10" t="s">
        <v>122</v>
      </c>
      <c r="X439" s="10"/>
      <c r="Y439" s="10" t="s">
        <v>2517</v>
      </c>
      <c r="Z439" s="10"/>
      <c r="AA439" s="10"/>
      <c r="AB439" s="10"/>
      <c r="AC439" s="10">
        <v>100</v>
      </c>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5"/>
      <c r="CX439" s="15"/>
      <c r="CY439" s="15"/>
    </row>
    <row r="440" spans="1:103" ht="15" customHeight="1" x14ac:dyDescent="0.2">
      <c r="A440" s="7">
        <v>439</v>
      </c>
      <c r="B440" s="8">
        <v>44398</v>
      </c>
      <c r="C440" s="10" t="s">
        <v>84</v>
      </c>
      <c r="D440" s="10" t="s">
        <v>63</v>
      </c>
      <c r="E440" s="10"/>
      <c r="F440" s="10"/>
      <c r="G440" s="10" t="s">
        <v>2518</v>
      </c>
      <c r="H440" s="10" t="s">
        <v>28</v>
      </c>
      <c r="I440" s="10" t="s">
        <v>2294</v>
      </c>
      <c r="J440" s="11">
        <v>8857458</v>
      </c>
      <c r="K440" s="11">
        <v>3</v>
      </c>
      <c r="L440" s="53">
        <v>3451797</v>
      </c>
      <c r="M440" s="53">
        <v>76533363</v>
      </c>
      <c r="N440" s="10" t="s">
        <v>2519</v>
      </c>
      <c r="O440" s="94" t="s">
        <v>2520</v>
      </c>
      <c r="P440" s="10">
        <v>0</v>
      </c>
      <c r="Q440" s="10">
        <v>0</v>
      </c>
      <c r="R440" s="10">
        <v>0</v>
      </c>
      <c r="S440" s="10">
        <v>1</v>
      </c>
      <c r="T440" s="10">
        <v>0</v>
      </c>
      <c r="U440" s="10">
        <v>0</v>
      </c>
      <c r="V440" s="10">
        <v>0</v>
      </c>
      <c r="W440" s="10"/>
      <c r="X440" s="10"/>
      <c r="Y440" s="10" t="s">
        <v>2521</v>
      </c>
      <c r="Z440" s="10"/>
      <c r="AA440" s="10"/>
      <c r="AB440" s="10"/>
      <c r="AC440" s="10">
        <v>150</v>
      </c>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5"/>
      <c r="CX440" s="15"/>
      <c r="CY440" s="15"/>
    </row>
    <row r="441" spans="1:103" ht="15" customHeight="1" x14ac:dyDescent="0.2">
      <c r="A441" s="7">
        <v>440</v>
      </c>
      <c r="B441" s="8">
        <v>44400</v>
      </c>
      <c r="C441" s="10" t="s">
        <v>131</v>
      </c>
      <c r="D441" s="10" t="s">
        <v>63</v>
      </c>
      <c r="E441" s="10"/>
      <c r="F441" s="10"/>
      <c r="G441" s="10" t="s">
        <v>2522</v>
      </c>
      <c r="H441" s="10" t="s">
        <v>101</v>
      </c>
      <c r="I441" s="10" t="s">
        <v>2523</v>
      </c>
      <c r="J441" s="11" t="s">
        <v>2524</v>
      </c>
      <c r="K441" s="11">
        <v>22</v>
      </c>
      <c r="L441" s="11"/>
      <c r="M441" s="11"/>
      <c r="N441" s="10" t="s">
        <v>2525</v>
      </c>
      <c r="O441" s="10" t="s">
        <v>2475</v>
      </c>
      <c r="P441" s="10">
        <v>2</v>
      </c>
      <c r="Q441" s="10">
        <v>0</v>
      </c>
      <c r="R441" s="10">
        <v>0</v>
      </c>
      <c r="S441" s="10">
        <v>0</v>
      </c>
      <c r="T441" s="10">
        <v>1</v>
      </c>
      <c r="U441" s="10">
        <v>0</v>
      </c>
      <c r="V441" s="10">
        <v>0</v>
      </c>
      <c r="W441" s="10"/>
      <c r="X441" s="10"/>
      <c r="Y441" s="10" t="s">
        <v>2526</v>
      </c>
      <c r="Z441" s="10"/>
      <c r="AA441" s="10"/>
      <c r="AB441" s="10"/>
      <c r="AC441" s="10">
        <v>135</v>
      </c>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5"/>
      <c r="CX441" s="15"/>
      <c r="CY441" s="15"/>
    </row>
    <row r="442" spans="1:103" ht="15" customHeight="1" x14ac:dyDescent="0.2">
      <c r="A442" s="7">
        <v>441</v>
      </c>
      <c r="B442" s="8">
        <v>44244</v>
      </c>
      <c r="C442" s="9" t="s">
        <v>2302</v>
      </c>
      <c r="D442" s="9" t="s">
        <v>63</v>
      </c>
      <c r="E442" s="10" t="s">
        <v>36</v>
      </c>
      <c r="F442" s="10"/>
      <c r="G442" s="10" t="s">
        <v>2527</v>
      </c>
      <c r="H442" s="10" t="s">
        <v>101</v>
      </c>
      <c r="I442" s="10" t="s">
        <v>2528</v>
      </c>
      <c r="J442" s="11">
        <v>3104920111</v>
      </c>
      <c r="K442" s="11">
        <v>22</v>
      </c>
      <c r="L442" s="12"/>
      <c r="M442" s="12"/>
      <c r="N442" s="10" t="s">
        <v>2529</v>
      </c>
      <c r="O442" s="24" t="s">
        <v>2530</v>
      </c>
      <c r="P442" s="13">
        <v>2</v>
      </c>
      <c r="Q442" s="13">
        <v>0</v>
      </c>
      <c r="R442" s="13">
        <v>0</v>
      </c>
      <c r="S442" s="13">
        <v>0</v>
      </c>
      <c r="T442" s="13">
        <v>1</v>
      </c>
      <c r="U442" s="13">
        <v>0</v>
      </c>
      <c r="V442" s="13">
        <v>0</v>
      </c>
      <c r="W442" s="10" t="s">
        <v>122</v>
      </c>
      <c r="X442" s="22">
        <v>44181</v>
      </c>
      <c r="Y442" s="10" t="s">
        <v>2531</v>
      </c>
      <c r="Z442" s="10"/>
      <c r="AA442" s="10"/>
      <c r="AB442" s="10"/>
      <c r="AC442" s="10">
        <v>50</v>
      </c>
      <c r="AD442" s="10"/>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row>
    <row r="443" spans="1:103" ht="15" customHeight="1" x14ac:dyDescent="0.2">
      <c r="A443" s="7">
        <v>442</v>
      </c>
      <c r="B443" s="8">
        <v>44251</v>
      </c>
      <c r="C443" s="9" t="s">
        <v>2302</v>
      </c>
      <c r="D443" s="9" t="s">
        <v>26</v>
      </c>
      <c r="E443" s="10" t="s">
        <v>36</v>
      </c>
      <c r="F443" s="10"/>
      <c r="G443" s="10" t="s">
        <v>2532</v>
      </c>
      <c r="H443" s="10" t="s">
        <v>101</v>
      </c>
      <c r="I443" s="10" t="s">
        <v>2533</v>
      </c>
      <c r="J443" s="11">
        <v>5930910</v>
      </c>
      <c r="K443" s="11">
        <v>19</v>
      </c>
      <c r="L443" s="12" t="s">
        <v>2534</v>
      </c>
      <c r="M443" s="12" t="s">
        <v>2535</v>
      </c>
      <c r="N443" s="10" t="s">
        <v>2536</v>
      </c>
      <c r="O443" s="10" t="s">
        <v>2537</v>
      </c>
      <c r="P443" s="10">
        <v>1</v>
      </c>
      <c r="Q443" s="10">
        <v>0</v>
      </c>
      <c r="R443" s="10">
        <v>0</v>
      </c>
      <c r="S443" s="13">
        <v>0</v>
      </c>
      <c r="T443" s="10">
        <v>1</v>
      </c>
      <c r="U443" s="10">
        <v>0</v>
      </c>
      <c r="V443" s="10">
        <v>0</v>
      </c>
      <c r="W443" s="10"/>
      <c r="X443" s="10"/>
      <c r="Y443" s="10" t="s">
        <v>2538</v>
      </c>
      <c r="Z443" s="10"/>
      <c r="AA443" s="10"/>
      <c r="AB443" s="10"/>
      <c r="AC443" s="10">
        <v>54</v>
      </c>
      <c r="AD443" s="10"/>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row>
    <row r="444" spans="1:103" ht="15" customHeight="1" x14ac:dyDescent="0.2">
      <c r="A444" s="7">
        <v>443</v>
      </c>
      <c r="B444" s="8">
        <v>44400</v>
      </c>
      <c r="C444" s="10" t="s">
        <v>1993</v>
      </c>
      <c r="D444" s="10" t="s">
        <v>26</v>
      </c>
      <c r="E444" s="10"/>
      <c r="F444" s="10"/>
      <c r="G444" s="10" t="s">
        <v>2539</v>
      </c>
      <c r="H444" s="10" t="s">
        <v>48</v>
      </c>
      <c r="I444" s="10" t="s">
        <v>2540</v>
      </c>
      <c r="J444" s="11" t="s">
        <v>2541</v>
      </c>
      <c r="K444" s="11"/>
      <c r="L444" s="11"/>
      <c r="M444" s="11"/>
      <c r="N444" s="10" t="s">
        <v>2542</v>
      </c>
      <c r="O444" s="10" t="s">
        <v>2543</v>
      </c>
      <c r="P444" s="10">
        <v>9</v>
      </c>
      <c r="Q444" s="10">
        <v>0</v>
      </c>
      <c r="R444" s="10">
        <v>0</v>
      </c>
      <c r="S444" s="10">
        <v>0</v>
      </c>
      <c r="T444" s="10">
        <v>0</v>
      </c>
      <c r="U444" s="10">
        <v>0</v>
      </c>
      <c r="V444" s="10">
        <v>0</v>
      </c>
      <c r="W444" s="10"/>
      <c r="X444" s="10"/>
      <c r="Y444" s="10" t="s">
        <v>2544</v>
      </c>
      <c r="Z444" s="10"/>
      <c r="AA444" s="10"/>
      <c r="AB444" s="10"/>
      <c r="AC444" s="58">
        <v>100</v>
      </c>
      <c r="AD444" s="10"/>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row>
    <row r="445" spans="1:103" ht="15" customHeight="1" x14ac:dyDescent="0.2">
      <c r="A445" s="7">
        <v>444</v>
      </c>
      <c r="B445" s="8">
        <v>44403</v>
      </c>
      <c r="C445" s="10" t="s">
        <v>1993</v>
      </c>
      <c r="D445" s="10" t="s">
        <v>26</v>
      </c>
      <c r="E445" s="10"/>
      <c r="F445" s="10"/>
      <c r="G445" s="10" t="s">
        <v>2545</v>
      </c>
      <c r="H445" s="10" t="s">
        <v>28</v>
      </c>
      <c r="I445" s="10" t="s">
        <v>2546</v>
      </c>
      <c r="J445" s="11">
        <v>3187130200</v>
      </c>
      <c r="K445" s="11"/>
      <c r="L445" s="11"/>
      <c r="M445" s="11"/>
      <c r="N445" s="10" t="s">
        <v>2547</v>
      </c>
      <c r="O445" s="10" t="s">
        <v>2548</v>
      </c>
      <c r="P445" s="10">
        <v>1</v>
      </c>
      <c r="Q445" s="10">
        <v>0</v>
      </c>
      <c r="R445" s="10">
        <v>0</v>
      </c>
      <c r="S445" s="10">
        <v>0</v>
      </c>
      <c r="T445" s="10">
        <v>0</v>
      </c>
      <c r="U445" s="10">
        <v>0</v>
      </c>
      <c r="V445" s="10">
        <v>0</v>
      </c>
      <c r="W445" s="10"/>
      <c r="X445" s="10"/>
      <c r="Y445" s="10" t="s">
        <v>2549</v>
      </c>
      <c r="Z445" s="10"/>
      <c r="AA445" s="10"/>
      <c r="AB445" s="10"/>
      <c r="AC445" s="10">
        <v>150</v>
      </c>
      <c r="AD445" s="10"/>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row>
    <row r="446" spans="1:103" x14ac:dyDescent="0.2">
      <c r="A446" s="7">
        <v>445</v>
      </c>
      <c r="B446" s="8">
        <v>44403</v>
      </c>
      <c r="C446" s="102" t="s">
        <v>84</v>
      </c>
      <c r="D446" s="102" t="s">
        <v>63</v>
      </c>
      <c r="E446" s="69"/>
      <c r="F446" s="69"/>
      <c r="G446" s="103" t="s">
        <v>2550</v>
      </c>
      <c r="H446" s="102" t="s">
        <v>28</v>
      </c>
      <c r="I446" s="69" t="s">
        <v>2551</v>
      </c>
      <c r="J446" s="104">
        <v>8857458</v>
      </c>
      <c r="K446" s="104">
        <v>2</v>
      </c>
      <c r="L446" s="105">
        <v>34495993</v>
      </c>
      <c r="M446" s="105">
        <v>765395199</v>
      </c>
      <c r="N446" s="102" t="s">
        <v>2552</v>
      </c>
      <c r="O446" s="19" t="s">
        <v>2553</v>
      </c>
      <c r="P446" s="102">
        <v>2</v>
      </c>
      <c r="Q446" s="102">
        <v>0</v>
      </c>
      <c r="R446" s="102">
        <v>0</v>
      </c>
      <c r="S446" s="102">
        <v>2</v>
      </c>
      <c r="T446" s="102">
        <v>0</v>
      </c>
      <c r="U446" s="102">
        <v>0</v>
      </c>
      <c r="V446" s="102">
        <v>0</v>
      </c>
      <c r="W446" s="69"/>
      <c r="X446" s="69"/>
      <c r="Y446" s="102" t="s">
        <v>2554</v>
      </c>
      <c r="Z446" s="69"/>
      <c r="AA446" s="69"/>
      <c r="AB446" s="69"/>
      <c r="AC446" s="102">
        <v>120</v>
      </c>
    </row>
    <row r="447" spans="1:103" ht="15.75" x14ac:dyDescent="0.25">
      <c r="A447" s="7">
        <v>446</v>
      </c>
      <c r="B447" s="8">
        <v>44403</v>
      </c>
      <c r="C447" s="102" t="s">
        <v>2555</v>
      </c>
      <c r="D447" s="102" t="s">
        <v>26</v>
      </c>
      <c r="E447" s="56"/>
      <c r="F447" s="56"/>
      <c r="G447" s="102" t="s">
        <v>2556</v>
      </c>
      <c r="H447" s="56" t="s">
        <v>2557</v>
      </c>
      <c r="I447" s="102" t="s">
        <v>2558</v>
      </c>
      <c r="J447" s="104">
        <v>3232785454</v>
      </c>
      <c r="K447" s="104">
        <v>2</v>
      </c>
      <c r="L447" s="104">
        <v>3.4658357999999998</v>
      </c>
      <c r="M447" s="104">
        <v>76.526900999999995</v>
      </c>
      <c r="N447" s="102" t="s">
        <v>2559</v>
      </c>
      <c r="O447" s="56" t="s">
        <v>2560</v>
      </c>
      <c r="P447" s="102">
        <v>0</v>
      </c>
      <c r="Q447" s="102">
        <v>0</v>
      </c>
      <c r="R447" s="102">
        <v>0</v>
      </c>
      <c r="S447" s="102">
        <v>2</v>
      </c>
      <c r="T447" s="102">
        <v>0</v>
      </c>
      <c r="U447" s="102">
        <v>0</v>
      </c>
      <c r="V447" s="102">
        <v>0</v>
      </c>
      <c r="W447" s="102"/>
      <c r="X447" s="102"/>
      <c r="Y447" s="102" t="s">
        <v>2561</v>
      </c>
      <c r="Z447" s="69"/>
      <c r="AA447" s="69"/>
      <c r="AB447" s="69"/>
      <c r="AC447" s="102">
        <v>180</v>
      </c>
    </row>
    <row r="448" spans="1:103" x14ac:dyDescent="0.2">
      <c r="A448" s="7">
        <v>447</v>
      </c>
      <c r="B448" s="8">
        <v>44403</v>
      </c>
      <c r="C448" s="10" t="s">
        <v>131</v>
      </c>
      <c r="D448" s="10" t="s">
        <v>26</v>
      </c>
      <c r="E448" s="10"/>
      <c r="F448" s="10"/>
      <c r="G448" s="10" t="s">
        <v>2562</v>
      </c>
      <c r="H448" s="10" t="s">
        <v>48</v>
      </c>
      <c r="I448" s="10" t="s">
        <v>2563</v>
      </c>
      <c r="J448" s="11">
        <v>3113194237</v>
      </c>
      <c r="K448" s="11">
        <v>22</v>
      </c>
      <c r="L448" s="53">
        <v>33640</v>
      </c>
      <c r="M448" s="53">
        <v>765340</v>
      </c>
      <c r="N448" s="10" t="s">
        <v>2564</v>
      </c>
      <c r="O448" s="19" t="s">
        <v>2565</v>
      </c>
      <c r="P448" s="13">
        <v>1</v>
      </c>
      <c r="Q448" s="13">
        <v>0</v>
      </c>
      <c r="R448" s="13">
        <v>0</v>
      </c>
      <c r="S448" s="13">
        <v>0</v>
      </c>
      <c r="T448" s="13">
        <v>1</v>
      </c>
      <c r="U448" s="13">
        <v>1</v>
      </c>
      <c r="V448" s="13">
        <v>0</v>
      </c>
      <c r="W448" s="10"/>
      <c r="X448" s="10"/>
      <c r="Y448" s="10" t="s">
        <v>2566</v>
      </c>
      <c r="Z448" s="10"/>
      <c r="AA448" s="10"/>
      <c r="AB448" s="10"/>
      <c r="AC448" s="13">
        <v>40</v>
      </c>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row>
    <row r="449" spans="1:103" ht="15" customHeight="1" x14ac:dyDescent="0.2">
      <c r="A449" s="7">
        <v>448</v>
      </c>
      <c r="B449" s="8">
        <v>44404</v>
      </c>
      <c r="C449" s="10" t="s">
        <v>1993</v>
      </c>
      <c r="D449" s="10" t="s">
        <v>35</v>
      </c>
      <c r="E449" s="10"/>
      <c r="F449" s="10"/>
      <c r="G449" s="10" t="s">
        <v>2567</v>
      </c>
      <c r="H449" s="10" t="s">
        <v>28</v>
      </c>
      <c r="I449" s="10" t="s">
        <v>2568</v>
      </c>
      <c r="J449" s="11">
        <v>3107068636</v>
      </c>
      <c r="K449" s="11">
        <v>3</v>
      </c>
      <c r="L449" s="53">
        <v>34479023</v>
      </c>
      <c r="M449" s="53">
        <v>765316864</v>
      </c>
      <c r="N449" s="10" t="s">
        <v>2569</v>
      </c>
      <c r="O449" s="10" t="s">
        <v>2570</v>
      </c>
      <c r="P449" s="10">
        <v>1</v>
      </c>
      <c r="Q449" s="10">
        <v>8</v>
      </c>
      <c r="R449" s="10"/>
      <c r="S449" s="10">
        <v>2</v>
      </c>
      <c r="T449" s="10">
        <v>0</v>
      </c>
      <c r="U449" s="10">
        <v>0</v>
      </c>
      <c r="V449" s="10">
        <v>1</v>
      </c>
      <c r="W449" s="10" t="s">
        <v>2571</v>
      </c>
      <c r="X449" s="10"/>
      <c r="Y449" s="10" t="s">
        <v>2572</v>
      </c>
      <c r="Z449" s="10"/>
      <c r="AA449" s="10"/>
      <c r="AB449" s="10"/>
      <c r="AC449" s="10">
        <v>850</v>
      </c>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row>
    <row r="450" spans="1:103" ht="15" customHeight="1" x14ac:dyDescent="0.2">
      <c r="A450" s="7">
        <v>449</v>
      </c>
      <c r="B450" s="8">
        <v>44404</v>
      </c>
      <c r="C450" s="10" t="s">
        <v>2573</v>
      </c>
      <c r="D450" s="10" t="s">
        <v>26</v>
      </c>
      <c r="E450" s="10"/>
      <c r="F450" s="10"/>
      <c r="G450" s="10" t="s">
        <v>2574</v>
      </c>
      <c r="H450" s="10" t="s">
        <v>28</v>
      </c>
      <c r="I450" s="10" t="s">
        <v>2575</v>
      </c>
      <c r="J450" s="11">
        <v>8841642</v>
      </c>
      <c r="K450" s="11">
        <v>3</v>
      </c>
      <c r="L450" s="53">
        <v>3450791</v>
      </c>
      <c r="M450" s="53">
        <v>76533208</v>
      </c>
      <c r="N450" s="10" t="s">
        <v>2576</v>
      </c>
      <c r="O450" s="10" t="s">
        <v>2577</v>
      </c>
      <c r="P450" s="10">
        <v>5</v>
      </c>
      <c r="Q450" s="10">
        <v>0</v>
      </c>
      <c r="R450" s="10">
        <v>0</v>
      </c>
      <c r="S450" s="10">
        <v>0</v>
      </c>
      <c r="T450" s="10">
        <v>0</v>
      </c>
      <c r="U450" s="10">
        <v>0</v>
      </c>
      <c r="V450" s="10">
        <v>0</v>
      </c>
      <c r="W450" s="10"/>
      <c r="X450" s="10"/>
      <c r="Y450" s="10" t="s">
        <v>2578</v>
      </c>
      <c r="Z450" s="10"/>
      <c r="AA450" s="10"/>
      <c r="AB450" s="10"/>
      <c r="AC450" s="10">
        <v>2700</v>
      </c>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row>
    <row r="451" spans="1:103" ht="15" customHeight="1" x14ac:dyDescent="0.2">
      <c r="A451" s="7">
        <v>450</v>
      </c>
      <c r="B451" s="8">
        <v>44404</v>
      </c>
      <c r="C451" s="10" t="s">
        <v>2579</v>
      </c>
      <c r="D451" s="10" t="s">
        <v>35</v>
      </c>
      <c r="E451" s="10"/>
      <c r="F451" s="60">
        <v>44169</v>
      </c>
      <c r="G451" s="10" t="s">
        <v>2580</v>
      </c>
      <c r="H451" s="10" t="s">
        <v>181</v>
      </c>
      <c r="I451" s="10" t="s">
        <v>2581</v>
      </c>
      <c r="J451" s="11">
        <v>8843031</v>
      </c>
      <c r="K451" s="11">
        <v>2</v>
      </c>
      <c r="L451" s="53">
        <v>34525589</v>
      </c>
      <c r="M451" s="53">
        <v>765323243</v>
      </c>
      <c r="N451" s="10" t="s">
        <v>2582</v>
      </c>
      <c r="O451" s="10" t="s">
        <v>2583</v>
      </c>
      <c r="P451" s="10">
        <v>2</v>
      </c>
      <c r="Q451" s="10">
        <v>0</v>
      </c>
      <c r="R451" s="10">
        <v>0</v>
      </c>
      <c r="S451" s="10">
        <v>0</v>
      </c>
      <c r="T451" s="10">
        <v>0</v>
      </c>
      <c r="U451" s="10">
        <v>0</v>
      </c>
      <c r="V451" s="10">
        <v>1</v>
      </c>
      <c r="W451" s="10" t="s">
        <v>2584</v>
      </c>
      <c r="X451" s="10"/>
      <c r="Y451" s="10" t="s">
        <v>2585</v>
      </c>
      <c r="Z451" s="10"/>
      <c r="AA451" s="10"/>
      <c r="AB451" s="10"/>
      <c r="AC451" s="58">
        <v>150</v>
      </c>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row>
    <row r="452" spans="1:103" ht="15" customHeight="1" x14ac:dyDescent="0.2">
      <c r="A452" s="7">
        <v>451</v>
      </c>
      <c r="B452" s="8">
        <v>44404</v>
      </c>
      <c r="C452" s="10" t="s">
        <v>131</v>
      </c>
      <c r="D452" s="10" t="s">
        <v>35</v>
      </c>
      <c r="E452" s="10" t="s">
        <v>469</v>
      </c>
      <c r="F452" s="10" t="s">
        <v>2586</v>
      </c>
      <c r="G452" s="10" t="s">
        <v>2587</v>
      </c>
      <c r="H452" s="10" t="s">
        <v>101</v>
      </c>
      <c r="I452" s="10" t="s">
        <v>2588</v>
      </c>
      <c r="J452" s="11">
        <v>3185115736</v>
      </c>
      <c r="K452" s="11">
        <v>17</v>
      </c>
      <c r="L452" s="53">
        <v>33965</v>
      </c>
      <c r="M452" s="53">
        <v>765267</v>
      </c>
      <c r="N452" s="10" t="s">
        <v>2589</v>
      </c>
      <c r="O452" s="19" t="s">
        <v>2590</v>
      </c>
      <c r="P452" s="13">
        <v>1</v>
      </c>
      <c r="Q452" s="13">
        <v>0</v>
      </c>
      <c r="R452" s="13">
        <v>0</v>
      </c>
      <c r="S452" s="13">
        <v>0</v>
      </c>
      <c r="T452" s="13">
        <v>1</v>
      </c>
      <c r="U452" s="13">
        <v>1</v>
      </c>
      <c r="V452" s="13">
        <v>2</v>
      </c>
      <c r="W452" s="10" t="s">
        <v>122</v>
      </c>
      <c r="X452" s="10" t="s">
        <v>2586</v>
      </c>
      <c r="Y452" s="10" t="s">
        <v>2591</v>
      </c>
      <c r="Z452" s="10"/>
      <c r="AA452" s="10"/>
      <c r="AB452" s="10"/>
      <c r="AC452" s="13">
        <v>312</v>
      </c>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row>
    <row r="453" spans="1:103" ht="15" customHeight="1" x14ac:dyDescent="0.2">
      <c r="A453" s="7">
        <v>452</v>
      </c>
      <c r="B453" s="8">
        <v>44404</v>
      </c>
      <c r="C453" s="10" t="s">
        <v>131</v>
      </c>
      <c r="D453" s="10" t="s">
        <v>26</v>
      </c>
      <c r="E453" s="10"/>
      <c r="F453" s="10"/>
      <c r="G453" s="10" t="s">
        <v>2592</v>
      </c>
      <c r="H453" s="10" t="s">
        <v>101</v>
      </c>
      <c r="I453" s="10" t="s">
        <v>2593</v>
      </c>
      <c r="J453" s="11">
        <v>3154111707</v>
      </c>
      <c r="K453" s="11">
        <v>19</v>
      </c>
      <c r="L453" s="53">
        <v>34210</v>
      </c>
      <c r="M453" s="53">
        <v>765399</v>
      </c>
      <c r="N453" s="10" t="s">
        <v>2594</v>
      </c>
      <c r="O453" s="19" t="s">
        <v>2595</v>
      </c>
      <c r="P453" s="13">
        <v>1</v>
      </c>
      <c r="Q453" s="13">
        <v>0</v>
      </c>
      <c r="R453" s="13">
        <v>0</v>
      </c>
      <c r="S453" s="13">
        <v>0</v>
      </c>
      <c r="T453" s="13">
        <v>1</v>
      </c>
      <c r="U453" s="13">
        <v>0</v>
      </c>
      <c r="V453" s="13">
        <v>0</v>
      </c>
      <c r="W453" s="10"/>
      <c r="X453" s="10"/>
      <c r="Y453" s="10" t="s">
        <v>2596</v>
      </c>
      <c r="Z453" s="10"/>
      <c r="AA453" s="10"/>
      <c r="AB453" s="10"/>
      <c r="AC453" s="13">
        <v>27</v>
      </c>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row>
    <row r="454" spans="1:103" ht="15" customHeight="1" x14ac:dyDescent="0.2">
      <c r="A454" s="7">
        <v>453</v>
      </c>
      <c r="B454" s="8">
        <v>44404</v>
      </c>
      <c r="C454" s="10" t="s">
        <v>2555</v>
      </c>
      <c r="D454" s="10" t="s">
        <v>1356</v>
      </c>
      <c r="E454" s="10"/>
      <c r="F454" s="10"/>
      <c r="G454" s="10" t="s">
        <v>2597</v>
      </c>
      <c r="H454" s="10" t="s">
        <v>181</v>
      </c>
      <c r="I454" s="10" t="s">
        <v>2598</v>
      </c>
      <c r="J454" s="11">
        <v>3156877301</v>
      </c>
      <c r="K454" s="11">
        <v>2</v>
      </c>
      <c r="L454" s="53">
        <v>34742853</v>
      </c>
      <c r="M454" s="53">
        <v>765269458</v>
      </c>
      <c r="N454" s="106" t="s">
        <v>2599</v>
      </c>
      <c r="O454" s="10" t="s">
        <v>2600</v>
      </c>
      <c r="P454" s="10">
        <v>0</v>
      </c>
      <c r="Q454" s="10">
        <v>0</v>
      </c>
      <c r="R454" s="10">
        <v>0</v>
      </c>
      <c r="S454" s="10">
        <v>1</v>
      </c>
      <c r="T454" s="10">
        <v>0</v>
      </c>
      <c r="U454" s="10">
        <v>0</v>
      </c>
      <c r="V454" s="10">
        <v>0</v>
      </c>
      <c r="W454" s="10"/>
      <c r="X454" s="10"/>
      <c r="Y454" s="10" t="s">
        <v>2601</v>
      </c>
      <c r="Z454" s="10"/>
      <c r="AA454" s="10"/>
      <c r="AB454" s="10"/>
      <c r="AC454" s="10">
        <v>180</v>
      </c>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row>
    <row r="455" spans="1:103" ht="15" customHeight="1" x14ac:dyDescent="0.2">
      <c r="A455" s="7">
        <v>454</v>
      </c>
      <c r="B455" s="8">
        <v>44280</v>
      </c>
      <c r="C455" s="61" t="s">
        <v>2302</v>
      </c>
      <c r="D455" s="61" t="s">
        <v>26</v>
      </c>
      <c r="E455" s="61" t="s">
        <v>469</v>
      </c>
      <c r="F455" s="61"/>
      <c r="G455" s="61" t="s">
        <v>2602</v>
      </c>
      <c r="H455" s="61" t="s">
        <v>101</v>
      </c>
      <c r="I455" s="61" t="s">
        <v>2603</v>
      </c>
      <c r="J455" s="107">
        <v>4013718</v>
      </c>
      <c r="K455" s="107">
        <v>17</v>
      </c>
      <c r="L455" s="108"/>
      <c r="M455" s="108"/>
      <c r="N455" s="61" t="s">
        <v>2168</v>
      </c>
      <c r="O455" s="61" t="s">
        <v>2604</v>
      </c>
      <c r="P455" s="61">
        <v>1</v>
      </c>
      <c r="Q455" s="61">
        <v>0</v>
      </c>
      <c r="R455" s="61">
        <v>0</v>
      </c>
      <c r="S455" s="109">
        <v>0</v>
      </c>
      <c r="T455" s="61">
        <v>1</v>
      </c>
      <c r="U455" s="61">
        <v>0</v>
      </c>
      <c r="V455" s="61">
        <v>0</v>
      </c>
      <c r="W455" s="61"/>
      <c r="X455" s="61"/>
      <c r="Y455" s="61" t="s">
        <v>2605</v>
      </c>
      <c r="Z455" s="61"/>
      <c r="AA455" s="61"/>
      <c r="AB455" s="110"/>
      <c r="AC455" s="111">
        <v>1500</v>
      </c>
      <c r="AD455" s="112"/>
      <c r="AE455" s="112"/>
      <c r="AF455" s="112"/>
      <c r="AG455" s="112"/>
      <c r="AH455" s="112"/>
      <c r="AI455" s="112"/>
      <c r="AJ455" s="112"/>
      <c r="AK455" s="112"/>
      <c r="AL455" s="112"/>
      <c r="AM455" s="112"/>
      <c r="AN455" s="112"/>
      <c r="AO455" s="112"/>
      <c r="AP455" s="112"/>
      <c r="AQ455" s="112"/>
      <c r="AR455" s="112"/>
      <c r="AS455" s="112"/>
      <c r="AT455" s="112"/>
      <c r="AU455" s="112"/>
      <c r="AV455" s="112"/>
      <c r="AW455" s="112"/>
      <c r="AX455" s="112"/>
      <c r="AY455" s="112"/>
      <c r="AZ455" s="112"/>
      <c r="BA455" s="112"/>
      <c r="BB455" s="112"/>
      <c r="BC455" s="112"/>
      <c r="BD455" s="112"/>
      <c r="BE455" s="112"/>
      <c r="BF455" s="112"/>
      <c r="BG455" s="112"/>
      <c r="BH455" s="112"/>
      <c r="BI455" s="112"/>
      <c r="BJ455" s="112"/>
      <c r="BK455" s="112"/>
      <c r="BL455" s="112"/>
      <c r="BM455" s="112"/>
      <c r="BN455" s="112"/>
      <c r="BO455" s="112"/>
      <c r="BP455" s="112"/>
      <c r="BQ455" s="112"/>
      <c r="BR455" s="112"/>
      <c r="BS455" s="112"/>
      <c r="BT455" s="112"/>
      <c r="BU455" s="112"/>
      <c r="BV455" s="112"/>
      <c r="BW455" s="112"/>
      <c r="BX455" s="112"/>
      <c r="BY455" s="112"/>
      <c r="BZ455" s="112"/>
      <c r="CA455" s="112"/>
      <c r="CB455" s="112"/>
      <c r="CC455" s="112"/>
      <c r="CD455" s="112"/>
      <c r="CE455" s="112"/>
      <c r="CF455" s="112"/>
      <c r="CG455" s="112"/>
      <c r="CH455" s="112"/>
      <c r="CI455" s="112"/>
      <c r="CJ455" s="112"/>
      <c r="CK455" s="112"/>
      <c r="CL455" s="112"/>
      <c r="CM455" s="112"/>
      <c r="CN455" s="112"/>
      <c r="CO455" s="112"/>
      <c r="CP455" s="112"/>
      <c r="CQ455" s="112"/>
      <c r="CR455" s="112"/>
      <c r="CS455" s="112"/>
      <c r="CT455" s="112"/>
      <c r="CU455" s="112"/>
      <c r="CV455" s="112"/>
      <c r="CW455" s="112"/>
      <c r="CX455" s="112"/>
      <c r="CY455" s="112"/>
    </row>
    <row r="456" spans="1:103" ht="15" customHeight="1" x14ac:dyDescent="0.2">
      <c r="A456" s="7">
        <v>455</v>
      </c>
      <c r="B456" s="8">
        <v>44405</v>
      </c>
      <c r="C456" s="10" t="s">
        <v>2087</v>
      </c>
      <c r="D456" s="10" t="s">
        <v>26</v>
      </c>
      <c r="E456" s="10"/>
      <c r="F456" s="10"/>
      <c r="G456" s="10" t="s">
        <v>2606</v>
      </c>
      <c r="H456" s="10" t="s">
        <v>181</v>
      </c>
      <c r="I456" s="10" t="s">
        <v>2607</v>
      </c>
      <c r="J456" s="11">
        <v>3164707376</v>
      </c>
      <c r="K456" s="11">
        <v>17</v>
      </c>
      <c r="L456" s="53">
        <v>341373741</v>
      </c>
      <c r="M456" s="53">
        <v>7653799941</v>
      </c>
      <c r="N456" s="10" t="s">
        <v>2608</v>
      </c>
      <c r="O456" s="10" t="s">
        <v>2609</v>
      </c>
      <c r="P456" s="10">
        <v>1</v>
      </c>
      <c r="Q456" s="10">
        <v>0</v>
      </c>
      <c r="R456" s="10">
        <v>0</v>
      </c>
      <c r="S456" s="10">
        <v>1</v>
      </c>
      <c r="T456" s="10">
        <v>0</v>
      </c>
      <c r="U456" s="10">
        <v>0</v>
      </c>
      <c r="V456" s="10">
        <v>0</v>
      </c>
      <c r="W456" s="10"/>
      <c r="X456" s="10"/>
      <c r="Y456" s="10" t="s">
        <v>2610</v>
      </c>
      <c r="Z456" s="10"/>
      <c r="AA456" s="10"/>
      <c r="AB456" s="10"/>
      <c r="AC456" s="10">
        <v>50</v>
      </c>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row>
    <row r="457" spans="1:103" ht="15" customHeight="1" x14ac:dyDescent="0.2">
      <c r="A457" s="7">
        <v>456</v>
      </c>
      <c r="B457" s="8">
        <v>44405</v>
      </c>
      <c r="C457" s="10" t="s">
        <v>2555</v>
      </c>
      <c r="D457" s="10" t="s">
        <v>63</v>
      </c>
      <c r="E457" s="10"/>
      <c r="F457" s="10"/>
      <c r="G457" s="10" t="s">
        <v>2611</v>
      </c>
      <c r="H457" s="10" t="s">
        <v>56</v>
      </c>
      <c r="I457" s="10" t="s">
        <v>2612</v>
      </c>
      <c r="J457" s="11">
        <v>3151999</v>
      </c>
      <c r="K457" s="11">
        <v>17</v>
      </c>
      <c r="L457" s="53">
        <v>3400667</v>
      </c>
      <c r="M457" s="53">
        <v>76531889</v>
      </c>
      <c r="N457" s="10" t="s">
        <v>2613</v>
      </c>
      <c r="O457" s="10" t="s">
        <v>2614</v>
      </c>
      <c r="P457" s="10">
        <v>0</v>
      </c>
      <c r="Q457" s="10">
        <v>0</v>
      </c>
      <c r="R457" s="10">
        <v>0</v>
      </c>
      <c r="S457" s="10">
        <v>0</v>
      </c>
      <c r="T457" s="10">
        <v>2</v>
      </c>
      <c r="U457" s="10">
        <v>0</v>
      </c>
      <c r="V457" s="10">
        <v>0</v>
      </c>
      <c r="W457" s="10"/>
      <c r="X457" s="10"/>
      <c r="Y457" s="10" t="s">
        <v>2615</v>
      </c>
      <c r="Z457" s="10"/>
      <c r="AA457" s="10"/>
      <c r="AB457" s="10"/>
      <c r="AC457" s="10">
        <v>120</v>
      </c>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row>
    <row r="458" spans="1:103" ht="15" customHeight="1" x14ac:dyDescent="0.2">
      <c r="A458" s="7">
        <v>457</v>
      </c>
      <c r="B458" s="8">
        <v>44371</v>
      </c>
      <c r="C458" s="10" t="s">
        <v>2302</v>
      </c>
      <c r="D458" s="10" t="s">
        <v>26</v>
      </c>
      <c r="E458" s="10" t="s">
        <v>469</v>
      </c>
      <c r="F458" s="10"/>
      <c r="G458" s="10" t="s">
        <v>2616</v>
      </c>
      <c r="H458" s="10" t="s">
        <v>56</v>
      </c>
      <c r="I458" s="10" t="s">
        <v>2617</v>
      </c>
      <c r="J458" s="11">
        <v>3146193663</v>
      </c>
      <c r="K458" s="11">
        <v>19</v>
      </c>
      <c r="L458" s="11"/>
      <c r="M458" s="11"/>
      <c r="N458" s="10" t="s">
        <v>1985</v>
      </c>
      <c r="O458" s="10" t="s">
        <v>2618</v>
      </c>
      <c r="P458" s="10">
        <v>6</v>
      </c>
      <c r="Q458" s="10">
        <v>0</v>
      </c>
      <c r="R458" s="10">
        <v>0</v>
      </c>
      <c r="S458" s="10">
        <v>0</v>
      </c>
      <c r="T458" s="10">
        <v>1</v>
      </c>
      <c r="U458" s="10">
        <v>0</v>
      </c>
      <c r="V458" s="10">
        <v>0</v>
      </c>
      <c r="W458" s="10" t="s">
        <v>619</v>
      </c>
      <c r="X458" s="10"/>
      <c r="Y458" s="10" t="s">
        <v>2619</v>
      </c>
      <c r="Z458" s="10"/>
      <c r="AA458" s="10"/>
      <c r="AB458" s="10"/>
      <c r="AC458" s="10">
        <v>160</v>
      </c>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15"/>
      <c r="CT458" s="15"/>
      <c r="CU458" s="15"/>
      <c r="CV458" s="15"/>
      <c r="CW458" s="15"/>
      <c r="CX458" s="15"/>
      <c r="CY458" s="15"/>
    </row>
    <row r="459" spans="1:103" ht="15" customHeight="1" x14ac:dyDescent="0.2">
      <c r="A459" s="7">
        <v>458</v>
      </c>
      <c r="B459" s="8">
        <v>44392</v>
      </c>
      <c r="C459" s="10" t="s">
        <v>2302</v>
      </c>
      <c r="D459" s="10" t="s">
        <v>63</v>
      </c>
      <c r="E459" s="10" t="s">
        <v>469</v>
      </c>
      <c r="F459" s="10"/>
      <c r="G459" s="10" t="s">
        <v>2620</v>
      </c>
      <c r="H459" s="10" t="s">
        <v>28</v>
      </c>
      <c r="I459" s="10" t="s">
        <v>2621</v>
      </c>
      <c r="J459" s="11">
        <v>3156789965</v>
      </c>
      <c r="K459" s="11">
        <v>3</v>
      </c>
      <c r="L459" s="11"/>
      <c r="M459" s="11"/>
      <c r="N459" s="10" t="s">
        <v>2622</v>
      </c>
      <c r="O459" s="10" t="s">
        <v>2623</v>
      </c>
      <c r="P459" s="10">
        <v>1</v>
      </c>
      <c r="Q459" s="10">
        <v>0</v>
      </c>
      <c r="R459" s="10">
        <v>0</v>
      </c>
      <c r="S459" s="10">
        <v>0</v>
      </c>
      <c r="T459" s="10">
        <v>0</v>
      </c>
      <c r="U459" s="10">
        <v>0</v>
      </c>
      <c r="V459" s="10">
        <v>0</v>
      </c>
      <c r="W459" s="10" t="s">
        <v>122</v>
      </c>
      <c r="X459" s="14">
        <v>44329</v>
      </c>
      <c r="Y459" s="10" t="s">
        <v>2624</v>
      </c>
      <c r="Z459" s="10"/>
      <c r="AA459" s="10"/>
      <c r="AB459" s="10"/>
      <c r="AC459" s="58">
        <v>100</v>
      </c>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row>
    <row r="460" spans="1:103" ht="15" customHeight="1" x14ac:dyDescent="0.2">
      <c r="A460" s="7">
        <v>459</v>
      </c>
      <c r="B460" s="8">
        <v>44406</v>
      </c>
      <c r="C460" s="10" t="s">
        <v>2625</v>
      </c>
      <c r="D460" s="10" t="s">
        <v>26</v>
      </c>
      <c r="E460" s="10" t="s">
        <v>469</v>
      </c>
      <c r="F460" s="10"/>
      <c r="G460" s="10" t="s">
        <v>2626</v>
      </c>
      <c r="H460" s="10" t="s">
        <v>101</v>
      </c>
      <c r="I460" s="10" t="s">
        <v>2627</v>
      </c>
      <c r="J460" s="11">
        <v>3155186769</v>
      </c>
      <c r="K460" s="11">
        <v>17</v>
      </c>
      <c r="L460" s="11"/>
      <c r="M460" s="11"/>
      <c r="N460" s="10" t="s">
        <v>1189</v>
      </c>
      <c r="O460" s="10" t="s">
        <v>1190</v>
      </c>
      <c r="P460" s="10">
        <v>1</v>
      </c>
      <c r="Q460" s="10">
        <v>0</v>
      </c>
      <c r="R460" s="10">
        <v>0</v>
      </c>
      <c r="S460" s="10">
        <v>0</v>
      </c>
      <c r="T460" s="10">
        <v>1</v>
      </c>
      <c r="U460" s="10">
        <v>0</v>
      </c>
      <c r="V460" s="10">
        <v>0</v>
      </c>
      <c r="W460" s="10"/>
      <c r="X460" s="10"/>
      <c r="Y460" s="10" t="s">
        <v>2628</v>
      </c>
      <c r="Z460" s="10"/>
      <c r="AA460" s="10"/>
      <c r="AB460" s="10"/>
      <c r="AC460" s="58">
        <v>120</v>
      </c>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row>
    <row r="461" spans="1:103" ht="15" customHeight="1" x14ac:dyDescent="0.2">
      <c r="A461" s="7">
        <v>460</v>
      </c>
      <c r="B461" s="113">
        <v>44410</v>
      </c>
      <c r="C461" s="10" t="s">
        <v>131</v>
      </c>
      <c r="D461" s="10" t="s">
        <v>26</v>
      </c>
      <c r="E461" s="10"/>
      <c r="F461" s="10"/>
      <c r="G461" s="10" t="s">
        <v>2629</v>
      </c>
      <c r="H461" s="10" t="s">
        <v>101</v>
      </c>
      <c r="I461" s="10" t="s">
        <v>2630</v>
      </c>
      <c r="J461" s="11" t="s">
        <v>2631</v>
      </c>
      <c r="K461" s="11">
        <v>17</v>
      </c>
      <c r="L461" s="77">
        <v>742234</v>
      </c>
      <c r="M461" s="53">
        <v>765312</v>
      </c>
      <c r="N461" s="10" t="s">
        <v>2632</v>
      </c>
      <c r="O461" s="10" t="s">
        <v>2633</v>
      </c>
      <c r="P461" s="10">
        <v>10</v>
      </c>
      <c r="Q461" s="10">
        <v>0</v>
      </c>
      <c r="R461" s="10">
        <v>0</v>
      </c>
      <c r="S461" s="10">
        <v>0</v>
      </c>
      <c r="T461" s="10">
        <v>1</v>
      </c>
      <c r="U461" s="10">
        <v>0</v>
      </c>
      <c r="V461" s="10">
        <v>0</v>
      </c>
      <c r="W461" s="10"/>
      <c r="X461" s="10"/>
      <c r="Y461" s="10" t="s">
        <v>2634</v>
      </c>
      <c r="Z461" s="10"/>
      <c r="AA461" s="10"/>
      <c r="AB461" s="10"/>
      <c r="AC461" s="10">
        <v>600</v>
      </c>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row>
    <row r="462" spans="1:103" ht="15" customHeight="1" x14ac:dyDescent="0.2">
      <c r="A462" s="7">
        <v>461</v>
      </c>
      <c r="B462" s="113">
        <v>44411</v>
      </c>
      <c r="C462" s="10" t="s">
        <v>2573</v>
      </c>
      <c r="D462" s="10" t="s">
        <v>35</v>
      </c>
      <c r="E462" s="10"/>
      <c r="F462" s="10" t="s">
        <v>2635</v>
      </c>
      <c r="G462" s="10" t="s">
        <v>2636</v>
      </c>
      <c r="H462" s="10" t="s">
        <v>28</v>
      </c>
      <c r="I462" s="10" t="s">
        <v>2637</v>
      </c>
      <c r="J462" s="11">
        <v>8961080</v>
      </c>
      <c r="K462" s="11">
        <v>3</v>
      </c>
      <c r="L462" s="53">
        <v>34512511</v>
      </c>
      <c r="M462" s="53">
        <v>765330175</v>
      </c>
      <c r="N462" s="10" t="s">
        <v>2638</v>
      </c>
      <c r="O462" s="10" t="s">
        <v>2639</v>
      </c>
      <c r="P462" s="10">
        <v>6</v>
      </c>
      <c r="Q462" s="10">
        <v>0</v>
      </c>
      <c r="R462" s="10">
        <v>0</v>
      </c>
      <c r="S462" s="10">
        <v>0</v>
      </c>
      <c r="T462" s="10">
        <v>0</v>
      </c>
      <c r="U462" s="10">
        <v>0</v>
      </c>
      <c r="V462" s="10">
        <v>0</v>
      </c>
      <c r="W462" s="10" t="s">
        <v>122</v>
      </c>
      <c r="X462" s="113">
        <v>44252</v>
      </c>
      <c r="Y462" s="10" t="s">
        <v>2640</v>
      </c>
      <c r="Z462" s="10"/>
      <c r="AA462" s="10"/>
      <c r="AB462" s="10"/>
      <c r="AC462" s="58">
        <v>100</v>
      </c>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row>
    <row r="463" spans="1:103" ht="15" customHeight="1" x14ac:dyDescent="0.2">
      <c r="A463" s="7">
        <v>462</v>
      </c>
      <c r="B463" s="113">
        <v>44411</v>
      </c>
      <c r="C463" s="10" t="s">
        <v>2579</v>
      </c>
      <c r="D463" s="10" t="s">
        <v>26</v>
      </c>
      <c r="E463" s="10"/>
      <c r="F463" s="10"/>
      <c r="G463" s="10" t="s">
        <v>2641</v>
      </c>
      <c r="H463" s="10" t="s">
        <v>181</v>
      </c>
      <c r="I463" s="10" t="s">
        <v>2642</v>
      </c>
      <c r="J463" s="11">
        <v>8843033</v>
      </c>
      <c r="K463" s="11">
        <v>3</v>
      </c>
      <c r="L463" s="53">
        <v>34533948</v>
      </c>
      <c r="M463" s="53">
        <v>765319868</v>
      </c>
      <c r="N463" s="10" t="s">
        <v>2643</v>
      </c>
      <c r="O463" s="10" t="s">
        <v>2644</v>
      </c>
      <c r="P463" s="10">
        <v>3</v>
      </c>
      <c r="Q463" s="10">
        <v>0</v>
      </c>
      <c r="R463" s="10">
        <v>0</v>
      </c>
      <c r="S463" s="10">
        <v>0</v>
      </c>
      <c r="T463" s="10">
        <v>0</v>
      </c>
      <c r="U463" s="10">
        <v>0</v>
      </c>
      <c r="V463" s="10">
        <v>0</v>
      </c>
      <c r="W463" s="10"/>
      <c r="X463" s="10"/>
      <c r="Y463" s="10" t="s">
        <v>2645</v>
      </c>
      <c r="Z463" s="10"/>
      <c r="AA463" s="10"/>
      <c r="AB463" s="10"/>
      <c r="AC463" s="58">
        <v>120</v>
      </c>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row>
    <row r="464" spans="1:103" ht="15" customHeight="1" x14ac:dyDescent="0.2">
      <c r="A464" s="7">
        <v>463</v>
      </c>
      <c r="B464" s="113">
        <v>44411</v>
      </c>
      <c r="C464" s="10" t="s">
        <v>2579</v>
      </c>
      <c r="D464" s="10" t="s">
        <v>1680</v>
      </c>
      <c r="E464" s="10"/>
      <c r="F464" s="10"/>
      <c r="G464" s="10" t="s">
        <v>2646</v>
      </c>
      <c r="H464" s="10" t="s">
        <v>181</v>
      </c>
      <c r="I464" s="10" t="s">
        <v>2647</v>
      </c>
      <c r="J464" s="11">
        <v>3154448990</v>
      </c>
      <c r="K464" s="11">
        <v>2</v>
      </c>
      <c r="L464" s="53">
        <v>34531081</v>
      </c>
      <c r="M464" s="53">
        <v>765311253</v>
      </c>
      <c r="N464" s="10" t="s">
        <v>2648</v>
      </c>
      <c r="O464" s="10" t="s">
        <v>2649</v>
      </c>
      <c r="P464" s="10">
        <v>2</v>
      </c>
      <c r="Q464" s="10">
        <v>0</v>
      </c>
      <c r="R464" s="10">
        <v>0</v>
      </c>
      <c r="S464" s="10">
        <v>0</v>
      </c>
      <c r="T464" s="10">
        <v>0</v>
      </c>
      <c r="U464" s="10">
        <v>0</v>
      </c>
      <c r="V464" s="10">
        <v>0</v>
      </c>
      <c r="W464" s="10"/>
      <c r="X464" s="10"/>
      <c r="Y464" s="10" t="s">
        <v>2650</v>
      </c>
      <c r="Z464" s="10"/>
      <c r="AA464" s="10"/>
      <c r="AB464" s="10"/>
      <c r="AC464" s="58">
        <v>150</v>
      </c>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row>
    <row r="465" spans="1:103" ht="15" customHeight="1" x14ac:dyDescent="0.2">
      <c r="A465" s="7">
        <v>464</v>
      </c>
      <c r="B465" s="113">
        <v>44411</v>
      </c>
      <c r="C465" s="10" t="s">
        <v>84</v>
      </c>
      <c r="D465" s="10" t="s">
        <v>35</v>
      </c>
      <c r="E465" s="10"/>
      <c r="F465" s="113">
        <v>44257</v>
      </c>
      <c r="G465" s="10" t="s">
        <v>2651</v>
      </c>
      <c r="H465" s="10" t="s">
        <v>28</v>
      </c>
      <c r="I465" s="10" t="s">
        <v>2652</v>
      </c>
      <c r="J465" s="11">
        <v>3148673576</v>
      </c>
      <c r="K465" s="11">
        <v>22</v>
      </c>
      <c r="L465" s="53">
        <v>3378068</v>
      </c>
      <c r="M465" s="53">
        <v>76516109</v>
      </c>
      <c r="N465" s="10" t="s">
        <v>2653</v>
      </c>
      <c r="O465" s="10" t="s">
        <v>2654</v>
      </c>
      <c r="P465" s="10">
        <v>1</v>
      </c>
      <c r="Q465" s="10">
        <v>0</v>
      </c>
      <c r="R465" s="10">
        <v>0</v>
      </c>
      <c r="S465" s="10">
        <v>0</v>
      </c>
      <c r="T465" s="10">
        <v>0</v>
      </c>
      <c r="U465" s="10">
        <v>0</v>
      </c>
      <c r="V465" s="10">
        <v>1</v>
      </c>
      <c r="W465" s="10" t="s">
        <v>122</v>
      </c>
      <c r="X465" s="10"/>
      <c r="Y465" s="10" t="s">
        <v>2655</v>
      </c>
      <c r="Z465" s="10"/>
      <c r="AA465" s="10"/>
      <c r="AB465" s="10"/>
      <c r="AC465" s="10">
        <v>100</v>
      </c>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c r="CQ465" s="15"/>
      <c r="CR465" s="15"/>
      <c r="CS465" s="15"/>
      <c r="CT465" s="15"/>
      <c r="CU465" s="15"/>
      <c r="CV465" s="15"/>
      <c r="CW465" s="15"/>
      <c r="CX465" s="15"/>
      <c r="CY465" s="15"/>
    </row>
    <row r="466" spans="1:103" ht="15" customHeight="1" x14ac:dyDescent="0.2">
      <c r="A466" s="7">
        <v>465</v>
      </c>
      <c r="B466" s="113">
        <v>44411</v>
      </c>
      <c r="C466" s="10" t="s">
        <v>25</v>
      </c>
      <c r="D466" s="10" t="s">
        <v>26</v>
      </c>
      <c r="E466" s="10"/>
      <c r="F466" s="10"/>
      <c r="G466" s="10" t="s">
        <v>2656</v>
      </c>
      <c r="H466" s="10" t="s">
        <v>28</v>
      </c>
      <c r="I466" s="10" t="s">
        <v>2657</v>
      </c>
      <c r="J466" s="11">
        <v>6646498</v>
      </c>
      <c r="K466" s="11">
        <v>2</v>
      </c>
      <c r="L466" s="11">
        <v>3.4801229999999999</v>
      </c>
      <c r="M466" s="53">
        <v>76524243</v>
      </c>
      <c r="N466" s="10" t="s">
        <v>2658</v>
      </c>
      <c r="O466" s="10" t="s">
        <v>2659</v>
      </c>
      <c r="P466" s="10">
        <v>1</v>
      </c>
      <c r="Q466" s="10">
        <v>0</v>
      </c>
      <c r="R466" s="10">
        <v>0</v>
      </c>
      <c r="S466" s="10">
        <v>0</v>
      </c>
      <c r="T466" s="10">
        <v>0</v>
      </c>
      <c r="U466" s="10">
        <v>0</v>
      </c>
      <c r="V466" s="10">
        <v>0</v>
      </c>
      <c r="W466" s="10"/>
      <c r="X466" s="10"/>
      <c r="Y466" s="10" t="s">
        <v>2660</v>
      </c>
      <c r="Z466" s="10"/>
      <c r="AA466" s="10"/>
      <c r="AB466" s="10"/>
      <c r="AC466" s="10">
        <v>50</v>
      </c>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row>
    <row r="467" spans="1:103" ht="15" customHeight="1" x14ac:dyDescent="0.2">
      <c r="A467" s="7">
        <v>466</v>
      </c>
      <c r="B467" s="113">
        <v>44411</v>
      </c>
      <c r="C467" s="10" t="s">
        <v>84</v>
      </c>
      <c r="D467" s="10" t="s">
        <v>26</v>
      </c>
      <c r="E467" s="10"/>
      <c r="F467" s="10"/>
      <c r="G467" s="10" t="s">
        <v>2661</v>
      </c>
      <c r="H467" s="10" t="s">
        <v>28</v>
      </c>
      <c r="I467" s="10" t="s">
        <v>2662</v>
      </c>
      <c r="J467" s="11">
        <v>3182711835</v>
      </c>
      <c r="K467" s="11">
        <v>2</v>
      </c>
      <c r="L467" s="53">
        <v>3481030</v>
      </c>
      <c r="M467" s="53">
        <v>76525106</v>
      </c>
      <c r="N467" s="10" t="s">
        <v>2663</v>
      </c>
      <c r="O467" s="10" t="s">
        <v>2664</v>
      </c>
      <c r="P467" s="10">
        <v>1</v>
      </c>
      <c r="Q467" s="10">
        <v>0</v>
      </c>
      <c r="R467" s="10">
        <v>0</v>
      </c>
      <c r="S467" s="10">
        <v>0</v>
      </c>
      <c r="T467" s="10">
        <v>0</v>
      </c>
      <c r="U467" s="10">
        <v>0</v>
      </c>
      <c r="V467" s="10">
        <v>0</v>
      </c>
      <c r="W467" s="10"/>
      <c r="X467" s="10"/>
      <c r="Y467" s="10"/>
      <c r="Z467" s="10"/>
      <c r="AA467" s="10"/>
      <c r="AB467" s="10"/>
      <c r="AC467" s="10">
        <v>45</v>
      </c>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c r="CQ467" s="15"/>
      <c r="CR467" s="15"/>
      <c r="CS467" s="15"/>
      <c r="CT467" s="15"/>
      <c r="CU467" s="15"/>
      <c r="CV467" s="15"/>
      <c r="CW467" s="15"/>
      <c r="CX467" s="15"/>
      <c r="CY467" s="15"/>
    </row>
    <row r="468" spans="1:103" ht="15" customHeight="1" x14ac:dyDescent="0.2">
      <c r="A468" s="7">
        <v>467</v>
      </c>
      <c r="B468" s="113">
        <v>44411</v>
      </c>
      <c r="C468" s="10" t="s">
        <v>131</v>
      </c>
      <c r="D468" s="10" t="s">
        <v>63</v>
      </c>
      <c r="E468" s="10"/>
      <c r="F468" s="10"/>
      <c r="G468" s="10" t="s">
        <v>2665</v>
      </c>
      <c r="H468" s="10" t="s">
        <v>101</v>
      </c>
      <c r="I468" s="10" t="s">
        <v>2666</v>
      </c>
      <c r="J468" s="11">
        <v>3164454076</v>
      </c>
      <c r="K468" s="11">
        <v>22</v>
      </c>
      <c r="L468" s="77">
        <v>661515</v>
      </c>
      <c r="M468" s="53">
        <v>765410</v>
      </c>
      <c r="N468" s="10" t="s">
        <v>2667</v>
      </c>
      <c r="O468" s="10" t="s">
        <v>2668</v>
      </c>
      <c r="P468" s="10">
        <v>4</v>
      </c>
      <c r="Q468" s="10">
        <v>0</v>
      </c>
      <c r="R468" s="10">
        <v>0</v>
      </c>
      <c r="S468" s="10">
        <v>0</v>
      </c>
      <c r="T468" s="10">
        <v>1</v>
      </c>
      <c r="U468" s="10">
        <v>0</v>
      </c>
      <c r="V468" s="10">
        <v>0</v>
      </c>
      <c r="W468" s="10"/>
      <c r="X468" s="10"/>
      <c r="Y468" s="10" t="s">
        <v>2669</v>
      </c>
      <c r="Z468" s="10"/>
      <c r="AA468" s="10"/>
      <c r="AB468" s="10"/>
      <c r="AC468" s="10">
        <v>138</v>
      </c>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c r="CQ468" s="15"/>
      <c r="CR468" s="15"/>
      <c r="CS468" s="15"/>
      <c r="CT468" s="15"/>
      <c r="CU468" s="15"/>
      <c r="CV468" s="15"/>
      <c r="CW468" s="15"/>
      <c r="CX468" s="15"/>
      <c r="CY468" s="15"/>
    </row>
    <row r="469" spans="1:103" ht="15" customHeight="1" x14ac:dyDescent="0.2">
      <c r="A469" s="7">
        <v>468</v>
      </c>
      <c r="B469" s="113">
        <v>44412</v>
      </c>
      <c r="C469" s="10" t="s">
        <v>131</v>
      </c>
      <c r="D469" s="10" t="s">
        <v>63</v>
      </c>
      <c r="E469" s="10"/>
      <c r="F469" s="10"/>
      <c r="G469" s="10" t="s">
        <v>2670</v>
      </c>
      <c r="H469" s="10" t="s">
        <v>101</v>
      </c>
      <c r="I469" s="10" t="s">
        <v>2671</v>
      </c>
      <c r="J469" s="11">
        <v>3136217251</v>
      </c>
      <c r="K469" s="11">
        <v>3</v>
      </c>
      <c r="L469" s="77">
        <v>946405</v>
      </c>
      <c r="M469" s="53">
        <v>765366</v>
      </c>
      <c r="N469" s="10" t="s">
        <v>2672</v>
      </c>
      <c r="O469" s="10" t="s">
        <v>2673</v>
      </c>
      <c r="P469" s="10">
        <v>2</v>
      </c>
      <c r="Q469" s="10">
        <v>0</v>
      </c>
      <c r="R469" s="10">
        <v>0</v>
      </c>
      <c r="S469" s="10">
        <v>0</v>
      </c>
      <c r="T469" s="10">
        <v>0</v>
      </c>
      <c r="U469" s="10">
        <v>0</v>
      </c>
      <c r="V469" s="10">
        <v>0</v>
      </c>
      <c r="W469" s="10"/>
      <c r="X469" s="10"/>
      <c r="Y469" s="10" t="s">
        <v>2674</v>
      </c>
      <c r="Z469" s="10"/>
      <c r="AA469" s="10"/>
      <c r="AB469" s="10"/>
      <c r="AC469" s="10">
        <v>80</v>
      </c>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row>
    <row r="470" spans="1:103" ht="15" customHeight="1" x14ac:dyDescent="0.2">
      <c r="A470" s="7">
        <v>469</v>
      </c>
      <c r="B470" s="114">
        <v>44414</v>
      </c>
      <c r="C470" s="61" t="s">
        <v>131</v>
      </c>
      <c r="D470" s="61" t="s">
        <v>26</v>
      </c>
      <c r="E470" s="61"/>
      <c r="F470" s="61"/>
      <c r="G470" s="61" t="s">
        <v>2675</v>
      </c>
      <c r="H470" s="61" t="s">
        <v>101</v>
      </c>
      <c r="I470" s="61" t="s">
        <v>2676</v>
      </c>
      <c r="J470" s="107" t="s">
        <v>2677</v>
      </c>
      <c r="K470" s="107">
        <v>17</v>
      </c>
      <c r="L470" s="115">
        <v>33953</v>
      </c>
      <c r="M470" s="115">
        <v>765289</v>
      </c>
      <c r="N470" s="61" t="s">
        <v>2678</v>
      </c>
      <c r="O470" s="116" t="s">
        <v>2679</v>
      </c>
      <c r="P470" s="109">
        <v>4</v>
      </c>
      <c r="Q470" s="109">
        <v>0</v>
      </c>
      <c r="R470" s="109">
        <v>0</v>
      </c>
      <c r="S470" s="109">
        <v>0</v>
      </c>
      <c r="T470" s="109">
        <v>1</v>
      </c>
      <c r="U470" s="109">
        <v>0</v>
      </c>
      <c r="V470" s="109">
        <v>0</v>
      </c>
      <c r="W470" s="61"/>
      <c r="X470" s="61"/>
      <c r="Y470" s="61" t="s">
        <v>2680</v>
      </c>
      <c r="Z470" s="61"/>
      <c r="AA470" s="61"/>
      <c r="AB470" s="61"/>
      <c r="AC470" s="109">
        <v>420</v>
      </c>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row>
    <row r="471" spans="1:103" ht="15" customHeight="1" x14ac:dyDescent="0.2">
      <c r="A471" s="7">
        <v>470</v>
      </c>
      <c r="B471" s="113">
        <v>44414</v>
      </c>
      <c r="C471" s="10" t="s">
        <v>115</v>
      </c>
      <c r="D471" s="10" t="s">
        <v>26</v>
      </c>
      <c r="E471" s="10" t="s">
        <v>469</v>
      </c>
      <c r="F471" s="10"/>
      <c r="G471" s="10" t="s">
        <v>2681</v>
      </c>
      <c r="H471" s="10" t="s">
        <v>101</v>
      </c>
      <c r="I471" s="10" t="s">
        <v>2682</v>
      </c>
      <c r="J471" s="11">
        <v>3163513338</v>
      </c>
      <c r="K471" s="11">
        <v>3</v>
      </c>
      <c r="L471" s="11"/>
      <c r="M471" s="11"/>
      <c r="N471" s="10" t="s">
        <v>2683</v>
      </c>
      <c r="O471" s="10" t="s">
        <v>2684</v>
      </c>
      <c r="P471" s="10">
        <v>2</v>
      </c>
      <c r="Q471" s="10">
        <v>0</v>
      </c>
      <c r="R471" s="10">
        <v>0</v>
      </c>
      <c r="S471" s="10">
        <v>0</v>
      </c>
      <c r="T471" s="10">
        <v>2</v>
      </c>
      <c r="U471" s="10">
        <v>0</v>
      </c>
      <c r="V471" s="10">
        <v>0</v>
      </c>
      <c r="W471" s="10"/>
      <c r="X471" s="10"/>
      <c r="Y471" s="10" t="s">
        <v>2685</v>
      </c>
      <c r="Z471" s="10"/>
      <c r="AA471" s="10"/>
      <c r="AB471" s="10"/>
      <c r="AC471" s="10">
        <v>56</v>
      </c>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row>
    <row r="472" spans="1:103" ht="15" customHeight="1" x14ac:dyDescent="0.2">
      <c r="A472" s="7">
        <v>471</v>
      </c>
      <c r="B472" s="113">
        <v>44414</v>
      </c>
      <c r="C472" s="10" t="s">
        <v>115</v>
      </c>
      <c r="D472" s="10" t="s">
        <v>26</v>
      </c>
      <c r="E472" s="10" t="s">
        <v>469</v>
      </c>
      <c r="F472" s="10"/>
      <c r="G472" s="10" t="s">
        <v>2686</v>
      </c>
      <c r="H472" s="10" t="s">
        <v>101</v>
      </c>
      <c r="I472" s="10" t="s">
        <v>2687</v>
      </c>
      <c r="J472" s="11" t="s">
        <v>2688</v>
      </c>
      <c r="K472" s="11">
        <v>3</v>
      </c>
      <c r="L472" s="11"/>
      <c r="M472" s="11"/>
      <c r="N472" s="10" t="s">
        <v>2689</v>
      </c>
      <c r="O472" s="10" t="s">
        <v>2690</v>
      </c>
      <c r="P472" s="10">
        <v>1</v>
      </c>
      <c r="Q472" s="10">
        <v>0</v>
      </c>
      <c r="R472" s="10">
        <v>0</v>
      </c>
      <c r="S472" s="10">
        <v>0</v>
      </c>
      <c r="T472" s="10">
        <v>0</v>
      </c>
      <c r="U472" s="10">
        <v>0</v>
      </c>
      <c r="V472" s="10">
        <v>0</v>
      </c>
      <c r="W472" s="10"/>
      <c r="X472" s="10"/>
      <c r="Y472" s="10" t="s">
        <v>2691</v>
      </c>
      <c r="Z472" s="10"/>
      <c r="AA472" s="10"/>
      <c r="AB472" s="10"/>
      <c r="AC472" s="10">
        <v>25</v>
      </c>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c r="CQ472" s="15"/>
      <c r="CR472" s="15"/>
      <c r="CS472" s="15"/>
      <c r="CT472" s="15"/>
      <c r="CU472" s="15"/>
      <c r="CV472" s="15"/>
      <c r="CW472" s="15"/>
      <c r="CX472" s="15"/>
      <c r="CY472" s="15"/>
    </row>
    <row r="473" spans="1:103" ht="15" customHeight="1" x14ac:dyDescent="0.2">
      <c r="A473" s="7">
        <v>472</v>
      </c>
      <c r="B473" s="113">
        <v>44417</v>
      </c>
      <c r="C473" s="10" t="s">
        <v>131</v>
      </c>
      <c r="D473" s="10" t="s">
        <v>26</v>
      </c>
      <c r="E473" s="10"/>
      <c r="F473" s="10"/>
      <c r="G473" s="10" t="s">
        <v>2692</v>
      </c>
      <c r="H473" s="10" t="s">
        <v>28</v>
      </c>
      <c r="I473" s="10" t="s">
        <v>2693</v>
      </c>
      <c r="J473" s="11">
        <v>3205563587</v>
      </c>
      <c r="K473" s="11">
        <v>19</v>
      </c>
      <c r="L473" s="77">
        <v>876643</v>
      </c>
      <c r="M473" s="53">
        <v>765434</v>
      </c>
      <c r="N473" s="10" t="s">
        <v>2694</v>
      </c>
      <c r="O473" s="10" t="s">
        <v>2695</v>
      </c>
      <c r="P473" s="10">
        <v>1</v>
      </c>
      <c r="Q473" s="10">
        <v>0</v>
      </c>
      <c r="R473" s="10">
        <v>0</v>
      </c>
      <c r="S473" s="10">
        <v>0</v>
      </c>
      <c r="T473" s="10">
        <v>1</v>
      </c>
      <c r="U473" s="10">
        <v>0</v>
      </c>
      <c r="V473" s="10">
        <v>0</v>
      </c>
      <c r="W473" s="10"/>
      <c r="X473" s="10"/>
      <c r="Y473" s="10" t="s">
        <v>2696</v>
      </c>
      <c r="Z473" s="10"/>
      <c r="AA473" s="10"/>
      <c r="AB473" s="10"/>
      <c r="AC473" s="10">
        <v>35</v>
      </c>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c r="CP473" s="15"/>
      <c r="CQ473" s="15"/>
      <c r="CR473" s="15"/>
      <c r="CS473" s="15"/>
      <c r="CT473" s="15"/>
      <c r="CU473" s="15"/>
      <c r="CV473" s="15"/>
      <c r="CW473" s="15"/>
      <c r="CX473" s="15"/>
      <c r="CY473" s="15"/>
    </row>
    <row r="474" spans="1:103" ht="15" customHeight="1" x14ac:dyDescent="0.2">
      <c r="A474" s="7">
        <v>473</v>
      </c>
      <c r="B474" s="113">
        <v>44417</v>
      </c>
      <c r="C474" s="10" t="s">
        <v>84</v>
      </c>
      <c r="D474" s="10" t="s">
        <v>26</v>
      </c>
      <c r="E474" s="10"/>
      <c r="F474" s="10"/>
      <c r="G474" s="10" t="s">
        <v>2697</v>
      </c>
      <c r="H474" s="10" t="s">
        <v>28</v>
      </c>
      <c r="I474" s="10" t="s">
        <v>2698</v>
      </c>
      <c r="J474" s="11">
        <v>3157609447</v>
      </c>
      <c r="K474" s="11">
        <v>8</v>
      </c>
      <c r="L474" s="53">
        <v>3440149</v>
      </c>
      <c r="M474" s="53">
        <v>76514306</v>
      </c>
      <c r="N474" s="10" t="s">
        <v>2699</v>
      </c>
      <c r="O474" s="10" t="s">
        <v>2700</v>
      </c>
      <c r="P474" s="10">
        <v>1</v>
      </c>
      <c r="Q474" s="10">
        <v>0</v>
      </c>
      <c r="R474" s="10">
        <v>0</v>
      </c>
      <c r="S474" s="10">
        <v>0</v>
      </c>
      <c r="T474" s="10">
        <v>0</v>
      </c>
      <c r="U474" s="10">
        <v>0</v>
      </c>
      <c r="V474" s="10">
        <v>0</v>
      </c>
      <c r="W474" s="10"/>
      <c r="X474" s="10"/>
      <c r="Y474" s="10" t="s">
        <v>2701</v>
      </c>
      <c r="Z474" s="10"/>
      <c r="AA474" s="10"/>
      <c r="AB474" s="10"/>
      <c r="AC474" s="10">
        <v>80</v>
      </c>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row>
    <row r="475" spans="1:103" ht="15" customHeight="1" x14ac:dyDescent="0.2">
      <c r="A475" s="7">
        <v>474</v>
      </c>
      <c r="B475" s="113">
        <v>44418</v>
      </c>
      <c r="C475" s="10" t="s">
        <v>84</v>
      </c>
      <c r="D475" s="10" t="s">
        <v>35</v>
      </c>
      <c r="E475" s="10"/>
      <c r="F475" s="10"/>
      <c r="G475" s="10" t="s">
        <v>2702</v>
      </c>
      <c r="H475" s="10" t="s">
        <v>28</v>
      </c>
      <c r="I475" s="10" t="s">
        <v>2703</v>
      </c>
      <c r="J475" s="11">
        <v>3116214246</v>
      </c>
      <c r="K475" s="11">
        <v>3</v>
      </c>
      <c r="L475" s="53">
        <v>3451339</v>
      </c>
      <c r="M475" s="53">
        <v>76535225</v>
      </c>
      <c r="N475" s="10" t="s">
        <v>2704</v>
      </c>
      <c r="O475" s="10" t="s">
        <v>2623</v>
      </c>
      <c r="P475" s="10">
        <v>1</v>
      </c>
      <c r="Q475" s="10">
        <v>0</v>
      </c>
      <c r="R475" s="10">
        <v>0</v>
      </c>
      <c r="S475" s="10">
        <v>0</v>
      </c>
      <c r="T475" s="10">
        <v>0</v>
      </c>
      <c r="U475" s="10">
        <v>0</v>
      </c>
      <c r="V475" s="10">
        <v>0</v>
      </c>
      <c r="W475" s="10"/>
      <c r="X475" s="10"/>
      <c r="Y475" s="10" t="s">
        <v>2705</v>
      </c>
      <c r="Z475" s="10"/>
      <c r="AA475" s="10"/>
      <c r="AB475" s="10"/>
      <c r="AC475" s="10">
        <v>100</v>
      </c>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c r="CQ475" s="15"/>
      <c r="CR475" s="15"/>
      <c r="CS475" s="15"/>
      <c r="CT475" s="15"/>
      <c r="CU475" s="15"/>
      <c r="CV475" s="15"/>
      <c r="CW475" s="15"/>
      <c r="CX475" s="15"/>
      <c r="CY475" s="15"/>
    </row>
    <row r="476" spans="1:103" ht="15" customHeight="1" x14ac:dyDescent="0.2">
      <c r="A476" s="7">
        <v>475</v>
      </c>
      <c r="B476" s="113">
        <v>44418</v>
      </c>
      <c r="C476" s="10" t="s">
        <v>84</v>
      </c>
      <c r="D476" s="10" t="s">
        <v>26</v>
      </c>
      <c r="E476" s="10"/>
      <c r="F476" s="10"/>
      <c r="G476" s="10" t="s">
        <v>2706</v>
      </c>
      <c r="H476" s="10" t="s">
        <v>2707</v>
      </c>
      <c r="I476" s="10" t="s">
        <v>2708</v>
      </c>
      <c r="J476" s="11">
        <v>3015401056</v>
      </c>
      <c r="K476" s="11">
        <v>3</v>
      </c>
      <c r="L476" s="53">
        <v>3451642</v>
      </c>
      <c r="M476" s="53">
        <v>76529590</v>
      </c>
      <c r="N476" s="10" t="s">
        <v>2709</v>
      </c>
      <c r="O476" s="10" t="s">
        <v>2710</v>
      </c>
      <c r="P476" s="10">
        <v>1</v>
      </c>
      <c r="Q476" s="10">
        <v>0</v>
      </c>
      <c r="R476" s="10">
        <v>0</v>
      </c>
      <c r="S476" s="10">
        <v>0</v>
      </c>
      <c r="T476" s="10">
        <v>0</v>
      </c>
      <c r="U476" s="10">
        <v>0</v>
      </c>
      <c r="V476" s="10">
        <v>0</v>
      </c>
      <c r="W476" s="10"/>
      <c r="X476" s="10"/>
      <c r="Y476" s="10" t="s">
        <v>2711</v>
      </c>
      <c r="Z476" s="10"/>
      <c r="AA476" s="10"/>
      <c r="AB476" s="10"/>
      <c r="AC476" s="58">
        <v>100</v>
      </c>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row>
    <row r="477" spans="1:103" ht="15" customHeight="1" x14ac:dyDescent="0.2">
      <c r="A477" s="7">
        <v>476</v>
      </c>
      <c r="B477" s="113">
        <v>44418</v>
      </c>
      <c r="C477" s="10" t="s">
        <v>25</v>
      </c>
      <c r="D477" s="10" t="s">
        <v>35</v>
      </c>
      <c r="E477" s="10"/>
      <c r="F477" s="10"/>
      <c r="G477" s="10" t="s">
        <v>2712</v>
      </c>
      <c r="H477" s="10" t="s">
        <v>28</v>
      </c>
      <c r="I477" s="10" t="s">
        <v>2713</v>
      </c>
      <c r="J477" s="11">
        <v>8839992</v>
      </c>
      <c r="K477" s="11">
        <v>3</v>
      </c>
      <c r="L477" s="53">
        <v>3450177</v>
      </c>
      <c r="M477" s="53">
        <v>76532543</v>
      </c>
      <c r="N477" s="10" t="s">
        <v>2714</v>
      </c>
      <c r="O477" s="10" t="s">
        <v>2715</v>
      </c>
      <c r="P477" s="10">
        <v>2</v>
      </c>
      <c r="Q477" s="10">
        <v>0</v>
      </c>
      <c r="R477" s="10">
        <v>0</v>
      </c>
      <c r="S477" s="10">
        <v>0</v>
      </c>
      <c r="T477" s="10">
        <v>0</v>
      </c>
      <c r="U477" s="10">
        <v>0</v>
      </c>
      <c r="V477" s="10">
        <v>2</v>
      </c>
      <c r="W477" s="10" t="s">
        <v>601</v>
      </c>
      <c r="X477" s="10"/>
      <c r="Y477" s="10" t="s">
        <v>2716</v>
      </c>
      <c r="Z477" s="10"/>
      <c r="AA477" s="10"/>
      <c r="AB477" s="10"/>
      <c r="AC477" s="10">
        <v>100</v>
      </c>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row>
    <row r="478" spans="1:103" ht="15" customHeight="1" x14ac:dyDescent="0.2">
      <c r="A478" s="7">
        <v>477</v>
      </c>
      <c r="B478" s="113">
        <v>44418</v>
      </c>
      <c r="C478" s="10" t="s">
        <v>131</v>
      </c>
      <c r="D478" s="10" t="s">
        <v>26</v>
      </c>
      <c r="E478" s="10"/>
      <c r="F478" s="10"/>
      <c r="G478" s="10" t="s">
        <v>2717</v>
      </c>
      <c r="H478" s="10" t="s">
        <v>28</v>
      </c>
      <c r="I478" s="10" t="s">
        <v>2718</v>
      </c>
      <c r="J478" s="11" t="s">
        <v>2719</v>
      </c>
      <c r="K478" s="11">
        <v>19</v>
      </c>
      <c r="L478" s="77">
        <v>879199</v>
      </c>
      <c r="M478" s="53">
        <v>765434</v>
      </c>
      <c r="N478" s="10" t="s">
        <v>2720</v>
      </c>
      <c r="O478" s="10" t="s">
        <v>2721</v>
      </c>
      <c r="P478" s="10">
        <v>1</v>
      </c>
      <c r="Q478" s="10">
        <v>0</v>
      </c>
      <c r="R478" s="10">
        <v>0</v>
      </c>
      <c r="S478" s="10">
        <v>0</v>
      </c>
      <c r="T478" s="10">
        <v>0</v>
      </c>
      <c r="U478" s="10">
        <v>0</v>
      </c>
      <c r="V478" s="10">
        <v>0</v>
      </c>
      <c r="W478" s="10"/>
      <c r="X478" s="10"/>
      <c r="Y478" s="10" t="s">
        <v>2722</v>
      </c>
      <c r="Z478" s="10"/>
      <c r="AA478" s="10"/>
      <c r="AB478" s="10"/>
      <c r="AC478" s="10">
        <v>40</v>
      </c>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row>
    <row r="479" spans="1:103" ht="15" customHeight="1" x14ac:dyDescent="0.2">
      <c r="A479" s="7">
        <v>478</v>
      </c>
      <c r="B479" s="113">
        <v>44419</v>
      </c>
      <c r="C479" s="10" t="s">
        <v>25</v>
      </c>
      <c r="D479" s="10" t="s">
        <v>26</v>
      </c>
      <c r="E479" s="10"/>
      <c r="F479" s="10"/>
      <c r="G479" s="15" t="s">
        <v>2723</v>
      </c>
      <c r="H479" s="10" t="s">
        <v>101</v>
      </c>
      <c r="I479" s="10" t="s">
        <v>2724</v>
      </c>
      <c r="J479" s="11">
        <v>3043792990</v>
      </c>
      <c r="K479" s="11">
        <v>17</v>
      </c>
      <c r="L479" s="53">
        <v>3397648</v>
      </c>
      <c r="M479" s="53">
        <v>76536844</v>
      </c>
      <c r="N479" s="10" t="s">
        <v>2725</v>
      </c>
      <c r="O479" s="10" t="s">
        <v>2726</v>
      </c>
      <c r="P479" s="10">
        <v>0</v>
      </c>
      <c r="Q479" s="10">
        <v>0</v>
      </c>
      <c r="R479" s="10">
        <v>0</v>
      </c>
      <c r="S479" s="10">
        <v>0</v>
      </c>
      <c r="T479" s="10">
        <v>1</v>
      </c>
      <c r="U479" s="10">
        <v>0</v>
      </c>
      <c r="V479" s="10">
        <v>0</v>
      </c>
      <c r="W479" s="10"/>
      <c r="X479" s="10"/>
      <c r="Y479" s="10" t="s">
        <v>2727</v>
      </c>
      <c r="Z479" s="10"/>
      <c r="AA479" s="10"/>
      <c r="AB479" s="10"/>
      <c r="AC479" s="10">
        <v>150</v>
      </c>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row>
    <row r="480" spans="1:103" ht="15" customHeight="1" x14ac:dyDescent="0.2">
      <c r="A480" s="7">
        <v>479</v>
      </c>
      <c r="B480" s="113">
        <v>44419</v>
      </c>
      <c r="C480" s="10" t="s">
        <v>25</v>
      </c>
      <c r="D480" s="10" t="s">
        <v>35</v>
      </c>
      <c r="E480" s="10"/>
      <c r="F480" s="10"/>
      <c r="G480" s="10" t="s">
        <v>2728</v>
      </c>
      <c r="H480" s="10" t="s">
        <v>101</v>
      </c>
      <c r="I480" s="10" t="s">
        <v>2729</v>
      </c>
      <c r="J480" s="11">
        <v>3155717535</v>
      </c>
      <c r="K480" s="11">
        <v>17</v>
      </c>
      <c r="L480" s="53">
        <v>3383167</v>
      </c>
      <c r="M480" s="53">
        <v>76541843</v>
      </c>
      <c r="N480" s="10" t="s">
        <v>2730</v>
      </c>
      <c r="O480" s="10" t="s">
        <v>2731</v>
      </c>
      <c r="P480" s="10">
        <v>8</v>
      </c>
      <c r="Q480" s="10">
        <v>0</v>
      </c>
      <c r="R480" s="10">
        <v>0</v>
      </c>
      <c r="S480" s="10">
        <v>0</v>
      </c>
      <c r="T480" s="10">
        <v>2</v>
      </c>
      <c r="U480" s="10">
        <v>0</v>
      </c>
      <c r="V480" s="10">
        <v>4</v>
      </c>
      <c r="W480" s="10" t="s">
        <v>122</v>
      </c>
      <c r="X480" s="10"/>
      <c r="Y480" s="10" t="s">
        <v>2732</v>
      </c>
      <c r="Z480" s="10"/>
      <c r="AA480" s="10"/>
      <c r="AB480" s="10"/>
      <c r="AC480" s="10">
        <v>100</v>
      </c>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c r="CQ480" s="15"/>
      <c r="CR480" s="15"/>
      <c r="CS480" s="15"/>
      <c r="CT480" s="15"/>
      <c r="CU480" s="15"/>
      <c r="CV480" s="15"/>
      <c r="CW480" s="15"/>
      <c r="CX480" s="15"/>
      <c r="CY480" s="15"/>
    </row>
    <row r="481" spans="1:103" ht="15" customHeight="1" x14ac:dyDescent="0.2">
      <c r="A481" s="7">
        <v>480</v>
      </c>
      <c r="B481" s="113">
        <v>44419</v>
      </c>
      <c r="C481" s="117" t="s">
        <v>115</v>
      </c>
      <c r="D481" s="10" t="s">
        <v>26</v>
      </c>
      <c r="E481" s="10" t="s">
        <v>469</v>
      </c>
      <c r="F481" s="10"/>
      <c r="G481" s="117" t="s">
        <v>2733</v>
      </c>
      <c r="H481" s="10" t="s">
        <v>101</v>
      </c>
      <c r="I481" s="10" t="s">
        <v>2734</v>
      </c>
      <c r="J481" s="11" t="s">
        <v>2735</v>
      </c>
      <c r="K481" s="11">
        <v>3</v>
      </c>
      <c r="L481" s="11"/>
      <c r="M481" s="11"/>
      <c r="N481" s="10" t="s">
        <v>2736</v>
      </c>
      <c r="O481" s="10" t="s">
        <v>2737</v>
      </c>
      <c r="P481" s="10">
        <v>3</v>
      </c>
      <c r="Q481" s="10">
        <v>0</v>
      </c>
      <c r="R481" s="10">
        <v>0</v>
      </c>
      <c r="S481" s="10"/>
      <c r="T481" s="10">
        <v>0</v>
      </c>
      <c r="U481" s="10">
        <v>0</v>
      </c>
      <c r="V481" s="10">
        <v>0</v>
      </c>
      <c r="W481" s="10"/>
      <c r="X481" s="10"/>
      <c r="Y481" s="10" t="s">
        <v>2738</v>
      </c>
      <c r="Z481" s="10"/>
      <c r="AA481" s="10"/>
      <c r="AB481" s="10"/>
      <c r="AC481" s="10">
        <v>300</v>
      </c>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c r="CP481" s="15"/>
      <c r="CQ481" s="15"/>
      <c r="CR481" s="15"/>
      <c r="CS481" s="15"/>
      <c r="CT481" s="15"/>
      <c r="CU481" s="15"/>
      <c r="CV481" s="15"/>
      <c r="CW481" s="15"/>
      <c r="CX481" s="15"/>
      <c r="CY481" s="15"/>
    </row>
    <row r="482" spans="1:103" ht="15" customHeight="1" x14ac:dyDescent="0.2">
      <c r="A482" s="7">
        <v>481</v>
      </c>
      <c r="B482" s="113">
        <v>44419</v>
      </c>
      <c r="C482" s="10" t="s">
        <v>131</v>
      </c>
      <c r="D482" s="10" t="s">
        <v>63</v>
      </c>
      <c r="E482" s="10"/>
      <c r="F482" s="10"/>
      <c r="G482" s="10" t="s">
        <v>2739</v>
      </c>
      <c r="H482" s="10" t="s">
        <v>101</v>
      </c>
      <c r="I482" s="10" t="s">
        <v>2740</v>
      </c>
      <c r="J482" s="11">
        <v>3178984035</v>
      </c>
      <c r="K482" s="11">
        <v>22</v>
      </c>
      <c r="L482" s="11"/>
      <c r="M482" s="11"/>
      <c r="N482" s="10" t="s">
        <v>2741</v>
      </c>
      <c r="O482" s="10" t="s">
        <v>2742</v>
      </c>
      <c r="P482" s="10">
        <v>3</v>
      </c>
      <c r="Q482" s="10">
        <v>0</v>
      </c>
      <c r="R482" s="10">
        <v>0</v>
      </c>
      <c r="S482" s="10">
        <v>0</v>
      </c>
      <c r="T482" s="10">
        <v>1</v>
      </c>
      <c r="U482" s="10">
        <v>0</v>
      </c>
      <c r="V482" s="10">
        <v>0</v>
      </c>
      <c r="W482" s="10"/>
      <c r="X482" s="10"/>
      <c r="Y482" s="10" t="s">
        <v>2743</v>
      </c>
      <c r="Z482" s="10"/>
      <c r="AA482" s="10"/>
      <c r="AB482" s="10"/>
      <c r="AC482" s="10">
        <v>710</v>
      </c>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row>
    <row r="483" spans="1:103" ht="15" customHeight="1" x14ac:dyDescent="0.2">
      <c r="A483" s="7">
        <v>482</v>
      </c>
      <c r="B483" s="118">
        <v>44419</v>
      </c>
      <c r="C483" s="119" t="s">
        <v>131</v>
      </c>
      <c r="D483" s="119" t="s">
        <v>35</v>
      </c>
      <c r="E483" s="119"/>
      <c r="F483" s="119" t="s">
        <v>2744</v>
      </c>
      <c r="G483" s="119" t="s">
        <v>2745</v>
      </c>
      <c r="H483" s="119" t="s">
        <v>2746</v>
      </c>
      <c r="I483" s="119" t="s">
        <v>2747</v>
      </c>
      <c r="J483" s="120" t="s">
        <v>2748</v>
      </c>
      <c r="K483" s="120">
        <v>3</v>
      </c>
      <c r="L483" s="120">
        <v>3.448</v>
      </c>
      <c r="M483" s="120">
        <v>76.530600000000007</v>
      </c>
      <c r="N483" s="119" t="s">
        <v>2749</v>
      </c>
      <c r="O483" s="121" t="s">
        <v>2543</v>
      </c>
      <c r="P483" s="122">
        <v>9</v>
      </c>
      <c r="Q483" s="122">
        <v>0</v>
      </c>
      <c r="R483" s="122">
        <v>0</v>
      </c>
      <c r="S483" s="122">
        <v>0</v>
      </c>
      <c r="T483" s="122">
        <v>0</v>
      </c>
      <c r="U483" s="122">
        <v>0</v>
      </c>
      <c r="V483" s="122">
        <v>9</v>
      </c>
      <c r="W483" s="119" t="s">
        <v>2750</v>
      </c>
      <c r="X483" s="119" t="s">
        <v>2751</v>
      </c>
      <c r="Y483" s="119" t="s">
        <v>2752</v>
      </c>
      <c r="Z483" s="119"/>
      <c r="AA483" s="119"/>
      <c r="AB483" s="119"/>
      <c r="AC483" s="122">
        <v>350</v>
      </c>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row>
    <row r="484" spans="1:103" ht="15" customHeight="1" x14ac:dyDescent="0.2">
      <c r="A484" s="7">
        <v>483</v>
      </c>
      <c r="B484" s="123">
        <v>44419</v>
      </c>
      <c r="C484" s="119" t="s">
        <v>115</v>
      </c>
      <c r="D484" s="119" t="s">
        <v>63</v>
      </c>
      <c r="E484" s="119" t="s">
        <v>469</v>
      </c>
      <c r="F484" s="119"/>
      <c r="G484" s="119" t="s">
        <v>2753</v>
      </c>
      <c r="H484" s="119" t="s">
        <v>48</v>
      </c>
      <c r="I484" s="119" t="s">
        <v>2754</v>
      </c>
      <c r="J484" s="120">
        <v>3002375365</v>
      </c>
      <c r="K484" s="120">
        <v>2</v>
      </c>
      <c r="L484" s="120"/>
      <c r="M484" s="120"/>
      <c r="N484" s="119" t="s">
        <v>2755</v>
      </c>
      <c r="O484" s="121" t="s">
        <v>2756</v>
      </c>
      <c r="P484" s="119">
        <v>2</v>
      </c>
      <c r="Q484" s="119">
        <v>0</v>
      </c>
      <c r="R484" s="119">
        <v>0</v>
      </c>
      <c r="S484" s="119">
        <v>0</v>
      </c>
      <c r="T484" s="119">
        <v>1</v>
      </c>
      <c r="U484" s="119">
        <v>0</v>
      </c>
      <c r="V484" s="119">
        <v>0</v>
      </c>
      <c r="W484" s="119" t="s">
        <v>42</v>
      </c>
      <c r="X484" s="124">
        <v>44330</v>
      </c>
      <c r="Y484" s="119" t="s">
        <v>2757</v>
      </c>
      <c r="Z484" s="119"/>
      <c r="AA484" s="119"/>
      <c r="AB484" s="119"/>
      <c r="AC484" s="119">
        <v>200</v>
      </c>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row>
    <row r="485" spans="1:103" ht="15" customHeight="1" x14ac:dyDescent="0.2">
      <c r="A485" s="7">
        <v>484</v>
      </c>
      <c r="B485" s="125">
        <v>44420</v>
      </c>
      <c r="C485" s="119" t="s">
        <v>131</v>
      </c>
      <c r="D485" s="119" t="s">
        <v>63</v>
      </c>
      <c r="E485" s="119"/>
      <c r="F485" s="119"/>
      <c r="G485" s="119" t="s">
        <v>2758</v>
      </c>
      <c r="H485" s="119" t="s">
        <v>101</v>
      </c>
      <c r="I485" s="119" t="s">
        <v>2759</v>
      </c>
      <c r="J485" s="120">
        <v>3183978325</v>
      </c>
      <c r="K485" s="120">
        <v>17</v>
      </c>
      <c r="L485" s="120">
        <v>3.3982999999999999</v>
      </c>
      <c r="M485" s="120">
        <v>76.531000000000006</v>
      </c>
      <c r="N485" s="119" t="s">
        <v>2760</v>
      </c>
      <c r="O485" s="121" t="s">
        <v>2761</v>
      </c>
      <c r="P485" s="122">
        <v>8</v>
      </c>
      <c r="Q485" s="122">
        <v>0</v>
      </c>
      <c r="R485" s="122">
        <v>0</v>
      </c>
      <c r="S485" s="122">
        <v>0</v>
      </c>
      <c r="T485" s="122">
        <v>1</v>
      </c>
      <c r="U485" s="122">
        <v>0</v>
      </c>
      <c r="V485" s="122">
        <v>0</v>
      </c>
      <c r="W485" s="119"/>
      <c r="X485" s="119"/>
      <c r="Y485" s="119" t="s">
        <v>2762</v>
      </c>
      <c r="Z485" s="119"/>
      <c r="AA485" s="119"/>
      <c r="AB485" s="119"/>
      <c r="AC485" s="122">
        <v>450</v>
      </c>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row>
    <row r="486" spans="1:103" ht="15" customHeight="1" x14ac:dyDescent="0.2">
      <c r="A486" s="7">
        <v>485</v>
      </c>
      <c r="B486" s="113">
        <v>44420</v>
      </c>
      <c r="C486" s="10" t="s">
        <v>115</v>
      </c>
      <c r="D486" s="10" t="s">
        <v>26</v>
      </c>
      <c r="E486" s="10" t="s">
        <v>469</v>
      </c>
      <c r="F486" s="10"/>
      <c r="G486" s="10" t="s">
        <v>2763</v>
      </c>
      <c r="H486" s="10" t="s">
        <v>101</v>
      </c>
      <c r="I486" s="10" t="s">
        <v>2764</v>
      </c>
      <c r="J486" s="11">
        <v>3177289616</v>
      </c>
      <c r="K486" s="11">
        <v>17</v>
      </c>
      <c r="L486" s="11"/>
      <c r="M486" s="11"/>
      <c r="N486" s="10" t="s">
        <v>2765</v>
      </c>
      <c r="O486" s="10" t="s">
        <v>2766</v>
      </c>
      <c r="P486" s="10">
        <v>12</v>
      </c>
      <c r="Q486" s="10">
        <v>0</v>
      </c>
      <c r="R486" s="10">
        <v>0</v>
      </c>
      <c r="S486" s="10">
        <v>0</v>
      </c>
      <c r="T486" s="10">
        <v>2</v>
      </c>
      <c r="U486" s="10">
        <v>0</v>
      </c>
      <c r="V486" s="10">
        <v>0</v>
      </c>
      <c r="W486" s="10"/>
      <c r="X486" s="10"/>
      <c r="Y486" s="10" t="s">
        <v>2767</v>
      </c>
      <c r="Z486" s="10"/>
      <c r="AA486" s="10"/>
      <c r="AB486" s="10"/>
      <c r="AC486" s="10">
        <v>155</v>
      </c>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row>
    <row r="487" spans="1:103" ht="15" customHeight="1" x14ac:dyDescent="0.2">
      <c r="A487" s="7">
        <v>486</v>
      </c>
      <c r="B487" s="113">
        <v>44420</v>
      </c>
      <c r="C487" s="10" t="s">
        <v>115</v>
      </c>
      <c r="D487" s="10" t="s">
        <v>63</v>
      </c>
      <c r="E487" s="10" t="s">
        <v>469</v>
      </c>
      <c r="F487" s="10"/>
      <c r="G487" s="10" t="s">
        <v>2768</v>
      </c>
      <c r="H487" s="10" t="s">
        <v>101</v>
      </c>
      <c r="I487" s="10" t="s">
        <v>2769</v>
      </c>
      <c r="J487" s="11" t="s">
        <v>2770</v>
      </c>
      <c r="K487" s="11">
        <v>17</v>
      </c>
      <c r="L487" s="11"/>
      <c r="M487" s="11"/>
      <c r="N487" s="10" t="s">
        <v>2771</v>
      </c>
      <c r="O487" s="10" t="s">
        <v>2772</v>
      </c>
      <c r="P487" s="10">
        <v>2</v>
      </c>
      <c r="Q487" s="10">
        <v>0</v>
      </c>
      <c r="R487" s="10">
        <v>0</v>
      </c>
      <c r="S487" s="10">
        <v>0</v>
      </c>
      <c r="T487" s="10">
        <v>2</v>
      </c>
      <c r="U487" s="10">
        <v>0</v>
      </c>
      <c r="V487" s="10">
        <v>0</v>
      </c>
      <c r="W487" s="10" t="s">
        <v>122</v>
      </c>
      <c r="X487" s="113">
        <v>44268</v>
      </c>
      <c r="Y487" s="10" t="s">
        <v>2773</v>
      </c>
      <c r="Z487" s="10"/>
      <c r="AA487" s="10"/>
      <c r="AB487" s="10"/>
      <c r="AC487" s="10">
        <v>59</v>
      </c>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row>
    <row r="488" spans="1:103" ht="15" customHeight="1" x14ac:dyDescent="0.2">
      <c r="A488" s="7">
        <v>487</v>
      </c>
      <c r="B488" s="113">
        <v>44425</v>
      </c>
      <c r="C488" s="10" t="s">
        <v>131</v>
      </c>
      <c r="D488" s="10" t="s">
        <v>35</v>
      </c>
      <c r="E488" s="10" t="s">
        <v>469</v>
      </c>
      <c r="F488" s="113">
        <v>44387</v>
      </c>
      <c r="G488" s="10" t="s">
        <v>2774</v>
      </c>
      <c r="H488" s="10" t="s">
        <v>101</v>
      </c>
      <c r="I488" s="10" t="s">
        <v>2775</v>
      </c>
      <c r="J488" s="11">
        <v>3930635</v>
      </c>
      <c r="K488" s="11">
        <v>17</v>
      </c>
      <c r="L488" s="11"/>
      <c r="M488" s="11"/>
      <c r="N488" s="10" t="s">
        <v>2776</v>
      </c>
      <c r="O488" s="10" t="s">
        <v>2777</v>
      </c>
      <c r="P488" s="10">
        <v>5</v>
      </c>
      <c r="Q488" s="10">
        <v>0</v>
      </c>
      <c r="R488" s="10">
        <v>0</v>
      </c>
      <c r="S488" s="10">
        <v>0</v>
      </c>
      <c r="T488" s="10">
        <v>1</v>
      </c>
      <c r="U488" s="10">
        <v>0</v>
      </c>
      <c r="V488" s="10">
        <v>2</v>
      </c>
      <c r="W488" s="10" t="s">
        <v>122</v>
      </c>
      <c r="X488" s="113">
        <v>44387</v>
      </c>
      <c r="Y488" s="10" t="s">
        <v>2778</v>
      </c>
      <c r="Z488" s="10"/>
      <c r="AA488" s="10"/>
      <c r="AB488" s="10"/>
      <c r="AC488" s="10">
        <v>450</v>
      </c>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row>
    <row r="489" spans="1:103" ht="15" customHeight="1" x14ac:dyDescent="0.2">
      <c r="A489" s="7">
        <v>488</v>
      </c>
      <c r="B489" s="126">
        <v>44427</v>
      </c>
      <c r="C489" s="61" t="s">
        <v>115</v>
      </c>
      <c r="D489" s="61" t="s">
        <v>26</v>
      </c>
      <c r="E489" s="61" t="s">
        <v>469</v>
      </c>
      <c r="F489" s="126"/>
      <c r="G489" s="61" t="s">
        <v>2779</v>
      </c>
      <c r="H489" s="61" t="s">
        <v>101</v>
      </c>
      <c r="I489" s="61" t="s">
        <v>2780</v>
      </c>
      <c r="J489" s="107">
        <v>6670455</v>
      </c>
      <c r="K489" s="107">
        <v>2</v>
      </c>
      <c r="L489" s="115">
        <v>345749181</v>
      </c>
      <c r="M489" s="115">
        <v>7653343926</v>
      </c>
      <c r="N489" s="61" t="s">
        <v>2781</v>
      </c>
      <c r="O489" s="61" t="s">
        <v>2782</v>
      </c>
      <c r="P489" s="61">
        <v>2</v>
      </c>
      <c r="Q489" s="61">
        <v>0</v>
      </c>
      <c r="R489" s="61">
        <v>0</v>
      </c>
      <c r="S489" s="61">
        <v>0</v>
      </c>
      <c r="T489" s="61">
        <v>1</v>
      </c>
      <c r="U489" s="61">
        <v>0</v>
      </c>
      <c r="V489" s="61">
        <v>0</v>
      </c>
      <c r="W489" s="61"/>
      <c r="X489" s="126"/>
      <c r="Y489" s="61" t="s">
        <v>2783</v>
      </c>
      <c r="Z489" s="61"/>
      <c r="AA489" s="61"/>
      <c r="AB489" s="61"/>
      <c r="AC489" s="61">
        <v>16</v>
      </c>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row>
    <row r="490" spans="1:103" ht="15" customHeight="1" x14ac:dyDescent="0.2">
      <c r="A490" s="7">
        <v>489</v>
      </c>
      <c r="B490" s="126">
        <v>44427</v>
      </c>
      <c r="C490" s="61" t="s">
        <v>115</v>
      </c>
      <c r="D490" s="61" t="s">
        <v>26</v>
      </c>
      <c r="E490" s="61" t="s">
        <v>469</v>
      </c>
      <c r="F490" s="126"/>
      <c r="G490" s="61" t="s">
        <v>2784</v>
      </c>
      <c r="H490" s="61" t="s">
        <v>101</v>
      </c>
      <c r="I490" s="61" t="s">
        <v>2785</v>
      </c>
      <c r="J490" s="107">
        <v>3104484654</v>
      </c>
      <c r="K490" s="107">
        <v>2</v>
      </c>
      <c r="L490" s="115">
        <v>345740505</v>
      </c>
      <c r="M490" s="115">
        <v>7653367303</v>
      </c>
      <c r="N490" s="61" t="s">
        <v>2786</v>
      </c>
      <c r="O490" s="61" t="s">
        <v>2787</v>
      </c>
      <c r="P490" s="61">
        <v>0</v>
      </c>
      <c r="Q490" s="61">
        <v>0</v>
      </c>
      <c r="R490" s="61">
        <v>0</v>
      </c>
      <c r="S490" s="61">
        <v>0</v>
      </c>
      <c r="T490" s="61">
        <v>1</v>
      </c>
      <c r="U490" s="61">
        <v>0</v>
      </c>
      <c r="V490" s="61">
        <v>0</v>
      </c>
      <c r="W490" s="61"/>
      <c r="X490" s="126"/>
      <c r="Y490" s="61" t="s">
        <v>2788</v>
      </c>
      <c r="Z490" s="61"/>
      <c r="AA490" s="61"/>
      <c r="AB490" s="61"/>
      <c r="AC490" s="61">
        <v>456</v>
      </c>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row>
    <row r="491" spans="1:103" ht="15" customHeight="1" x14ac:dyDescent="0.2">
      <c r="A491" s="7">
        <v>490</v>
      </c>
      <c r="B491" s="114">
        <v>44427</v>
      </c>
      <c r="C491" s="61" t="s">
        <v>25</v>
      </c>
      <c r="D491" s="61" t="s">
        <v>63</v>
      </c>
      <c r="E491" s="61"/>
      <c r="F491" s="61"/>
      <c r="G491" s="61" t="s">
        <v>2789</v>
      </c>
      <c r="H491" s="61" t="s">
        <v>48</v>
      </c>
      <c r="I491" s="61" t="s">
        <v>2790</v>
      </c>
      <c r="J491" s="107">
        <v>3176395949</v>
      </c>
      <c r="K491" s="107">
        <v>16</v>
      </c>
      <c r="L491" s="115">
        <v>3346786</v>
      </c>
      <c r="M491" s="115">
        <v>76547890</v>
      </c>
      <c r="N491" s="61" t="s">
        <v>2791</v>
      </c>
      <c r="O491" s="116" t="s">
        <v>2792</v>
      </c>
      <c r="P491" s="109">
        <v>0</v>
      </c>
      <c r="Q491" s="109">
        <v>0</v>
      </c>
      <c r="R491" s="109">
        <v>0</v>
      </c>
      <c r="S491" s="109">
        <v>0</v>
      </c>
      <c r="T491" s="109">
        <v>4</v>
      </c>
      <c r="U491" s="109">
        <v>0</v>
      </c>
      <c r="V491" s="109">
        <v>0</v>
      </c>
      <c r="W491" s="61"/>
      <c r="X491" s="61"/>
      <c r="Y491" s="61" t="s">
        <v>2793</v>
      </c>
      <c r="Z491" s="61"/>
      <c r="AA491" s="61"/>
      <c r="AB491" s="61"/>
      <c r="AC491" s="109">
        <v>20</v>
      </c>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row>
    <row r="492" spans="1:103" ht="15" customHeight="1" x14ac:dyDescent="0.2">
      <c r="A492" s="7">
        <v>491</v>
      </c>
      <c r="B492" s="114">
        <v>44427</v>
      </c>
      <c r="C492" s="61" t="s">
        <v>25</v>
      </c>
      <c r="D492" s="61" t="s">
        <v>63</v>
      </c>
      <c r="E492" s="61"/>
      <c r="F492" s="61"/>
      <c r="G492" s="61" t="s">
        <v>2794</v>
      </c>
      <c r="H492" s="61" t="s">
        <v>48</v>
      </c>
      <c r="I492" s="61" t="s">
        <v>2795</v>
      </c>
      <c r="J492" s="107">
        <v>3176395949</v>
      </c>
      <c r="K492" s="107">
        <v>8</v>
      </c>
      <c r="L492" s="115">
        <v>3447328</v>
      </c>
      <c r="M492" s="115">
        <v>76511918</v>
      </c>
      <c r="N492" s="61" t="s">
        <v>2791</v>
      </c>
      <c r="O492" s="116" t="s">
        <v>2792</v>
      </c>
      <c r="P492" s="109">
        <v>0</v>
      </c>
      <c r="Q492" s="109">
        <v>0</v>
      </c>
      <c r="R492" s="109">
        <v>0</v>
      </c>
      <c r="S492" s="109">
        <v>0</v>
      </c>
      <c r="T492" s="109">
        <v>3</v>
      </c>
      <c r="U492" s="109">
        <v>0</v>
      </c>
      <c r="V492" s="109">
        <v>0</v>
      </c>
      <c r="W492" s="61"/>
      <c r="X492" s="61"/>
      <c r="Y492" s="61" t="s">
        <v>2793</v>
      </c>
      <c r="Z492" s="61"/>
      <c r="AA492" s="61"/>
      <c r="AB492" s="61"/>
      <c r="AC492" s="109">
        <v>20</v>
      </c>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c r="CP492" s="15"/>
      <c r="CQ492" s="15"/>
      <c r="CR492" s="15"/>
      <c r="CS492" s="15"/>
      <c r="CT492" s="15"/>
      <c r="CU492" s="15"/>
      <c r="CV492" s="15"/>
      <c r="CW492" s="15"/>
      <c r="CX492" s="15"/>
      <c r="CY492" s="15"/>
    </row>
    <row r="493" spans="1:103" ht="15" customHeight="1" x14ac:dyDescent="0.2">
      <c r="A493" s="7">
        <v>492</v>
      </c>
      <c r="B493" s="114">
        <v>44427</v>
      </c>
      <c r="C493" s="61" t="s">
        <v>25</v>
      </c>
      <c r="D493" s="61" t="s">
        <v>63</v>
      </c>
      <c r="E493" s="61"/>
      <c r="F493" s="61"/>
      <c r="G493" s="61" t="s">
        <v>2796</v>
      </c>
      <c r="H493" s="61" t="s">
        <v>48</v>
      </c>
      <c r="I493" s="61" t="s">
        <v>2797</v>
      </c>
      <c r="J493" s="107">
        <v>3176395949</v>
      </c>
      <c r="K493" s="107">
        <v>4</v>
      </c>
      <c r="L493" s="115">
        <v>3490487</v>
      </c>
      <c r="M493" s="115">
        <v>76513820</v>
      </c>
      <c r="N493" s="61" t="s">
        <v>2791</v>
      </c>
      <c r="O493" s="116" t="s">
        <v>2792</v>
      </c>
      <c r="P493" s="109">
        <v>0</v>
      </c>
      <c r="Q493" s="109">
        <v>0</v>
      </c>
      <c r="R493" s="109">
        <v>0</v>
      </c>
      <c r="S493" s="109">
        <v>0</v>
      </c>
      <c r="T493" s="109">
        <v>3</v>
      </c>
      <c r="U493" s="109">
        <v>0</v>
      </c>
      <c r="V493" s="109">
        <v>0</v>
      </c>
      <c r="W493" s="61"/>
      <c r="X493" s="61"/>
      <c r="Y493" s="61" t="s">
        <v>2793</v>
      </c>
      <c r="Z493" s="61"/>
      <c r="AA493" s="61"/>
      <c r="AB493" s="61"/>
      <c r="AC493" s="109">
        <v>20</v>
      </c>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row>
    <row r="494" spans="1:103" ht="15" customHeight="1" x14ac:dyDescent="0.2">
      <c r="A494" s="7">
        <v>493</v>
      </c>
      <c r="B494" s="114">
        <v>44427</v>
      </c>
      <c r="C494" s="61" t="s">
        <v>25</v>
      </c>
      <c r="D494" s="61" t="s">
        <v>63</v>
      </c>
      <c r="E494" s="61"/>
      <c r="F494" s="61"/>
      <c r="G494" s="61" t="s">
        <v>2798</v>
      </c>
      <c r="H494" s="61" t="s">
        <v>48</v>
      </c>
      <c r="I494" s="61" t="s">
        <v>2799</v>
      </c>
      <c r="J494" s="107">
        <v>3176395949</v>
      </c>
      <c r="K494" s="107">
        <v>2</v>
      </c>
      <c r="L494" s="115">
        <v>3459887</v>
      </c>
      <c r="M494" s="115">
        <v>76554816</v>
      </c>
      <c r="N494" s="61" t="s">
        <v>2791</v>
      </c>
      <c r="O494" s="116" t="s">
        <v>2792</v>
      </c>
      <c r="P494" s="109">
        <v>0</v>
      </c>
      <c r="Q494" s="109">
        <v>0</v>
      </c>
      <c r="R494" s="109">
        <v>0</v>
      </c>
      <c r="S494" s="109">
        <v>0</v>
      </c>
      <c r="T494" s="109">
        <v>1</v>
      </c>
      <c r="U494" s="109">
        <v>0</v>
      </c>
      <c r="V494" s="109">
        <v>0</v>
      </c>
      <c r="W494" s="61"/>
      <c r="X494" s="61"/>
      <c r="Y494" s="61" t="s">
        <v>2793</v>
      </c>
      <c r="Z494" s="61"/>
      <c r="AA494" s="61"/>
      <c r="AB494" s="61"/>
      <c r="AC494" s="109">
        <v>20</v>
      </c>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row>
    <row r="495" spans="1:103" ht="15" customHeight="1" x14ac:dyDescent="0.2">
      <c r="A495" s="7">
        <v>494</v>
      </c>
      <c r="B495" s="114">
        <v>44427</v>
      </c>
      <c r="C495" s="61" t="s">
        <v>25</v>
      </c>
      <c r="D495" s="61" t="s">
        <v>63</v>
      </c>
      <c r="E495" s="61"/>
      <c r="F495" s="61"/>
      <c r="G495" s="61" t="s">
        <v>2800</v>
      </c>
      <c r="H495" s="61" t="s">
        <v>48</v>
      </c>
      <c r="I495" s="61" t="s">
        <v>2801</v>
      </c>
      <c r="J495" s="107">
        <v>3176395949</v>
      </c>
      <c r="K495" s="107">
        <v>19</v>
      </c>
      <c r="L495" s="115">
        <v>3379934</v>
      </c>
      <c r="M495" s="115">
        <v>76544344</v>
      </c>
      <c r="N495" s="61" t="s">
        <v>2791</v>
      </c>
      <c r="O495" s="116" t="s">
        <v>2792</v>
      </c>
      <c r="P495" s="109">
        <v>0</v>
      </c>
      <c r="Q495" s="109">
        <v>0</v>
      </c>
      <c r="R495" s="109">
        <v>0</v>
      </c>
      <c r="S495" s="109">
        <v>0</v>
      </c>
      <c r="T495" s="109">
        <v>3</v>
      </c>
      <c r="U495" s="109">
        <v>0</v>
      </c>
      <c r="V495" s="109">
        <v>0</v>
      </c>
      <c r="W495" s="61"/>
      <c r="X495" s="61"/>
      <c r="Y495" s="61" t="s">
        <v>2793</v>
      </c>
      <c r="Z495" s="61"/>
      <c r="AA495" s="61"/>
      <c r="AB495" s="61"/>
      <c r="AC495" s="109">
        <v>20</v>
      </c>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row>
    <row r="496" spans="1:103" ht="15" customHeight="1" x14ac:dyDescent="0.2">
      <c r="A496" s="7">
        <v>495</v>
      </c>
      <c r="B496" s="114">
        <v>44428</v>
      </c>
      <c r="C496" s="61" t="s">
        <v>131</v>
      </c>
      <c r="D496" s="61" t="s">
        <v>63</v>
      </c>
      <c r="E496" s="61"/>
      <c r="F496" s="61"/>
      <c r="G496" s="61" t="s">
        <v>2802</v>
      </c>
      <c r="H496" s="61" t="s">
        <v>101</v>
      </c>
      <c r="I496" s="61" t="s">
        <v>2803</v>
      </c>
      <c r="J496" s="107">
        <v>3165450339</v>
      </c>
      <c r="K496" s="107">
        <v>17</v>
      </c>
      <c r="L496" s="115">
        <v>3370599</v>
      </c>
      <c r="M496" s="115">
        <v>76523133</v>
      </c>
      <c r="N496" s="61" t="s">
        <v>2804</v>
      </c>
      <c r="O496" s="116" t="s">
        <v>2805</v>
      </c>
      <c r="P496" s="109">
        <v>6</v>
      </c>
      <c r="Q496" s="109">
        <v>0</v>
      </c>
      <c r="R496" s="109">
        <v>0</v>
      </c>
      <c r="S496" s="109">
        <v>0</v>
      </c>
      <c r="T496" s="109">
        <v>1</v>
      </c>
      <c r="U496" s="109">
        <v>0</v>
      </c>
      <c r="V496" s="109">
        <v>0</v>
      </c>
      <c r="W496" s="61"/>
      <c r="X496" s="61"/>
      <c r="Y496" s="61" t="s">
        <v>2806</v>
      </c>
      <c r="Z496" s="61"/>
      <c r="AA496" s="61"/>
      <c r="AB496" s="61"/>
      <c r="AC496" s="109">
        <v>576</v>
      </c>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c r="CA496" s="61"/>
      <c r="CB496" s="61"/>
      <c r="CC496" s="61"/>
      <c r="CD496" s="61"/>
      <c r="CE496" s="61"/>
      <c r="CF496" s="61"/>
      <c r="CG496" s="61"/>
      <c r="CH496" s="61"/>
      <c r="CI496" s="61"/>
      <c r="CJ496" s="61"/>
      <c r="CK496" s="61"/>
      <c r="CL496" s="61"/>
      <c r="CM496" s="61"/>
      <c r="CN496" s="61"/>
      <c r="CO496" s="61"/>
      <c r="CP496" s="61"/>
      <c r="CQ496" s="61"/>
      <c r="CR496" s="61"/>
      <c r="CS496" s="61"/>
      <c r="CT496" s="61"/>
      <c r="CU496" s="61"/>
      <c r="CV496" s="61"/>
      <c r="CW496" s="15"/>
      <c r="CX496" s="15"/>
      <c r="CY496" s="15"/>
    </row>
    <row r="497" spans="1:103" ht="15" customHeight="1" x14ac:dyDescent="0.2">
      <c r="A497" s="7">
        <v>496</v>
      </c>
      <c r="B497" s="127">
        <v>44428</v>
      </c>
      <c r="C497" s="119" t="s">
        <v>131</v>
      </c>
      <c r="D497" s="119" t="s">
        <v>63</v>
      </c>
      <c r="E497" s="119"/>
      <c r="F497" s="119"/>
      <c r="G497" s="119" t="s">
        <v>2807</v>
      </c>
      <c r="H497" s="119" t="s">
        <v>101</v>
      </c>
      <c r="I497" s="119" t="s">
        <v>2808</v>
      </c>
      <c r="J497" s="120">
        <v>3165450339</v>
      </c>
      <c r="K497" s="120">
        <v>18</v>
      </c>
      <c r="L497" s="128">
        <v>3377484</v>
      </c>
      <c r="M497" s="128">
        <v>76544870</v>
      </c>
      <c r="N497" s="119" t="s">
        <v>2804</v>
      </c>
      <c r="O497" s="121" t="s">
        <v>2809</v>
      </c>
      <c r="P497" s="122">
        <v>6</v>
      </c>
      <c r="Q497" s="122">
        <v>0</v>
      </c>
      <c r="R497" s="122">
        <v>0</v>
      </c>
      <c r="S497" s="122">
        <v>0</v>
      </c>
      <c r="T497" s="122">
        <v>1</v>
      </c>
      <c r="U497" s="122">
        <v>0</v>
      </c>
      <c r="V497" s="122">
        <v>0</v>
      </c>
      <c r="W497" s="119"/>
      <c r="X497" s="119"/>
      <c r="Y497" s="119" t="s">
        <v>2810</v>
      </c>
      <c r="Z497" s="119"/>
      <c r="AA497" s="119"/>
      <c r="AB497" s="119"/>
      <c r="AC497" s="122">
        <v>528</v>
      </c>
      <c r="AD497" s="119"/>
      <c r="AE497" s="119"/>
      <c r="AF497" s="119"/>
      <c r="AG497" s="119"/>
      <c r="AH497" s="119"/>
      <c r="AI497" s="119"/>
      <c r="AJ497" s="119"/>
      <c r="AK497" s="119"/>
      <c r="AL497" s="119"/>
      <c r="AM497" s="119"/>
      <c r="AN497" s="119"/>
      <c r="AO497" s="119"/>
      <c r="AP497" s="119"/>
      <c r="AQ497" s="119"/>
      <c r="AR497" s="119"/>
      <c r="AS497" s="119"/>
      <c r="AT497" s="119"/>
      <c r="AU497" s="119"/>
      <c r="AV497" s="119"/>
      <c r="AW497" s="119"/>
      <c r="AX497" s="119"/>
      <c r="AY497" s="119"/>
      <c r="AZ497" s="119"/>
      <c r="BA497" s="119"/>
      <c r="BB497" s="119"/>
      <c r="BC497" s="119"/>
      <c r="BD497" s="119"/>
      <c r="BE497" s="119"/>
      <c r="BF497" s="119"/>
      <c r="BG497" s="119"/>
      <c r="BH497" s="119"/>
      <c r="BI497" s="119"/>
      <c r="BJ497" s="119"/>
      <c r="BK497" s="119"/>
      <c r="BL497" s="119"/>
      <c r="BM497" s="119"/>
      <c r="BN497" s="119"/>
      <c r="BO497" s="119"/>
      <c r="BP497" s="119"/>
      <c r="BQ497" s="119"/>
      <c r="BR497" s="119"/>
      <c r="BS497" s="119"/>
      <c r="BT497" s="119"/>
      <c r="BU497" s="119"/>
      <c r="BV497" s="119"/>
      <c r="BW497" s="119"/>
      <c r="BX497" s="119"/>
      <c r="BY497" s="119"/>
      <c r="BZ497" s="119"/>
      <c r="CA497" s="119"/>
      <c r="CB497" s="119"/>
      <c r="CC497" s="119"/>
      <c r="CD497" s="119"/>
      <c r="CE497" s="119"/>
      <c r="CF497" s="119"/>
      <c r="CG497" s="119"/>
      <c r="CH497" s="119"/>
      <c r="CI497" s="119"/>
      <c r="CJ497" s="119"/>
      <c r="CK497" s="119"/>
      <c r="CL497" s="119"/>
      <c r="CM497" s="119"/>
      <c r="CN497" s="119"/>
      <c r="CO497" s="119"/>
      <c r="CP497" s="119"/>
      <c r="CQ497" s="119"/>
      <c r="CR497" s="119"/>
      <c r="CS497" s="119"/>
      <c r="CT497" s="119"/>
      <c r="CU497" s="119"/>
      <c r="CV497" s="119"/>
      <c r="CW497" s="15"/>
      <c r="CX497" s="15"/>
      <c r="CY497" s="15"/>
    </row>
    <row r="498" spans="1:103" ht="15" customHeight="1" x14ac:dyDescent="0.2">
      <c r="A498" s="7">
        <v>497</v>
      </c>
      <c r="B498" s="127">
        <v>44428</v>
      </c>
      <c r="C498" s="119" t="s">
        <v>131</v>
      </c>
      <c r="D498" s="119" t="s">
        <v>26</v>
      </c>
      <c r="E498" s="119"/>
      <c r="F498" s="119"/>
      <c r="G498" s="119" t="s">
        <v>2811</v>
      </c>
      <c r="H498" s="119" t="s">
        <v>28</v>
      </c>
      <c r="I498" s="119" t="s">
        <v>2812</v>
      </c>
      <c r="J498" s="120">
        <v>3152100535</v>
      </c>
      <c r="K498" s="120">
        <v>3</v>
      </c>
      <c r="L498" s="129">
        <v>959919</v>
      </c>
      <c r="M498" s="128">
        <v>765220</v>
      </c>
      <c r="N498" s="119" t="s">
        <v>2813</v>
      </c>
      <c r="O498" s="121" t="s">
        <v>2814</v>
      </c>
      <c r="P498" s="122">
        <v>1</v>
      </c>
      <c r="Q498" s="122">
        <v>0</v>
      </c>
      <c r="R498" s="122">
        <v>0</v>
      </c>
      <c r="S498" s="122">
        <v>0</v>
      </c>
      <c r="T498" s="122">
        <v>0</v>
      </c>
      <c r="U498" s="122">
        <v>0</v>
      </c>
      <c r="V498" s="122">
        <v>0</v>
      </c>
      <c r="W498" s="119"/>
      <c r="X498" s="119"/>
      <c r="Y498" s="119" t="s">
        <v>2815</v>
      </c>
      <c r="Z498" s="119"/>
      <c r="AA498" s="119"/>
      <c r="AB498" s="119"/>
      <c r="AC498" s="122">
        <v>60</v>
      </c>
      <c r="AD498" s="119"/>
      <c r="AE498" s="119"/>
      <c r="AF498" s="119"/>
      <c r="AG498" s="119"/>
      <c r="AH498" s="119"/>
      <c r="AI498" s="119"/>
      <c r="AJ498" s="119"/>
      <c r="AK498" s="119"/>
      <c r="AL498" s="119"/>
      <c r="AM498" s="119"/>
      <c r="AN498" s="119"/>
      <c r="AO498" s="119"/>
      <c r="AP498" s="119"/>
      <c r="AQ498" s="119"/>
      <c r="AR498" s="119"/>
      <c r="AS498" s="119"/>
      <c r="AT498" s="119"/>
      <c r="AU498" s="119"/>
      <c r="AV498" s="119"/>
      <c r="AW498" s="119"/>
      <c r="AX498" s="119"/>
      <c r="AY498" s="119"/>
      <c r="AZ498" s="119"/>
      <c r="BA498" s="119"/>
      <c r="BB498" s="119"/>
      <c r="BC498" s="119"/>
      <c r="BD498" s="119"/>
      <c r="BE498" s="119"/>
      <c r="BF498" s="119"/>
      <c r="BG498" s="119"/>
      <c r="BH498" s="119"/>
      <c r="BI498" s="119"/>
      <c r="BJ498" s="119"/>
      <c r="BK498" s="119"/>
      <c r="BL498" s="119"/>
      <c r="BM498" s="119"/>
      <c r="BN498" s="119"/>
      <c r="BO498" s="119"/>
      <c r="BP498" s="119"/>
      <c r="BQ498" s="119"/>
      <c r="BR498" s="119"/>
      <c r="BS498" s="119"/>
      <c r="BT498" s="119"/>
      <c r="BU498" s="119"/>
      <c r="BV498" s="119"/>
      <c r="BW498" s="119"/>
      <c r="BX498" s="119"/>
      <c r="BY498" s="119"/>
      <c r="BZ498" s="119"/>
      <c r="CA498" s="119"/>
      <c r="CB498" s="119"/>
      <c r="CC498" s="119"/>
      <c r="CD498" s="119"/>
      <c r="CE498" s="119"/>
      <c r="CF498" s="119"/>
      <c r="CG498" s="119"/>
      <c r="CH498" s="119"/>
      <c r="CI498" s="119"/>
      <c r="CJ498" s="119"/>
      <c r="CK498" s="119"/>
      <c r="CL498" s="119"/>
      <c r="CM498" s="119"/>
      <c r="CN498" s="119"/>
      <c r="CO498" s="119"/>
      <c r="CP498" s="119"/>
      <c r="CQ498" s="119"/>
      <c r="CR498" s="119"/>
      <c r="CS498" s="119"/>
      <c r="CT498" s="119"/>
      <c r="CU498" s="119"/>
      <c r="CV498" s="119"/>
      <c r="CW498" s="15"/>
      <c r="CX498" s="15"/>
      <c r="CY498" s="15"/>
    </row>
    <row r="499" spans="1:103" ht="15" customHeight="1" x14ac:dyDescent="0.2">
      <c r="A499" s="7">
        <v>498</v>
      </c>
      <c r="B499" s="127">
        <v>44428</v>
      </c>
      <c r="C499" s="119" t="s">
        <v>131</v>
      </c>
      <c r="D499" s="119" t="s">
        <v>63</v>
      </c>
      <c r="E499" s="119"/>
      <c r="F499" s="119"/>
      <c r="G499" s="119" t="s">
        <v>2816</v>
      </c>
      <c r="H499" s="119" t="s">
        <v>28</v>
      </c>
      <c r="I499" s="119" t="s">
        <v>2817</v>
      </c>
      <c r="J499" s="120">
        <v>3057646515</v>
      </c>
      <c r="K499" s="120">
        <v>3</v>
      </c>
      <c r="L499" s="129">
        <v>959553</v>
      </c>
      <c r="M499" s="128">
        <v>765194</v>
      </c>
      <c r="N499" s="119" t="s">
        <v>2818</v>
      </c>
      <c r="O499" s="121" t="s">
        <v>2819</v>
      </c>
      <c r="P499" s="122">
        <v>1</v>
      </c>
      <c r="Q499" s="122">
        <v>0</v>
      </c>
      <c r="R499" s="122">
        <v>0</v>
      </c>
      <c r="S499" s="122">
        <v>0</v>
      </c>
      <c r="T499" s="122">
        <v>0</v>
      </c>
      <c r="U499" s="122">
        <v>0</v>
      </c>
      <c r="V499" s="122">
        <v>0</v>
      </c>
      <c r="W499" s="119"/>
      <c r="X499" s="119"/>
      <c r="Y499" s="119" t="s">
        <v>2820</v>
      </c>
      <c r="Z499" s="119"/>
      <c r="AA499" s="119"/>
      <c r="AB499" s="119"/>
      <c r="AC499" s="122">
        <v>100</v>
      </c>
      <c r="AD499" s="119"/>
      <c r="AE499" s="119"/>
      <c r="AF499" s="119"/>
      <c r="AG499" s="119"/>
      <c r="AH499" s="119"/>
      <c r="AI499" s="119"/>
      <c r="AJ499" s="119"/>
      <c r="AK499" s="119"/>
      <c r="AL499" s="119"/>
      <c r="AM499" s="119"/>
      <c r="AN499" s="119"/>
      <c r="AO499" s="119"/>
      <c r="AP499" s="119"/>
      <c r="AQ499" s="119"/>
      <c r="AR499" s="119"/>
      <c r="AS499" s="119"/>
      <c r="AT499" s="119"/>
      <c r="AU499" s="119"/>
      <c r="AV499" s="119"/>
      <c r="AW499" s="119"/>
      <c r="AX499" s="119"/>
      <c r="AY499" s="119"/>
      <c r="AZ499" s="119"/>
      <c r="BA499" s="119"/>
      <c r="BB499" s="119"/>
      <c r="BC499" s="119"/>
      <c r="BD499" s="119"/>
      <c r="BE499" s="119"/>
      <c r="BF499" s="119"/>
      <c r="BG499" s="119"/>
      <c r="BH499" s="119"/>
      <c r="BI499" s="119"/>
      <c r="BJ499" s="119"/>
      <c r="BK499" s="119"/>
      <c r="BL499" s="119"/>
      <c r="BM499" s="119"/>
      <c r="BN499" s="119"/>
      <c r="BO499" s="119"/>
      <c r="BP499" s="119"/>
      <c r="BQ499" s="119"/>
      <c r="BR499" s="119"/>
      <c r="BS499" s="119"/>
      <c r="BT499" s="119"/>
      <c r="BU499" s="119"/>
      <c r="BV499" s="119"/>
      <c r="BW499" s="119"/>
      <c r="BX499" s="119"/>
      <c r="BY499" s="119"/>
      <c r="BZ499" s="119"/>
      <c r="CA499" s="119"/>
      <c r="CB499" s="119"/>
      <c r="CC499" s="119"/>
      <c r="CD499" s="119"/>
      <c r="CE499" s="119"/>
      <c r="CF499" s="119"/>
      <c r="CG499" s="119"/>
      <c r="CH499" s="119"/>
      <c r="CI499" s="119"/>
      <c r="CJ499" s="119"/>
      <c r="CK499" s="119"/>
      <c r="CL499" s="119"/>
      <c r="CM499" s="119"/>
      <c r="CN499" s="119"/>
      <c r="CO499" s="119"/>
      <c r="CP499" s="119"/>
      <c r="CQ499" s="119"/>
      <c r="CR499" s="119"/>
      <c r="CS499" s="119"/>
      <c r="CT499" s="119"/>
      <c r="CU499" s="119"/>
      <c r="CV499" s="119"/>
      <c r="CW499" s="15"/>
      <c r="CX499" s="15"/>
      <c r="CY499" s="15"/>
    </row>
    <row r="500" spans="1:103" ht="15" customHeight="1" x14ac:dyDescent="0.2">
      <c r="A500" s="7">
        <v>499</v>
      </c>
      <c r="B500" s="113">
        <v>44428</v>
      </c>
      <c r="C500" s="10" t="s">
        <v>115</v>
      </c>
      <c r="D500" s="10" t="s">
        <v>26</v>
      </c>
      <c r="E500" s="10"/>
      <c r="F500" s="10"/>
      <c r="G500" s="10" t="s">
        <v>2821</v>
      </c>
      <c r="H500" s="10" t="s">
        <v>101</v>
      </c>
      <c r="I500" s="10" t="s">
        <v>2822</v>
      </c>
      <c r="J500" s="11">
        <v>3165450339</v>
      </c>
      <c r="K500" s="11">
        <v>17</v>
      </c>
      <c r="L500" s="53">
        <v>337003514</v>
      </c>
      <c r="M500" s="53">
        <v>7652352556</v>
      </c>
      <c r="N500" s="10" t="s">
        <v>2804</v>
      </c>
      <c r="O500" s="10" t="s">
        <v>2823</v>
      </c>
      <c r="P500" s="10">
        <v>3</v>
      </c>
      <c r="Q500" s="10">
        <v>0</v>
      </c>
      <c r="R500" s="10">
        <v>0</v>
      </c>
      <c r="S500" s="10">
        <v>0</v>
      </c>
      <c r="T500" s="10">
        <v>1</v>
      </c>
      <c r="U500" s="10">
        <v>0</v>
      </c>
      <c r="V500" s="10">
        <v>0</v>
      </c>
      <c r="W500" s="10"/>
      <c r="X500" s="10"/>
      <c r="Y500" s="10" t="s">
        <v>2824</v>
      </c>
      <c r="Z500" s="10"/>
      <c r="AA500" s="10"/>
      <c r="AB500" s="10"/>
      <c r="AC500" s="10">
        <v>456</v>
      </c>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row>
    <row r="501" spans="1:103" ht="15" customHeight="1" x14ac:dyDescent="0.2">
      <c r="A501" s="7">
        <v>500</v>
      </c>
      <c r="B501" s="113">
        <v>44428</v>
      </c>
      <c r="C501" s="10" t="s">
        <v>84</v>
      </c>
      <c r="D501" s="10" t="s">
        <v>35</v>
      </c>
      <c r="E501" s="10"/>
      <c r="F501" s="113">
        <v>44413</v>
      </c>
      <c r="G501" s="10" t="s">
        <v>2825</v>
      </c>
      <c r="H501" s="10" t="s">
        <v>28</v>
      </c>
      <c r="I501" s="10" t="s">
        <v>2826</v>
      </c>
      <c r="J501" s="11">
        <v>3976184</v>
      </c>
      <c r="K501" s="11">
        <v>17</v>
      </c>
      <c r="L501" s="11" t="s">
        <v>2827</v>
      </c>
      <c r="M501" s="11"/>
      <c r="N501" s="10" t="s">
        <v>2828</v>
      </c>
      <c r="O501" s="10" t="s">
        <v>2829</v>
      </c>
      <c r="P501" s="10">
        <v>1</v>
      </c>
      <c r="Q501" s="10">
        <v>0</v>
      </c>
      <c r="R501" s="10">
        <v>0</v>
      </c>
      <c r="S501" s="10">
        <v>0</v>
      </c>
      <c r="T501" s="10">
        <v>0</v>
      </c>
      <c r="U501" s="10">
        <v>0</v>
      </c>
      <c r="V501" s="10">
        <v>1</v>
      </c>
      <c r="W501" s="10" t="s">
        <v>2245</v>
      </c>
      <c r="X501" s="10"/>
      <c r="Y501" s="10" t="s">
        <v>2830</v>
      </c>
      <c r="Z501" s="10"/>
      <c r="AA501" s="10"/>
      <c r="AB501" s="10"/>
      <c r="AC501" s="10">
        <v>60</v>
      </c>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15"/>
    </row>
    <row r="502" spans="1:103" ht="15" customHeight="1" x14ac:dyDescent="0.2">
      <c r="A502" s="7">
        <v>501</v>
      </c>
      <c r="B502" s="113">
        <v>44428</v>
      </c>
      <c r="C502" s="10" t="s">
        <v>84</v>
      </c>
      <c r="D502" s="10" t="s">
        <v>35</v>
      </c>
      <c r="E502" s="10"/>
      <c r="F502" s="14">
        <v>44119</v>
      </c>
      <c r="G502" s="10" t="s">
        <v>2831</v>
      </c>
      <c r="H502" s="10" t="s">
        <v>28</v>
      </c>
      <c r="I502" s="10" t="s">
        <v>2832</v>
      </c>
      <c r="J502" s="11">
        <v>3346664</v>
      </c>
      <c r="K502" s="11">
        <v>8</v>
      </c>
      <c r="L502" s="11"/>
      <c r="M502" s="11"/>
      <c r="N502" s="10" t="s">
        <v>2833</v>
      </c>
      <c r="O502" s="94" t="s">
        <v>2834</v>
      </c>
      <c r="P502" s="10">
        <v>1</v>
      </c>
      <c r="Q502" s="10">
        <v>0</v>
      </c>
      <c r="R502" s="10">
        <v>0</v>
      </c>
      <c r="S502" s="10">
        <v>0</v>
      </c>
      <c r="T502" s="10">
        <v>0</v>
      </c>
      <c r="U502" s="10">
        <v>0</v>
      </c>
      <c r="V502" s="10">
        <v>1</v>
      </c>
      <c r="W502" s="24" t="s">
        <v>2835</v>
      </c>
      <c r="X502" s="10"/>
      <c r="Y502" s="10" t="s">
        <v>2830</v>
      </c>
      <c r="Z502" s="10"/>
      <c r="AA502" s="10"/>
      <c r="AB502" s="10"/>
      <c r="AC502" s="10">
        <v>60</v>
      </c>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row>
    <row r="503" spans="1:103" ht="15" customHeight="1" x14ac:dyDescent="0.2">
      <c r="A503" s="7">
        <v>502</v>
      </c>
      <c r="B503" s="113">
        <v>44428</v>
      </c>
      <c r="C503" s="10" t="s">
        <v>84</v>
      </c>
      <c r="D503" s="10" t="s">
        <v>63</v>
      </c>
      <c r="E503" s="10"/>
      <c r="F503" s="10"/>
      <c r="G503" s="10" t="s">
        <v>2836</v>
      </c>
      <c r="H503" s="10" t="s">
        <v>28</v>
      </c>
      <c r="I503" s="10" t="s">
        <v>2837</v>
      </c>
      <c r="J503" s="11">
        <v>5242444</v>
      </c>
      <c r="K503" s="11">
        <v>17</v>
      </c>
      <c r="L503" s="11"/>
      <c r="M503" s="11"/>
      <c r="N503" s="10" t="s">
        <v>2838</v>
      </c>
      <c r="O503" s="94" t="s">
        <v>2839</v>
      </c>
      <c r="P503" s="10">
        <v>1</v>
      </c>
      <c r="Q503" s="10">
        <v>0</v>
      </c>
      <c r="R503" s="10">
        <v>0</v>
      </c>
      <c r="S503" s="10">
        <v>0</v>
      </c>
      <c r="T503" s="10">
        <v>0</v>
      </c>
      <c r="U503" s="10">
        <v>0</v>
      </c>
      <c r="V503" s="10">
        <v>0</v>
      </c>
      <c r="W503" s="10"/>
      <c r="X503" s="10"/>
      <c r="Y503" s="10" t="s">
        <v>2840</v>
      </c>
      <c r="Z503" s="10"/>
      <c r="AA503" s="10"/>
      <c r="AB503" s="10"/>
      <c r="AC503" s="10">
        <v>40</v>
      </c>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row>
    <row r="504" spans="1:103" ht="15" customHeight="1" x14ac:dyDescent="0.2">
      <c r="A504" s="7">
        <v>503</v>
      </c>
      <c r="B504" s="113">
        <v>44428</v>
      </c>
      <c r="C504" s="10" t="s">
        <v>84</v>
      </c>
      <c r="D504" s="10" t="s">
        <v>26</v>
      </c>
      <c r="E504" s="10"/>
      <c r="F504" s="10"/>
      <c r="G504" s="10" t="s">
        <v>2841</v>
      </c>
      <c r="H504" s="10" t="s">
        <v>28</v>
      </c>
      <c r="I504" s="10" t="s">
        <v>2842</v>
      </c>
      <c r="J504" s="11">
        <v>3137934107</v>
      </c>
      <c r="K504" s="11">
        <v>8</v>
      </c>
      <c r="L504" s="11"/>
      <c r="M504" s="11"/>
      <c r="N504" s="10" t="s">
        <v>2843</v>
      </c>
      <c r="O504" s="10" t="s">
        <v>2844</v>
      </c>
      <c r="P504" s="10">
        <v>1</v>
      </c>
      <c r="Q504" s="10">
        <v>0</v>
      </c>
      <c r="R504" s="10">
        <v>0</v>
      </c>
      <c r="S504" s="10">
        <v>0</v>
      </c>
      <c r="T504" s="10">
        <v>0</v>
      </c>
      <c r="U504" s="10">
        <v>0</v>
      </c>
      <c r="V504" s="10">
        <v>0</v>
      </c>
      <c r="W504" s="10"/>
      <c r="X504" s="10"/>
      <c r="Y504" s="10"/>
      <c r="Z504" s="10"/>
      <c r="AA504" s="10"/>
      <c r="AB504" s="10"/>
      <c r="AC504" s="10">
        <v>50</v>
      </c>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row>
    <row r="505" spans="1:103" ht="15" customHeight="1" x14ac:dyDescent="0.2">
      <c r="A505" s="7">
        <v>504</v>
      </c>
      <c r="B505" s="113">
        <v>44432</v>
      </c>
      <c r="C505" s="10" t="s">
        <v>115</v>
      </c>
      <c r="D505" s="10" t="s">
        <v>26</v>
      </c>
      <c r="E505" s="10" t="s">
        <v>469</v>
      </c>
      <c r="F505" s="10"/>
      <c r="G505" s="10" t="s">
        <v>2845</v>
      </c>
      <c r="H505" s="10" t="s">
        <v>101</v>
      </c>
      <c r="I505" s="10" t="s">
        <v>2846</v>
      </c>
      <c r="J505" s="11">
        <v>3223124300</v>
      </c>
      <c r="K505" s="11">
        <v>2</v>
      </c>
      <c r="L505" s="53">
        <v>34575905</v>
      </c>
      <c r="M505" s="53">
        <v>765334936</v>
      </c>
      <c r="N505" s="10" t="s">
        <v>2847</v>
      </c>
      <c r="O505" s="10" t="s">
        <v>2848</v>
      </c>
      <c r="P505" s="10">
        <v>1</v>
      </c>
      <c r="Q505" s="10">
        <v>0</v>
      </c>
      <c r="R505" s="10">
        <v>0</v>
      </c>
      <c r="S505" s="10">
        <v>0</v>
      </c>
      <c r="T505" s="10">
        <v>1</v>
      </c>
      <c r="U505" s="10">
        <v>0</v>
      </c>
      <c r="V505" s="10">
        <v>0</v>
      </c>
      <c r="W505" s="10"/>
      <c r="X505" s="10"/>
      <c r="Y505" s="10" t="s">
        <v>2849</v>
      </c>
      <c r="Z505" s="10"/>
      <c r="AA505" s="10"/>
      <c r="AB505" s="10"/>
      <c r="AC505" s="10">
        <v>19</v>
      </c>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5"/>
      <c r="CX505" s="15"/>
      <c r="CY505" s="15"/>
    </row>
    <row r="506" spans="1:103" ht="15" customHeight="1" x14ac:dyDescent="0.2">
      <c r="A506" s="7">
        <v>505</v>
      </c>
      <c r="B506" s="114">
        <v>44432</v>
      </c>
      <c r="C506" s="61" t="s">
        <v>131</v>
      </c>
      <c r="D506" s="61" t="s">
        <v>26</v>
      </c>
      <c r="E506" s="61"/>
      <c r="F506" s="61"/>
      <c r="G506" s="61" t="s">
        <v>2850</v>
      </c>
      <c r="H506" s="61" t="s">
        <v>28</v>
      </c>
      <c r="I506" s="61" t="s">
        <v>2851</v>
      </c>
      <c r="J506" s="107">
        <v>8801401</v>
      </c>
      <c r="K506" s="107">
        <v>3</v>
      </c>
      <c r="L506" s="130">
        <v>974163</v>
      </c>
      <c r="M506" s="115">
        <v>765280</v>
      </c>
      <c r="N506" s="61" t="s">
        <v>2852</v>
      </c>
      <c r="O506" s="116" t="s">
        <v>2853</v>
      </c>
      <c r="P506" s="109">
        <v>1</v>
      </c>
      <c r="Q506" s="109">
        <v>0</v>
      </c>
      <c r="R506" s="109">
        <v>0</v>
      </c>
      <c r="S506" s="109">
        <v>0</v>
      </c>
      <c r="T506" s="109">
        <v>0</v>
      </c>
      <c r="U506" s="109">
        <v>0</v>
      </c>
      <c r="V506" s="109">
        <v>0</v>
      </c>
      <c r="W506" s="61"/>
      <c r="X506" s="61"/>
      <c r="Y506" s="61" t="s">
        <v>2854</v>
      </c>
      <c r="Z506" s="61"/>
      <c r="AA506" s="61"/>
      <c r="AB506" s="61"/>
      <c r="AC506" s="109">
        <v>20</v>
      </c>
      <c r="AD506" s="61"/>
      <c r="AE506" s="61"/>
      <c r="AF506" s="61"/>
      <c r="AG506" s="61"/>
      <c r="AH506" s="61"/>
      <c r="AI506" s="61"/>
      <c r="AJ506" s="61"/>
      <c r="AK506" s="61"/>
      <c r="AL506" s="61"/>
      <c r="AM506" s="61"/>
      <c r="AN506" s="61"/>
      <c r="AO506" s="61"/>
      <c r="AP506" s="61"/>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c r="CA506" s="61"/>
      <c r="CB506" s="61"/>
      <c r="CC506" s="61"/>
      <c r="CD506" s="61"/>
      <c r="CE506" s="61"/>
      <c r="CF506" s="61"/>
      <c r="CG506" s="61"/>
      <c r="CH506" s="61"/>
      <c r="CI506" s="61"/>
      <c r="CJ506" s="61"/>
      <c r="CK506" s="61"/>
      <c r="CL506" s="61"/>
      <c r="CM506" s="61"/>
      <c r="CN506" s="61"/>
      <c r="CO506" s="61"/>
      <c r="CP506" s="61"/>
      <c r="CQ506" s="61"/>
      <c r="CR506" s="61"/>
      <c r="CS506" s="61"/>
      <c r="CT506" s="61"/>
      <c r="CU506" s="61"/>
      <c r="CV506" s="61"/>
      <c r="CW506" s="15"/>
      <c r="CX506" s="15"/>
      <c r="CY506" s="15"/>
    </row>
    <row r="507" spans="1:103" ht="15" customHeight="1" x14ac:dyDescent="0.2">
      <c r="A507" s="7">
        <v>506</v>
      </c>
      <c r="B507" s="127">
        <v>44432</v>
      </c>
      <c r="C507" s="119" t="s">
        <v>131</v>
      </c>
      <c r="D507" s="119" t="s">
        <v>35</v>
      </c>
      <c r="E507" s="119"/>
      <c r="F507" s="127">
        <v>44411</v>
      </c>
      <c r="G507" s="119" t="s">
        <v>2855</v>
      </c>
      <c r="H507" s="119" t="s">
        <v>28</v>
      </c>
      <c r="I507" s="119" t="s">
        <v>2856</v>
      </c>
      <c r="J507" s="120" t="s">
        <v>2857</v>
      </c>
      <c r="K507" s="120">
        <v>3</v>
      </c>
      <c r="L507" s="129">
        <v>960649</v>
      </c>
      <c r="M507" s="128">
        <v>765288</v>
      </c>
      <c r="N507" s="119" t="s">
        <v>2858</v>
      </c>
      <c r="O507" s="121" t="s">
        <v>2859</v>
      </c>
      <c r="P507" s="122">
        <v>1</v>
      </c>
      <c r="Q507" s="122">
        <v>0</v>
      </c>
      <c r="R507" s="122">
        <v>0</v>
      </c>
      <c r="S507" s="122">
        <v>0</v>
      </c>
      <c r="T507" s="122">
        <v>0</v>
      </c>
      <c r="U507" s="122">
        <v>0</v>
      </c>
      <c r="V507" s="122">
        <v>1</v>
      </c>
      <c r="W507" s="119" t="s">
        <v>42</v>
      </c>
      <c r="X507" s="127">
        <v>44411</v>
      </c>
      <c r="Y507" s="119" t="s">
        <v>2860</v>
      </c>
      <c r="Z507" s="119"/>
      <c r="AA507" s="119"/>
      <c r="AB507" s="119"/>
      <c r="AC507" s="122">
        <v>300</v>
      </c>
      <c r="AD507" s="119"/>
      <c r="AE507" s="119"/>
      <c r="AF507" s="119"/>
      <c r="AG507" s="119"/>
      <c r="AH507" s="119"/>
      <c r="AI507" s="119"/>
      <c r="AJ507" s="119"/>
      <c r="AK507" s="119"/>
      <c r="AL507" s="119"/>
      <c r="AM507" s="119"/>
      <c r="AN507" s="119"/>
      <c r="AO507" s="119"/>
      <c r="AP507" s="119"/>
      <c r="AQ507" s="119"/>
      <c r="AR507" s="119"/>
      <c r="AS507" s="119"/>
      <c r="AT507" s="119"/>
      <c r="AU507" s="119"/>
      <c r="AV507" s="119"/>
      <c r="AW507" s="119"/>
      <c r="AX507" s="119"/>
      <c r="AY507" s="119"/>
      <c r="AZ507" s="119"/>
      <c r="BA507" s="119"/>
      <c r="BB507" s="119"/>
      <c r="BC507" s="119"/>
      <c r="BD507" s="119"/>
      <c r="BE507" s="119"/>
      <c r="BF507" s="119"/>
      <c r="BG507" s="119"/>
      <c r="BH507" s="119"/>
      <c r="BI507" s="119"/>
      <c r="BJ507" s="119"/>
      <c r="BK507" s="119"/>
      <c r="BL507" s="119"/>
      <c r="BM507" s="119"/>
      <c r="BN507" s="119"/>
      <c r="BO507" s="119"/>
      <c r="BP507" s="119"/>
      <c r="BQ507" s="119"/>
      <c r="BR507" s="119"/>
      <c r="BS507" s="119"/>
      <c r="BT507" s="119"/>
      <c r="BU507" s="119"/>
      <c r="BV507" s="119"/>
      <c r="BW507" s="119"/>
      <c r="BX507" s="119"/>
      <c r="BY507" s="119"/>
      <c r="BZ507" s="119"/>
      <c r="CA507" s="119"/>
      <c r="CB507" s="119"/>
      <c r="CC507" s="119"/>
      <c r="CD507" s="119"/>
      <c r="CE507" s="119"/>
      <c r="CF507" s="119"/>
      <c r="CG507" s="119"/>
      <c r="CH507" s="119"/>
      <c r="CI507" s="119"/>
      <c r="CJ507" s="119"/>
      <c r="CK507" s="119"/>
      <c r="CL507" s="119"/>
      <c r="CM507" s="119"/>
      <c r="CN507" s="119"/>
      <c r="CO507" s="119"/>
      <c r="CP507" s="119"/>
      <c r="CQ507" s="119"/>
      <c r="CR507" s="119"/>
      <c r="CS507" s="119"/>
      <c r="CT507" s="119"/>
      <c r="CU507" s="119"/>
      <c r="CV507" s="119"/>
      <c r="CW507" s="15"/>
      <c r="CX507" s="15"/>
      <c r="CY507" s="15"/>
    </row>
    <row r="508" spans="1:103" ht="15" customHeight="1" x14ac:dyDescent="0.2">
      <c r="A508" s="7">
        <v>507</v>
      </c>
      <c r="B508" s="124">
        <v>44432</v>
      </c>
      <c r="C508" s="119" t="s">
        <v>115</v>
      </c>
      <c r="D508" s="119" t="s">
        <v>26</v>
      </c>
      <c r="E508" s="119" t="s">
        <v>469</v>
      </c>
      <c r="F508" s="119"/>
      <c r="G508" s="119" t="s">
        <v>2861</v>
      </c>
      <c r="H508" s="119" t="s">
        <v>28</v>
      </c>
      <c r="I508" s="119" t="s">
        <v>2862</v>
      </c>
      <c r="J508" s="120">
        <v>3702228</v>
      </c>
      <c r="K508" s="120">
        <v>2</v>
      </c>
      <c r="L508" s="128">
        <v>345462177</v>
      </c>
      <c r="M508" s="128">
        <v>7653661173</v>
      </c>
      <c r="N508" s="119" t="s">
        <v>2863</v>
      </c>
      <c r="O508" s="119" t="s">
        <v>2864</v>
      </c>
      <c r="P508" s="119">
        <v>4</v>
      </c>
      <c r="Q508" s="119">
        <v>12</v>
      </c>
      <c r="R508" s="119">
        <v>0</v>
      </c>
      <c r="S508" s="119">
        <v>0</v>
      </c>
      <c r="T508" s="119">
        <v>0</v>
      </c>
      <c r="U508" s="119">
        <v>0</v>
      </c>
      <c r="V508" s="119">
        <v>0</v>
      </c>
      <c r="W508" s="119"/>
      <c r="X508" s="119"/>
      <c r="Y508" s="119" t="s">
        <v>2865</v>
      </c>
      <c r="Z508" s="119"/>
      <c r="AA508" s="119"/>
      <c r="AB508" s="119"/>
      <c r="AC508" s="119">
        <v>350</v>
      </c>
      <c r="AD508" s="119"/>
      <c r="AE508" s="119"/>
      <c r="AF508" s="119"/>
      <c r="AG508" s="119"/>
      <c r="AH508" s="119"/>
      <c r="AI508" s="119"/>
      <c r="AJ508" s="119"/>
      <c r="AK508" s="119"/>
      <c r="AL508" s="119"/>
      <c r="AM508" s="119"/>
      <c r="AN508" s="119"/>
      <c r="AO508" s="119"/>
      <c r="AP508" s="119"/>
      <c r="AQ508" s="119"/>
      <c r="AR508" s="119"/>
      <c r="AS508" s="119"/>
      <c r="AT508" s="119"/>
      <c r="AU508" s="119"/>
      <c r="AV508" s="119"/>
      <c r="AW508" s="119"/>
      <c r="AX508" s="119"/>
      <c r="AY508" s="119"/>
      <c r="AZ508" s="119"/>
      <c r="BA508" s="119"/>
      <c r="BB508" s="119"/>
      <c r="BC508" s="119"/>
      <c r="BD508" s="119"/>
      <c r="BE508" s="119"/>
      <c r="BF508" s="119"/>
      <c r="BG508" s="119"/>
      <c r="BH508" s="119"/>
      <c r="BI508" s="119"/>
      <c r="BJ508" s="119"/>
      <c r="BK508" s="119"/>
      <c r="BL508" s="119"/>
      <c r="BM508" s="119"/>
      <c r="BN508" s="119"/>
      <c r="BO508" s="119"/>
      <c r="BP508" s="119"/>
      <c r="BQ508" s="119"/>
      <c r="BR508" s="119"/>
      <c r="BS508" s="119"/>
      <c r="BT508" s="119"/>
      <c r="BU508" s="119"/>
      <c r="BV508" s="119"/>
      <c r="BW508" s="119"/>
      <c r="BX508" s="119"/>
      <c r="BY508" s="119"/>
      <c r="BZ508" s="119"/>
      <c r="CA508" s="119"/>
      <c r="CB508" s="119"/>
      <c r="CC508" s="119"/>
      <c r="CD508" s="119"/>
      <c r="CE508" s="119"/>
      <c r="CF508" s="119"/>
      <c r="CG508" s="119"/>
      <c r="CH508" s="119"/>
      <c r="CI508" s="119"/>
      <c r="CJ508" s="119"/>
      <c r="CK508" s="119"/>
      <c r="CL508" s="119"/>
      <c r="CM508" s="119"/>
      <c r="CN508" s="119"/>
      <c r="CO508" s="119"/>
      <c r="CP508" s="119"/>
      <c r="CQ508" s="119"/>
      <c r="CR508" s="119"/>
      <c r="CS508" s="119"/>
      <c r="CT508" s="119"/>
      <c r="CU508" s="119"/>
      <c r="CV508" s="119"/>
      <c r="CW508" s="15"/>
      <c r="CX508" s="15"/>
      <c r="CY508" s="15"/>
    </row>
    <row r="509" spans="1:103" ht="15" customHeight="1" x14ac:dyDescent="0.2">
      <c r="A509" s="7">
        <v>508</v>
      </c>
      <c r="B509" s="124">
        <v>44432</v>
      </c>
      <c r="C509" s="119" t="s">
        <v>84</v>
      </c>
      <c r="D509" s="119" t="s">
        <v>26</v>
      </c>
      <c r="E509" s="119"/>
      <c r="F509" s="119"/>
      <c r="G509" s="119" t="s">
        <v>2866</v>
      </c>
      <c r="H509" s="119" t="s">
        <v>28</v>
      </c>
      <c r="I509" s="119" t="s">
        <v>2867</v>
      </c>
      <c r="J509" s="120">
        <v>3168310237</v>
      </c>
      <c r="K509" s="120">
        <v>2</v>
      </c>
      <c r="L509" s="128">
        <v>3475929</v>
      </c>
      <c r="M509" s="128">
        <v>76529191</v>
      </c>
      <c r="N509" s="119" t="s">
        <v>2868</v>
      </c>
      <c r="O509" s="119" t="s">
        <v>2869</v>
      </c>
      <c r="P509" s="119">
        <v>5</v>
      </c>
      <c r="Q509" s="119">
        <v>0</v>
      </c>
      <c r="R509" s="119">
        <v>0</v>
      </c>
      <c r="S509" s="119">
        <v>0</v>
      </c>
      <c r="T509" s="119">
        <v>0</v>
      </c>
      <c r="U509" s="119">
        <v>0</v>
      </c>
      <c r="V509" s="119">
        <v>0</v>
      </c>
      <c r="W509" s="119"/>
      <c r="X509" s="119"/>
      <c r="Y509" s="119" t="s">
        <v>1429</v>
      </c>
      <c r="Z509" s="119"/>
      <c r="AA509" s="119"/>
      <c r="AB509" s="119"/>
      <c r="AC509" s="131">
        <v>120</v>
      </c>
      <c r="AD509" s="119"/>
      <c r="AE509" s="119"/>
      <c r="AF509" s="119"/>
      <c r="AG509" s="119"/>
      <c r="AH509" s="119"/>
      <c r="AI509" s="119"/>
      <c r="AJ509" s="119"/>
      <c r="AK509" s="119"/>
      <c r="AL509" s="119"/>
      <c r="AM509" s="119"/>
      <c r="AN509" s="119"/>
      <c r="AO509" s="119"/>
      <c r="AP509" s="119"/>
      <c r="AQ509" s="119"/>
      <c r="AR509" s="119"/>
      <c r="AS509" s="119"/>
      <c r="AT509" s="119"/>
      <c r="AU509" s="119"/>
      <c r="AV509" s="119"/>
      <c r="AW509" s="119"/>
      <c r="AX509" s="119"/>
      <c r="AY509" s="119"/>
      <c r="AZ509" s="119"/>
      <c r="BA509" s="119"/>
      <c r="BB509" s="119"/>
      <c r="BC509" s="119"/>
      <c r="BD509" s="119"/>
      <c r="BE509" s="119"/>
      <c r="BF509" s="119"/>
      <c r="BG509" s="119"/>
      <c r="BH509" s="119"/>
      <c r="BI509" s="119"/>
      <c r="BJ509" s="119"/>
      <c r="BK509" s="119"/>
      <c r="BL509" s="119"/>
      <c r="BM509" s="119"/>
      <c r="BN509" s="119"/>
      <c r="BO509" s="119"/>
      <c r="BP509" s="119"/>
      <c r="BQ509" s="119"/>
      <c r="BR509" s="119"/>
      <c r="BS509" s="119"/>
      <c r="BT509" s="119"/>
      <c r="BU509" s="119"/>
      <c r="BV509" s="119"/>
      <c r="BW509" s="119"/>
      <c r="BX509" s="119"/>
      <c r="BY509" s="119"/>
      <c r="BZ509" s="119"/>
      <c r="CA509" s="119"/>
      <c r="CB509" s="119"/>
      <c r="CC509" s="119"/>
      <c r="CD509" s="119"/>
      <c r="CE509" s="119"/>
      <c r="CF509" s="119"/>
      <c r="CG509" s="119"/>
      <c r="CH509" s="119"/>
      <c r="CI509" s="119"/>
      <c r="CJ509" s="119"/>
      <c r="CK509" s="119"/>
      <c r="CL509" s="119"/>
      <c r="CM509" s="119"/>
      <c r="CN509" s="119"/>
      <c r="CO509" s="119"/>
      <c r="CP509" s="119"/>
      <c r="CQ509" s="119"/>
      <c r="CR509" s="119"/>
      <c r="CS509" s="119"/>
      <c r="CT509" s="119"/>
      <c r="CU509" s="119"/>
      <c r="CV509" s="119"/>
      <c r="CW509" s="15"/>
      <c r="CX509" s="15"/>
      <c r="CY509" s="15"/>
    </row>
    <row r="510" spans="1:103" ht="15" customHeight="1" x14ac:dyDescent="0.2">
      <c r="A510" s="7">
        <v>509</v>
      </c>
      <c r="B510" s="124">
        <v>44432</v>
      </c>
      <c r="C510" s="119" t="s">
        <v>25</v>
      </c>
      <c r="D510" s="119" t="s">
        <v>35</v>
      </c>
      <c r="E510" s="119"/>
      <c r="F510" s="124">
        <v>44775</v>
      </c>
      <c r="G510" s="119" t="s">
        <v>2870</v>
      </c>
      <c r="H510" s="119" t="s">
        <v>28</v>
      </c>
      <c r="I510" s="119" t="s">
        <v>2871</v>
      </c>
      <c r="J510" s="120">
        <v>3043751896</v>
      </c>
      <c r="K510" s="120">
        <v>17</v>
      </c>
      <c r="L510" s="128">
        <v>3419941</v>
      </c>
      <c r="M510" s="128">
        <v>76545345</v>
      </c>
      <c r="N510" s="119" t="s">
        <v>2872</v>
      </c>
      <c r="O510" s="119" t="s">
        <v>2873</v>
      </c>
      <c r="P510" s="119">
        <v>1</v>
      </c>
      <c r="Q510" s="119">
        <v>0</v>
      </c>
      <c r="R510" s="119">
        <v>0</v>
      </c>
      <c r="S510" s="119">
        <v>0</v>
      </c>
      <c r="T510" s="119">
        <v>0</v>
      </c>
      <c r="U510" s="119">
        <v>0</v>
      </c>
      <c r="V510" s="119">
        <v>1</v>
      </c>
      <c r="W510" s="119" t="s">
        <v>42</v>
      </c>
      <c r="X510" s="119"/>
      <c r="Y510" s="119" t="s">
        <v>2874</v>
      </c>
      <c r="Z510" s="119"/>
      <c r="AA510" s="119"/>
      <c r="AB510" s="119"/>
      <c r="AC510" s="131">
        <v>100</v>
      </c>
      <c r="AD510" s="119"/>
      <c r="AE510" s="119"/>
      <c r="AF510" s="119"/>
      <c r="AG510" s="119"/>
      <c r="AH510" s="119"/>
      <c r="AI510" s="119"/>
      <c r="AJ510" s="119"/>
      <c r="AK510" s="119"/>
      <c r="AL510" s="119"/>
      <c r="AM510" s="119"/>
      <c r="AN510" s="119"/>
      <c r="AO510" s="119"/>
      <c r="AP510" s="119"/>
      <c r="AQ510" s="119"/>
      <c r="AR510" s="119"/>
      <c r="AS510" s="119"/>
      <c r="AT510" s="119"/>
      <c r="AU510" s="119"/>
      <c r="AV510" s="119"/>
      <c r="AW510" s="119"/>
      <c r="AX510" s="119"/>
      <c r="AY510" s="119"/>
      <c r="AZ510" s="119"/>
      <c r="BA510" s="119"/>
      <c r="BB510" s="119"/>
      <c r="BC510" s="119"/>
      <c r="BD510" s="119"/>
      <c r="BE510" s="119"/>
      <c r="BF510" s="119"/>
      <c r="BG510" s="119"/>
      <c r="BH510" s="119"/>
      <c r="BI510" s="119"/>
      <c r="BJ510" s="119"/>
      <c r="BK510" s="119"/>
      <c r="BL510" s="119"/>
      <c r="BM510" s="119"/>
      <c r="BN510" s="119"/>
      <c r="BO510" s="119"/>
      <c r="BP510" s="119"/>
      <c r="BQ510" s="119"/>
      <c r="BR510" s="119"/>
      <c r="BS510" s="119"/>
      <c r="BT510" s="119"/>
      <c r="BU510" s="119"/>
      <c r="BV510" s="119"/>
      <c r="BW510" s="119"/>
      <c r="BX510" s="119"/>
      <c r="BY510" s="119"/>
      <c r="BZ510" s="119"/>
      <c r="CA510" s="119"/>
      <c r="CB510" s="119"/>
      <c r="CC510" s="119"/>
      <c r="CD510" s="119"/>
      <c r="CE510" s="119"/>
      <c r="CF510" s="119"/>
      <c r="CG510" s="119"/>
      <c r="CH510" s="119"/>
      <c r="CI510" s="119"/>
      <c r="CJ510" s="119"/>
      <c r="CK510" s="119"/>
      <c r="CL510" s="119"/>
      <c r="CM510" s="119"/>
      <c r="CN510" s="119"/>
      <c r="CO510" s="119"/>
      <c r="CP510" s="119"/>
      <c r="CQ510" s="119"/>
      <c r="CR510" s="119"/>
      <c r="CS510" s="119"/>
      <c r="CT510" s="119"/>
      <c r="CU510" s="119"/>
      <c r="CV510" s="119"/>
      <c r="CW510" s="15"/>
      <c r="CX510" s="15"/>
      <c r="CY510" s="15"/>
    </row>
    <row r="511" spans="1:103" ht="15" customHeight="1" x14ac:dyDescent="0.2">
      <c r="A511" s="7">
        <v>510</v>
      </c>
      <c r="B511" s="127">
        <v>44433</v>
      </c>
      <c r="C511" s="119" t="s">
        <v>131</v>
      </c>
      <c r="D511" s="119" t="s">
        <v>35</v>
      </c>
      <c r="E511" s="119" t="s">
        <v>469</v>
      </c>
      <c r="F511" s="127">
        <v>44378</v>
      </c>
      <c r="G511" s="119" t="s">
        <v>2875</v>
      </c>
      <c r="H511" s="119" t="s">
        <v>101</v>
      </c>
      <c r="I511" s="119" t="s">
        <v>2876</v>
      </c>
      <c r="J511" s="120">
        <v>3391228</v>
      </c>
      <c r="K511" s="120">
        <v>17</v>
      </c>
      <c r="L511" s="129">
        <v>739312</v>
      </c>
      <c r="M511" s="128">
        <v>765333</v>
      </c>
      <c r="N511" s="119" t="s">
        <v>2877</v>
      </c>
      <c r="O511" s="121" t="s">
        <v>2878</v>
      </c>
      <c r="P511" s="122">
        <v>4</v>
      </c>
      <c r="Q511" s="122">
        <v>0</v>
      </c>
      <c r="R511" s="122">
        <v>0</v>
      </c>
      <c r="S511" s="122">
        <v>0</v>
      </c>
      <c r="T511" s="122">
        <v>1</v>
      </c>
      <c r="U511" s="122">
        <v>1</v>
      </c>
      <c r="V511" s="122">
        <v>4</v>
      </c>
      <c r="W511" s="119" t="s">
        <v>42</v>
      </c>
      <c r="X511" s="127">
        <v>44378</v>
      </c>
      <c r="Y511" s="119" t="s">
        <v>2879</v>
      </c>
      <c r="Z511" s="119"/>
      <c r="AA511" s="119"/>
      <c r="AB511" s="119"/>
      <c r="AC511" s="122">
        <v>288</v>
      </c>
      <c r="AD511" s="119"/>
      <c r="AE511" s="119"/>
      <c r="AF511" s="119"/>
      <c r="AG511" s="119"/>
      <c r="AH511" s="119"/>
      <c r="AI511" s="119"/>
      <c r="AJ511" s="119"/>
      <c r="AK511" s="119"/>
      <c r="AL511" s="119"/>
      <c r="AM511" s="119"/>
      <c r="AN511" s="119"/>
      <c r="AO511" s="119"/>
      <c r="AP511" s="119"/>
      <c r="AQ511" s="119"/>
      <c r="AR511" s="119"/>
      <c r="AS511" s="119"/>
      <c r="AT511" s="119"/>
      <c r="AU511" s="119"/>
      <c r="AV511" s="119"/>
      <c r="AW511" s="119"/>
      <c r="AX511" s="119"/>
      <c r="AY511" s="119"/>
      <c r="AZ511" s="119"/>
      <c r="BA511" s="119"/>
      <c r="BB511" s="119"/>
      <c r="BC511" s="119"/>
      <c r="BD511" s="119"/>
      <c r="BE511" s="119"/>
      <c r="BF511" s="119"/>
      <c r="BG511" s="119"/>
      <c r="BH511" s="119"/>
      <c r="BI511" s="119"/>
      <c r="BJ511" s="119"/>
      <c r="BK511" s="119"/>
      <c r="BL511" s="119"/>
      <c r="BM511" s="119"/>
      <c r="BN511" s="119"/>
      <c r="BO511" s="119"/>
      <c r="BP511" s="119"/>
      <c r="BQ511" s="119"/>
      <c r="BR511" s="119"/>
      <c r="BS511" s="119"/>
      <c r="BT511" s="119"/>
      <c r="BU511" s="119"/>
      <c r="BV511" s="119"/>
      <c r="BW511" s="119"/>
      <c r="BX511" s="119"/>
      <c r="BY511" s="119"/>
      <c r="BZ511" s="119"/>
      <c r="CA511" s="119"/>
      <c r="CB511" s="119"/>
      <c r="CC511" s="119"/>
      <c r="CD511" s="119"/>
      <c r="CE511" s="119"/>
      <c r="CF511" s="119"/>
      <c r="CG511" s="119"/>
      <c r="CH511" s="119"/>
      <c r="CI511" s="119"/>
      <c r="CJ511" s="119"/>
      <c r="CK511" s="119"/>
      <c r="CL511" s="119"/>
      <c r="CM511" s="119"/>
      <c r="CN511" s="119"/>
      <c r="CO511" s="119"/>
      <c r="CP511" s="119"/>
      <c r="CQ511" s="119"/>
      <c r="CR511" s="119"/>
      <c r="CS511" s="119"/>
      <c r="CT511" s="119"/>
      <c r="CU511" s="119"/>
      <c r="CV511" s="119"/>
      <c r="CW511" s="15"/>
      <c r="CX511" s="15"/>
      <c r="CY511" s="15"/>
    </row>
    <row r="512" spans="1:103" ht="15" customHeight="1" x14ac:dyDescent="0.2">
      <c r="A512" s="7">
        <v>511</v>
      </c>
      <c r="B512" s="127">
        <v>44433</v>
      </c>
      <c r="C512" s="119" t="s">
        <v>131</v>
      </c>
      <c r="D512" s="119" t="s">
        <v>35</v>
      </c>
      <c r="E512" s="119"/>
      <c r="F512" s="127">
        <v>44410</v>
      </c>
      <c r="G512" s="119" t="s">
        <v>2880</v>
      </c>
      <c r="H512" s="119" t="s">
        <v>101</v>
      </c>
      <c r="I512" s="119" t="s">
        <v>2881</v>
      </c>
      <c r="J512" s="120">
        <v>3017303440</v>
      </c>
      <c r="K512" s="120">
        <v>17</v>
      </c>
      <c r="L512" s="129">
        <v>702057</v>
      </c>
      <c r="M512" s="128">
        <v>765366</v>
      </c>
      <c r="N512" s="119" t="s">
        <v>2877</v>
      </c>
      <c r="O512" s="121" t="s">
        <v>2882</v>
      </c>
      <c r="P512" s="122">
        <v>0</v>
      </c>
      <c r="Q512" s="122">
        <v>0</v>
      </c>
      <c r="R512" s="122">
        <v>0</v>
      </c>
      <c r="S512" s="122">
        <v>1</v>
      </c>
      <c r="T512" s="122">
        <v>0</v>
      </c>
      <c r="U512" s="122">
        <v>0</v>
      </c>
      <c r="V512" s="122">
        <v>1</v>
      </c>
      <c r="W512" s="119" t="s">
        <v>42</v>
      </c>
      <c r="X512" s="127">
        <v>44410</v>
      </c>
      <c r="Y512" s="119" t="s">
        <v>2883</v>
      </c>
      <c r="Z512" s="119"/>
      <c r="AA512" s="119"/>
      <c r="AB512" s="119"/>
      <c r="AC512" s="122">
        <v>24</v>
      </c>
      <c r="AD512" s="119"/>
      <c r="AE512" s="119"/>
      <c r="AF512" s="119"/>
      <c r="AG512" s="119"/>
      <c r="AH512" s="119"/>
      <c r="AI512" s="119"/>
      <c r="AJ512" s="119"/>
      <c r="AK512" s="119"/>
      <c r="AL512" s="119"/>
      <c r="AM512" s="119"/>
      <c r="AN512" s="119"/>
      <c r="AO512" s="119"/>
      <c r="AP512" s="119"/>
      <c r="AQ512" s="119"/>
      <c r="AR512" s="119"/>
      <c r="AS512" s="119"/>
      <c r="AT512" s="119"/>
      <c r="AU512" s="119"/>
      <c r="AV512" s="119"/>
      <c r="AW512" s="119"/>
      <c r="AX512" s="119"/>
      <c r="AY512" s="119"/>
      <c r="AZ512" s="119"/>
      <c r="BA512" s="119"/>
      <c r="BB512" s="119"/>
      <c r="BC512" s="119"/>
      <c r="BD512" s="119"/>
      <c r="BE512" s="119"/>
      <c r="BF512" s="119"/>
      <c r="BG512" s="119"/>
      <c r="BH512" s="119"/>
      <c r="BI512" s="119"/>
      <c r="BJ512" s="119"/>
      <c r="BK512" s="119"/>
      <c r="BL512" s="119"/>
      <c r="BM512" s="119"/>
      <c r="BN512" s="119"/>
      <c r="BO512" s="119"/>
      <c r="BP512" s="119"/>
      <c r="BQ512" s="119"/>
      <c r="BR512" s="119"/>
      <c r="BS512" s="119"/>
      <c r="BT512" s="119"/>
      <c r="BU512" s="119"/>
      <c r="BV512" s="119"/>
      <c r="BW512" s="119"/>
      <c r="BX512" s="119"/>
      <c r="BY512" s="119"/>
      <c r="BZ512" s="119"/>
      <c r="CA512" s="119"/>
      <c r="CB512" s="119"/>
      <c r="CC512" s="119"/>
      <c r="CD512" s="119"/>
      <c r="CE512" s="119"/>
      <c r="CF512" s="119"/>
      <c r="CG512" s="119"/>
      <c r="CH512" s="119"/>
      <c r="CI512" s="119"/>
      <c r="CJ512" s="119"/>
      <c r="CK512" s="119"/>
      <c r="CL512" s="119"/>
      <c r="CM512" s="119"/>
      <c r="CN512" s="119"/>
      <c r="CO512" s="119"/>
      <c r="CP512" s="119"/>
      <c r="CQ512" s="119"/>
      <c r="CR512" s="119"/>
      <c r="CS512" s="119"/>
      <c r="CT512" s="119"/>
      <c r="CU512" s="119"/>
      <c r="CV512" s="119"/>
      <c r="CW512" s="15"/>
      <c r="CX512" s="15"/>
      <c r="CY512" s="15"/>
    </row>
    <row r="513" spans="1:103" ht="15" customHeight="1" x14ac:dyDescent="0.2">
      <c r="A513" s="7">
        <v>512</v>
      </c>
      <c r="B513" s="127">
        <v>44433</v>
      </c>
      <c r="C513" s="119" t="s">
        <v>131</v>
      </c>
      <c r="D513" s="119" t="s">
        <v>63</v>
      </c>
      <c r="E513" s="119"/>
      <c r="F513" s="119"/>
      <c r="G513" s="119" t="s">
        <v>2884</v>
      </c>
      <c r="H513" s="119" t="s">
        <v>101</v>
      </c>
      <c r="I513" s="119" t="s">
        <v>2885</v>
      </c>
      <c r="J513" s="120" t="s">
        <v>2886</v>
      </c>
      <c r="K513" s="120">
        <v>22</v>
      </c>
      <c r="L513" s="129">
        <v>655672</v>
      </c>
      <c r="M513" s="128">
        <v>765410</v>
      </c>
      <c r="N513" s="119" t="s">
        <v>2887</v>
      </c>
      <c r="O513" s="121" t="s">
        <v>2888</v>
      </c>
      <c r="P513" s="122">
        <v>8</v>
      </c>
      <c r="Q513" s="122">
        <v>0</v>
      </c>
      <c r="R513" s="122">
        <v>0</v>
      </c>
      <c r="S513" s="122">
        <v>0</v>
      </c>
      <c r="T513" s="122">
        <v>6</v>
      </c>
      <c r="U513" s="122">
        <v>0</v>
      </c>
      <c r="V513" s="122">
        <v>0</v>
      </c>
      <c r="W513" s="119"/>
      <c r="X513" s="119"/>
      <c r="Y513" s="119" t="s">
        <v>2889</v>
      </c>
      <c r="Z513" s="119"/>
      <c r="AA513" s="119"/>
      <c r="AB513" s="119"/>
      <c r="AC513" s="122">
        <v>390</v>
      </c>
      <c r="AD513" s="119"/>
      <c r="AE513" s="119"/>
      <c r="AF513" s="119"/>
      <c r="AG513" s="119"/>
      <c r="AH513" s="119"/>
      <c r="AI513" s="119"/>
      <c r="AJ513" s="119"/>
      <c r="AK513" s="119"/>
      <c r="AL513" s="119"/>
      <c r="AM513" s="119"/>
      <c r="AN513" s="119"/>
      <c r="AO513" s="119"/>
      <c r="AP513" s="119"/>
      <c r="AQ513" s="119"/>
      <c r="AR513" s="119"/>
      <c r="AS513" s="119"/>
      <c r="AT513" s="119"/>
      <c r="AU513" s="119"/>
      <c r="AV513" s="119"/>
      <c r="AW513" s="119"/>
      <c r="AX513" s="119"/>
      <c r="AY513" s="119"/>
      <c r="AZ513" s="119"/>
      <c r="BA513" s="119"/>
      <c r="BB513" s="119"/>
      <c r="BC513" s="119"/>
      <c r="BD513" s="119"/>
      <c r="BE513" s="119"/>
      <c r="BF513" s="119"/>
      <c r="BG513" s="119"/>
      <c r="BH513" s="119"/>
      <c r="BI513" s="119"/>
      <c r="BJ513" s="119"/>
      <c r="BK513" s="119"/>
      <c r="BL513" s="119"/>
      <c r="BM513" s="119"/>
      <c r="BN513" s="119"/>
      <c r="BO513" s="119"/>
      <c r="BP513" s="119"/>
      <c r="BQ513" s="119"/>
      <c r="BR513" s="119"/>
      <c r="BS513" s="119"/>
      <c r="BT513" s="119"/>
      <c r="BU513" s="119"/>
      <c r="BV513" s="119"/>
      <c r="BW513" s="119"/>
      <c r="BX513" s="119"/>
      <c r="BY513" s="119"/>
      <c r="BZ513" s="119"/>
      <c r="CA513" s="119"/>
      <c r="CB513" s="119"/>
      <c r="CC513" s="119"/>
      <c r="CD513" s="119"/>
      <c r="CE513" s="119"/>
      <c r="CF513" s="119"/>
      <c r="CG513" s="119"/>
      <c r="CH513" s="119"/>
      <c r="CI513" s="119"/>
      <c r="CJ513" s="119"/>
      <c r="CK513" s="119"/>
      <c r="CL513" s="119"/>
      <c r="CM513" s="119"/>
      <c r="CN513" s="119"/>
      <c r="CO513" s="119"/>
      <c r="CP513" s="119"/>
      <c r="CQ513" s="119"/>
      <c r="CR513" s="119"/>
      <c r="CS513" s="119"/>
      <c r="CT513" s="119"/>
      <c r="CU513" s="119"/>
      <c r="CV513" s="119"/>
      <c r="CW513" s="15"/>
      <c r="CX513" s="15"/>
      <c r="CY513" s="15"/>
    </row>
    <row r="514" spans="1:103" ht="15" customHeight="1" x14ac:dyDescent="0.2">
      <c r="A514" s="7">
        <v>513</v>
      </c>
      <c r="B514" s="127">
        <v>44433</v>
      </c>
      <c r="C514" s="119" t="s">
        <v>25</v>
      </c>
      <c r="D514" s="119" t="s">
        <v>26</v>
      </c>
      <c r="E514" s="119"/>
      <c r="F514" s="119"/>
      <c r="G514" s="119" t="s">
        <v>2890</v>
      </c>
      <c r="H514" s="119" t="s">
        <v>28</v>
      </c>
      <c r="I514" s="119" t="s">
        <v>2891</v>
      </c>
      <c r="J514" s="120" t="s">
        <v>2892</v>
      </c>
      <c r="K514" s="120">
        <v>3</v>
      </c>
      <c r="L514" s="128">
        <v>3452568</v>
      </c>
      <c r="M514" s="128">
        <v>76530286</v>
      </c>
      <c r="N514" s="119" t="s">
        <v>2893</v>
      </c>
      <c r="O514" s="121" t="s">
        <v>2894</v>
      </c>
      <c r="P514" s="122">
        <v>1</v>
      </c>
      <c r="Q514" s="122">
        <v>0</v>
      </c>
      <c r="R514" s="122">
        <v>0</v>
      </c>
      <c r="S514" s="122">
        <v>0</v>
      </c>
      <c r="T514" s="122">
        <v>0</v>
      </c>
      <c r="U514" s="122">
        <v>0</v>
      </c>
      <c r="V514" s="122">
        <v>0</v>
      </c>
      <c r="W514" s="119"/>
      <c r="X514" s="119"/>
      <c r="Y514" s="119" t="s">
        <v>2895</v>
      </c>
      <c r="Z514" s="119"/>
      <c r="AA514" s="119"/>
      <c r="AB514" s="119"/>
      <c r="AC514" s="132">
        <v>150</v>
      </c>
      <c r="AD514" s="119"/>
      <c r="AE514" s="119"/>
      <c r="AF514" s="119"/>
      <c r="AG514" s="119"/>
      <c r="AH514" s="119"/>
      <c r="AI514" s="119"/>
      <c r="AJ514" s="119"/>
      <c r="AK514" s="119"/>
      <c r="AL514" s="119"/>
      <c r="AM514" s="119"/>
      <c r="AN514" s="119"/>
      <c r="AO514" s="119"/>
      <c r="AP514" s="119"/>
      <c r="AQ514" s="119"/>
      <c r="AR514" s="119"/>
      <c r="AS514" s="119"/>
      <c r="AT514" s="119"/>
      <c r="AU514" s="119"/>
      <c r="AV514" s="119"/>
      <c r="AW514" s="119"/>
      <c r="AX514" s="119"/>
      <c r="AY514" s="119"/>
      <c r="AZ514" s="119"/>
      <c r="BA514" s="119"/>
      <c r="BB514" s="119"/>
      <c r="BC514" s="119"/>
      <c r="BD514" s="119"/>
      <c r="BE514" s="119"/>
      <c r="BF514" s="119"/>
      <c r="BG514" s="119"/>
      <c r="BH514" s="119"/>
      <c r="BI514" s="119"/>
      <c r="BJ514" s="119"/>
      <c r="BK514" s="119"/>
      <c r="BL514" s="119"/>
      <c r="BM514" s="119"/>
      <c r="BN514" s="119"/>
      <c r="BO514" s="119"/>
      <c r="BP514" s="119"/>
      <c r="BQ514" s="119"/>
      <c r="BR514" s="119"/>
      <c r="BS514" s="119"/>
      <c r="BT514" s="119"/>
      <c r="BU514" s="119"/>
      <c r="BV514" s="119"/>
      <c r="BW514" s="119"/>
      <c r="BX514" s="119"/>
      <c r="BY514" s="119"/>
      <c r="BZ514" s="119"/>
      <c r="CA514" s="119"/>
      <c r="CB514" s="119"/>
      <c r="CC514" s="119"/>
      <c r="CD514" s="119"/>
      <c r="CE514" s="119"/>
      <c r="CF514" s="119"/>
      <c r="CG514" s="119"/>
      <c r="CH514" s="119"/>
      <c r="CI514" s="119"/>
      <c r="CJ514" s="119"/>
      <c r="CK514" s="119"/>
      <c r="CL514" s="119"/>
      <c r="CM514" s="119"/>
      <c r="CN514" s="119"/>
      <c r="CO514" s="119"/>
      <c r="CP514" s="119"/>
      <c r="CQ514" s="119"/>
      <c r="CR514" s="119"/>
      <c r="CS514" s="119"/>
      <c r="CT514" s="119"/>
      <c r="CU514" s="119"/>
      <c r="CV514" s="119"/>
      <c r="CW514" s="15"/>
      <c r="CX514" s="15"/>
      <c r="CY514" s="15"/>
    </row>
    <row r="515" spans="1:103" ht="15" customHeight="1" x14ac:dyDescent="0.2">
      <c r="A515" s="7">
        <v>514</v>
      </c>
      <c r="B515" s="127">
        <v>44433</v>
      </c>
      <c r="C515" s="119" t="s">
        <v>84</v>
      </c>
      <c r="D515" s="119" t="s">
        <v>26</v>
      </c>
      <c r="E515" s="119"/>
      <c r="F515" s="119"/>
      <c r="G515" s="119" t="s">
        <v>2896</v>
      </c>
      <c r="H515" s="119" t="s">
        <v>28</v>
      </c>
      <c r="I515" s="119" t="s">
        <v>2897</v>
      </c>
      <c r="J515" s="120">
        <v>5246690</v>
      </c>
      <c r="K515" s="120">
        <v>3</v>
      </c>
      <c r="L515" s="128">
        <v>3451895</v>
      </c>
      <c r="M515" s="128">
        <v>76529892</v>
      </c>
      <c r="N515" s="119" t="s">
        <v>2898</v>
      </c>
      <c r="O515" s="121" t="s">
        <v>2899</v>
      </c>
      <c r="P515" s="122">
        <v>1</v>
      </c>
      <c r="Q515" s="122">
        <v>1</v>
      </c>
      <c r="R515" s="122">
        <v>0</v>
      </c>
      <c r="S515" s="122">
        <v>0</v>
      </c>
      <c r="T515" s="122">
        <v>0</v>
      </c>
      <c r="U515" s="122">
        <v>0</v>
      </c>
      <c r="V515" s="122">
        <v>0</v>
      </c>
      <c r="W515" s="119"/>
      <c r="X515" s="119"/>
      <c r="Y515" s="119" t="s">
        <v>2895</v>
      </c>
      <c r="Z515" s="119"/>
      <c r="AA515" s="119"/>
      <c r="AB515" s="119"/>
      <c r="AC515" s="132">
        <v>200</v>
      </c>
      <c r="AD515" s="119"/>
      <c r="AE515" s="119"/>
      <c r="AF515" s="119"/>
      <c r="AG515" s="119"/>
      <c r="AH515" s="119"/>
      <c r="AI515" s="119"/>
      <c r="AJ515" s="119"/>
      <c r="AK515" s="119"/>
      <c r="AL515" s="119"/>
      <c r="AM515" s="119"/>
      <c r="AN515" s="119"/>
      <c r="AO515" s="119"/>
      <c r="AP515" s="119"/>
      <c r="AQ515" s="119"/>
      <c r="AR515" s="119"/>
      <c r="AS515" s="119"/>
      <c r="AT515" s="119"/>
      <c r="AU515" s="119"/>
      <c r="AV515" s="119"/>
      <c r="AW515" s="119"/>
      <c r="AX515" s="119"/>
      <c r="AY515" s="119"/>
      <c r="AZ515" s="119"/>
      <c r="BA515" s="119"/>
      <c r="BB515" s="119"/>
      <c r="BC515" s="119"/>
      <c r="BD515" s="119"/>
      <c r="BE515" s="119"/>
      <c r="BF515" s="119"/>
      <c r="BG515" s="119"/>
      <c r="BH515" s="119"/>
      <c r="BI515" s="119"/>
      <c r="BJ515" s="119"/>
      <c r="BK515" s="119"/>
      <c r="BL515" s="119"/>
      <c r="BM515" s="119"/>
      <c r="BN515" s="119"/>
      <c r="BO515" s="119"/>
      <c r="BP515" s="119"/>
      <c r="BQ515" s="119"/>
      <c r="BR515" s="119"/>
      <c r="BS515" s="119"/>
      <c r="BT515" s="119"/>
      <c r="BU515" s="119"/>
      <c r="BV515" s="119"/>
      <c r="BW515" s="119"/>
      <c r="BX515" s="119"/>
      <c r="BY515" s="119"/>
      <c r="BZ515" s="119"/>
      <c r="CA515" s="119"/>
      <c r="CB515" s="119"/>
      <c r="CC515" s="119"/>
      <c r="CD515" s="119"/>
      <c r="CE515" s="119"/>
      <c r="CF515" s="119"/>
      <c r="CG515" s="119"/>
      <c r="CH515" s="119"/>
      <c r="CI515" s="119"/>
      <c r="CJ515" s="119"/>
      <c r="CK515" s="119"/>
      <c r="CL515" s="119"/>
      <c r="CM515" s="119"/>
      <c r="CN515" s="119"/>
      <c r="CO515" s="119"/>
      <c r="CP515" s="119"/>
      <c r="CQ515" s="119"/>
      <c r="CR515" s="119"/>
      <c r="CS515" s="119"/>
      <c r="CT515" s="119"/>
      <c r="CU515" s="119"/>
      <c r="CV515" s="119"/>
      <c r="CW515" s="15"/>
      <c r="CX515" s="15"/>
      <c r="CY515" s="15"/>
    </row>
    <row r="516" spans="1:103" ht="15" customHeight="1" x14ac:dyDescent="0.2">
      <c r="A516" s="7">
        <v>515</v>
      </c>
      <c r="B516" s="113">
        <v>44433</v>
      </c>
      <c r="C516" s="10" t="s">
        <v>115</v>
      </c>
      <c r="D516" s="10" t="s">
        <v>26</v>
      </c>
      <c r="E516" s="10" t="s">
        <v>469</v>
      </c>
      <c r="F516" s="10"/>
      <c r="G516" s="10" t="s">
        <v>2900</v>
      </c>
      <c r="H516" s="10" t="s">
        <v>28</v>
      </c>
      <c r="I516" s="10" t="s">
        <v>2901</v>
      </c>
      <c r="J516" s="11">
        <v>3439218</v>
      </c>
      <c r="K516" s="11">
        <v>2</v>
      </c>
      <c r="L516" s="53">
        <v>345764629</v>
      </c>
      <c r="M516" s="53">
        <v>7653453344</v>
      </c>
      <c r="N516" s="10" t="s">
        <v>2902</v>
      </c>
      <c r="O516" s="10" t="s">
        <v>2903</v>
      </c>
      <c r="P516" s="10">
        <v>1</v>
      </c>
      <c r="Q516" s="10">
        <v>0</v>
      </c>
      <c r="R516" s="10">
        <v>0</v>
      </c>
      <c r="S516" s="10">
        <v>0</v>
      </c>
      <c r="T516" s="10">
        <v>1</v>
      </c>
      <c r="U516" s="10">
        <v>0</v>
      </c>
      <c r="V516" s="10">
        <v>0</v>
      </c>
      <c r="W516" s="10"/>
      <c r="X516" s="10"/>
      <c r="Y516" s="10" t="s">
        <v>2849</v>
      </c>
      <c r="Z516" s="10"/>
      <c r="AA516" s="10"/>
      <c r="AB516" s="10"/>
      <c r="AC516" s="10">
        <v>20</v>
      </c>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5"/>
      <c r="CX516" s="15"/>
      <c r="CY516" s="15"/>
    </row>
    <row r="517" spans="1:103" ht="15" customHeight="1" x14ac:dyDescent="0.2">
      <c r="A517" s="7">
        <v>516</v>
      </c>
      <c r="B517" s="113">
        <v>44434</v>
      </c>
      <c r="C517" s="10" t="s">
        <v>115</v>
      </c>
      <c r="D517" s="10" t="s">
        <v>26</v>
      </c>
      <c r="E517" s="10" t="s">
        <v>469</v>
      </c>
      <c r="F517" s="10"/>
      <c r="G517" s="10" t="s">
        <v>2904</v>
      </c>
      <c r="H517" s="10" t="s">
        <v>28</v>
      </c>
      <c r="I517" s="10" t="s">
        <v>2905</v>
      </c>
      <c r="J517" s="11">
        <v>3167570421</v>
      </c>
      <c r="K517" s="11">
        <v>2</v>
      </c>
      <c r="L517" s="53">
        <v>345264735</v>
      </c>
      <c r="M517" s="53">
        <v>7653751784</v>
      </c>
      <c r="N517" s="10" t="s">
        <v>2906</v>
      </c>
      <c r="O517" s="10" t="s">
        <v>2907</v>
      </c>
      <c r="P517" s="10">
        <v>2</v>
      </c>
      <c r="Q517" s="10">
        <v>0</v>
      </c>
      <c r="R517" s="10">
        <v>0</v>
      </c>
      <c r="S517" s="10">
        <v>0</v>
      </c>
      <c r="T517" s="10">
        <v>1</v>
      </c>
      <c r="U517" s="10">
        <v>0</v>
      </c>
      <c r="V517" s="10">
        <v>0</v>
      </c>
      <c r="W517" s="10"/>
      <c r="X517" s="10"/>
      <c r="Y517" s="10" t="s">
        <v>2908</v>
      </c>
      <c r="Z517" s="10"/>
      <c r="AA517" s="10"/>
      <c r="AB517" s="10"/>
      <c r="AC517" s="10">
        <v>200</v>
      </c>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5"/>
      <c r="CX517" s="15"/>
      <c r="CY517" s="15"/>
    </row>
    <row r="518" spans="1:103" ht="15" customHeight="1" x14ac:dyDescent="0.2">
      <c r="A518" s="7">
        <v>517</v>
      </c>
      <c r="B518" s="113">
        <v>44434</v>
      </c>
      <c r="C518" s="10" t="s">
        <v>84</v>
      </c>
      <c r="D518" s="10" t="s">
        <v>35</v>
      </c>
      <c r="E518" s="10"/>
      <c r="F518" s="10"/>
      <c r="G518" s="10" t="s">
        <v>2909</v>
      </c>
      <c r="H518" s="10" t="s">
        <v>101</v>
      </c>
      <c r="I518" s="10" t="s">
        <v>2910</v>
      </c>
      <c r="J518" s="11">
        <v>8920802</v>
      </c>
      <c r="K518" s="11">
        <v>2</v>
      </c>
      <c r="L518" s="53">
        <v>3449766</v>
      </c>
      <c r="M518" s="53">
        <v>76549435</v>
      </c>
      <c r="N518" s="10" t="s">
        <v>2911</v>
      </c>
      <c r="O518" s="10" t="s">
        <v>2912</v>
      </c>
      <c r="P518" s="10">
        <v>2</v>
      </c>
      <c r="Q518" s="10">
        <v>0</v>
      </c>
      <c r="R518" s="10">
        <v>0</v>
      </c>
      <c r="S518" s="10">
        <v>0</v>
      </c>
      <c r="T518" s="10">
        <v>2</v>
      </c>
      <c r="U518" s="10">
        <v>0</v>
      </c>
      <c r="V518" s="10">
        <v>2</v>
      </c>
      <c r="W518" s="10"/>
      <c r="X518" s="10"/>
      <c r="Y518" s="10"/>
      <c r="Z518" s="10"/>
      <c r="AA518" s="10"/>
      <c r="AB518" s="10"/>
      <c r="AC518" s="58">
        <v>100</v>
      </c>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5"/>
      <c r="CX518" s="15"/>
      <c r="CY518" s="15"/>
    </row>
    <row r="519" spans="1:103" ht="15" customHeight="1" x14ac:dyDescent="0.2">
      <c r="A519" s="7">
        <v>518</v>
      </c>
      <c r="B519" s="113">
        <v>44438</v>
      </c>
      <c r="C519" s="10" t="s">
        <v>131</v>
      </c>
      <c r="D519" s="10" t="s">
        <v>35</v>
      </c>
      <c r="E519" s="10" t="s">
        <v>469</v>
      </c>
      <c r="F519" s="113">
        <v>44274</v>
      </c>
      <c r="G519" s="10" t="s">
        <v>2913</v>
      </c>
      <c r="H519" s="10" t="s">
        <v>2914</v>
      </c>
      <c r="I519" s="10" t="s">
        <v>2915</v>
      </c>
      <c r="J519" s="11">
        <v>3206992248</v>
      </c>
      <c r="K519" s="11">
        <v>3</v>
      </c>
      <c r="L519" s="53">
        <v>345851041</v>
      </c>
      <c r="M519" s="53">
        <v>7652638484</v>
      </c>
      <c r="N519" s="10" t="s">
        <v>2916</v>
      </c>
      <c r="O519" s="10" t="s">
        <v>2917</v>
      </c>
      <c r="P519" s="10">
        <v>2</v>
      </c>
      <c r="Q519" s="10">
        <v>0</v>
      </c>
      <c r="R519" s="10">
        <v>0</v>
      </c>
      <c r="S519" s="10">
        <v>0</v>
      </c>
      <c r="T519" s="10">
        <v>0</v>
      </c>
      <c r="U519" s="10">
        <v>0</v>
      </c>
      <c r="V519" s="10">
        <v>1</v>
      </c>
      <c r="W519" s="10" t="s">
        <v>601</v>
      </c>
      <c r="X519" s="113">
        <v>44274</v>
      </c>
      <c r="Y519" s="10" t="s">
        <v>2918</v>
      </c>
      <c r="Z519" s="10"/>
      <c r="AA519" s="10"/>
      <c r="AB519" s="10"/>
      <c r="AC519" s="10">
        <v>200</v>
      </c>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5"/>
      <c r="CX519" s="15"/>
      <c r="CY519" s="15"/>
    </row>
    <row r="520" spans="1:103" ht="15" customHeight="1" x14ac:dyDescent="0.2">
      <c r="A520" s="7">
        <v>519</v>
      </c>
      <c r="B520" s="113">
        <v>44438</v>
      </c>
      <c r="C520" s="10" t="s">
        <v>131</v>
      </c>
      <c r="D520" s="10" t="s">
        <v>63</v>
      </c>
      <c r="E520" s="10"/>
      <c r="F520" s="10"/>
      <c r="G520" s="10" t="s">
        <v>2919</v>
      </c>
      <c r="H520" s="10" t="s">
        <v>101</v>
      </c>
      <c r="I520" s="10" t="s">
        <v>2920</v>
      </c>
      <c r="J520" s="11">
        <v>3218487553</v>
      </c>
      <c r="K520" s="11">
        <v>22</v>
      </c>
      <c r="L520" s="77">
        <v>608555</v>
      </c>
      <c r="M520" s="53">
        <v>765147</v>
      </c>
      <c r="N520" s="10" t="s">
        <v>2921</v>
      </c>
      <c r="O520" s="10" t="s">
        <v>2922</v>
      </c>
      <c r="P520" s="10">
        <v>3</v>
      </c>
      <c r="Q520" s="10">
        <v>0</v>
      </c>
      <c r="R520" s="10">
        <v>0</v>
      </c>
      <c r="S520" s="10">
        <v>0</v>
      </c>
      <c r="T520" s="10">
        <v>1</v>
      </c>
      <c r="U520" s="10">
        <v>0</v>
      </c>
      <c r="V520" s="10">
        <v>0</v>
      </c>
      <c r="W520" s="10"/>
      <c r="X520" s="10"/>
      <c r="Y520" s="10" t="s">
        <v>2923</v>
      </c>
      <c r="Z520" s="10"/>
      <c r="AA520" s="10"/>
      <c r="AB520" s="10"/>
      <c r="AC520" s="10">
        <v>720</v>
      </c>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5"/>
      <c r="CX520" s="15"/>
      <c r="CY520" s="15"/>
    </row>
    <row r="521" spans="1:103" ht="15" customHeight="1" x14ac:dyDescent="0.2">
      <c r="A521" s="7">
        <v>520</v>
      </c>
      <c r="B521" s="113">
        <v>44439</v>
      </c>
      <c r="C521" s="10" t="s">
        <v>131</v>
      </c>
      <c r="D521" s="10" t="s">
        <v>26</v>
      </c>
      <c r="E521" s="10"/>
      <c r="F521" s="10"/>
      <c r="G521" s="10" t="s">
        <v>2924</v>
      </c>
      <c r="H521" s="10" t="s">
        <v>28</v>
      </c>
      <c r="I521" s="10" t="s">
        <v>2925</v>
      </c>
      <c r="J521" s="11">
        <v>8855352</v>
      </c>
      <c r="K521" s="11">
        <v>3</v>
      </c>
      <c r="L521" s="77">
        <v>965763</v>
      </c>
      <c r="M521" s="53">
        <v>765290</v>
      </c>
      <c r="N521" s="10" t="s">
        <v>2926</v>
      </c>
      <c r="O521" s="10" t="s">
        <v>2927</v>
      </c>
      <c r="P521" s="10">
        <v>1</v>
      </c>
      <c r="Q521" s="10">
        <v>0</v>
      </c>
      <c r="R521" s="10">
        <v>0</v>
      </c>
      <c r="S521" s="10">
        <v>0</v>
      </c>
      <c r="T521" s="10">
        <v>0</v>
      </c>
      <c r="U521" s="10">
        <v>0</v>
      </c>
      <c r="V521" s="10">
        <v>0</v>
      </c>
      <c r="W521" s="10"/>
      <c r="X521" s="10"/>
      <c r="Y521" s="10" t="s">
        <v>2928</v>
      </c>
      <c r="Z521" s="10"/>
      <c r="AA521" s="10"/>
      <c r="AB521" s="10"/>
      <c r="AC521" s="10">
        <v>100</v>
      </c>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5"/>
      <c r="CX521" s="15"/>
      <c r="CY521" s="15"/>
    </row>
    <row r="522" spans="1:103" ht="15" customHeight="1" x14ac:dyDescent="0.2">
      <c r="A522" s="7">
        <v>521</v>
      </c>
      <c r="B522" s="113">
        <v>44439</v>
      </c>
      <c r="C522" s="10" t="s">
        <v>25</v>
      </c>
      <c r="D522" s="10" t="s">
        <v>26</v>
      </c>
      <c r="E522" s="10"/>
      <c r="F522" s="10"/>
      <c r="G522" s="10" t="s">
        <v>2929</v>
      </c>
      <c r="H522" s="10" t="s">
        <v>101</v>
      </c>
      <c r="I522" s="10" t="s">
        <v>2930</v>
      </c>
      <c r="J522" s="11">
        <v>3184644647</v>
      </c>
      <c r="K522" s="11">
        <v>2</v>
      </c>
      <c r="L522" s="77"/>
      <c r="M522" s="53"/>
      <c r="N522" s="10" t="s">
        <v>2931</v>
      </c>
      <c r="O522" s="10" t="s">
        <v>2932</v>
      </c>
      <c r="P522" s="10">
        <v>1</v>
      </c>
      <c r="Q522" s="10">
        <v>0</v>
      </c>
      <c r="R522" s="10">
        <v>0</v>
      </c>
      <c r="S522" s="10">
        <v>0</v>
      </c>
      <c r="T522" s="10">
        <v>0</v>
      </c>
      <c r="U522" s="10">
        <v>0</v>
      </c>
      <c r="V522" s="10">
        <v>0</v>
      </c>
      <c r="W522" s="10"/>
      <c r="X522" s="10"/>
      <c r="Y522" s="10" t="s">
        <v>2933</v>
      </c>
      <c r="Z522" s="10"/>
      <c r="AA522" s="10"/>
      <c r="AB522" s="10"/>
      <c r="AC522" s="58">
        <v>120</v>
      </c>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5"/>
      <c r="CX522" s="15"/>
      <c r="CY522" s="15"/>
    </row>
    <row r="523" spans="1:103" ht="15" customHeight="1" x14ac:dyDescent="0.2">
      <c r="A523" s="7">
        <v>522</v>
      </c>
      <c r="B523" s="113">
        <v>44440</v>
      </c>
      <c r="C523" s="10" t="s">
        <v>131</v>
      </c>
      <c r="D523" s="10" t="s">
        <v>35</v>
      </c>
      <c r="E523" s="10"/>
      <c r="F523" s="10"/>
      <c r="G523" s="10" t="s">
        <v>2934</v>
      </c>
      <c r="H523" s="10" t="s">
        <v>28</v>
      </c>
      <c r="I523" s="10" t="s">
        <v>2935</v>
      </c>
      <c r="J523" s="11">
        <v>8857263</v>
      </c>
      <c r="K523" s="11">
        <v>3</v>
      </c>
      <c r="L523" s="77">
        <v>955536</v>
      </c>
      <c r="M523" s="53">
        <v>765293</v>
      </c>
      <c r="N523" s="10" t="s">
        <v>2936</v>
      </c>
      <c r="O523" s="10" t="s">
        <v>2937</v>
      </c>
      <c r="P523" s="10">
        <v>2</v>
      </c>
      <c r="Q523" s="10">
        <v>2</v>
      </c>
      <c r="R523" s="10">
        <v>0</v>
      </c>
      <c r="S523" s="10">
        <v>0</v>
      </c>
      <c r="T523" s="10">
        <v>0</v>
      </c>
      <c r="U523" s="10">
        <v>0</v>
      </c>
      <c r="V523" s="10">
        <v>4</v>
      </c>
      <c r="W523" s="10" t="s">
        <v>601</v>
      </c>
      <c r="X523" s="10" t="s">
        <v>2938</v>
      </c>
      <c r="Y523" s="10" t="s">
        <v>2939</v>
      </c>
      <c r="Z523" s="10"/>
      <c r="AA523" s="10"/>
      <c r="AB523" s="10"/>
      <c r="AC523" s="10">
        <v>500</v>
      </c>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5"/>
      <c r="CX523" s="15"/>
      <c r="CY523" s="15"/>
    </row>
    <row r="524" spans="1:103" ht="15" customHeight="1" x14ac:dyDescent="0.2">
      <c r="A524" s="7">
        <v>523</v>
      </c>
      <c r="B524" s="114">
        <v>44440</v>
      </c>
      <c r="C524" s="61" t="s">
        <v>115</v>
      </c>
      <c r="D524" s="61" t="s">
        <v>26</v>
      </c>
      <c r="E524" s="61" t="s">
        <v>469</v>
      </c>
      <c r="F524" s="110"/>
      <c r="G524" s="61" t="s">
        <v>2940</v>
      </c>
      <c r="H524" s="61" t="s">
        <v>28</v>
      </c>
      <c r="I524" s="61" t="s">
        <v>2941</v>
      </c>
      <c r="J524" s="107" t="s">
        <v>2942</v>
      </c>
      <c r="K524" s="107">
        <v>22</v>
      </c>
      <c r="L524" s="133"/>
      <c r="M524" s="134"/>
      <c r="N524" s="61" t="s">
        <v>2943</v>
      </c>
      <c r="O524" s="61" t="s">
        <v>2944</v>
      </c>
      <c r="P524" s="109">
        <v>7</v>
      </c>
      <c r="Q524" s="109">
        <v>4</v>
      </c>
      <c r="R524" s="109">
        <v>0</v>
      </c>
      <c r="S524" s="109">
        <v>0</v>
      </c>
      <c r="T524" s="109">
        <v>0</v>
      </c>
      <c r="U524" s="109">
        <v>0</v>
      </c>
      <c r="V524" s="109">
        <v>0</v>
      </c>
      <c r="W524" s="110"/>
      <c r="X524" s="110"/>
      <c r="Y524" s="61" t="s">
        <v>2945</v>
      </c>
      <c r="Z524" s="110"/>
      <c r="AA524" s="110"/>
      <c r="AB524" s="110"/>
      <c r="AC524" s="109">
        <v>900</v>
      </c>
      <c r="AD524" s="110"/>
      <c r="AE524" s="110"/>
      <c r="AF524" s="110"/>
      <c r="AG524" s="110"/>
      <c r="AH524" s="110"/>
      <c r="AI524" s="110"/>
      <c r="AJ524" s="110"/>
      <c r="AK524" s="110"/>
      <c r="AL524" s="110"/>
      <c r="AM524" s="110"/>
      <c r="AN524" s="110"/>
      <c r="AO524" s="110"/>
      <c r="AP524" s="110"/>
      <c r="AQ524" s="110"/>
      <c r="AR524" s="110"/>
      <c r="AS524" s="110"/>
      <c r="AT524" s="110"/>
      <c r="AU524" s="110"/>
      <c r="AV524" s="110"/>
      <c r="AW524" s="110"/>
      <c r="AX524" s="110"/>
      <c r="AY524" s="110"/>
      <c r="AZ524" s="110"/>
      <c r="BA524" s="110"/>
      <c r="BB524" s="110"/>
      <c r="BC524" s="110"/>
      <c r="BD524" s="110"/>
      <c r="BE524" s="110"/>
      <c r="BF524" s="110"/>
      <c r="BG524" s="110"/>
      <c r="BH524" s="110"/>
      <c r="BI524" s="110"/>
      <c r="BJ524" s="110"/>
      <c r="BK524" s="110"/>
      <c r="BL524" s="110"/>
      <c r="BM524" s="110"/>
      <c r="BN524" s="110"/>
      <c r="BO524" s="110"/>
      <c r="BP524" s="110"/>
      <c r="BQ524" s="110"/>
      <c r="BR524" s="110"/>
      <c r="BS524" s="110"/>
      <c r="BT524" s="110"/>
      <c r="BU524" s="110"/>
      <c r="BV524" s="110"/>
      <c r="BW524" s="110"/>
      <c r="BX524" s="110"/>
      <c r="BY524" s="110"/>
      <c r="BZ524" s="110"/>
      <c r="CA524" s="110"/>
      <c r="CB524" s="110"/>
      <c r="CC524" s="110"/>
      <c r="CD524" s="110"/>
      <c r="CE524" s="110"/>
      <c r="CF524" s="110"/>
      <c r="CG524" s="110"/>
      <c r="CH524" s="110"/>
      <c r="CI524" s="110"/>
      <c r="CJ524" s="110"/>
      <c r="CK524" s="110"/>
      <c r="CL524" s="110"/>
      <c r="CM524" s="110"/>
      <c r="CN524" s="110"/>
      <c r="CO524" s="110"/>
      <c r="CP524" s="110"/>
      <c r="CQ524" s="110"/>
      <c r="CR524" s="110"/>
      <c r="CS524" s="110"/>
      <c r="CT524" s="110"/>
      <c r="CU524" s="110"/>
      <c r="CV524" s="110"/>
      <c r="CW524" s="112"/>
      <c r="CX524" s="112"/>
      <c r="CY524" s="112"/>
    </row>
    <row r="525" spans="1:103" ht="15" customHeight="1" x14ac:dyDescent="0.2">
      <c r="A525" s="7">
        <v>524</v>
      </c>
      <c r="B525" s="127">
        <v>44440</v>
      </c>
      <c r="C525" s="119" t="s">
        <v>115</v>
      </c>
      <c r="D525" s="119" t="s">
        <v>26</v>
      </c>
      <c r="E525" s="135"/>
      <c r="F525" s="135"/>
      <c r="G525" s="119" t="s">
        <v>2946</v>
      </c>
      <c r="H525" s="119" t="s">
        <v>28</v>
      </c>
      <c r="I525" s="119" t="s">
        <v>2941</v>
      </c>
      <c r="J525" s="120">
        <v>3166269966</v>
      </c>
      <c r="K525" s="120">
        <v>22</v>
      </c>
      <c r="L525" s="136"/>
      <c r="M525" s="137"/>
      <c r="N525" s="119" t="s">
        <v>2947</v>
      </c>
      <c r="O525" s="119" t="s">
        <v>2948</v>
      </c>
      <c r="P525" s="122">
        <v>1</v>
      </c>
      <c r="Q525" s="122">
        <v>0</v>
      </c>
      <c r="R525" s="122">
        <v>0</v>
      </c>
      <c r="S525" s="122">
        <v>0</v>
      </c>
      <c r="T525" s="122">
        <v>0</v>
      </c>
      <c r="U525" s="122">
        <v>0</v>
      </c>
      <c r="V525" s="122">
        <v>0</v>
      </c>
      <c r="W525" s="135"/>
      <c r="X525" s="135"/>
      <c r="Y525" s="119" t="s">
        <v>2949</v>
      </c>
      <c r="Z525" s="135"/>
      <c r="AA525" s="135"/>
      <c r="AB525" s="135"/>
      <c r="AC525" s="122">
        <v>700</v>
      </c>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12"/>
      <c r="CX525" s="112"/>
      <c r="CY525" s="112"/>
    </row>
    <row r="526" spans="1:103" ht="15" customHeight="1" x14ac:dyDescent="0.2">
      <c r="A526" s="7">
        <v>525</v>
      </c>
      <c r="B526" s="113">
        <v>44440</v>
      </c>
      <c r="C526" s="10" t="s">
        <v>84</v>
      </c>
      <c r="D526" s="10" t="s">
        <v>63</v>
      </c>
      <c r="E526" s="10"/>
      <c r="F526" s="10"/>
      <c r="G526" s="10" t="s">
        <v>2950</v>
      </c>
      <c r="H526" s="10" t="s">
        <v>101</v>
      </c>
      <c r="I526" s="10" t="s">
        <v>2951</v>
      </c>
      <c r="J526" s="11">
        <v>3013021225</v>
      </c>
      <c r="K526" s="11">
        <v>10</v>
      </c>
      <c r="L526" s="53">
        <v>3406951</v>
      </c>
      <c r="M526" s="53">
        <v>76527255</v>
      </c>
      <c r="N526" s="10" t="s">
        <v>1198</v>
      </c>
      <c r="O526" s="10" t="s">
        <v>2952</v>
      </c>
      <c r="P526" s="10">
        <v>3</v>
      </c>
      <c r="Q526" s="10">
        <v>0</v>
      </c>
      <c r="R526" s="10">
        <v>0</v>
      </c>
      <c r="S526" s="10">
        <v>0</v>
      </c>
      <c r="T526" s="10">
        <v>1</v>
      </c>
      <c r="U526" s="10">
        <v>0</v>
      </c>
      <c r="V526" s="10">
        <v>0</v>
      </c>
      <c r="W526" s="10"/>
      <c r="X526" s="10"/>
      <c r="Y526" s="10" t="s">
        <v>2953</v>
      </c>
      <c r="Z526" s="10"/>
      <c r="AA526" s="10"/>
      <c r="AB526" s="10"/>
      <c r="AC526" s="10">
        <v>40</v>
      </c>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5"/>
      <c r="CX526" s="15"/>
      <c r="CY526" s="15"/>
    </row>
    <row r="527" spans="1:103" ht="15" customHeight="1" x14ac:dyDescent="0.2">
      <c r="A527" s="7">
        <v>526</v>
      </c>
      <c r="B527" s="113">
        <v>44441</v>
      </c>
      <c r="C527" s="10" t="s">
        <v>25</v>
      </c>
      <c r="D527" s="10" t="s">
        <v>26</v>
      </c>
      <c r="E527" s="10"/>
      <c r="F527" s="10"/>
      <c r="G527" s="10" t="s">
        <v>2954</v>
      </c>
      <c r="H527" s="10" t="s">
        <v>28</v>
      </c>
      <c r="I527" s="10" t="s">
        <v>2955</v>
      </c>
      <c r="J527" s="11">
        <v>6602712</v>
      </c>
      <c r="K527" s="11">
        <v>2</v>
      </c>
      <c r="L527" s="53">
        <v>3460432</v>
      </c>
      <c r="M527" s="53">
        <v>76526957</v>
      </c>
      <c r="N527" s="10" t="s">
        <v>2956</v>
      </c>
      <c r="O527" s="10" t="s">
        <v>2957</v>
      </c>
      <c r="P527" s="10">
        <v>2</v>
      </c>
      <c r="Q527" s="10">
        <v>0</v>
      </c>
      <c r="R527" s="10">
        <v>0</v>
      </c>
      <c r="S527" s="10">
        <v>0</v>
      </c>
      <c r="T527" s="10">
        <v>0</v>
      </c>
      <c r="U527" s="10">
        <v>0</v>
      </c>
      <c r="V527" s="10">
        <v>0</v>
      </c>
      <c r="W527" s="10"/>
      <c r="X527" s="10"/>
      <c r="Y527" s="10" t="s">
        <v>2958</v>
      </c>
      <c r="Z527" s="10"/>
      <c r="AA527" s="10"/>
      <c r="AB527" s="10"/>
      <c r="AC527" s="10">
        <v>150</v>
      </c>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5"/>
      <c r="CX527" s="15"/>
      <c r="CY527" s="15"/>
    </row>
    <row r="528" spans="1:103" ht="15" customHeight="1" x14ac:dyDescent="0.2">
      <c r="A528" s="7">
        <v>527</v>
      </c>
      <c r="B528" s="113">
        <v>44441</v>
      </c>
      <c r="C528" s="10" t="s">
        <v>84</v>
      </c>
      <c r="D528" s="10" t="s">
        <v>26</v>
      </c>
      <c r="E528" s="10"/>
      <c r="F528" s="10"/>
      <c r="G528" s="10" t="s">
        <v>2959</v>
      </c>
      <c r="H528" s="10" t="s">
        <v>2960</v>
      </c>
      <c r="I528" s="10" t="s">
        <v>2961</v>
      </c>
      <c r="J528" s="138" t="s">
        <v>2962</v>
      </c>
      <c r="K528" s="11">
        <v>10</v>
      </c>
      <c r="L528" s="53">
        <v>3426442</v>
      </c>
      <c r="M528" s="53">
        <v>76534160</v>
      </c>
      <c r="N528" s="10" t="s">
        <v>2963</v>
      </c>
      <c r="O528" s="94" t="s">
        <v>2964</v>
      </c>
      <c r="P528" s="10">
        <v>2</v>
      </c>
      <c r="Q528" s="10">
        <v>0</v>
      </c>
      <c r="R528" s="10">
        <v>0</v>
      </c>
      <c r="S528" s="10">
        <v>0</v>
      </c>
      <c r="T528" s="10">
        <v>0</v>
      </c>
      <c r="U528" s="10">
        <v>0</v>
      </c>
      <c r="V528" s="10">
        <v>0</v>
      </c>
      <c r="W528" s="10"/>
      <c r="X528" s="10"/>
      <c r="Y528" s="10" t="s">
        <v>2965</v>
      </c>
      <c r="Z528" s="10"/>
      <c r="AA528" s="10"/>
      <c r="AB528" s="10"/>
      <c r="AC528" s="10">
        <v>200</v>
      </c>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5"/>
      <c r="CX528" s="15"/>
      <c r="CY528" s="15"/>
    </row>
    <row r="529" spans="1:103" ht="15" customHeight="1" x14ac:dyDescent="0.2">
      <c r="A529" s="7">
        <v>528</v>
      </c>
      <c r="B529" s="113">
        <v>44442</v>
      </c>
      <c r="C529" s="10" t="s">
        <v>115</v>
      </c>
      <c r="D529" s="10" t="s">
        <v>26</v>
      </c>
      <c r="E529" s="10" t="s">
        <v>469</v>
      </c>
      <c r="F529" s="10"/>
      <c r="G529" s="10" t="s">
        <v>2966</v>
      </c>
      <c r="H529" s="10" t="s">
        <v>101</v>
      </c>
      <c r="I529" s="10" t="s">
        <v>2967</v>
      </c>
      <c r="J529" s="11">
        <v>3146264726</v>
      </c>
      <c r="K529" s="11">
        <v>17</v>
      </c>
      <c r="L529" s="53">
        <v>337775843</v>
      </c>
      <c r="M529" s="53">
        <v>7654237346</v>
      </c>
      <c r="N529" s="10" t="s">
        <v>2126</v>
      </c>
      <c r="O529" s="10" t="s">
        <v>2968</v>
      </c>
      <c r="P529" s="10">
        <v>3</v>
      </c>
      <c r="Q529" s="10">
        <v>0</v>
      </c>
      <c r="R529" s="10">
        <v>0</v>
      </c>
      <c r="S529" s="10">
        <v>0</v>
      </c>
      <c r="T529" s="10">
        <v>1</v>
      </c>
      <c r="U529" s="10">
        <v>0</v>
      </c>
      <c r="V529" s="10">
        <v>0</v>
      </c>
      <c r="W529" s="10"/>
      <c r="X529" s="10"/>
      <c r="Y529" s="10" t="s">
        <v>2969</v>
      </c>
      <c r="Z529" s="10"/>
      <c r="AA529" s="10"/>
      <c r="AB529" s="10"/>
      <c r="AC529" s="10">
        <v>50</v>
      </c>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5"/>
      <c r="CX529" s="15"/>
      <c r="CY529" s="15"/>
    </row>
    <row r="530" spans="1:103" ht="15" customHeight="1" x14ac:dyDescent="0.2">
      <c r="A530" s="7">
        <v>529</v>
      </c>
      <c r="B530" s="113">
        <v>44442</v>
      </c>
      <c r="C530" s="10" t="s">
        <v>115</v>
      </c>
      <c r="D530" s="10" t="s">
        <v>26</v>
      </c>
      <c r="E530" s="10" t="s">
        <v>469</v>
      </c>
      <c r="F530" s="10"/>
      <c r="G530" s="10" t="s">
        <v>2970</v>
      </c>
      <c r="H530" s="10" t="s">
        <v>28</v>
      </c>
      <c r="I530" s="10" t="s">
        <v>2971</v>
      </c>
      <c r="J530" s="11">
        <v>3155583221</v>
      </c>
      <c r="K530" s="11">
        <v>19</v>
      </c>
      <c r="L530" s="53">
        <v>342663423</v>
      </c>
      <c r="M530" s="53">
        <v>7653766775</v>
      </c>
      <c r="N530" s="10" t="s">
        <v>2972</v>
      </c>
      <c r="O530" s="10" t="s">
        <v>1816</v>
      </c>
      <c r="P530" s="10">
        <v>3</v>
      </c>
      <c r="Q530" s="10">
        <v>8</v>
      </c>
      <c r="R530" s="10">
        <v>0</v>
      </c>
      <c r="S530" s="10">
        <v>0</v>
      </c>
      <c r="T530" s="10">
        <v>0</v>
      </c>
      <c r="U530" s="10">
        <v>0</v>
      </c>
      <c r="V530" s="10">
        <v>0</v>
      </c>
      <c r="W530" s="10"/>
      <c r="X530" s="10"/>
      <c r="Y530" s="10" t="s">
        <v>2973</v>
      </c>
      <c r="Z530" s="10"/>
      <c r="AA530" s="10"/>
      <c r="AB530" s="10"/>
      <c r="AC530" s="10">
        <v>900</v>
      </c>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5"/>
      <c r="CX530" s="15"/>
      <c r="CY530" s="15"/>
    </row>
    <row r="531" spans="1:103" ht="15" customHeight="1" x14ac:dyDescent="0.2">
      <c r="A531" s="62">
        <v>530</v>
      </c>
      <c r="B531" s="139">
        <v>44445</v>
      </c>
      <c r="C531" s="64" t="s">
        <v>115</v>
      </c>
      <c r="D531" s="98" t="s">
        <v>26</v>
      </c>
      <c r="E531" s="98" t="s">
        <v>469</v>
      </c>
      <c r="F531" s="64"/>
      <c r="G531" s="66" t="s">
        <v>2974</v>
      </c>
      <c r="H531" s="98" t="s">
        <v>101</v>
      </c>
      <c r="I531" s="98" t="s">
        <v>2975</v>
      </c>
      <c r="J531" s="140">
        <v>3104172649</v>
      </c>
      <c r="K531" s="140">
        <v>17</v>
      </c>
      <c r="L531" s="62"/>
      <c r="M531" s="62"/>
      <c r="N531" s="98" t="s">
        <v>2976</v>
      </c>
      <c r="O531" s="98" t="s">
        <v>2977</v>
      </c>
      <c r="P531" s="98">
        <v>14</v>
      </c>
      <c r="Q531" s="98">
        <v>0</v>
      </c>
      <c r="R531" s="98">
        <v>0</v>
      </c>
      <c r="S531" s="98">
        <v>0</v>
      </c>
      <c r="T531" s="98">
        <v>2</v>
      </c>
      <c r="U531" s="98">
        <v>0</v>
      </c>
      <c r="V531" s="98">
        <v>0</v>
      </c>
      <c r="W531" s="64"/>
      <c r="X531" s="64"/>
      <c r="Y531" s="98" t="s">
        <v>2978</v>
      </c>
      <c r="Z531" s="64"/>
      <c r="AA531" s="64"/>
      <c r="AB531" s="64"/>
      <c r="AC531" s="98">
        <v>200</v>
      </c>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64"/>
      <c r="BC531" s="64"/>
      <c r="BD531" s="64"/>
      <c r="BE531" s="64"/>
      <c r="BF531" s="64"/>
      <c r="BG531" s="64"/>
      <c r="BH531" s="64"/>
      <c r="BI531" s="64"/>
      <c r="BJ531" s="64"/>
      <c r="BK531" s="64"/>
      <c r="BL531" s="64"/>
      <c r="BM531" s="64"/>
      <c r="BN531" s="64"/>
      <c r="BO531" s="64"/>
      <c r="BP531" s="64"/>
      <c r="BQ531" s="64"/>
      <c r="BR531" s="64"/>
      <c r="BS531" s="64"/>
      <c r="BT531" s="64"/>
      <c r="BU531" s="64"/>
      <c r="BV531" s="64"/>
      <c r="BW531" s="64"/>
      <c r="BX531" s="64"/>
      <c r="BY531" s="64"/>
      <c r="BZ531" s="64"/>
      <c r="CA531" s="64"/>
      <c r="CB531" s="64"/>
      <c r="CC531" s="64"/>
      <c r="CD531" s="64"/>
      <c r="CE531" s="64"/>
      <c r="CF531" s="64"/>
      <c r="CG531" s="64"/>
      <c r="CH531" s="64"/>
      <c r="CI531" s="64"/>
      <c r="CJ531" s="64"/>
      <c r="CK531" s="64"/>
      <c r="CL531" s="64"/>
      <c r="CM531" s="64"/>
      <c r="CN531" s="64"/>
      <c r="CO531" s="64"/>
      <c r="CP531" s="64"/>
      <c r="CQ531" s="64"/>
      <c r="CR531" s="64"/>
      <c r="CS531" s="64"/>
      <c r="CT531" s="64"/>
      <c r="CU531" s="64"/>
      <c r="CV531" s="64"/>
      <c r="CW531" s="141"/>
      <c r="CX531" s="141"/>
      <c r="CY531" s="141"/>
    </row>
    <row r="532" spans="1:103" ht="15" customHeight="1" x14ac:dyDescent="0.2">
      <c r="A532" s="7">
        <v>531</v>
      </c>
      <c r="B532" s="113">
        <v>44446</v>
      </c>
      <c r="C532" s="10" t="s">
        <v>131</v>
      </c>
      <c r="D532" s="10" t="s">
        <v>63</v>
      </c>
      <c r="E532" s="10"/>
      <c r="F532" s="10"/>
      <c r="G532" s="10" t="s">
        <v>2979</v>
      </c>
      <c r="H532" s="10" t="s">
        <v>101</v>
      </c>
      <c r="I532" s="10" t="s">
        <v>2980</v>
      </c>
      <c r="J532" s="11" t="s">
        <v>2981</v>
      </c>
      <c r="K532" s="11">
        <v>17</v>
      </c>
      <c r="L532" s="11"/>
      <c r="M532" s="11"/>
      <c r="N532" s="10" t="s">
        <v>2982</v>
      </c>
      <c r="O532" s="10" t="s">
        <v>2983</v>
      </c>
      <c r="P532" s="10">
        <v>3</v>
      </c>
      <c r="Q532" s="10">
        <v>0</v>
      </c>
      <c r="R532" s="10">
        <v>0</v>
      </c>
      <c r="S532" s="10">
        <v>0</v>
      </c>
      <c r="T532" s="10">
        <v>0</v>
      </c>
      <c r="U532" s="10">
        <v>0</v>
      </c>
      <c r="V532" s="10">
        <v>0</v>
      </c>
      <c r="W532" s="10"/>
      <c r="X532" s="10"/>
      <c r="Y532" s="10" t="s">
        <v>2984</v>
      </c>
      <c r="Z532" s="10"/>
      <c r="AA532" s="10"/>
      <c r="AB532" s="10"/>
      <c r="AC532" s="10">
        <v>522</v>
      </c>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5"/>
      <c r="CX532" s="15"/>
      <c r="CY532" s="15"/>
    </row>
    <row r="533" spans="1:103" ht="15" customHeight="1" x14ac:dyDescent="0.2">
      <c r="A533" s="7">
        <v>532</v>
      </c>
      <c r="B533" s="113">
        <v>44446</v>
      </c>
      <c r="C533" s="10" t="s">
        <v>131</v>
      </c>
      <c r="D533" s="10" t="s">
        <v>63</v>
      </c>
      <c r="E533" s="10"/>
      <c r="F533" s="10"/>
      <c r="G533" s="10" t="s">
        <v>2985</v>
      </c>
      <c r="H533" s="10" t="s">
        <v>101</v>
      </c>
      <c r="I533" s="10" t="s">
        <v>2986</v>
      </c>
      <c r="J533" s="11">
        <v>3183542661</v>
      </c>
      <c r="K533" s="11">
        <v>18</v>
      </c>
      <c r="L533" s="11"/>
      <c r="M533" s="11"/>
      <c r="N533" s="10" t="s">
        <v>2987</v>
      </c>
      <c r="O533" s="10" t="s">
        <v>2988</v>
      </c>
      <c r="P533" s="10">
        <v>8</v>
      </c>
      <c r="Q533" s="10">
        <v>0</v>
      </c>
      <c r="R533" s="10">
        <v>0</v>
      </c>
      <c r="S533" s="10">
        <v>0</v>
      </c>
      <c r="T533" s="10">
        <v>2</v>
      </c>
      <c r="U533" s="10">
        <v>0</v>
      </c>
      <c r="V533" s="10">
        <v>0</v>
      </c>
      <c r="W533" s="10"/>
      <c r="X533" s="10"/>
      <c r="Y533" s="10" t="s">
        <v>2989</v>
      </c>
      <c r="Z533" s="10"/>
      <c r="AA533" s="10"/>
      <c r="AB533" s="10"/>
      <c r="AC533" s="10">
        <v>768</v>
      </c>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5"/>
      <c r="CX533" s="15"/>
      <c r="CY533" s="15"/>
    </row>
    <row r="534" spans="1:103" ht="15" customHeight="1" x14ac:dyDescent="0.2">
      <c r="A534" s="7">
        <v>533</v>
      </c>
      <c r="B534" s="113">
        <v>44446</v>
      </c>
      <c r="C534" s="10" t="s">
        <v>84</v>
      </c>
      <c r="D534" s="10" t="s">
        <v>63</v>
      </c>
      <c r="E534" s="10"/>
      <c r="F534" s="10"/>
      <c r="G534" s="10" t="s">
        <v>2990</v>
      </c>
      <c r="H534" s="10" t="s">
        <v>28</v>
      </c>
      <c r="I534" s="10" t="s">
        <v>2991</v>
      </c>
      <c r="J534" s="11">
        <v>3127238899</v>
      </c>
      <c r="K534" s="11">
        <v>3</v>
      </c>
      <c r="L534" s="53">
        <v>3448645</v>
      </c>
      <c r="M534" s="53">
        <v>76527271</v>
      </c>
      <c r="N534" s="10" t="s">
        <v>2992</v>
      </c>
      <c r="O534" s="10" t="s">
        <v>1622</v>
      </c>
      <c r="P534" s="10">
        <v>4</v>
      </c>
      <c r="Q534" s="10">
        <v>0</v>
      </c>
      <c r="R534" s="10">
        <v>0</v>
      </c>
      <c r="S534" s="10">
        <v>0</v>
      </c>
      <c r="T534" s="10">
        <v>0</v>
      </c>
      <c r="U534" s="10">
        <v>0</v>
      </c>
      <c r="V534" s="10">
        <v>0</v>
      </c>
      <c r="W534" s="10"/>
      <c r="X534" s="10"/>
      <c r="Y534" s="10" t="s">
        <v>2993</v>
      </c>
      <c r="Z534" s="10"/>
      <c r="AA534" s="10"/>
      <c r="AB534" s="10"/>
      <c r="AC534" s="10">
        <v>200</v>
      </c>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5"/>
      <c r="CX534" s="15"/>
      <c r="CY534" s="15"/>
    </row>
    <row r="535" spans="1:103" ht="15" customHeight="1" x14ac:dyDescent="0.2">
      <c r="A535" s="7">
        <v>534</v>
      </c>
      <c r="B535" s="113">
        <v>44446</v>
      </c>
      <c r="C535" s="10" t="s">
        <v>84</v>
      </c>
      <c r="D535" s="10" t="s">
        <v>35</v>
      </c>
      <c r="E535" s="10"/>
      <c r="F535" s="10"/>
      <c r="G535" s="10" t="s">
        <v>2994</v>
      </c>
      <c r="H535" s="10" t="s">
        <v>101</v>
      </c>
      <c r="I535" s="10" t="s">
        <v>2995</v>
      </c>
      <c r="J535" s="11">
        <v>3128432309</v>
      </c>
      <c r="K535" s="11">
        <v>19</v>
      </c>
      <c r="L535" s="53">
        <v>3392228</v>
      </c>
      <c r="M535" s="53">
        <v>76532461</v>
      </c>
      <c r="N535" s="10" t="s">
        <v>2996</v>
      </c>
      <c r="O535" s="10" t="s">
        <v>2997</v>
      </c>
      <c r="P535" s="10">
        <v>1</v>
      </c>
      <c r="Q535" s="10">
        <v>0</v>
      </c>
      <c r="R535" s="10">
        <v>0</v>
      </c>
      <c r="S535" s="10">
        <v>0</v>
      </c>
      <c r="T535" s="10">
        <v>1</v>
      </c>
      <c r="U535" s="10">
        <v>0</v>
      </c>
      <c r="V535" s="10">
        <v>0</v>
      </c>
      <c r="W535" s="10"/>
      <c r="X535" s="10"/>
      <c r="Y535" s="10"/>
      <c r="Z535" s="10"/>
      <c r="AA535" s="10"/>
      <c r="AB535" s="10"/>
      <c r="AC535" s="58">
        <v>120</v>
      </c>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5"/>
      <c r="CX535" s="15"/>
      <c r="CY535" s="15"/>
    </row>
    <row r="536" spans="1:103" ht="15" customHeight="1" x14ac:dyDescent="0.2">
      <c r="A536" s="7">
        <v>535</v>
      </c>
      <c r="B536" s="113">
        <v>44448</v>
      </c>
      <c r="C536" s="10" t="s">
        <v>2998</v>
      </c>
      <c r="D536" s="10" t="s">
        <v>26</v>
      </c>
      <c r="E536" s="10"/>
      <c r="F536" s="10"/>
      <c r="G536" s="10" t="s">
        <v>2999</v>
      </c>
      <c r="H536" s="10" t="s">
        <v>28</v>
      </c>
      <c r="I536" s="10" t="s">
        <v>3000</v>
      </c>
      <c r="J536" s="11">
        <v>3166526518</v>
      </c>
      <c r="K536" s="11">
        <v>4</v>
      </c>
      <c r="L536" s="53">
        <v>3467777</v>
      </c>
      <c r="M536" s="53">
        <v>76487937</v>
      </c>
      <c r="N536" s="10" t="s">
        <v>3001</v>
      </c>
      <c r="O536" s="10" t="s">
        <v>3002</v>
      </c>
      <c r="P536" s="10">
        <v>0</v>
      </c>
      <c r="Q536" s="10">
        <v>0</v>
      </c>
      <c r="R536" s="10">
        <v>0</v>
      </c>
      <c r="S536" s="10">
        <v>1</v>
      </c>
      <c r="T536" s="10">
        <v>1</v>
      </c>
      <c r="U536" s="10">
        <v>0</v>
      </c>
      <c r="V536" s="10">
        <v>0</v>
      </c>
      <c r="W536" s="10"/>
      <c r="X536" s="10"/>
      <c r="Y536" s="10" t="s">
        <v>3003</v>
      </c>
      <c r="Z536" s="10"/>
      <c r="AA536" s="10"/>
      <c r="AB536" s="10"/>
      <c r="AC536" s="10">
        <v>300</v>
      </c>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5"/>
      <c r="CX536" s="15"/>
      <c r="CY536" s="15"/>
    </row>
    <row r="537" spans="1:103" ht="15" customHeight="1" x14ac:dyDescent="0.2">
      <c r="A537" s="7">
        <v>536</v>
      </c>
      <c r="B537" s="113">
        <v>44453</v>
      </c>
      <c r="C537" s="10" t="s">
        <v>131</v>
      </c>
      <c r="D537" s="10" t="s">
        <v>35</v>
      </c>
      <c r="E537" s="10" t="s">
        <v>469</v>
      </c>
      <c r="F537" s="113">
        <v>44231</v>
      </c>
      <c r="G537" s="10" t="s">
        <v>3004</v>
      </c>
      <c r="H537" s="10" t="s">
        <v>48</v>
      </c>
      <c r="I537" s="10" t="s">
        <v>3005</v>
      </c>
      <c r="J537" s="11">
        <v>3175387314</v>
      </c>
      <c r="K537" s="11">
        <v>2</v>
      </c>
      <c r="L537" s="77">
        <v>995347</v>
      </c>
      <c r="M537" s="53">
        <v>765280</v>
      </c>
      <c r="N537" s="10" t="s">
        <v>3006</v>
      </c>
      <c r="O537" s="10" t="s">
        <v>698</v>
      </c>
      <c r="P537" s="10">
        <v>1</v>
      </c>
      <c r="Q537" s="10">
        <v>0</v>
      </c>
      <c r="R537" s="10">
        <v>0</v>
      </c>
      <c r="S537" s="10">
        <v>0</v>
      </c>
      <c r="T537" s="10">
        <v>1</v>
      </c>
      <c r="U537" s="10">
        <v>0</v>
      </c>
      <c r="V537" s="10">
        <v>1</v>
      </c>
      <c r="W537" s="10" t="s">
        <v>42</v>
      </c>
      <c r="X537" s="113">
        <v>44231</v>
      </c>
      <c r="Y537" s="10" t="s">
        <v>3007</v>
      </c>
      <c r="Z537" s="10"/>
      <c r="AA537" s="10"/>
      <c r="AB537" s="10"/>
      <c r="AC537" s="10">
        <v>300</v>
      </c>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5"/>
      <c r="CX537" s="15"/>
      <c r="CY537" s="15"/>
    </row>
    <row r="538" spans="1:103" ht="15" customHeight="1" x14ac:dyDescent="0.2">
      <c r="A538" s="7">
        <v>537</v>
      </c>
      <c r="B538" s="113">
        <v>44454</v>
      </c>
      <c r="C538" s="10" t="s">
        <v>25</v>
      </c>
      <c r="D538" s="10" t="s">
        <v>26</v>
      </c>
      <c r="E538" s="10"/>
      <c r="F538" s="10"/>
      <c r="G538" s="10" t="s">
        <v>3008</v>
      </c>
      <c r="H538" s="10" t="s">
        <v>101</v>
      </c>
      <c r="I538" s="10" t="s">
        <v>3009</v>
      </c>
      <c r="J538" s="11">
        <v>3108900880</v>
      </c>
      <c r="K538" s="11">
        <v>2</v>
      </c>
      <c r="L538" s="53">
        <v>3451338</v>
      </c>
      <c r="M538" s="53">
        <v>76538561</v>
      </c>
      <c r="N538" s="10" t="s">
        <v>3010</v>
      </c>
      <c r="O538" s="10" t="s">
        <v>3011</v>
      </c>
      <c r="P538" s="10">
        <v>2</v>
      </c>
      <c r="Q538" s="10">
        <v>0</v>
      </c>
      <c r="R538" s="10">
        <v>0</v>
      </c>
      <c r="S538" s="10">
        <v>0</v>
      </c>
      <c r="T538" s="10">
        <v>0</v>
      </c>
      <c r="U538" s="10">
        <v>0</v>
      </c>
      <c r="V538" s="10">
        <v>0</v>
      </c>
      <c r="W538" s="10"/>
      <c r="X538" s="10"/>
      <c r="Y538" s="10" t="s">
        <v>3012</v>
      </c>
      <c r="Z538" s="10"/>
      <c r="AA538" s="10"/>
      <c r="AB538" s="10"/>
      <c r="AC538" s="10">
        <v>60</v>
      </c>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5"/>
      <c r="CX538" s="15"/>
      <c r="CY538" s="15"/>
    </row>
    <row r="539" spans="1:103" ht="15" customHeight="1" x14ac:dyDescent="0.2">
      <c r="A539" s="7">
        <v>538</v>
      </c>
      <c r="B539" s="113">
        <v>44455</v>
      </c>
      <c r="C539" s="10" t="s">
        <v>115</v>
      </c>
      <c r="D539" s="10" t="s">
        <v>26</v>
      </c>
      <c r="E539" s="10" t="s">
        <v>469</v>
      </c>
      <c r="F539" s="10"/>
      <c r="G539" s="10" t="s">
        <v>3013</v>
      </c>
      <c r="H539" s="10" t="s">
        <v>101</v>
      </c>
      <c r="I539" s="10" t="s">
        <v>3014</v>
      </c>
      <c r="J539" s="11" t="s">
        <v>3015</v>
      </c>
      <c r="K539" s="11">
        <v>19</v>
      </c>
      <c r="L539" s="53">
        <v>340109443</v>
      </c>
      <c r="M539" s="53">
        <v>7655218029</v>
      </c>
      <c r="N539" s="10" t="s">
        <v>3016</v>
      </c>
      <c r="O539" s="10" t="s">
        <v>3017</v>
      </c>
      <c r="P539" s="10">
        <v>1</v>
      </c>
      <c r="Q539" s="10">
        <v>0</v>
      </c>
      <c r="R539" s="10">
        <v>0</v>
      </c>
      <c r="S539" s="10">
        <v>0</v>
      </c>
      <c r="T539" s="10">
        <v>2</v>
      </c>
      <c r="U539" s="10">
        <v>0</v>
      </c>
      <c r="V539" s="10">
        <v>0</v>
      </c>
      <c r="W539" s="10"/>
      <c r="X539" s="10"/>
      <c r="Y539" s="10" t="s">
        <v>3018</v>
      </c>
      <c r="Z539" s="10"/>
      <c r="AA539" s="10"/>
      <c r="AB539" s="10"/>
      <c r="AC539" s="10">
        <v>16</v>
      </c>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5"/>
      <c r="CX539" s="15"/>
      <c r="CY539" s="15"/>
    </row>
    <row r="540" spans="1:103" ht="15" customHeight="1" x14ac:dyDescent="0.2">
      <c r="A540" s="7">
        <v>539</v>
      </c>
      <c r="B540" s="113">
        <v>44460</v>
      </c>
      <c r="C540" s="10" t="s">
        <v>131</v>
      </c>
      <c r="D540" s="10" t="s">
        <v>35</v>
      </c>
      <c r="E540" s="10" t="s">
        <v>469</v>
      </c>
      <c r="F540" s="113">
        <v>44445</v>
      </c>
      <c r="G540" s="10" t="s">
        <v>3019</v>
      </c>
      <c r="H540" s="10" t="s">
        <v>101</v>
      </c>
      <c r="I540" s="10" t="s">
        <v>3020</v>
      </c>
      <c r="J540" s="11">
        <v>3185390297</v>
      </c>
      <c r="K540" s="11">
        <v>16</v>
      </c>
      <c r="L540" s="77">
        <v>660785</v>
      </c>
      <c r="M540" s="53">
        <v>765057</v>
      </c>
      <c r="N540" s="10" t="s">
        <v>3021</v>
      </c>
      <c r="O540" s="10" t="s">
        <v>3022</v>
      </c>
      <c r="P540" s="10">
        <v>5</v>
      </c>
      <c r="Q540" s="10">
        <v>0</v>
      </c>
      <c r="R540" s="10">
        <v>0</v>
      </c>
      <c r="S540" s="10">
        <v>0</v>
      </c>
      <c r="T540" s="10">
        <v>1</v>
      </c>
      <c r="U540" s="10">
        <v>1</v>
      </c>
      <c r="V540" s="10">
        <v>5</v>
      </c>
      <c r="W540" s="10" t="s">
        <v>42</v>
      </c>
      <c r="X540" s="113">
        <v>44445</v>
      </c>
      <c r="Y540" s="10" t="s">
        <v>3023</v>
      </c>
      <c r="Z540" s="10"/>
      <c r="AA540" s="10"/>
      <c r="AB540" s="10"/>
      <c r="AC540" s="10">
        <v>150</v>
      </c>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5"/>
      <c r="CX540" s="15"/>
      <c r="CY540" s="15"/>
    </row>
    <row r="541" spans="1:103" ht="15" customHeight="1" x14ac:dyDescent="0.2">
      <c r="A541" s="7">
        <v>540</v>
      </c>
      <c r="B541" s="142">
        <v>44460</v>
      </c>
      <c r="C541" s="33" t="s">
        <v>131</v>
      </c>
      <c r="D541" s="33" t="s">
        <v>35</v>
      </c>
      <c r="E541" s="33"/>
      <c r="F541" s="33" t="s">
        <v>3024</v>
      </c>
      <c r="G541" s="33" t="s">
        <v>3025</v>
      </c>
      <c r="H541" s="33" t="s">
        <v>28</v>
      </c>
      <c r="I541" s="33" t="s">
        <v>3026</v>
      </c>
      <c r="J541" s="7">
        <v>8854445</v>
      </c>
      <c r="K541" s="7">
        <v>2</v>
      </c>
      <c r="L541" s="143">
        <v>809073</v>
      </c>
      <c r="M541" s="144">
        <v>765311</v>
      </c>
      <c r="N541" s="33" t="s">
        <v>3027</v>
      </c>
      <c r="O541" s="33" t="s">
        <v>3028</v>
      </c>
      <c r="P541" s="33">
        <v>5</v>
      </c>
      <c r="Q541" s="33">
        <v>0</v>
      </c>
      <c r="R541" s="33">
        <v>0</v>
      </c>
      <c r="S541" s="33">
        <v>0</v>
      </c>
      <c r="T541" s="33">
        <v>0</v>
      </c>
      <c r="U541" s="33">
        <v>0</v>
      </c>
      <c r="V541" s="33">
        <v>5</v>
      </c>
      <c r="W541" s="33" t="s">
        <v>122</v>
      </c>
      <c r="X541" s="33" t="s">
        <v>3024</v>
      </c>
      <c r="Y541" s="33" t="s">
        <v>3029</v>
      </c>
      <c r="Z541" s="33"/>
      <c r="AA541" s="33"/>
      <c r="AB541" s="33"/>
      <c r="AC541" s="33">
        <v>100</v>
      </c>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c r="CM541" s="33"/>
      <c r="CN541" s="33"/>
      <c r="CO541" s="33"/>
      <c r="CP541" s="33"/>
      <c r="CQ541" s="33"/>
      <c r="CR541" s="33"/>
      <c r="CS541" s="33"/>
      <c r="CT541" s="33"/>
      <c r="CU541" s="33"/>
      <c r="CV541" s="33"/>
      <c r="CW541" s="32"/>
      <c r="CX541" s="32"/>
      <c r="CY541" s="32"/>
    </row>
    <row r="542" spans="1:103" ht="15" customHeight="1" x14ac:dyDescent="0.2">
      <c r="A542" s="7">
        <v>541</v>
      </c>
      <c r="B542" s="113">
        <v>44460</v>
      </c>
      <c r="C542" s="10" t="s">
        <v>131</v>
      </c>
      <c r="D542" s="10" t="s">
        <v>35</v>
      </c>
      <c r="E542" s="10"/>
      <c r="F542" s="113">
        <v>44312</v>
      </c>
      <c r="G542" s="10" t="s">
        <v>3030</v>
      </c>
      <c r="H542" s="10" t="s">
        <v>3031</v>
      </c>
      <c r="I542" s="10" t="s">
        <v>3032</v>
      </c>
      <c r="J542" s="11" t="s">
        <v>3033</v>
      </c>
      <c r="K542" s="11">
        <v>2</v>
      </c>
      <c r="L542" s="77">
        <v>955170</v>
      </c>
      <c r="M542" s="53">
        <v>765305</v>
      </c>
      <c r="N542" s="10" t="s">
        <v>3027</v>
      </c>
      <c r="O542" s="10" t="s">
        <v>3034</v>
      </c>
      <c r="P542" s="10">
        <v>1</v>
      </c>
      <c r="Q542" s="10">
        <v>0</v>
      </c>
      <c r="R542" s="10">
        <v>0</v>
      </c>
      <c r="S542" s="10">
        <v>0</v>
      </c>
      <c r="T542" s="10">
        <v>0</v>
      </c>
      <c r="U542" s="10">
        <v>0</v>
      </c>
      <c r="V542" s="10">
        <v>1</v>
      </c>
      <c r="W542" s="10" t="s">
        <v>122</v>
      </c>
      <c r="X542" s="10"/>
      <c r="Y542" s="10" t="s">
        <v>3035</v>
      </c>
      <c r="Z542" s="10"/>
      <c r="AA542" s="10"/>
      <c r="AB542" s="10"/>
      <c r="AC542" s="10">
        <v>80</v>
      </c>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5"/>
      <c r="CX542" s="15"/>
      <c r="CY542" s="15"/>
    </row>
    <row r="543" spans="1:103" ht="15" customHeight="1" x14ac:dyDescent="0.2">
      <c r="A543" s="7">
        <v>542</v>
      </c>
      <c r="B543" s="113">
        <v>44460</v>
      </c>
      <c r="C543" s="10" t="s">
        <v>115</v>
      </c>
      <c r="D543" s="10" t="s">
        <v>35</v>
      </c>
      <c r="E543" s="10" t="s">
        <v>469</v>
      </c>
      <c r="F543" s="113">
        <v>44670</v>
      </c>
      <c r="G543" s="10" t="s">
        <v>3036</v>
      </c>
      <c r="H543" s="10" t="s">
        <v>101</v>
      </c>
      <c r="I543" s="10" t="s">
        <v>3037</v>
      </c>
      <c r="J543" s="11">
        <v>3105170910</v>
      </c>
      <c r="K543" s="11">
        <v>10</v>
      </c>
      <c r="L543" s="53">
        <v>342474239</v>
      </c>
      <c r="M543" s="53">
        <v>7653054775</v>
      </c>
      <c r="N543" s="10" t="s">
        <v>3038</v>
      </c>
      <c r="O543" s="10" t="s">
        <v>3039</v>
      </c>
      <c r="P543" s="10">
        <v>3</v>
      </c>
      <c r="Q543" s="10">
        <v>0</v>
      </c>
      <c r="R543" s="10">
        <v>0</v>
      </c>
      <c r="S543" s="10">
        <v>0</v>
      </c>
      <c r="T543" s="10">
        <v>1</v>
      </c>
      <c r="U543" s="10">
        <v>0</v>
      </c>
      <c r="V543" s="10">
        <v>3</v>
      </c>
      <c r="W543" s="10" t="s">
        <v>3040</v>
      </c>
      <c r="X543" s="113">
        <v>44300</v>
      </c>
      <c r="Y543" s="10" t="s">
        <v>3041</v>
      </c>
      <c r="Z543" s="10"/>
      <c r="AA543" s="10"/>
      <c r="AB543" s="10"/>
      <c r="AC543" s="10">
        <v>60</v>
      </c>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5"/>
      <c r="CX543" s="15"/>
      <c r="CY543" s="15"/>
    </row>
    <row r="544" spans="1:103" ht="15" customHeight="1" x14ac:dyDescent="0.2">
      <c r="A544" s="7">
        <v>543</v>
      </c>
      <c r="B544" s="113">
        <v>44460</v>
      </c>
      <c r="C544" s="10" t="s">
        <v>115</v>
      </c>
      <c r="D544" s="10" t="s">
        <v>2078</v>
      </c>
      <c r="E544" s="10"/>
      <c r="F544" s="113">
        <v>44426</v>
      </c>
      <c r="G544" s="10" t="s">
        <v>3042</v>
      </c>
      <c r="H544" s="10" t="s">
        <v>101</v>
      </c>
      <c r="I544" s="10" t="s">
        <v>3043</v>
      </c>
      <c r="J544" s="11" t="s">
        <v>3044</v>
      </c>
      <c r="K544" s="11">
        <v>10</v>
      </c>
      <c r="L544" s="53">
        <v>34260638</v>
      </c>
      <c r="M544" s="53">
        <v>7653072194</v>
      </c>
      <c r="N544" s="10" t="s">
        <v>3045</v>
      </c>
      <c r="O544" s="10" t="s">
        <v>3046</v>
      </c>
      <c r="P544" s="10">
        <v>0</v>
      </c>
      <c r="Q544" s="10">
        <v>0</v>
      </c>
      <c r="R544" s="10">
        <v>0</v>
      </c>
      <c r="S544" s="10">
        <v>0</v>
      </c>
      <c r="T544" s="10">
        <v>1</v>
      </c>
      <c r="U544" s="10">
        <v>0</v>
      </c>
      <c r="V544" s="10">
        <v>1</v>
      </c>
      <c r="W544" s="10" t="s">
        <v>3047</v>
      </c>
      <c r="X544" s="113">
        <v>44426</v>
      </c>
      <c r="Y544" s="10" t="s">
        <v>3048</v>
      </c>
      <c r="Z544" s="10"/>
      <c r="AA544" s="10"/>
      <c r="AB544" s="10"/>
      <c r="AC544" s="10">
        <v>34</v>
      </c>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5"/>
      <c r="CX544" s="15"/>
      <c r="CY544" s="15"/>
    </row>
    <row r="545" spans="1:103" ht="15" customHeight="1" x14ac:dyDescent="0.2">
      <c r="A545" s="7">
        <v>544</v>
      </c>
      <c r="B545" s="113">
        <v>44461</v>
      </c>
      <c r="C545" s="10" t="s">
        <v>25</v>
      </c>
      <c r="D545" s="10" t="s">
        <v>26</v>
      </c>
      <c r="E545" s="10"/>
      <c r="F545" s="10"/>
      <c r="G545" s="10" t="s">
        <v>3049</v>
      </c>
      <c r="H545" s="10" t="s">
        <v>28</v>
      </c>
      <c r="I545" s="10" t="s">
        <v>3050</v>
      </c>
      <c r="J545" s="11" t="s">
        <v>3051</v>
      </c>
      <c r="K545" s="11">
        <v>8</v>
      </c>
      <c r="L545" s="53">
        <v>3444335</v>
      </c>
      <c r="M545" s="53">
        <v>76500553</v>
      </c>
      <c r="N545" s="10" t="s">
        <v>3052</v>
      </c>
      <c r="O545" s="94" t="s">
        <v>3053</v>
      </c>
      <c r="P545" s="10">
        <v>8</v>
      </c>
      <c r="Q545" s="10">
        <v>0</v>
      </c>
      <c r="R545" s="10">
        <v>0</v>
      </c>
      <c r="S545" s="10">
        <v>0</v>
      </c>
      <c r="T545" s="10">
        <v>0</v>
      </c>
      <c r="U545" s="10">
        <v>0</v>
      </c>
      <c r="V545" s="10">
        <v>0</v>
      </c>
      <c r="W545" s="10"/>
      <c r="X545" s="10"/>
      <c r="Y545" s="10" t="s">
        <v>3054</v>
      </c>
      <c r="Z545" s="10"/>
      <c r="AA545" s="10"/>
      <c r="AB545" s="10"/>
      <c r="AC545" s="10">
        <v>90</v>
      </c>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5"/>
      <c r="CX545" s="15"/>
      <c r="CY545" s="15"/>
    </row>
    <row r="546" spans="1:103" ht="15" customHeight="1" x14ac:dyDescent="0.2">
      <c r="A546" s="7">
        <v>545</v>
      </c>
      <c r="B546" s="113">
        <v>44461</v>
      </c>
      <c r="C546" s="10" t="s">
        <v>84</v>
      </c>
      <c r="D546" s="10" t="s">
        <v>35</v>
      </c>
      <c r="E546" s="10"/>
      <c r="F546" s="10"/>
      <c r="G546" s="10" t="s">
        <v>3055</v>
      </c>
      <c r="H546" s="10" t="s">
        <v>28</v>
      </c>
      <c r="I546" s="10" t="s">
        <v>3056</v>
      </c>
      <c r="J546" s="11">
        <v>8886132</v>
      </c>
      <c r="K546" s="11">
        <v>3</v>
      </c>
      <c r="L546" s="53">
        <v>3452659</v>
      </c>
      <c r="M546" s="53">
        <v>76531189</v>
      </c>
      <c r="N546" s="10" t="s">
        <v>3057</v>
      </c>
      <c r="O546" s="10" t="s">
        <v>3058</v>
      </c>
      <c r="P546" s="10">
        <v>4</v>
      </c>
      <c r="Q546" s="10">
        <v>0</v>
      </c>
      <c r="R546" s="10">
        <v>0</v>
      </c>
      <c r="S546" s="10">
        <v>0</v>
      </c>
      <c r="T546" s="10">
        <v>0</v>
      </c>
      <c r="U546" s="10">
        <v>0</v>
      </c>
      <c r="V546" s="10">
        <v>4</v>
      </c>
      <c r="W546" s="10" t="s">
        <v>42</v>
      </c>
      <c r="X546" s="10"/>
      <c r="Y546" s="10" t="s">
        <v>3059</v>
      </c>
      <c r="Z546" s="10"/>
      <c r="AA546" s="10"/>
      <c r="AB546" s="10"/>
      <c r="AC546" s="58">
        <v>150</v>
      </c>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5"/>
      <c r="CX546" s="15"/>
      <c r="CY546" s="15"/>
    </row>
    <row r="547" spans="1:103" ht="15" customHeight="1" x14ac:dyDescent="0.2">
      <c r="A547" s="7">
        <v>546</v>
      </c>
      <c r="B547" s="113">
        <v>44461</v>
      </c>
      <c r="C547" s="10" t="s">
        <v>131</v>
      </c>
      <c r="D547" s="10" t="s">
        <v>35</v>
      </c>
      <c r="E547" s="10"/>
      <c r="F547" s="113">
        <v>44442</v>
      </c>
      <c r="G547" s="10" t="s">
        <v>3060</v>
      </c>
      <c r="H547" s="10" t="s">
        <v>28</v>
      </c>
      <c r="I547" s="10" t="s">
        <v>3061</v>
      </c>
      <c r="J547" s="11">
        <v>3015077467</v>
      </c>
      <c r="K547" s="11">
        <v>19</v>
      </c>
      <c r="L547" s="77">
        <v>840484</v>
      </c>
      <c r="M547" s="53">
        <v>765470</v>
      </c>
      <c r="N547" s="10" t="s">
        <v>3062</v>
      </c>
      <c r="O547" s="10" t="s">
        <v>3063</v>
      </c>
      <c r="P547" s="10">
        <v>1</v>
      </c>
      <c r="Q547" s="10">
        <v>0</v>
      </c>
      <c r="R547" s="10">
        <v>0</v>
      </c>
      <c r="S547" s="10">
        <v>0</v>
      </c>
      <c r="T547" s="10">
        <v>0</v>
      </c>
      <c r="U547" s="10">
        <v>0</v>
      </c>
      <c r="V547" s="10">
        <v>1</v>
      </c>
      <c r="W547" s="10" t="s">
        <v>42</v>
      </c>
      <c r="X547" s="113">
        <v>44442</v>
      </c>
      <c r="Y547" s="10" t="s">
        <v>3064</v>
      </c>
      <c r="Z547" s="10"/>
      <c r="AA547" s="10"/>
      <c r="AB547" s="10"/>
      <c r="AC547" s="10">
        <v>12</v>
      </c>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5"/>
      <c r="CX547" s="15"/>
      <c r="CY547" s="15"/>
    </row>
    <row r="548" spans="1:103" ht="15" customHeight="1" x14ac:dyDescent="0.2">
      <c r="A548" s="7">
        <v>547</v>
      </c>
      <c r="B548" s="113">
        <v>44469</v>
      </c>
      <c r="C548" s="10" t="s">
        <v>84</v>
      </c>
      <c r="D548" s="10" t="s">
        <v>26</v>
      </c>
      <c r="E548" s="10"/>
      <c r="F548" s="10"/>
      <c r="G548" s="10" t="s">
        <v>3065</v>
      </c>
      <c r="H548" s="10" t="s">
        <v>28</v>
      </c>
      <c r="I548" s="10" t="s">
        <v>3066</v>
      </c>
      <c r="J548" s="11">
        <v>3176473840</v>
      </c>
      <c r="K548" s="11">
        <v>5</v>
      </c>
      <c r="L548" s="53">
        <v>3465166</v>
      </c>
      <c r="M548" s="53">
        <v>76499725</v>
      </c>
      <c r="N548" s="10" t="s">
        <v>3067</v>
      </c>
      <c r="O548" s="10" t="s">
        <v>3068</v>
      </c>
      <c r="P548" s="10">
        <v>0</v>
      </c>
      <c r="Q548" s="10">
        <v>2</v>
      </c>
      <c r="R548" s="10">
        <v>0</v>
      </c>
      <c r="S548" s="10">
        <v>0</v>
      </c>
      <c r="T548" s="10">
        <v>0</v>
      </c>
      <c r="U548" s="10">
        <v>0</v>
      </c>
      <c r="V548" s="10">
        <v>0</v>
      </c>
      <c r="W548" s="10"/>
      <c r="X548" s="10"/>
      <c r="Y548" s="10" t="s">
        <v>3069</v>
      </c>
      <c r="Z548" s="10"/>
      <c r="AA548" s="10"/>
      <c r="AB548" s="10"/>
      <c r="AC548" s="58">
        <v>100</v>
      </c>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5"/>
      <c r="CX548" s="15"/>
      <c r="CY548" s="15"/>
    </row>
    <row r="549" spans="1:103" ht="15" customHeight="1" x14ac:dyDescent="0.2">
      <c r="A549" s="7">
        <v>548</v>
      </c>
      <c r="B549" s="113">
        <v>44469</v>
      </c>
      <c r="C549" s="10" t="s">
        <v>84</v>
      </c>
      <c r="D549" s="10" t="s">
        <v>35</v>
      </c>
      <c r="E549" s="10"/>
      <c r="F549" s="113">
        <v>44254</v>
      </c>
      <c r="G549" s="10" t="s">
        <v>3070</v>
      </c>
      <c r="H549" s="10" t="s">
        <v>28</v>
      </c>
      <c r="I549" s="10" t="s">
        <v>3071</v>
      </c>
      <c r="J549" s="11">
        <v>3154218167</v>
      </c>
      <c r="K549" s="11">
        <v>3</v>
      </c>
      <c r="L549" s="53">
        <v>3451756</v>
      </c>
      <c r="M549" s="53">
        <v>76533547</v>
      </c>
      <c r="N549" s="10" t="s">
        <v>3072</v>
      </c>
      <c r="O549" s="10" t="s">
        <v>1622</v>
      </c>
      <c r="P549" s="10">
        <v>1</v>
      </c>
      <c r="Q549" s="10">
        <v>0</v>
      </c>
      <c r="R549" s="10">
        <v>0</v>
      </c>
      <c r="S549" s="10">
        <v>0</v>
      </c>
      <c r="T549" s="10">
        <v>0</v>
      </c>
      <c r="U549" s="10">
        <v>0</v>
      </c>
      <c r="V549" s="10">
        <v>0</v>
      </c>
      <c r="W549" s="10" t="s">
        <v>601</v>
      </c>
      <c r="X549" s="10"/>
      <c r="Y549" s="10" t="s">
        <v>3073</v>
      </c>
      <c r="Z549" s="10"/>
      <c r="AA549" s="10"/>
      <c r="AB549" s="10"/>
      <c r="AC549" s="58">
        <v>150</v>
      </c>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5"/>
      <c r="CX549" s="15"/>
      <c r="CY549" s="15"/>
    </row>
    <row r="550" spans="1:103" ht="15" customHeight="1" x14ac:dyDescent="0.2">
      <c r="A550" s="7">
        <v>549</v>
      </c>
      <c r="B550" s="113">
        <v>44469</v>
      </c>
      <c r="C550" s="10" t="s">
        <v>25</v>
      </c>
      <c r="D550" s="10" t="s">
        <v>26</v>
      </c>
      <c r="E550" s="10"/>
      <c r="F550" s="10"/>
      <c r="G550" s="10" t="s">
        <v>3074</v>
      </c>
      <c r="H550" s="10" t="s">
        <v>28</v>
      </c>
      <c r="I550" s="10" t="s">
        <v>3075</v>
      </c>
      <c r="J550" s="11">
        <v>3154133324</v>
      </c>
      <c r="K550" s="11">
        <v>3</v>
      </c>
      <c r="L550" s="53">
        <v>3449609</v>
      </c>
      <c r="M550" s="53">
        <v>76532541</v>
      </c>
      <c r="N550" s="10" t="s">
        <v>3076</v>
      </c>
      <c r="O550" s="10" t="s">
        <v>3077</v>
      </c>
      <c r="P550" s="10">
        <v>1</v>
      </c>
      <c r="Q550" s="10">
        <v>0</v>
      </c>
      <c r="R550" s="10">
        <v>0</v>
      </c>
      <c r="S550" s="10">
        <v>0</v>
      </c>
      <c r="T550" s="10">
        <v>0</v>
      </c>
      <c r="U550" s="10">
        <v>0</v>
      </c>
      <c r="V550" s="10">
        <v>0</v>
      </c>
      <c r="W550" s="10"/>
      <c r="X550" s="10"/>
      <c r="Y550" s="10" t="s">
        <v>3078</v>
      </c>
      <c r="Z550" s="10"/>
      <c r="AA550" s="10"/>
      <c r="AB550" s="10"/>
      <c r="AC550" s="58">
        <v>120</v>
      </c>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5"/>
      <c r="CX550" s="15"/>
      <c r="CY550" s="15"/>
    </row>
    <row r="551" spans="1:103" ht="15" customHeight="1" x14ac:dyDescent="0.2">
      <c r="A551" s="7">
        <v>550</v>
      </c>
      <c r="B551" s="113">
        <v>44469</v>
      </c>
      <c r="C551" s="10" t="s">
        <v>84</v>
      </c>
      <c r="D551" s="10" t="s">
        <v>26</v>
      </c>
      <c r="E551" s="10"/>
      <c r="F551" s="10"/>
      <c r="G551" s="10" t="s">
        <v>3079</v>
      </c>
      <c r="H551" s="10" t="s">
        <v>28</v>
      </c>
      <c r="I551" s="10" t="s">
        <v>3080</v>
      </c>
      <c r="J551" s="11">
        <v>3117621072</v>
      </c>
      <c r="K551" s="11">
        <v>3</v>
      </c>
      <c r="L551" s="53">
        <v>3450805</v>
      </c>
      <c r="M551" s="53">
        <v>76529575</v>
      </c>
      <c r="N551" s="10" t="s">
        <v>3081</v>
      </c>
      <c r="O551" s="10" t="s">
        <v>1622</v>
      </c>
      <c r="P551" s="10">
        <v>1</v>
      </c>
      <c r="Q551" s="10">
        <v>0</v>
      </c>
      <c r="R551" s="10">
        <v>0</v>
      </c>
      <c r="S551" s="10">
        <v>0</v>
      </c>
      <c r="T551" s="10">
        <v>0</v>
      </c>
      <c r="U551" s="10">
        <v>0</v>
      </c>
      <c r="V551" s="10">
        <v>0</v>
      </c>
      <c r="W551" s="10"/>
      <c r="X551" s="10"/>
      <c r="Y551" s="10" t="s">
        <v>3082</v>
      </c>
      <c r="Z551" s="10"/>
      <c r="AA551" s="10"/>
      <c r="AB551" s="10"/>
      <c r="AC551" s="58">
        <v>100</v>
      </c>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5"/>
      <c r="CX551" s="15"/>
      <c r="CY551" s="15"/>
    </row>
    <row r="552" spans="1:103" ht="15" customHeight="1" x14ac:dyDescent="0.2">
      <c r="A552" s="7">
        <v>551</v>
      </c>
      <c r="B552" s="113">
        <v>44469</v>
      </c>
      <c r="C552" s="10" t="s">
        <v>25</v>
      </c>
      <c r="D552" s="10" t="s">
        <v>26</v>
      </c>
      <c r="E552" s="10"/>
      <c r="F552" s="10"/>
      <c r="G552" s="10" t="s">
        <v>3083</v>
      </c>
      <c r="H552" s="10" t="s">
        <v>28</v>
      </c>
      <c r="I552" s="10" t="s">
        <v>3084</v>
      </c>
      <c r="J552" s="11">
        <v>4862020</v>
      </c>
      <c r="K552" s="11">
        <v>2</v>
      </c>
      <c r="L552" s="53">
        <v>3468344</v>
      </c>
      <c r="M552" s="53">
        <v>76524468</v>
      </c>
      <c r="N552" s="10" t="s">
        <v>3085</v>
      </c>
      <c r="O552" s="10" t="s">
        <v>3086</v>
      </c>
      <c r="P552" s="10">
        <v>1</v>
      </c>
      <c r="Q552" s="10">
        <v>0</v>
      </c>
      <c r="R552" s="10">
        <v>0</v>
      </c>
      <c r="S552" s="10">
        <v>0</v>
      </c>
      <c r="T552" s="10">
        <v>0</v>
      </c>
      <c r="U552" s="10">
        <v>0</v>
      </c>
      <c r="V552" s="10">
        <v>0</v>
      </c>
      <c r="W552" s="10"/>
      <c r="X552" s="10"/>
      <c r="Y552" s="10" t="s">
        <v>3087</v>
      </c>
      <c r="Z552" s="10"/>
      <c r="AA552" s="10"/>
      <c r="AB552" s="10"/>
      <c r="AC552" s="58">
        <v>200</v>
      </c>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5"/>
      <c r="CX552" s="15"/>
      <c r="CY552" s="15"/>
    </row>
    <row r="553" spans="1:103" ht="15" customHeight="1" x14ac:dyDescent="0.2">
      <c r="A553" s="7">
        <v>552</v>
      </c>
      <c r="B553" s="113">
        <v>44455</v>
      </c>
      <c r="C553" s="10" t="s">
        <v>115</v>
      </c>
      <c r="D553" s="10" t="s">
        <v>35</v>
      </c>
      <c r="E553" s="10"/>
      <c r="F553" s="14">
        <v>44514</v>
      </c>
      <c r="G553" s="10" t="s">
        <v>3088</v>
      </c>
      <c r="H553" s="10" t="s">
        <v>101</v>
      </c>
      <c r="I553" s="10" t="s">
        <v>3089</v>
      </c>
      <c r="J553" s="11" t="s">
        <v>3090</v>
      </c>
      <c r="K553" s="11">
        <v>17</v>
      </c>
      <c r="L553" s="53">
        <v>340331091</v>
      </c>
      <c r="M553" s="53">
        <v>7655538021</v>
      </c>
      <c r="N553" s="10" t="s">
        <v>3091</v>
      </c>
      <c r="O553" s="10" t="s">
        <v>3092</v>
      </c>
      <c r="P553" s="10">
        <v>0</v>
      </c>
      <c r="Q553" s="10">
        <v>0</v>
      </c>
      <c r="R553" s="10">
        <v>0</v>
      </c>
      <c r="S553" s="10">
        <v>0</v>
      </c>
      <c r="T553" s="10">
        <v>1</v>
      </c>
      <c r="U553" s="10">
        <v>0</v>
      </c>
      <c r="V553" s="10">
        <v>1</v>
      </c>
      <c r="W553" s="10" t="s">
        <v>122</v>
      </c>
      <c r="X553" s="14">
        <v>44149</v>
      </c>
      <c r="Y553" s="10" t="s">
        <v>3093</v>
      </c>
      <c r="Z553" s="10"/>
      <c r="AA553" s="10"/>
      <c r="AB553" s="10"/>
      <c r="AC553" s="10">
        <v>130</v>
      </c>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5"/>
      <c r="CX553" s="15"/>
      <c r="CY553" s="15"/>
    </row>
    <row r="554" spans="1:103" ht="15" customHeight="1" x14ac:dyDescent="0.2">
      <c r="A554" s="7">
        <v>553</v>
      </c>
      <c r="B554" s="113">
        <v>44468</v>
      </c>
      <c r="C554" s="10" t="s">
        <v>131</v>
      </c>
      <c r="D554" s="10" t="s">
        <v>35</v>
      </c>
      <c r="E554" s="10"/>
      <c r="F554" s="10" t="s">
        <v>3094</v>
      </c>
      <c r="G554" s="10" t="s">
        <v>3095</v>
      </c>
      <c r="H554" s="10" t="s">
        <v>101</v>
      </c>
      <c r="I554" s="10" t="s">
        <v>3096</v>
      </c>
      <c r="J554" s="11" t="s">
        <v>3097</v>
      </c>
      <c r="K554" s="11">
        <v>17</v>
      </c>
      <c r="L554" s="77">
        <v>740042</v>
      </c>
      <c r="M554" s="53">
        <v>735362</v>
      </c>
      <c r="N554" s="10" t="s">
        <v>3098</v>
      </c>
      <c r="O554" s="10" t="s">
        <v>3099</v>
      </c>
      <c r="P554" s="10">
        <v>4</v>
      </c>
      <c r="Q554" s="10">
        <v>0</v>
      </c>
      <c r="R554" s="10">
        <v>0</v>
      </c>
      <c r="S554" s="10">
        <v>0</v>
      </c>
      <c r="T554" s="10">
        <v>1</v>
      </c>
      <c r="U554" s="10">
        <v>0</v>
      </c>
      <c r="V554" s="10">
        <v>5</v>
      </c>
      <c r="W554" s="10" t="s">
        <v>122</v>
      </c>
      <c r="X554" s="10"/>
      <c r="Y554" s="10" t="s">
        <v>3100</v>
      </c>
      <c r="Z554" s="10"/>
      <c r="AA554" s="10"/>
      <c r="AB554" s="10"/>
      <c r="AC554" s="10">
        <v>560</v>
      </c>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5"/>
      <c r="CX554" s="15"/>
      <c r="CY554" s="15"/>
    </row>
    <row r="555" spans="1:103" ht="15" customHeight="1" x14ac:dyDescent="0.2">
      <c r="A555" s="7">
        <v>554</v>
      </c>
      <c r="B555" s="113">
        <v>44469</v>
      </c>
      <c r="C555" s="10" t="s">
        <v>131</v>
      </c>
      <c r="D555" s="10" t="s">
        <v>35</v>
      </c>
      <c r="E555" s="10" t="s">
        <v>469</v>
      </c>
      <c r="F555" s="113">
        <v>44455</v>
      </c>
      <c r="G555" s="10" t="s">
        <v>3101</v>
      </c>
      <c r="H555" s="10" t="s">
        <v>28</v>
      </c>
      <c r="I555" s="10" t="s">
        <v>3102</v>
      </c>
      <c r="J555" s="11">
        <v>3148802366</v>
      </c>
      <c r="K555" s="11">
        <v>2</v>
      </c>
      <c r="L555" s="77">
        <v>946040</v>
      </c>
      <c r="M555" s="53">
        <v>765299</v>
      </c>
      <c r="N555" s="10" t="s">
        <v>3103</v>
      </c>
      <c r="O555" s="10" t="s">
        <v>3104</v>
      </c>
      <c r="P555" s="10">
        <v>1</v>
      </c>
      <c r="Q555" s="10">
        <v>3</v>
      </c>
      <c r="R555" s="10">
        <v>0</v>
      </c>
      <c r="S555" s="10">
        <v>0</v>
      </c>
      <c r="T555" s="10">
        <v>0</v>
      </c>
      <c r="U555" s="10">
        <v>0</v>
      </c>
      <c r="V555" s="10">
        <v>1</v>
      </c>
      <c r="W555" s="10" t="s">
        <v>3105</v>
      </c>
      <c r="X555" s="113">
        <v>44455</v>
      </c>
      <c r="Y555" s="10" t="s">
        <v>3106</v>
      </c>
      <c r="Z555" s="10"/>
      <c r="AA555" s="10"/>
      <c r="AB555" s="10"/>
      <c r="AC555" s="10">
        <v>50</v>
      </c>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5"/>
      <c r="CX555" s="15"/>
      <c r="CY555" s="15"/>
    </row>
    <row r="556" spans="1:103" ht="15" customHeight="1" x14ac:dyDescent="0.2">
      <c r="A556" s="7">
        <v>555</v>
      </c>
      <c r="B556" s="113">
        <v>44469</v>
      </c>
      <c r="C556" s="10" t="s">
        <v>131</v>
      </c>
      <c r="D556" s="10" t="s">
        <v>26</v>
      </c>
      <c r="E556" s="10"/>
      <c r="F556" s="10"/>
      <c r="G556" s="10" t="s">
        <v>3107</v>
      </c>
      <c r="H556" s="10" t="s">
        <v>28</v>
      </c>
      <c r="I556" s="10" t="s">
        <v>3108</v>
      </c>
      <c r="J556" s="11" t="s">
        <v>3109</v>
      </c>
      <c r="K556" s="11">
        <v>2</v>
      </c>
      <c r="L556" s="77">
        <v>946040</v>
      </c>
      <c r="M556" s="11" t="s">
        <v>3110</v>
      </c>
      <c r="N556" s="10" t="s">
        <v>3111</v>
      </c>
      <c r="O556" s="10" t="s">
        <v>3112</v>
      </c>
      <c r="P556" s="10">
        <v>0</v>
      </c>
      <c r="Q556" s="10">
        <v>2</v>
      </c>
      <c r="R556" s="10">
        <v>0</v>
      </c>
      <c r="S556" s="10">
        <v>0</v>
      </c>
      <c r="T556" s="10">
        <v>0</v>
      </c>
      <c r="U556" s="10">
        <v>0</v>
      </c>
      <c r="V556" s="10">
        <v>0</v>
      </c>
      <c r="W556" s="10"/>
      <c r="X556" s="10"/>
      <c r="Y556" s="10"/>
      <c r="Z556" s="10"/>
      <c r="AA556" s="10"/>
      <c r="AB556" s="10"/>
      <c r="AC556" s="58">
        <v>100</v>
      </c>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5"/>
      <c r="CX556" s="15"/>
      <c r="CY556" s="15"/>
    </row>
    <row r="557" spans="1:103" ht="15" customHeight="1" x14ac:dyDescent="0.2">
      <c r="A557" s="7">
        <v>556</v>
      </c>
      <c r="B557" s="113">
        <v>44470</v>
      </c>
      <c r="C557" s="10" t="s">
        <v>115</v>
      </c>
      <c r="D557" s="10" t="s">
        <v>26</v>
      </c>
      <c r="E557" s="10" t="s">
        <v>469</v>
      </c>
      <c r="F557" s="10"/>
      <c r="G557" s="10" t="s">
        <v>3113</v>
      </c>
      <c r="H557" s="10" t="s">
        <v>101</v>
      </c>
      <c r="I557" s="10" t="s">
        <v>3114</v>
      </c>
      <c r="J557" s="11">
        <v>3187843373</v>
      </c>
      <c r="K557" s="11">
        <v>2</v>
      </c>
      <c r="L557" s="53">
        <v>346995053</v>
      </c>
      <c r="M557" s="53">
        <v>765279092</v>
      </c>
      <c r="N557" s="10" t="s">
        <v>3115</v>
      </c>
      <c r="O557" s="10" t="s">
        <v>3116</v>
      </c>
      <c r="P557" s="10">
        <v>1</v>
      </c>
      <c r="Q557" s="10">
        <v>0</v>
      </c>
      <c r="R557" s="10">
        <v>0</v>
      </c>
      <c r="S557" s="10">
        <v>0</v>
      </c>
      <c r="T557" s="10">
        <v>2</v>
      </c>
      <c r="U557" s="10">
        <v>0</v>
      </c>
      <c r="V557" s="10">
        <v>0</v>
      </c>
      <c r="W557" s="10" t="s">
        <v>42</v>
      </c>
      <c r="X557" s="113">
        <v>44538</v>
      </c>
      <c r="Y557" s="10" t="s">
        <v>3117</v>
      </c>
      <c r="Z557" s="10"/>
      <c r="AA557" s="10"/>
      <c r="AB557" s="10"/>
      <c r="AC557" s="10">
        <v>15</v>
      </c>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5"/>
      <c r="CX557" s="15"/>
      <c r="CY557" s="15"/>
    </row>
    <row r="558" spans="1:103" ht="15" customHeight="1" x14ac:dyDescent="0.2">
      <c r="A558" s="7">
        <v>557</v>
      </c>
      <c r="B558" s="113">
        <v>44470</v>
      </c>
      <c r="C558" s="10" t="s">
        <v>2302</v>
      </c>
      <c r="D558" s="10" t="s">
        <v>26</v>
      </c>
      <c r="E558" s="10" t="s">
        <v>469</v>
      </c>
      <c r="F558" s="10"/>
      <c r="G558" s="10" t="s">
        <v>3118</v>
      </c>
      <c r="H558" s="10" t="s">
        <v>28</v>
      </c>
      <c r="I558" s="10" t="s">
        <v>3119</v>
      </c>
      <c r="J558" s="11">
        <v>5531900</v>
      </c>
      <c r="K558" s="11">
        <v>19</v>
      </c>
      <c r="L558" s="53">
        <v>341646538</v>
      </c>
      <c r="M558" s="53">
        <v>7653979214</v>
      </c>
      <c r="N558" s="10" t="s">
        <v>3120</v>
      </c>
      <c r="O558" s="10" t="s">
        <v>3121</v>
      </c>
      <c r="P558" s="10">
        <v>1</v>
      </c>
      <c r="Q558" s="10">
        <v>0</v>
      </c>
      <c r="R558" s="10">
        <v>0</v>
      </c>
      <c r="S558" s="10">
        <v>0</v>
      </c>
      <c r="T558" s="10">
        <v>1</v>
      </c>
      <c r="U558" s="10">
        <v>0</v>
      </c>
      <c r="V558" s="10">
        <v>0</v>
      </c>
      <c r="W558" s="10"/>
      <c r="X558" s="10"/>
      <c r="Y558" s="10" t="s">
        <v>3122</v>
      </c>
      <c r="Z558" s="10"/>
      <c r="AA558" s="10"/>
      <c r="AB558" s="10"/>
      <c r="AC558" s="10">
        <v>25</v>
      </c>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5"/>
      <c r="CX558" s="15"/>
      <c r="CY558" s="15"/>
    </row>
    <row r="559" spans="1:103" ht="15" customHeight="1" x14ac:dyDescent="0.2">
      <c r="A559" s="7">
        <v>558</v>
      </c>
      <c r="B559" s="113">
        <v>44473</v>
      </c>
      <c r="C559" s="10" t="s">
        <v>115</v>
      </c>
      <c r="D559" s="10" t="s">
        <v>26</v>
      </c>
      <c r="E559" s="10" t="s">
        <v>469</v>
      </c>
      <c r="F559" s="10"/>
      <c r="G559" s="10" t="s">
        <v>3123</v>
      </c>
      <c r="H559" s="10" t="s">
        <v>101</v>
      </c>
      <c r="I559" s="10" t="s">
        <v>3124</v>
      </c>
      <c r="J559" s="11">
        <v>3167423217</v>
      </c>
      <c r="K559" s="11">
        <v>2</v>
      </c>
      <c r="L559" s="53">
        <v>3479862</v>
      </c>
      <c r="M559" s="53">
        <v>7652755014</v>
      </c>
      <c r="N559" s="10" t="s">
        <v>3115</v>
      </c>
      <c r="O559" s="10" t="s">
        <v>3116</v>
      </c>
      <c r="P559" s="10">
        <v>1</v>
      </c>
      <c r="Q559" s="10">
        <v>0</v>
      </c>
      <c r="R559" s="10">
        <v>0</v>
      </c>
      <c r="S559" s="10">
        <v>0</v>
      </c>
      <c r="T559" s="10">
        <v>2</v>
      </c>
      <c r="U559" s="10">
        <v>0</v>
      </c>
      <c r="V559" s="10">
        <v>0</v>
      </c>
      <c r="W559" s="10" t="s">
        <v>3125</v>
      </c>
      <c r="X559" s="113">
        <v>44426</v>
      </c>
      <c r="Y559" s="10" t="s">
        <v>3126</v>
      </c>
      <c r="Z559" s="10"/>
      <c r="AA559" s="10"/>
      <c r="AB559" s="10"/>
      <c r="AC559" s="10">
        <v>15</v>
      </c>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5"/>
      <c r="CX559" s="15"/>
      <c r="CY559" s="15"/>
    </row>
    <row r="560" spans="1:103" ht="15" customHeight="1" x14ac:dyDescent="0.2">
      <c r="A560" s="7">
        <v>559</v>
      </c>
      <c r="B560" s="113">
        <v>44473</v>
      </c>
      <c r="C560" s="10" t="s">
        <v>131</v>
      </c>
      <c r="D560" s="10" t="s">
        <v>63</v>
      </c>
      <c r="E560" s="10"/>
      <c r="F560" s="10"/>
      <c r="G560" s="10" t="s">
        <v>3127</v>
      </c>
      <c r="H560" s="10" t="s">
        <v>28</v>
      </c>
      <c r="I560" s="10" t="s">
        <v>3128</v>
      </c>
      <c r="J560" s="11">
        <v>8823249</v>
      </c>
      <c r="K560" s="11">
        <v>2</v>
      </c>
      <c r="L560" s="11"/>
      <c r="M560" s="11"/>
      <c r="N560" s="10" t="s">
        <v>3129</v>
      </c>
      <c r="O560" s="10" t="s">
        <v>3130</v>
      </c>
      <c r="P560" s="10">
        <v>2</v>
      </c>
      <c r="Q560" s="10">
        <v>0</v>
      </c>
      <c r="R560" s="10">
        <v>0</v>
      </c>
      <c r="S560" s="10">
        <v>0</v>
      </c>
      <c r="T560" s="10">
        <v>0</v>
      </c>
      <c r="U560" s="10">
        <v>0</v>
      </c>
      <c r="V560" s="10">
        <v>0</v>
      </c>
      <c r="W560" s="10"/>
      <c r="X560" s="10"/>
      <c r="Y560" s="10" t="s">
        <v>3131</v>
      </c>
      <c r="Z560" s="10"/>
      <c r="AA560" s="10"/>
      <c r="AB560" s="10"/>
      <c r="AC560" s="10">
        <v>100</v>
      </c>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5"/>
      <c r="CX560" s="15"/>
      <c r="CY560" s="15"/>
    </row>
    <row r="561" spans="1:103" ht="15" customHeight="1" x14ac:dyDescent="0.2">
      <c r="A561" s="7">
        <v>560</v>
      </c>
      <c r="B561" s="113">
        <v>44474</v>
      </c>
      <c r="C561" s="10" t="s">
        <v>115</v>
      </c>
      <c r="D561" s="10" t="s">
        <v>35</v>
      </c>
      <c r="E561" s="10"/>
      <c r="F561" s="113">
        <v>44407</v>
      </c>
      <c r="G561" s="10" t="s">
        <v>3132</v>
      </c>
      <c r="H561" s="10" t="s">
        <v>101</v>
      </c>
      <c r="I561" s="10" t="s">
        <v>3133</v>
      </c>
      <c r="J561" s="11" t="s">
        <v>3134</v>
      </c>
      <c r="K561" s="11">
        <v>17</v>
      </c>
      <c r="L561" s="53">
        <v>339340227</v>
      </c>
      <c r="M561" s="53">
        <v>7654354232</v>
      </c>
      <c r="N561" s="10" t="s">
        <v>3135</v>
      </c>
      <c r="O561" s="10" t="s">
        <v>3136</v>
      </c>
      <c r="P561" s="10">
        <v>0</v>
      </c>
      <c r="Q561" s="10">
        <v>0</v>
      </c>
      <c r="R561" s="10">
        <v>0</v>
      </c>
      <c r="S561" s="10">
        <v>0</v>
      </c>
      <c r="T561" s="10">
        <v>3</v>
      </c>
      <c r="U561" s="10">
        <v>0</v>
      </c>
      <c r="V561" s="10">
        <v>3</v>
      </c>
      <c r="W561" s="10" t="s">
        <v>3125</v>
      </c>
      <c r="X561" s="113">
        <v>44407</v>
      </c>
      <c r="Y561" s="10" t="s">
        <v>3137</v>
      </c>
      <c r="Z561" s="10"/>
      <c r="AA561" s="10"/>
      <c r="AB561" s="10"/>
      <c r="AC561" s="10">
        <v>60</v>
      </c>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5"/>
      <c r="CX561" s="15"/>
      <c r="CY561" s="15"/>
    </row>
    <row r="562" spans="1:103" ht="15" customHeight="1" x14ac:dyDescent="0.2">
      <c r="A562" s="7">
        <v>561</v>
      </c>
      <c r="B562" s="113">
        <v>44474</v>
      </c>
      <c r="C562" s="10" t="s">
        <v>115</v>
      </c>
      <c r="D562" s="10" t="s">
        <v>35</v>
      </c>
      <c r="E562" s="10"/>
      <c r="F562" s="14">
        <v>44192</v>
      </c>
      <c r="G562" s="10" t="s">
        <v>3138</v>
      </c>
      <c r="H562" s="10" t="s">
        <v>101</v>
      </c>
      <c r="I562" s="10" t="s">
        <v>3139</v>
      </c>
      <c r="J562" s="11">
        <v>3163436566</v>
      </c>
      <c r="K562" s="11">
        <v>17</v>
      </c>
      <c r="L562" s="53">
        <v>339625153</v>
      </c>
      <c r="M562" s="53">
        <v>7654365695</v>
      </c>
      <c r="N562" s="10" t="s">
        <v>3135</v>
      </c>
      <c r="O562" s="10" t="s">
        <v>3140</v>
      </c>
      <c r="P562" s="10">
        <v>5</v>
      </c>
      <c r="Q562" s="10">
        <v>0</v>
      </c>
      <c r="R562" s="10">
        <v>0</v>
      </c>
      <c r="S562" s="10">
        <v>0</v>
      </c>
      <c r="T562" s="10">
        <v>1</v>
      </c>
      <c r="U562" s="10">
        <v>0</v>
      </c>
      <c r="V562" s="10">
        <v>6</v>
      </c>
      <c r="W562" s="10" t="s">
        <v>619</v>
      </c>
      <c r="X562" s="14">
        <v>44192</v>
      </c>
      <c r="Y562" s="10" t="s">
        <v>3141</v>
      </c>
      <c r="Z562" s="10"/>
      <c r="AA562" s="10"/>
      <c r="AB562" s="10"/>
      <c r="AC562" s="10">
        <v>98</v>
      </c>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5"/>
      <c r="CX562" s="15"/>
      <c r="CY562" s="15"/>
    </row>
    <row r="563" spans="1:103" ht="15" customHeight="1" x14ac:dyDescent="0.2">
      <c r="A563" s="7">
        <v>562</v>
      </c>
      <c r="B563" s="113">
        <v>44474</v>
      </c>
      <c r="C563" s="10" t="s">
        <v>115</v>
      </c>
      <c r="D563" s="10" t="s">
        <v>35</v>
      </c>
      <c r="E563" s="10" t="s">
        <v>469</v>
      </c>
      <c r="F563" s="113">
        <v>44463</v>
      </c>
      <c r="G563" s="10" t="s">
        <v>3142</v>
      </c>
      <c r="H563" s="10" t="s">
        <v>101</v>
      </c>
      <c r="I563" s="10" t="s">
        <v>3143</v>
      </c>
      <c r="J563" s="11">
        <v>3156598492</v>
      </c>
      <c r="K563" s="11">
        <v>17</v>
      </c>
      <c r="L563" s="53">
        <v>339763219</v>
      </c>
      <c r="M563" s="53">
        <v>7655245145</v>
      </c>
      <c r="N563" s="10" t="s">
        <v>3135</v>
      </c>
      <c r="O563" s="10" t="s">
        <v>3144</v>
      </c>
      <c r="P563" s="10">
        <v>1</v>
      </c>
      <c r="Q563" s="10">
        <v>0</v>
      </c>
      <c r="R563" s="10">
        <v>0</v>
      </c>
      <c r="S563" s="10">
        <v>0</v>
      </c>
      <c r="T563" s="10">
        <v>1</v>
      </c>
      <c r="U563" s="10">
        <v>0</v>
      </c>
      <c r="V563" s="10">
        <v>1</v>
      </c>
      <c r="W563" s="10" t="s">
        <v>3125</v>
      </c>
      <c r="X563" s="113">
        <v>44463</v>
      </c>
      <c r="Y563" s="10" t="s">
        <v>3145</v>
      </c>
      <c r="Z563" s="10"/>
      <c r="AA563" s="10"/>
      <c r="AB563" s="10"/>
      <c r="AC563" s="10">
        <v>15</v>
      </c>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5"/>
      <c r="CX563" s="15"/>
      <c r="CY563" s="15"/>
    </row>
    <row r="564" spans="1:103" ht="15" customHeight="1" x14ac:dyDescent="0.2">
      <c r="A564" s="7">
        <v>563</v>
      </c>
      <c r="B564" s="113">
        <v>44474</v>
      </c>
      <c r="C564" s="10" t="s">
        <v>131</v>
      </c>
      <c r="D564" s="10" t="s">
        <v>35</v>
      </c>
      <c r="E564" s="10"/>
      <c r="F564" s="113">
        <v>44467</v>
      </c>
      <c r="G564" s="10" t="s">
        <v>3146</v>
      </c>
      <c r="H564" s="10" t="s">
        <v>3031</v>
      </c>
      <c r="I564" s="10" t="s">
        <v>3147</v>
      </c>
      <c r="J564" s="11" t="s">
        <v>3148</v>
      </c>
      <c r="K564" s="11">
        <v>19</v>
      </c>
      <c r="L564" s="11"/>
      <c r="M564" s="11"/>
      <c r="N564" s="10" t="s">
        <v>3149</v>
      </c>
      <c r="O564" s="10" t="s">
        <v>3150</v>
      </c>
      <c r="P564" s="10">
        <v>1</v>
      </c>
      <c r="Q564" s="10">
        <v>0</v>
      </c>
      <c r="R564" s="10">
        <v>0</v>
      </c>
      <c r="S564" s="10">
        <v>0</v>
      </c>
      <c r="T564" s="10">
        <v>0</v>
      </c>
      <c r="U564" s="10">
        <v>0</v>
      </c>
      <c r="V564" s="10">
        <v>1</v>
      </c>
      <c r="W564" s="10" t="s">
        <v>42</v>
      </c>
      <c r="X564" s="113">
        <v>44467</v>
      </c>
      <c r="Y564" s="10" t="s">
        <v>3151</v>
      </c>
      <c r="Z564" s="10"/>
      <c r="AA564" s="10"/>
      <c r="AB564" s="10"/>
      <c r="AC564" s="10">
        <v>40</v>
      </c>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5"/>
      <c r="CX564" s="15"/>
      <c r="CY564" s="15"/>
    </row>
    <row r="565" spans="1:103" ht="15" customHeight="1" x14ac:dyDescent="0.2">
      <c r="A565" s="7">
        <v>564</v>
      </c>
      <c r="B565" s="113">
        <v>44474</v>
      </c>
      <c r="C565" s="10" t="s">
        <v>131</v>
      </c>
      <c r="D565" s="10" t="s">
        <v>63</v>
      </c>
      <c r="E565" s="10"/>
      <c r="F565" s="10"/>
      <c r="G565" s="10" t="s">
        <v>3152</v>
      </c>
      <c r="H565" s="10" t="s">
        <v>101</v>
      </c>
      <c r="I565" s="10" t="s">
        <v>3153</v>
      </c>
      <c r="J565" s="11">
        <v>3108288414</v>
      </c>
      <c r="K565" s="11">
        <v>19</v>
      </c>
      <c r="L565" s="11"/>
      <c r="M565" s="11"/>
      <c r="N565" s="10" t="s">
        <v>3154</v>
      </c>
      <c r="O565" s="10"/>
      <c r="P565" s="10">
        <v>1</v>
      </c>
      <c r="Q565" s="10">
        <v>0</v>
      </c>
      <c r="R565" s="10">
        <v>0</v>
      </c>
      <c r="S565" s="10">
        <v>0</v>
      </c>
      <c r="T565" s="10">
        <v>1</v>
      </c>
      <c r="U565" s="10">
        <v>0</v>
      </c>
      <c r="V565" s="10">
        <v>0</v>
      </c>
      <c r="W565" s="10"/>
      <c r="X565" s="10"/>
      <c r="Y565" s="10" t="s">
        <v>3155</v>
      </c>
      <c r="Z565" s="10"/>
      <c r="AA565" s="10"/>
      <c r="AB565" s="10"/>
      <c r="AC565" s="10">
        <v>143</v>
      </c>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5"/>
      <c r="CX565" s="15"/>
      <c r="CY565" s="15"/>
    </row>
    <row r="566" spans="1:103" ht="15" customHeight="1" x14ac:dyDescent="0.2">
      <c r="A566" s="7">
        <v>565</v>
      </c>
      <c r="B566" s="113">
        <v>44474</v>
      </c>
      <c r="C566" s="10" t="s">
        <v>131</v>
      </c>
      <c r="D566" s="10" t="s">
        <v>26</v>
      </c>
      <c r="E566" s="10"/>
      <c r="F566" s="10"/>
      <c r="G566" s="10" t="s">
        <v>3156</v>
      </c>
      <c r="H566" s="10" t="s">
        <v>28</v>
      </c>
      <c r="I566" s="10" t="s">
        <v>3157</v>
      </c>
      <c r="J566" s="11">
        <v>3235826567</v>
      </c>
      <c r="K566" s="11">
        <v>19</v>
      </c>
      <c r="L566" s="11"/>
      <c r="M566" s="11"/>
      <c r="N566" s="10" t="s">
        <v>3158</v>
      </c>
      <c r="O566" s="10" t="s">
        <v>3159</v>
      </c>
      <c r="P566" s="10">
        <v>0</v>
      </c>
      <c r="Q566" s="10">
        <v>0</v>
      </c>
      <c r="R566" s="10">
        <v>0</v>
      </c>
      <c r="S566" s="10">
        <v>1</v>
      </c>
      <c r="T566" s="10">
        <v>0</v>
      </c>
      <c r="U566" s="10">
        <v>0</v>
      </c>
      <c r="V566" s="10">
        <v>0</v>
      </c>
      <c r="W566" s="10"/>
      <c r="X566" s="10"/>
      <c r="Y566" s="10" t="s">
        <v>3160</v>
      </c>
      <c r="Z566" s="10"/>
      <c r="AA566" s="10"/>
      <c r="AB566" s="10"/>
      <c r="AC566" s="10">
        <v>500</v>
      </c>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5"/>
      <c r="CX566" s="15"/>
      <c r="CY566" s="15"/>
    </row>
    <row r="567" spans="1:103" ht="15" customHeight="1" x14ac:dyDescent="0.2">
      <c r="A567" s="7">
        <v>566</v>
      </c>
      <c r="B567" s="113">
        <v>44474</v>
      </c>
      <c r="C567" s="10" t="s">
        <v>131</v>
      </c>
      <c r="D567" s="10" t="s">
        <v>26</v>
      </c>
      <c r="E567" s="10"/>
      <c r="F567" s="10"/>
      <c r="G567" s="10" t="s">
        <v>3161</v>
      </c>
      <c r="H567" s="10" t="s">
        <v>101</v>
      </c>
      <c r="I567" s="10" t="s">
        <v>3162</v>
      </c>
      <c r="J567" s="11">
        <v>3045289843</v>
      </c>
      <c r="K567" s="11">
        <v>5</v>
      </c>
      <c r="L567" s="11"/>
      <c r="M567" s="11"/>
      <c r="N567" s="10" t="s">
        <v>3163</v>
      </c>
      <c r="O567" s="10" t="s">
        <v>3164</v>
      </c>
      <c r="P567" s="10">
        <v>0</v>
      </c>
      <c r="Q567" s="10">
        <v>0</v>
      </c>
      <c r="R567" s="10">
        <v>0</v>
      </c>
      <c r="S567" s="10">
        <v>0</v>
      </c>
      <c r="T567" s="10">
        <v>1</v>
      </c>
      <c r="U567" s="10">
        <v>0</v>
      </c>
      <c r="V567" s="10">
        <v>0</v>
      </c>
      <c r="W567" s="10"/>
      <c r="X567" s="10"/>
      <c r="Y567" s="10" t="s">
        <v>3165</v>
      </c>
      <c r="Z567" s="10"/>
      <c r="AA567" s="10"/>
      <c r="AB567" s="10"/>
      <c r="AC567" s="10">
        <v>120</v>
      </c>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5"/>
      <c r="CX567" s="15"/>
      <c r="CY567" s="15"/>
    </row>
    <row r="568" spans="1:103" ht="15" customHeight="1" x14ac:dyDescent="0.2">
      <c r="A568" s="7">
        <v>567</v>
      </c>
      <c r="B568" s="113">
        <v>44474</v>
      </c>
      <c r="C568" s="10" t="s">
        <v>25</v>
      </c>
      <c r="D568" s="10" t="s">
        <v>26</v>
      </c>
      <c r="E568" s="10"/>
      <c r="F568" s="10"/>
      <c r="G568" s="10" t="s">
        <v>3166</v>
      </c>
      <c r="H568" s="10" t="s">
        <v>28</v>
      </c>
      <c r="I568" s="10" t="s">
        <v>3167</v>
      </c>
      <c r="J568" s="11">
        <v>3178498727</v>
      </c>
      <c r="K568" s="11">
        <v>2</v>
      </c>
      <c r="L568" s="53">
        <v>3473148</v>
      </c>
      <c r="M568" s="53">
        <v>76526478</v>
      </c>
      <c r="N568" s="10" t="s">
        <v>3168</v>
      </c>
      <c r="O568" s="10" t="s">
        <v>3169</v>
      </c>
      <c r="P568" s="10">
        <v>4</v>
      </c>
      <c r="Q568" s="10">
        <v>0</v>
      </c>
      <c r="R568" s="10">
        <v>0</v>
      </c>
      <c r="S568" s="10">
        <v>0</v>
      </c>
      <c r="T568" s="10">
        <v>0</v>
      </c>
      <c r="U568" s="10">
        <v>0</v>
      </c>
      <c r="V568" s="10">
        <v>0</v>
      </c>
      <c r="W568" s="10"/>
      <c r="X568" s="10" t="s">
        <v>3170</v>
      </c>
      <c r="Y568" s="10" t="s">
        <v>3078</v>
      </c>
      <c r="Z568" s="10"/>
      <c r="AA568" s="10"/>
      <c r="AB568" s="10"/>
      <c r="AC568" s="58">
        <v>200</v>
      </c>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5"/>
      <c r="CX568" s="15"/>
      <c r="CY568" s="15"/>
    </row>
    <row r="569" spans="1:103" ht="15" customHeight="1" x14ac:dyDescent="0.2">
      <c r="A569" s="7">
        <v>568</v>
      </c>
      <c r="B569" s="113">
        <v>44474</v>
      </c>
      <c r="C569" s="10" t="s">
        <v>25</v>
      </c>
      <c r="D569" s="10" t="s">
        <v>35</v>
      </c>
      <c r="E569" s="10"/>
      <c r="F569" s="113">
        <v>44505</v>
      </c>
      <c r="G569" s="10" t="s">
        <v>3171</v>
      </c>
      <c r="H569" s="10" t="s">
        <v>28</v>
      </c>
      <c r="I569" s="10" t="s">
        <v>3172</v>
      </c>
      <c r="J569" s="11">
        <v>4866000</v>
      </c>
      <c r="K569" s="11">
        <v>2</v>
      </c>
      <c r="L569" s="53">
        <v>3453616</v>
      </c>
      <c r="M569" s="53">
        <v>76537117</v>
      </c>
      <c r="N569" s="10" t="s">
        <v>3173</v>
      </c>
      <c r="O569" s="10" t="s">
        <v>3174</v>
      </c>
      <c r="P569" s="10">
        <v>6</v>
      </c>
      <c r="Q569" s="10">
        <v>0</v>
      </c>
      <c r="R569" s="10">
        <v>0</v>
      </c>
      <c r="S569" s="10">
        <v>0</v>
      </c>
      <c r="T569" s="10">
        <v>0</v>
      </c>
      <c r="U569" s="10">
        <v>0</v>
      </c>
      <c r="V569" s="10">
        <v>0</v>
      </c>
      <c r="W569" s="10"/>
      <c r="X569" s="10"/>
      <c r="Y569" s="10" t="s">
        <v>3175</v>
      </c>
      <c r="Z569" s="10"/>
      <c r="AA569" s="10"/>
      <c r="AB569" s="10"/>
      <c r="AC569" s="58">
        <v>150</v>
      </c>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5"/>
      <c r="CX569" s="15"/>
      <c r="CY569" s="15"/>
    </row>
    <row r="570" spans="1:103" ht="15" customHeight="1" x14ac:dyDescent="0.2">
      <c r="A570" s="7">
        <v>569</v>
      </c>
      <c r="B570" s="113">
        <v>44474</v>
      </c>
      <c r="C570" s="10" t="s">
        <v>84</v>
      </c>
      <c r="D570" s="10" t="s">
        <v>26</v>
      </c>
      <c r="E570" s="10"/>
      <c r="F570" s="10"/>
      <c r="G570" s="10" t="s">
        <v>3176</v>
      </c>
      <c r="H570" s="10" t="s">
        <v>28</v>
      </c>
      <c r="I570" s="10" t="s">
        <v>3177</v>
      </c>
      <c r="J570" s="11">
        <v>6618181</v>
      </c>
      <c r="K570" s="11">
        <v>2</v>
      </c>
      <c r="L570" s="53">
        <v>3453519</v>
      </c>
      <c r="M570" s="53">
        <v>76537121</v>
      </c>
      <c r="N570" s="10" t="s">
        <v>3178</v>
      </c>
      <c r="O570" s="10" t="s">
        <v>3179</v>
      </c>
      <c r="P570" s="10">
        <v>2</v>
      </c>
      <c r="Q570" s="10">
        <v>0</v>
      </c>
      <c r="R570" s="10">
        <v>0</v>
      </c>
      <c r="S570" s="10">
        <v>1</v>
      </c>
      <c r="T570" s="10">
        <v>0</v>
      </c>
      <c r="U570" s="10">
        <v>0</v>
      </c>
      <c r="V570" s="10">
        <v>0</v>
      </c>
      <c r="W570" s="10"/>
      <c r="X570" s="10"/>
      <c r="Y570" s="10" t="s">
        <v>3180</v>
      </c>
      <c r="Z570" s="10"/>
      <c r="AA570" s="10"/>
      <c r="AB570" s="10"/>
      <c r="AC570" s="58">
        <v>120</v>
      </c>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5"/>
      <c r="CX570" s="15"/>
      <c r="CY570" s="15"/>
    </row>
    <row r="571" spans="1:103" ht="15" customHeight="1" x14ac:dyDescent="0.2">
      <c r="A571" s="7">
        <v>570</v>
      </c>
      <c r="B571" s="113">
        <v>44474</v>
      </c>
      <c r="C571" s="10" t="s">
        <v>84</v>
      </c>
      <c r="D571" s="10" t="s">
        <v>26</v>
      </c>
      <c r="E571" s="10"/>
      <c r="F571" s="10"/>
      <c r="G571" s="10" t="s">
        <v>3181</v>
      </c>
      <c r="H571" s="10" t="s">
        <v>28</v>
      </c>
      <c r="I571" s="10" t="s">
        <v>3182</v>
      </c>
      <c r="J571" s="11">
        <v>6606710</v>
      </c>
      <c r="K571" s="11">
        <v>2</v>
      </c>
      <c r="L571" s="53">
        <v>3453616</v>
      </c>
      <c r="M571" s="53">
        <v>76537117</v>
      </c>
      <c r="N571" s="10" t="s">
        <v>3183</v>
      </c>
      <c r="O571" s="10" t="s">
        <v>3184</v>
      </c>
      <c r="P571" s="10">
        <v>1</v>
      </c>
      <c r="Q571" s="10">
        <v>0</v>
      </c>
      <c r="R571" s="10">
        <v>0</v>
      </c>
      <c r="S571" s="10">
        <v>0</v>
      </c>
      <c r="T571" s="10">
        <v>0</v>
      </c>
      <c r="U571" s="10">
        <v>0</v>
      </c>
      <c r="V571" s="10">
        <v>0</v>
      </c>
      <c r="W571" s="10"/>
      <c r="X571" s="10"/>
      <c r="Y571" s="10"/>
      <c r="Z571" s="10"/>
      <c r="AA571" s="10"/>
      <c r="AB571" s="10"/>
      <c r="AC571" s="58">
        <v>200</v>
      </c>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5"/>
      <c r="CX571" s="15"/>
      <c r="CY571" s="15"/>
    </row>
    <row r="572" spans="1:103" ht="15" customHeight="1" x14ac:dyDescent="0.2">
      <c r="A572" s="7">
        <v>571</v>
      </c>
      <c r="B572" s="113">
        <v>44475</v>
      </c>
      <c r="C572" s="10" t="s">
        <v>115</v>
      </c>
      <c r="D572" s="10" t="s">
        <v>26</v>
      </c>
      <c r="E572" s="10" t="s">
        <v>469</v>
      </c>
      <c r="F572" s="10"/>
      <c r="G572" s="10" t="s">
        <v>3185</v>
      </c>
      <c r="H572" s="10" t="s">
        <v>101</v>
      </c>
      <c r="I572" s="10" t="s">
        <v>3186</v>
      </c>
      <c r="J572" s="11">
        <v>3316053</v>
      </c>
      <c r="K572" s="11">
        <v>17</v>
      </c>
      <c r="L572" s="11"/>
      <c r="M572" s="11"/>
      <c r="N572" s="10" t="s">
        <v>3187</v>
      </c>
      <c r="O572" s="10" t="s">
        <v>3188</v>
      </c>
      <c r="P572" s="10">
        <v>0</v>
      </c>
      <c r="Q572" s="10">
        <v>0</v>
      </c>
      <c r="R572" s="10">
        <v>0</v>
      </c>
      <c r="S572" s="10">
        <v>0</v>
      </c>
      <c r="T572" s="10">
        <v>1</v>
      </c>
      <c r="U572" s="10">
        <v>0</v>
      </c>
      <c r="V572" s="10">
        <v>0</v>
      </c>
      <c r="W572" s="10" t="s">
        <v>3125</v>
      </c>
      <c r="X572" s="113">
        <v>44538</v>
      </c>
      <c r="Y572" s="10" t="s">
        <v>3189</v>
      </c>
      <c r="Z572" s="10"/>
      <c r="AA572" s="10"/>
      <c r="AB572" s="10"/>
      <c r="AC572" s="10">
        <v>30</v>
      </c>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5"/>
      <c r="CX572" s="15"/>
      <c r="CY572" s="15"/>
    </row>
    <row r="573" spans="1:103" ht="15" customHeight="1" x14ac:dyDescent="0.2">
      <c r="A573" s="7">
        <v>572</v>
      </c>
      <c r="B573" s="113">
        <v>44475</v>
      </c>
      <c r="C573" s="10" t="s">
        <v>115</v>
      </c>
      <c r="D573" s="10" t="s">
        <v>26</v>
      </c>
      <c r="E573" s="10" t="s">
        <v>469</v>
      </c>
      <c r="F573" s="10"/>
      <c r="G573" s="10" t="s">
        <v>3190</v>
      </c>
      <c r="H573" s="10" t="s">
        <v>101</v>
      </c>
      <c r="I573" s="10" t="s">
        <v>3191</v>
      </c>
      <c r="J573" s="11">
        <v>3152663585</v>
      </c>
      <c r="K573" s="11">
        <v>2</v>
      </c>
      <c r="L573" s="11"/>
      <c r="M573" s="11"/>
      <c r="N573" s="10" t="s">
        <v>2168</v>
      </c>
      <c r="O573" s="10" t="s">
        <v>3192</v>
      </c>
      <c r="P573" s="10">
        <v>1</v>
      </c>
      <c r="Q573" s="10">
        <v>0</v>
      </c>
      <c r="R573" s="10">
        <v>0</v>
      </c>
      <c r="S573" s="10">
        <v>0</v>
      </c>
      <c r="T573" s="10">
        <v>1</v>
      </c>
      <c r="U573" s="10">
        <v>0</v>
      </c>
      <c r="V573" s="10">
        <v>0</v>
      </c>
      <c r="W573" s="10" t="s">
        <v>3125</v>
      </c>
      <c r="X573" s="113">
        <v>44425</v>
      </c>
      <c r="Y573" s="10" t="s">
        <v>3193</v>
      </c>
      <c r="Z573" s="10"/>
      <c r="AA573" s="10"/>
      <c r="AB573" s="10"/>
      <c r="AC573" s="10">
        <v>26</v>
      </c>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5"/>
      <c r="CX573" s="15"/>
      <c r="CY573" s="15"/>
    </row>
    <row r="574" spans="1:103" ht="15" customHeight="1" x14ac:dyDescent="0.2">
      <c r="A574" s="7">
        <v>573</v>
      </c>
      <c r="B574" s="113">
        <v>44475</v>
      </c>
      <c r="C574" s="10" t="s">
        <v>131</v>
      </c>
      <c r="D574" s="10" t="s">
        <v>26</v>
      </c>
      <c r="E574" s="10"/>
      <c r="F574" s="10"/>
      <c r="G574" s="10" t="s">
        <v>3194</v>
      </c>
      <c r="H574" s="10" t="s">
        <v>3031</v>
      </c>
      <c r="I574" s="10" t="s">
        <v>3195</v>
      </c>
      <c r="J574" s="11">
        <v>5240509</v>
      </c>
      <c r="K574" s="11">
        <v>21</v>
      </c>
      <c r="L574" s="11"/>
      <c r="M574" s="11"/>
      <c r="N574" s="10" t="s">
        <v>3196</v>
      </c>
      <c r="O574" s="10" t="s">
        <v>3197</v>
      </c>
      <c r="P574" s="10">
        <v>1</v>
      </c>
      <c r="Q574" s="10">
        <v>0</v>
      </c>
      <c r="R574" s="10">
        <v>0</v>
      </c>
      <c r="S574" s="10">
        <v>0</v>
      </c>
      <c r="T574" s="10">
        <v>0</v>
      </c>
      <c r="U574" s="10">
        <v>0</v>
      </c>
      <c r="V574" s="10">
        <v>0</v>
      </c>
      <c r="W574" s="10"/>
      <c r="X574" s="10"/>
      <c r="Y574" s="10" t="s">
        <v>3198</v>
      </c>
      <c r="Z574" s="10"/>
      <c r="AA574" s="10"/>
      <c r="AB574" s="10"/>
      <c r="AC574" s="10">
        <v>4</v>
      </c>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5"/>
      <c r="CX574" s="15"/>
      <c r="CY574" s="15"/>
    </row>
    <row r="575" spans="1:103" ht="15" customHeight="1" x14ac:dyDescent="0.2">
      <c r="A575" s="7">
        <v>574</v>
      </c>
      <c r="B575" s="113">
        <v>44475</v>
      </c>
      <c r="C575" s="10" t="s">
        <v>131</v>
      </c>
      <c r="D575" s="10" t="s">
        <v>35</v>
      </c>
      <c r="E575" s="10" t="s">
        <v>469</v>
      </c>
      <c r="F575" s="113">
        <v>44343</v>
      </c>
      <c r="G575" s="10" t="s">
        <v>2501</v>
      </c>
      <c r="H575" s="10" t="s">
        <v>101</v>
      </c>
      <c r="I575" s="10" t="s">
        <v>3199</v>
      </c>
      <c r="J575" s="11">
        <v>3132830731</v>
      </c>
      <c r="K575" s="11">
        <v>22</v>
      </c>
      <c r="L575" s="11"/>
      <c r="M575" s="11"/>
      <c r="N575" s="10" t="s">
        <v>3200</v>
      </c>
      <c r="O575" s="10" t="s">
        <v>2506</v>
      </c>
      <c r="P575" s="10">
        <v>8</v>
      </c>
      <c r="Q575" s="10">
        <v>0</v>
      </c>
      <c r="R575" s="10">
        <v>0</v>
      </c>
      <c r="S575" s="10">
        <v>0</v>
      </c>
      <c r="T575" s="10">
        <v>1</v>
      </c>
      <c r="U575" s="10">
        <v>0</v>
      </c>
      <c r="V575" s="10">
        <v>1</v>
      </c>
      <c r="W575" s="10" t="s">
        <v>122</v>
      </c>
      <c r="X575" s="113">
        <v>44343</v>
      </c>
      <c r="Y575" s="10" t="s">
        <v>3201</v>
      </c>
      <c r="Z575" s="10"/>
      <c r="AA575" s="10"/>
      <c r="AB575" s="10"/>
      <c r="AC575" s="10">
        <v>1152</v>
      </c>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5"/>
      <c r="CX575" s="15"/>
      <c r="CY575" s="15"/>
    </row>
    <row r="576" spans="1:103" ht="15" customHeight="1" x14ac:dyDescent="0.2">
      <c r="A576" s="7">
        <v>575</v>
      </c>
      <c r="B576" s="113">
        <v>44475</v>
      </c>
      <c r="C576" s="10" t="s">
        <v>131</v>
      </c>
      <c r="D576" s="10" t="s">
        <v>35</v>
      </c>
      <c r="E576" s="10" t="s">
        <v>469</v>
      </c>
      <c r="F576" s="113">
        <v>44258</v>
      </c>
      <c r="G576" s="10" t="s">
        <v>3202</v>
      </c>
      <c r="H576" s="10" t="s">
        <v>101</v>
      </c>
      <c r="I576" s="10" t="s">
        <v>3203</v>
      </c>
      <c r="J576" s="11">
        <v>3123761570</v>
      </c>
      <c r="K576" s="11">
        <v>17</v>
      </c>
      <c r="L576" s="11"/>
      <c r="M576" s="11"/>
      <c r="N576" s="10" t="s">
        <v>3204</v>
      </c>
      <c r="O576" s="10" t="s">
        <v>3205</v>
      </c>
      <c r="P576" s="10">
        <v>7</v>
      </c>
      <c r="Q576" s="10">
        <v>0</v>
      </c>
      <c r="R576" s="10">
        <v>0</v>
      </c>
      <c r="S576" s="10">
        <v>0</v>
      </c>
      <c r="T576" s="10">
        <v>1</v>
      </c>
      <c r="U576" s="10">
        <v>0</v>
      </c>
      <c r="V576" s="10">
        <v>5</v>
      </c>
      <c r="W576" s="10" t="s">
        <v>3206</v>
      </c>
      <c r="X576" s="10"/>
      <c r="Y576" s="10" t="s">
        <v>3207</v>
      </c>
      <c r="Z576" s="10"/>
      <c r="AA576" s="10"/>
      <c r="AB576" s="10"/>
      <c r="AC576" s="10">
        <v>650</v>
      </c>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5"/>
      <c r="CX576" s="15"/>
      <c r="CY576" s="15"/>
    </row>
    <row r="577" spans="1:103" ht="15" customHeight="1" x14ac:dyDescent="0.2">
      <c r="A577" s="7">
        <v>576</v>
      </c>
      <c r="B577" s="22">
        <v>44483</v>
      </c>
      <c r="C577" s="10" t="s">
        <v>131</v>
      </c>
      <c r="D577" s="10" t="s">
        <v>35</v>
      </c>
      <c r="E577" s="10" t="s">
        <v>469</v>
      </c>
      <c r="F577" s="113">
        <v>44257</v>
      </c>
      <c r="G577" s="10" t="s">
        <v>3208</v>
      </c>
      <c r="H577" s="10" t="s">
        <v>101</v>
      </c>
      <c r="I577" s="10" t="s">
        <v>3209</v>
      </c>
      <c r="J577" s="11">
        <v>3117708217</v>
      </c>
      <c r="K577" s="11">
        <v>22</v>
      </c>
      <c r="L577" s="11"/>
      <c r="M577" s="11"/>
      <c r="N577" s="10" t="s">
        <v>3210</v>
      </c>
      <c r="O577" s="10" t="s">
        <v>3211</v>
      </c>
      <c r="P577" s="10">
        <v>6</v>
      </c>
      <c r="Q577" s="10">
        <v>0</v>
      </c>
      <c r="R577" s="10">
        <v>0</v>
      </c>
      <c r="S577" s="10">
        <v>0</v>
      </c>
      <c r="T577" s="10">
        <v>2</v>
      </c>
      <c r="U577" s="10">
        <v>0</v>
      </c>
      <c r="V577" s="10">
        <v>6</v>
      </c>
      <c r="W577" s="10" t="s">
        <v>601</v>
      </c>
      <c r="X577" s="113">
        <v>44257</v>
      </c>
      <c r="Y577" s="10" t="s">
        <v>3212</v>
      </c>
      <c r="Z577" s="10"/>
      <c r="AA577" s="10"/>
      <c r="AB577" s="10"/>
      <c r="AC577" s="10">
        <v>220</v>
      </c>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5"/>
      <c r="CX577" s="15"/>
      <c r="CY577" s="15"/>
    </row>
    <row r="578" spans="1:103" ht="15" customHeight="1" x14ac:dyDescent="0.2">
      <c r="A578" s="7">
        <v>577</v>
      </c>
      <c r="B578" s="22">
        <v>44483</v>
      </c>
      <c r="C578" s="10" t="s">
        <v>131</v>
      </c>
      <c r="D578" s="10" t="s">
        <v>35</v>
      </c>
      <c r="E578" s="10" t="s">
        <v>469</v>
      </c>
      <c r="F578" s="113">
        <v>44306</v>
      </c>
      <c r="G578" s="10" t="s">
        <v>3213</v>
      </c>
      <c r="H578" s="10" t="s">
        <v>101</v>
      </c>
      <c r="I578" s="10" t="s">
        <v>3214</v>
      </c>
      <c r="J578" s="11">
        <v>3117708217</v>
      </c>
      <c r="K578" s="11">
        <v>2</v>
      </c>
      <c r="L578" s="11"/>
      <c r="M578" s="11"/>
      <c r="N578" s="10" t="s">
        <v>3210</v>
      </c>
      <c r="O578" s="10" t="s">
        <v>3211</v>
      </c>
      <c r="P578" s="10">
        <v>2</v>
      </c>
      <c r="Q578" s="10">
        <v>0</v>
      </c>
      <c r="R578" s="10">
        <v>0</v>
      </c>
      <c r="S578" s="10">
        <v>0</v>
      </c>
      <c r="T578" s="10">
        <v>2</v>
      </c>
      <c r="U578" s="10">
        <v>0</v>
      </c>
      <c r="V578" s="10">
        <v>2</v>
      </c>
      <c r="W578" s="10" t="s">
        <v>601</v>
      </c>
      <c r="X578" s="113">
        <v>44306</v>
      </c>
      <c r="Y578" s="10" t="s">
        <v>3215</v>
      </c>
      <c r="Z578" s="10"/>
      <c r="AA578" s="10"/>
      <c r="AB578" s="10"/>
      <c r="AC578" s="58">
        <v>100</v>
      </c>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5"/>
      <c r="CX578" s="15"/>
      <c r="CY578" s="15"/>
    </row>
    <row r="579" spans="1:103" ht="15" customHeight="1" x14ac:dyDescent="0.2">
      <c r="A579" s="7">
        <v>578</v>
      </c>
      <c r="B579" s="14">
        <v>44483</v>
      </c>
      <c r="C579" s="10" t="s">
        <v>25</v>
      </c>
      <c r="D579" s="10" t="s">
        <v>26</v>
      </c>
      <c r="E579" s="10"/>
      <c r="F579" s="10"/>
      <c r="G579" s="10" t="s">
        <v>3216</v>
      </c>
      <c r="H579" s="10" t="s">
        <v>28</v>
      </c>
      <c r="I579" s="10" t="s">
        <v>3217</v>
      </c>
      <c r="J579" s="11">
        <v>3046572468</v>
      </c>
      <c r="K579" s="11">
        <v>21</v>
      </c>
      <c r="L579" s="53">
        <v>3375774</v>
      </c>
      <c r="M579" s="53">
        <v>76520003</v>
      </c>
      <c r="N579" s="117" t="s">
        <v>2519</v>
      </c>
      <c r="O579" s="10" t="s">
        <v>3218</v>
      </c>
      <c r="P579" s="10">
        <v>0</v>
      </c>
      <c r="Q579" s="10">
        <v>0</v>
      </c>
      <c r="R579" s="10">
        <v>0</v>
      </c>
      <c r="S579" s="10">
        <v>1</v>
      </c>
      <c r="T579" s="10">
        <v>0</v>
      </c>
      <c r="U579" s="10">
        <v>0</v>
      </c>
      <c r="V579" s="10">
        <v>0</v>
      </c>
      <c r="W579" s="10"/>
      <c r="X579" s="10"/>
      <c r="Y579" s="10" t="s">
        <v>3219</v>
      </c>
      <c r="Z579" s="10"/>
      <c r="AA579" s="10"/>
      <c r="AB579" s="10"/>
      <c r="AC579" s="10">
        <v>180</v>
      </c>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5"/>
      <c r="CX579" s="15"/>
      <c r="CY579" s="15"/>
    </row>
    <row r="580" spans="1:103" ht="15" customHeight="1" x14ac:dyDescent="0.2">
      <c r="A580" s="7">
        <v>579</v>
      </c>
      <c r="B580" s="14">
        <v>44483</v>
      </c>
      <c r="C580" s="10" t="s">
        <v>25</v>
      </c>
      <c r="D580" s="10" t="s">
        <v>35</v>
      </c>
      <c r="E580" s="10"/>
      <c r="F580" s="113">
        <v>44274</v>
      </c>
      <c r="G580" s="10" t="s">
        <v>3220</v>
      </c>
      <c r="H580" s="10" t="s">
        <v>101</v>
      </c>
      <c r="I580" s="10" t="s">
        <v>3221</v>
      </c>
      <c r="J580" s="11">
        <v>3117708217</v>
      </c>
      <c r="K580" s="11">
        <v>2</v>
      </c>
      <c r="L580" s="53">
        <v>3432697</v>
      </c>
      <c r="M580" s="53">
        <v>76549775</v>
      </c>
      <c r="N580" s="10" t="s">
        <v>3222</v>
      </c>
      <c r="O580" s="10" t="s">
        <v>3211</v>
      </c>
      <c r="P580" s="10">
        <v>1</v>
      </c>
      <c r="Q580" s="10">
        <v>0</v>
      </c>
      <c r="R580" s="10">
        <v>0</v>
      </c>
      <c r="S580" s="10">
        <v>0</v>
      </c>
      <c r="T580" s="10">
        <v>0</v>
      </c>
      <c r="U580" s="10">
        <v>0</v>
      </c>
      <c r="V580" s="10">
        <v>1</v>
      </c>
      <c r="W580" s="10" t="s">
        <v>3223</v>
      </c>
      <c r="X580" s="10"/>
      <c r="Y580" s="10" t="s">
        <v>3224</v>
      </c>
      <c r="Z580" s="10"/>
      <c r="AA580" s="10"/>
      <c r="AB580" s="10"/>
      <c r="AC580" s="10">
        <v>80</v>
      </c>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5"/>
      <c r="CX580" s="15"/>
      <c r="CY580" s="15"/>
    </row>
    <row r="581" spans="1:103" ht="15" customHeight="1" x14ac:dyDescent="0.2">
      <c r="A581" s="7">
        <v>580</v>
      </c>
      <c r="B581" s="14">
        <v>44483</v>
      </c>
      <c r="C581" s="10" t="s">
        <v>3225</v>
      </c>
      <c r="D581" s="10" t="s">
        <v>35</v>
      </c>
      <c r="E581" s="10"/>
      <c r="F581" s="113">
        <v>44384</v>
      </c>
      <c r="G581" s="10" t="s">
        <v>3226</v>
      </c>
      <c r="H581" s="10" t="s">
        <v>101</v>
      </c>
      <c r="I581" s="10" t="s">
        <v>3227</v>
      </c>
      <c r="J581" s="11">
        <v>3117708217</v>
      </c>
      <c r="K581" s="11">
        <v>2</v>
      </c>
      <c r="L581" s="53">
        <v>3447596</v>
      </c>
      <c r="M581" s="53">
        <v>76547994</v>
      </c>
      <c r="N581" s="10" t="s">
        <v>3222</v>
      </c>
      <c r="O581" s="10" t="s">
        <v>3211</v>
      </c>
      <c r="P581" s="10">
        <v>2</v>
      </c>
      <c r="Q581" s="10">
        <v>0</v>
      </c>
      <c r="R581" s="10">
        <v>0</v>
      </c>
      <c r="S581" s="10">
        <v>0</v>
      </c>
      <c r="T581" s="10">
        <v>1</v>
      </c>
      <c r="U581" s="10">
        <v>0</v>
      </c>
      <c r="V581" s="10">
        <v>2</v>
      </c>
      <c r="W581" s="10" t="s">
        <v>3223</v>
      </c>
      <c r="X581" s="113">
        <v>44384</v>
      </c>
      <c r="Y581" s="10" t="s">
        <v>3228</v>
      </c>
      <c r="Z581" s="10"/>
      <c r="AA581" s="10"/>
      <c r="AB581" s="10"/>
      <c r="AC581" s="10">
        <v>200</v>
      </c>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5"/>
      <c r="CX581" s="15"/>
      <c r="CY581" s="15"/>
    </row>
    <row r="582" spans="1:103" ht="15" customHeight="1" x14ac:dyDescent="0.2">
      <c r="A582" s="7">
        <v>581</v>
      </c>
      <c r="B582" s="14">
        <v>44482</v>
      </c>
      <c r="C582" s="10" t="s">
        <v>2302</v>
      </c>
      <c r="D582" s="10" t="s">
        <v>35</v>
      </c>
      <c r="E582" s="10"/>
      <c r="F582" s="113">
        <v>44246</v>
      </c>
      <c r="G582" s="10" t="s">
        <v>3229</v>
      </c>
      <c r="H582" s="10" t="s">
        <v>101</v>
      </c>
      <c r="I582" s="10" t="s">
        <v>3230</v>
      </c>
      <c r="J582" s="11">
        <v>4024834</v>
      </c>
      <c r="K582" s="11">
        <v>22</v>
      </c>
      <c r="L582" s="53">
        <v>335790158</v>
      </c>
      <c r="M582" s="53">
        <v>7651838502</v>
      </c>
      <c r="N582" s="10" t="s">
        <v>3231</v>
      </c>
      <c r="O582" s="10" t="s">
        <v>3232</v>
      </c>
      <c r="P582" s="10">
        <v>0</v>
      </c>
      <c r="Q582" s="10">
        <v>0</v>
      </c>
      <c r="R582" s="10">
        <v>0</v>
      </c>
      <c r="S582" s="10">
        <v>0</v>
      </c>
      <c r="T582" s="10">
        <v>2</v>
      </c>
      <c r="U582" s="10">
        <v>0</v>
      </c>
      <c r="V582" s="10">
        <v>2</v>
      </c>
      <c r="W582" s="10" t="s">
        <v>3125</v>
      </c>
      <c r="X582" s="113">
        <v>44246</v>
      </c>
      <c r="Y582" s="10" t="s">
        <v>3233</v>
      </c>
      <c r="Z582" s="10"/>
      <c r="AA582" s="10"/>
      <c r="AB582" s="10"/>
      <c r="AC582" s="10">
        <v>220</v>
      </c>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5"/>
      <c r="CX582" s="15"/>
      <c r="CY582" s="15"/>
    </row>
    <row r="583" spans="1:103" ht="15" customHeight="1" x14ac:dyDescent="0.2">
      <c r="A583" s="7">
        <v>582</v>
      </c>
      <c r="B583" s="14">
        <v>44482</v>
      </c>
      <c r="C583" s="10" t="s">
        <v>2302</v>
      </c>
      <c r="D583" s="10" t="s">
        <v>35</v>
      </c>
      <c r="E583" s="10"/>
      <c r="F583" s="113">
        <v>44461</v>
      </c>
      <c r="G583" s="10" t="s">
        <v>3234</v>
      </c>
      <c r="H583" s="10" t="s">
        <v>101</v>
      </c>
      <c r="I583" s="10" t="s">
        <v>3235</v>
      </c>
      <c r="J583" s="11">
        <v>3398354</v>
      </c>
      <c r="K583" s="11">
        <v>22</v>
      </c>
      <c r="L583" s="53">
        <v>335825436</v>
      </c>
      <c r="M583" s="53">
        <v>7651823344</v>
      </c>
      <c r="N583" s="10" t="s">
        <v>3231</v>
      </c>
      <c r="O583" s="10" t="s">
        <v>3236</v>
      </c>
      <c r="P583" s="10">
        <v>0</v>
      </c>
      <c r="Q583" s="10">
        <v>0</v>
      </c>
      <c r="R583" s="10">
        <v>0</v>
      </c>
      <c r="S583" s="10">
        <v>0</v>
      </c>
      <c r="T583" s="10">
        <v>2</v>
      </c>
      <c r="U583" s="10">
        <v>1</v>
      </c>
      <c r="V583" s="10">
        <v>2</v>
      </c>
      <c r="W583" s="10" t="s">
        <v>3125</v>
      </c>
      <c r="X583" s="113">
        <v>44461</v>
      </c>
      <c r="Y583" s="10" t="s">
        <v>3237</v>
      </c>
      <c r="Z583" s="10"/>
      <c r="AA583" s="10"/>
      <c r="AB583" s="10"/>
      <c r="AC583" s="10">
        <v>164</v>
      </c>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5"/>
      <c r="CX583" s="15"/>
      <c r="CY583" s="15"/>
    </row>
    <row r="584" spans="1:103" ht="15" customHeight="1" x14ac:dyDescent="0.2">
      <c r="A584" s="7">
        <v>583</v>
      </c>
      <c r="B584" s="14">
        <v>44482</v>
      </c>
      <c r="C584" s="10" t="s">
        <v>2302</v>
      </c>
      <c r="D584" s="10" t="s">
        <v>35</v>
      </c>
      <c r="E584" s="10"/>
      <c r="F584" s="113">
        <v>44235</v>
      </c>
      <c r="G584" s="10" t="s">
        <v>3238</v>
      </c>
      <c r="H584" s="10" t="s">
        <v>101</v>
      </c>
      <c r="I584" s="10" t="s">
        <v>3239</v>
      </c>
      <c r="J584" s="11">
        <v>3013670775</v>
      </c>
      <c r="K584" s="11">
        <v>22</v>
      </c>
      <c r="L584" s="53">
        <v>335826694</v>
      </c>
      <c r="M584" s="53">
        <v>765172611</v>
      </c>
      <c r="N584" s="10" t="s">
        <v>3231</v>
      </c>
      <c r="O584" s="10" t="s">
        <v>3240</v>
      </c>
      <c r="P584" s="10">
        <v>0</v>
      </c>
      <c r="Q584" s="10">
        <v>0</v>
      </c>
      <c r="R584" s="10">
        <v>0</v>
      </c>
      <c r="S584" s="10">
        <v>0</v>
      </c>
      <c r="T584" s="10">
        <v>1</v>
      </c>
      <c r="U584" s="10">
        <v>0</v>
      </c>
      <c r="V584" s="10">
        <v>1</v>
      </c>
      <c r="W584" s="10" t="s">
        <v>3125</v>
      </c>
      <c r="X584" s="113">
        <v>44235</v>
      </c>
      <c r="Y584" s="10" t="s">
        <v>3241</v>
      </c>
      <c r="Z584" s="10"/>
      <c r="AA584" s="10"/>
      <c r="AB584" s="10"/>
      <c r="AC584" s="10">
        <v>265</v>
      </c>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5"/>
      <c r="CX584" s="15"/>
      <c r="CY584" s="15"/>
    </row>
    <row r="585" spans="1:103" ht="15" customHeight="1" x14ac:dyDescent="0.2">
      <c r="A585" s="7">
        <v>584</v>
      </c>
      <c r="B585" s="14">
        <v>44484</v>
      </c>
      <c r="C585" s="10" t="s">
        <v>3242</v>
      </c>
      <c r="D585" s="10" t="s">
        <v>35</v>
      </c>
      <c r="E585" s="10"/>
      <c r="F585" s="113">
        <v>44446</v>
      </c>
      <c r="G585" s="10" t="s">
        <v>3243</v>
      </c>
      <c r="H585" s="10" t="s">
        <v>101</v>
      </c>
      <c r="I585" s="10" t="s">
        <v>3244</v>
      </c>
      <c r="J585" s="11">
        <v>3154063964</v>
      </c>
      <c r="K585" s="11">
        <v>17</v>
      </c>
      <c r="L585" s="53">
        <v>33658136</v>
      </c>
      <c r="M585" s="53">
        <v>7652233988</v>
      </c>
      <c r="N585" s="10" t="s">
        <v>3245</v>
      </c>
      <c r="O585" s="10" t="s">
        <v>3246</v>
      </c>
      <c r="P585" s="10">
        <v>4</v>
      </c>
      <c r="Q585" s="10">
        <v>0</v>
      </c>
      <c r="R585" s="10">
        <v>0</v>
      </c>
      <c r="S585" s="10">
        <v>0</v>
      </c>
      <c r="T585" s="10">
        <v>2</v>
      </c>
      <c r="U585" s="10">
        <v>0</v>
      </c>
      <c r="V585" s="10">
        <v>6</v>
      </c>
      <c r="W585" s="10" t="s">
        <v>3125</v>
      </c>
      <c r="X585" s="113">
        <v>44446</v>
      </c>
      <c r="Y585" s="10" t="s">
        <v>3247</v>
      </c>
      <c r="Z585" s="10"/>
      <c r="AA585" s="10"/>
      <c r="AB585" s="10"/>
      <c r="AC585" s="10">
        <v>160</v>
      </c>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5"/>
      <c r="CX585" s="15"/>
      <c r="CY585" s="15"/>
    </row>
    <row r="586" spans="1:103" ht="15" customHeight="1" x14ac:dyDescent="0.2">
      <c r="A586" s="7">
        <v>585</v>
      </c>
      <c r="B586" s="22">
        <v>44488</v>
      </c>
      <c r="C586" s="61" t="s">
        <v>131</v>
      </c>
      <c r="D586" s="61"/>
      <c r="E586" s="61"/>
      <c r="F586" s="61"/>
      <c r="G586" s="61" t="s">
        <v>3248</v>
      </c>
      <c r="H586" s="61" t="s">
        <v>101</v>
      </c>
      <c r="I586" s="61" t="s">
        <v>3249</v>
      </c>
      <c r="J586" s="107">
        <v>5583145</v>
      </c>
      <c r="K586" s="107">
        <v>2</v>
      </c>
      <c r="L586" s="115">
        <v>345267118</v>
      </c>
      <c r="M586" s="115">
        <v>7555062041</v>
      </c>
      <c r="N586" s="61" t="s">
        <v>3210</v>
      </c>
      <c r="O586" s="116" t="s">
        <v>3211</v>
      </c>
      <c r="P586" s="61"/>
      <c r="Q586" s="109">
        <v>0</v>
      </c>
      <c r="R586" s="109">
        <v>0</v>
      </c>
      <c r="S586" s="109">
        <v>0</v>
      </c>
      <c r="T586" s="109">
        <v>2</v>
      </c>
      <c r="U586" s="109">
        <v>0</v>
      </c>
      <c r="V586" s="109">
        <v>0</v>
      </c>
      <c r="W586" s="61"/>
      <c r="X586" s="61"/>
      <c r="Y586" s="61"/>
      <c r="Z586" s="61"/>
      <c r="AA586" s="61"/>
      <c r="AB586" s="61"/>
      <c r="AC586" s="145">
        <v>100</v>
      </c>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5"/>
      <c r="CX586" s="15"/>
      <c r="CY586" s="15"/>
    </row>
    <row r="587" spans="1:103" ht="15" customHeight="1" x14ac:dyDescent="0.2">
      <c r="A587" s="7">
        <v>586</v>
      </c>
      <c r="B587" s="146" t="s">
        <v>3250</v>
      </c>
      <c r="C587" s="119" t="s">
        <v>131</v>
      </c>
      <c r="D587" s="119"/>
      <c r="E587" s="119"/>
      <c r="F587" s="119"/>
      <c r="G587" s="119" t="s">
        <v>3251</v>
      </c>
      <c r="H587" s="119" t="s">
        <v>101</v>
      </c>
      <c r="I587" s="119" t="s">
        <v>3252</v>
      </c>
      <c r="J587" s="120">
        <v>8936359</v>
      </c>
      <c r="K587" s="120">
        <v>2</v>
      </c>
      <c r="L587" s="128">
        <v>34523669</v>
      </c>
      <c r="M587" s="128">
        <v>765426204</v>
      </c>
      <c r="N587" s="119" t="s">
        <v>3210</v>
      </c>
      <c r="O587" s="121" t="s">
        <v>3211</v>
      </c>
      <c r="P587" s="122">
        <v>2</v>
      </c>
      <c r="Q587" s="122">
        <v>0</v>
      </c>
      <c r="R587" s="122">
        <v>0</v>
      </c>
      <c r="S587" s="122">
        <v>0</v>
      </c>
      <c r="T587" s="122">
        <v>1</v>
      </c>
      <c r="U587" s="122">
        <v>0</v>
      </c>
      <c r="V587" s="122">
        <v>0</v>
      </c>
      <c r="W587" s="119"/>
      <c r="X587" s="119"/>
      <c r="Y587" s="119"/>
      <c r="Z587" s="119"/>
      <c r="AA587" s="119"/>
      <c r="AB587" s="119"/>
      <c r="AC587" s="131">
        <v>200</v>
      </c>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5"/>
      <c r="CX587" s="15"/>
      <c r="CY587" s="15"/>
    </row>
    <row r="588" spans="1:103" ht="15" customHeight="1" x14ac:dyDescent="0.2">
      <c r="A588" s="7">
        <v>587</v>
      </c>
      <c r="B588" s="147">
        <v>44488</v>
      </c>
      <c r="C588" s="119" t="s">
        <v>131</v>
      </c>
      <c r="D588" s="119"/>
      <c r="E588" s="119"/>
      <c r="F588" s="119"/>
      <c r="G588" s="119" t="s">
        <v>3253</v>
      </c>
      <c r="H588" s="119" t="s">
        <v>101</v>
      </c>
      <c r="I588" s="119" t="s">
        <v>3254</v>
      </c>
      <c r="J588" s="120">
        <v>6678004</v>
      </c>
      <c r="K588" s="120">
        <v>2</v>
      </c>
      <c r="L588" s="128">
        <v>34557</v>
      </c>
      <c r="M588" s="128">
        <v>765386</v>
      </c>
      <c r="N588" s="119" t="s">
        <v>3210</v>
      </c>
      <c r="O588" s="121" t="s">
        <v>3211</v>
      </c>
      <c r="P588" s="122">
        <v>2</v>
      </c>
      <c r="Q588" s="122">
        <v>0</v>
      </c>
      <c r="R588" s="122">
        <v>0</v>
      </c>
      <c r="S588" s="122">
        <v>0</v>
      </c>
      <c r="T588" s="122">
        <v>2</v>
      </c>
      <c r="U588" s="122">
        <v>0</v>
      </c>
      <c r="V588" s="119"/>
      <c r="W588" s="119"/>
      <c r="X588" s="119"/>
      <c r="Y588" s="119"/>
      <c r="Z588" s="119"/>
      <c r="AA588" s="119"/>
      <c r="AB588" s="119"/>
      <c r="AC588" s="131">
        <v>120</v>
      </c>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5"/>
      <c r="CX588" s="15"/>
      <c r="CY588" s="15"/>
    </row>
    <row r="589" spans="1:103" ht="15" customHeight="1" x14ac:dyDescent="0.2">
      <c r="A589" s="7">
        <v>588</v>
      </c>
      <c r="B589" s="22">
        <v>44489</v>
      </c>
      <c r="C589" s="61" t="s">
        <v>131</v>
      </c>
      <c r="D589" s="61"/>
      <c r="E589" s="61"/>
      <c r="F589" s="61"/>
      <c r="G589" s="61" t="s">
        <v>3255</v>
      </c>
      <c r="H589" s="61" t="s">
        <v>101</v>
      </c>
      <c r="I589" s="61" t="s">
        <v>3256</v>
      </c>
      <c r="J589" s="107">
        <v>3322084</v>
      </c>
      <c r="K589" s="107">
        <v>22</v>
      </c>
      <c r="L589" s="115">
        <v>33771</v>
      </c>
      <c r="M589" s="115">
        <v>765398</v>
      </c>
      <c r="N589" s="61" t="s">
        <v>3210</v>
      </c>
      <c r="O589" s="116" t="s">
        <v>3211</v>
      </c>
      <c r="P589" s="109">
        <v>0</v>
      </c>
      <c r="Q589" s="109">
        <v>0</v>
      </c>
      <c r="R589" s="109">
        <v>0</v>
      </c>
      <c r="S589" s="109">
        <v>0</v>
      </c>
      <c r="T589" s="109">
        <v>1</v>
      </c>
      <c r="U589" s="109">
        <v>0</v>
      </c>
      <c r="V589" s="61"/>
      <c r="W589" s="61"/>
      <c r="X589" s="61"/>
      <c r="Y589" s="61"/>
      <c r="Z589" s="61"/>
      <c r="AA589" s="61"/>
      <c r="AB589" s="61"/>
      <c r="AC589" s="145">
        <v>200</v>
      </c>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5"/>
      <c r="CX589" s="15"/>
      <c r="CY589" s="15"/>
    </row>
    <row r="590" spans="1:103" ht="15" customHeight="1" x14ac:dyDescent="0.2">
      <c r="A590" s="7">
        <v>589</v>
      </c>
      <c r="B590" s="147">
        <v>44490</v>
      </c>
      <c r="C590" s="119" t="s">
        <v>131</v>
      </c>
      <c r="D590" s="119"/>
      <c r="E590" s="119"/>
      <c r="F590" s="119"/>
      <c r="G590" s="119" t="s">
        <v>3257</v>
      </c>
      <c r="H590" s="119" t="s">
        <v>101</v>
      </c>
      <c r="I590" s="119" t="s">
        <v>3258</v>
      </c>
      <c r="J590" s="120">
        <v>8935948</v>
      </c>
      <c r="K590" s="120">
        <v>2</v>
      </c>
      <c r="L590" s="128">
        <v>344799394</v>
      </c>
      <c r="M590" s="128">
        <v>7654885461</v>
      </c>
      <c r="N590" s="119" t="s">
        <v>3210</v>
      </c>
      <c r="O590" s="121" t="s">
        <v>3211</v>
      </c>
      <c r="P590" s="122">
        <v>2</v>
      </c>
      <c r="Q590" s="122">
        <v>0</v>
      </c>
      <c r="R590" s="122">
        <v>0</v>
      </c>
      <c r="S590" s="122">
        <v>0</v>
      </c>
      <c r="T590" s="122">
        <v>2</v>
      </c>
      <c r="U590" s="122">
        <v>0</v>
      </c>
      <c r="V590" s="119"/>
      <c r="W590" s="119"/>
      <c r="X590" s="119"/>
      <c r="Y590" s="119"/>
      <c r="Z590" s="119"/>
      <c r="AA590" s="119"/>
      <c r="AB590" s="119"/>
      <c r="AC590" s="131">
        <v>150</v>
      </c>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5"/>
      <c r="CX590" s="15"/>
      <c r="CY590" s="15"/>
    </row>
    <row r="591" spans="1:103" ht="15" customHeight="1" x14ac:dyDescent="0.2">
      <c r="A591" s="7">
        <v>590</v>
      </c>
      <c r="B591" s="147">
        <v>44490</v>
      </c>
      <c r="C591" s="119" t="s">
        <v>131</v>
      </c>
      <c r="D591" s="119"/>
      <c r="E591" s="119"/>
      <c r="F591" s="119"/>
      <c r="G591" s="119" t="s">
        <v>3259</v>
      </c>
      <c r="H591" s="119" t="s">
        <v>101</v>
      </c>
      <c r="I591" s="119" t="s">
        <v>3260</v>
      </c>
      <c r="J591" s="120">
        <v>8935895</v>
      </c>
      <c r="K591" s="120">
        <v>2</v>
      </c>
      <c r="L591" s="128">
        <v>34480</v>
      </c>
      <c r="M591" s="128">
        <v>765489</v>
      </c>
      <c r="N591" s="119" t="s">
        <v>3210</v>
      </c>
      <c r="O591" s="121" t="s">
        <v>3211</v>
      </c>
      <c r="P591" s="122">
        <v>2</v>
      </c>
      <c r="Q591" s="122">
        <v>0</v>
      </c>
      <c r="R591" s="122">
        <v>0</v>
      </c>
      <c r="S591" s="122">
        <v>0</v>
      </c>
      <c r="T591" s="122">
        <v>2</v>
      </c>
      <c r="U591" s="122">
        <v>0</v>
      </c>
      <c r="V591" s="119"/>
      <c r="W591" s="119"/>
      <c r="X591" s="119"/>
      <c r="Y591" s="119"/>
      <c r="Z591" s="119"/>
      <c r="AA591" s="119"/>
      <c r="AB591" s="119"/>
      <c r="AC591" s="131">
        <v>120</v>
      </c>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5"/>
      <c r="CX591" s="15"/>
      <c r="CY591" s="15"/>
    </row>
    <row r="592" spans="1:103" ht="15" customHeight="1" x14ac:dyDescent="0.2">
      <c r="A592" s="7">
        <v>591</v>
      </c>
      <c r="B592" s="147">
        <v>44490</v>
      </c>
      <c r="C592" s="119" t="s">
        <v>131</v>
      </c>
      <c r="D592" s="119" t="s">
        <v>35</v>
      </c>
      <c r="E592" s="119"/>
      <c r="F592" s="119"/>
      <c r="G592" s="119" t="s">
        <v>3261</v>
      </c>
      <c r="H592" s="119" t="s">
        <v>101</v>
      </c>
      <c r="I592" s="119" t="s">
        <v>3262</v>
      </c>
      <c r="J592" s="120">
        <v>5563160</v>
      </c>
      <c r="K592" s="120">
        <v>19</v>
      </c>
      <c r="L592" s="128">
        <v>343372593</v>
      </c>
      <c r="M592" s="128">
        <v>7654391612</v>
      </c>
      <c r="N592" s="119" t="s">
        <v>3210</v>
      </c>
      <c r="O592" s="121" t="s">
        <v>3211</v>
      </c>
      <c r="P592" s="122">
        <v>4</v>
      </c>
      <c r="Q592" s="122">
        <v>0</v>
      </c>
      <c r="R592" s="122">
        <v>0</v>
      </c>
      <c r="S592" s="122">
        <v>0</v>
      </c>
      <c r="T592" s="122">
        <v>2</v>
      </c>
      <c r="U592" s="122">
        <v>0</v>
      </c>
      <c r="V592" s="122">
        <v>1</v>
      </c>
      <c r="W592" s="119" t="s">
        <v>3206</v>
      </c>
      <c r="X592" s="127">
        <v>44464</v>
      </c>
      <c r="Y592" s="119"/>
      <c r="Z592" s="119"/>
      <c r="AA592" s="119"/>
      <c r="AB592" s="119"/>
      <c r="AC592" s="131">
        <v>100</v>
      </c>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5"/>
      <c r="CX592" s="15"/>
      <c r="CY592" s="15"/>
    </row>
    <row r="593" spans="1:103" ht="15" customHeight="1" x14ac:dyDescent="0.2">
      <c r="A593" s="7">
        <v>592</v>
      </c>
      <c r="B593" s="14">
        <v>44489</v>
      </c>
      <c r="C593" s="10" t="s">
        <v>115</v>
      </c>
      <c r="D593" s="10" t="s">
        <v>35</v>
      </c>
      <c r="E593" s="10"/>
      <c r="F593" s="113">
        <v>44257</v>
      </c>
      <c r="G593" s="10" t="s">
        <v>2651</v>
      </c>
      <c r="H593" s="10" t="s">
        <v>28</v>
      </c>
      <c r="I593" s="10" t="s">
        <v>3263</v>
      </c>
      <c r="J593" s="11">
        <v>3148673634</v>
      </c>
      <c r="K593" s="11">
        <v>19</v>
      </c>
      <c r="L593" s="53">
        <v>337806283</v>
      </c>
      <c r="M593" s="53">
        <v>7651604805</v>
      </c>
      <c r="N593" s="10" t="s">
        <v>192</v>
      </c>
      <c r="O593" s="10" t="s">
        <v>3264</v>
      </c>
      <c r="P593" s="10">
        <v>1</v>
      </c>
      <c r="Q593" s="10">
        <v>0</v>
      </c>
      <c r="R593" s="10">
        <v>0</v>
      </c>
      <c r="S593" s="10">
        <v>0</v>
      </c>
      <c r="T593" s="10">
        <v>2</v>
      </c>
      <c r="U593" s="10">
        <v>0</v>
      </c>
      <c r="V593" s="10">
        <v>1</v>
      </c>
      <c r="W593" s="10" t="s">
        <v>122</v>
      </c>
      <c r="X593" s="113">
        <v>44257</v>
      </c>
      <c r="Y593" s="10" t="s">
        <v>3265</v>
      </c>
      <c r="Z593" s="10"/>
      <c r="AA593" s="10"/>
      <c r="AB593" s="10"/>
      <c r="AC593" s="10">
        <v>23</v>
      </c>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5"/>
      <c r="CX593" s="15"/>
      <c r="CY593" s="15"/>
    </row>
    <row r="594" spans="1:103" ht="15" customHeight="1" x14ac:dyDescent="0.2">
      <c r="A594" s="7">
        <v>593</v>
      </c>
      <c r="B594" s="14">
        <v>44489</v>
      </c>
      <c r="C594" s="10" t="s">
        <v>115</v>
      </c>
      <c r="D594" s="10" t="s">
        <v>35</v>
      </c>
      <c r="E594" s="10"/>
      <c r="F594" s="14">
        <v>44186</v>
      </c>
      <c r="G594" s="10" t="s">
        <v>3266</v>
      </c>
      <c r="H594" s="10" t="s">
        <v>28</v>
      </c>
      <c r="I594" s="10" t="s">
        <v>3267</v>
      </c>
      <c r="J594" s="11">
        <v>3205625352</v>
      </c>
      <c r="K594" s="11">
        <v>17</v>
      </c>
      <c r="L594" s="53">
        <v>337695771</v>
      </c>
      <c r="M594" s="53">
        <v>76516118</v>
      </c>
      <c r="N594" s="10" t="s">
        <v>3268</v>
      </c>
      <c r="O594" s="10" t="s">
        <v>3269</v>
      </c>
      <c r="P594" s="10">
        <v>1</v>
      </c>
      <c r="Q594" s="10">
        <v>0</v>
      </c>
      <c r="R594" s="10">
        <v>0</v>
      </c>
      <c r="S594" s="10">
        <v>0</v>
      </c>
      <c r="T594" s="10">
        <v>2</v>
      </c>
      <c r="U594" s="10">
        <v>0</v>
      </c>
      <c r="V594" s="10">
        <v>1</v>
      </c>
      <c r="W594" s="10" t="s">
        <v>3270</v>
      </c>
      <c r="X594" s="14">
        <v>44186</v>
      </c>
      <c r="Y594" s="10" t="s">
        <v>3271</v>
      </c>
      <c r="Z594" s="10"/>
      <c r="AA594" s="10"/>
      <c r="AB594" s="10"/>
      <c r="AC594" s="10">
        <v>57</v>
      </c>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5"/>
      <c r="CX594" s="15"/>
      <c r="CY594" s="15"/>
    </row>
    <row r="595" spans="1:103" ht="15" customHeight="1" x14ac:dyDescent="0.2">
      <c r="A595" s="7">
        <v>594</v>
      </c>
      <c r="B595" s="14">
        <v>44490</v>
      </c>
      <c r="C595" s="10" t="s">
        <v>115</v>
      </c>
      <c r="D595" s="10"/>
      <c r="E595" s="10"/>
      <c r="F595" s="10"/>
      <c r="G595" s="10" t="s">
        <v>3272</v>
      </c>
      <c r="H595" s="10" t="s">
        <v>101</v>
      </c>
      <c r="I595" s="10" t="s">
        <v>3273</v>
      </c>
      <c r="J595" s="11">
        <v>5583175</v>
      </c>
      <c r="K595" s="11">
        <v>2</v>
      </c>
      <c r="L595" s="53">
        <v>343769558</v>
      </c>
      <c r="M595" s="53">
        <v>7654864352</v>
      </c>
      <c r="N595" s="10" t="s">
        <v>3210</v>
      </c>
      <c r="O595" s="10" t="s">
        <v>3211</v>
      </c>
      <c r="P595" s="10">
        <v>2</v>
      </c>
      <c r="Q595" s="10">
        <v>0</v>
      </c>
      <c r="R595" s="10">
        <v>0</v>
      </c>
      <c r="S595" s="10">
        <v>0</v>
      </c>
      <c r="T595" s="10">
        <v>1</v>
      </c>
      <c r="U595" s="10">
        <v>0</v>
      </c>
      <c r="V595" s="10"/>
      <c r="W595" s="10"/>
      <c r="X595" s="10"/>
      <c r="Y595" s="10"/>
      <c r="Z595" s="10"/>
      <c r="AA595" s="10"/>
      <c r="AB595" s="10"/>
      <c r="AC595" s="58">
        <v>120</v>
      </c>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5"/>
      <c r="CX595" s="15"/>
      <c r="CY595" s="15"/>
    </row>
    <row r="596" spans="1:103" ht="15" customHeight="1" x14ac:dyDescent="0.2">
      <c r="A596" s="7">
        <v>595</v>
      </c>
      <c r="B596" s="14">
        <v>44496</v>
      </c>
      <c r="C596" s="10" t="s">
        <v>115</v>
      </c>
      <c r="D596" s="10" t="s">
        <v>63</v>
      </c>
      <c r="E596" s="10" t="s">
        <v>469</v>
      </c>
      <c r="F596" s="10"/>
      <c r="G596" s="10" t="s">
        <v>3274</v>
      </c>
      <c r="H596" s="10" t="s">
        <v>28</v>
      </c>
      <c r="I596" s="10" t="s">
        <v>3275</v>
      </c>
      <c r="J596" s="11">
        <v>3155808782</v>
      </c>
      <c r="K596" s="11">
        <v>22</v>
      </c>
      <c r="L596" s="53">
        <v>334331018</v>
      </c>
      <c r="M596" s="53">
        <v>7652738025</v>
      </c>
      <c r="N596" s="10" t="s">
        <v>3276</v>
      </c>
      <c r="O596" s="10" t="s">
        <v>3277</v>
      </c>
      <c r="P596" s="10">
        <v>1</v>
      </c>
      <c r="Q596" s="10">
        <v>0</v>
      </c>
      <c r="R596" s="10">
        <v>0</v>
      </c>
      <c r="S596" s="10">
        <v>2</v>
      </c>
      <c r="T596" s="10">
        <v>1</v>
      </c>
      <c r="U596" s="10">
        <v>0</v>
      </c>
      <c r="V596" s="10">
        <v>0</v>
      </c>
      <c r="W596" s="10" t="s">
        <v>619</v>
      </c>
      <c r="X596" s="14">
        <v>44483</v>
      </c>
      <c r="Y596" s="10" t="s">
        <v>3278</v>
      </c>
      <c r="Z596" s="10"/>
      <c r="AA596" s="10"/>
      <c r="AB596" s="10"/>
      <c r="AC596" s="58">
        <v>200</v>
      </c>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5"/>
      <c r="CX596" s="15"/>
      <c r="CY596" s="15"/>
    </row>
    <row r="597" spans="1:103" ht="15" customHeight="1" x14ac:dyDescent="0.2">
      <c r="A597" s="7">
        <v>596</v>
      </c>
      <c r="B597" s="113">
        <v>44502</v>
      </c>
      <c r="C597" s="10" t="s">
        <v>131</v>
      </c>
      <c r="D597" s="10" t="s">
        <v>26</v>
      </c>
      <c r="E597" s="10"/>
      <c r="F597" s="10"/>
      <c r="G597" s="10" t="s">
        <v>3279</v>
      </c>
      <c r="H597" s="10" t="s">
        <v>101</v>
      </c>
      <c r="I597" s="10" t="s">
        <v>3280</v>
      </c>
      <c r="J597" s="11">
        <v>3137029903</v>
      </c>
      <c r="K597" s="11">
        <v>22</v>
      </c>
      <c r="L597" s="53">
        <v>33358706</v>
      </c>
      <c r="M597" s="53">
        <v>7653692</v>
      </c>
      <c r="N597" s="10" t="s">
        <v>2760</v>
      </c>
      <c r="O597" s="10" t="s">
        <v>3281</v>
      </c>
      <c r="P597" s="10">
        <v>5</v>
      </c>
      <c r="Q597" s="10">
        <v>0</v>
      </c>
      <c r="R597" s="10">
        <v>0</v>
      </c>
      <c r="S597" s="10">
        <v>0</v>
      </c>
      <c r="T597" s="10">
        <v>2</v>
      </c>
      <c r="U597" s="10">
        <v>0</v>
      </c>
      <c r="V597" s="10">
        <v>0</v>
      </c>
      <c r="W597" s="10"/>
      <c r="X597" s="10"/>
      <c r="Y597" s="10" t="s">
        <v>3282</v>
      </c>
      <c r="Z597" s="10"/>
      <c r="AA597" s="10"/>
      <c r="AB597" s="10"/>
      <c r="AC597" s="10">
        <v>140</v>
      </c>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5"/>
      <c r="CX597" s="15"/>
      <c r="CY597" s="15"/>
    </row>
    <row r="598" spans="1:103" ht="15" customHeight="1" x14ac:dyDescent="0.2">
      <c r="A598" s="7">
        <v>597</v>
      </c>
      <c r="B598" s="113">
        <v>44502</v>
      </c>
      <c r="C598" s="10" t="s">
        <v>131</v>
      </c>
      <c r="D598" s="10" t="s">
        <v>26</v>
      </c>
      <c r="E598" s="10"/>
      <c r="F598" s="10"/>
      <c r="G598" s="10" t="s">
        <v>3283</v>
      </c>
      <c r="H598" s="10" t="s">
        <v>2914</v>
      </c>
      <c r="I598" s="10" t="s">
        <v>3284</v>
      </c>
      <c r="J598" s="11" t="s">
        <v>3285</v>
      </c>
      <c r="K598" s="11">
        <v>17</v>
      </c>
      <c r="L598" s="53">
        <v>34058744</v>
      </c>
      <c r="M598" s="53">
        <v>765386778</v>
      </c>
      <c r="N598" s="10" t="s">
        <v>3286</v>
      </c>
      <c r="O598" s="10" t="s">
        <v>3287</v>
      </c>
      <c r="P598" s="10">
        <v>2</v>
      </c>
      <c r="Q598" s="10">
        <v>0</v>
      </c>
      <c r="R598" s="10">
        <v>0</v>
      </c>
      <c r="S598" s="10">
        <v>0</v>
      </c>
      <c r="T598" s="10">
        <v>1</v>
      </c>
      <c r="U598" s="10">
        <v>0</v>
      </c>
      <c r="V598" s="10">
        <v>0</v>
      </c>
      <c r="W598" s="10"/>
      <c r="X598" s="10"/>
      <c r="Y598" s="10" t="s">
        <v>3288</v>
      </c>
      <c r="Z598" s="10"/>
      <c r="AA598" s="10"/>
      <c r="AB598" s="10"/>
      <c r="AC598" s="10">
        <v>290</v>
      </c>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5"/>
      <c r="CX598" s="15"/>
      <c r="CY598" s="15"/>
    </row>
    <row r="599" spans="1:103" ht="15" customHeight="1" x14ac:dyDescent="0.2">
      <c r="A599" s="7">
        <v>598</v>
      </c>
      <c r="B599" s="113">
        <v>44502</v>
      </c>
      <c r="C599" s="10" t="s">
        <v>131</v>
      </c>
      <c r="D599" s="10" t="s">
        <v>26</v>
      </c>
      <c r="E599" s="10"/>
      <c r="F599" s="10"/>
      <c r="G599" s="10" t="s">
        <v>3289</v>
      </c>
      <c r="H599" s="10" t="s">
        <v>3031</v>
      </c>
      <c r="I599" s="10" t="s">
        <v>3290</v>
      </c>
      <c r="J599" s="11">
        <v>4898686</v>
      </c>
      <c r="K599" s="11">
        <v>17</v>
      </c>
      <c r="L599" s="53">
        <v>34057463</v>
      </c>
      <c r="M599" s="53">
        <v>765375791</v>
      </c>
      <c r="N599" s="10" t="s">
        <v>3291</v>
      </c>
      <c r="O599" s="10" t="s">
        <v>3292</v>
      </c>
      <c r="P599" s="10">
        <v>1</v>
      </c>
      <c r="Q599" s="10">
        <v>0</v>
      </c>
      <c r="R599" s="10">
        <v>0</v>
      </c>
      <c r="S599" s="10">
        <v>0</v>
      </c>
      <c r="T599" s="10">
        <v>1</v>
      </c>
      <c r="U599" s="10">
        <v>0</v>
      </c>
      <c r="V599" s="10">
        <v>0</v>
      </c>
      <c r="W599" s="10"/>
      <c r="X599" s="10"/>
      <c r="Y599" s="10" t="s">
        <v>3293</v>
      </c>
      <c r="Z599" s="10"/>
      <c r="AA599" s="10"/>
      <c r="AB599" s="10"/>
      <c r="AC599" s="10">
        <v>150</v>
      </c>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5"/>
      <c r="CX599" s="15"/>
      <c r="CY599" s="15"/>
    </row>
    <row r="600" spans="1:103" ht="15" customHeight="1" x14ac:dyDescent="0.2">
      <c r="A600" s="7">
        <v>599</v>
      </c>
      <c r="B600" s="113">
        <v>44504</v>
      </c>
      <c r="C600" s="10" t="s">
        <v>25</v>
      </c>
      <c r="D600" s="10" t="s">
        <v>26</v>
      </c>
      <c r="E600" s="10"/>
      <c r="F600" s="10"/>
      <c r="G600" s="10" t="s">
        <v>3294</v>
      </c>
      <c r="H600" s="58" t="s">
        <v>3295</v>
      </c>
      <c r="I600" s="10" t="s">
        <v>3296</v>
      </c>
      <c r="J600" s="11">
        <v>3117708217</v>
      </c>
      <c r="K600" s="11">
        <v>4</v>
      </c>
      <c r="L600" s="53">
        <v>3483636</v>
      </c>
      <c r="M600" s="53">
        <v>76511031</v>
      </c>
      <c r="N600" s="10" t="s">
        <v>3222</v>
      </c>
      <c r="O600" s="10" t="s">
        <v>3211</v>
      </c>
      <c r="P600" s="10">
        <v>0</v>
      </c>
      <c r="Q600" s="10">
        <v>0</v>
      </c>
      <c r="R600" s="10">
        <v>0</v>
      </c>
      <c r="S600" s="10">
        <v>0</v>
      </c>
      <c r="T600" s="10">
        <v>1</v>
      </c>
      <c r="U600" s="10">
        <v>0</v>
      </c>
      <c r="V600" s="10">
        <v>0</v>
      </c>
      <c r="W600" s="10"/>
      <c r="X600" s="10"/>
      <c r="Y600" s="10" t="s">
        <v>3297</v>
      </c>
      <c r="Z600" s="10"/>
      <c r="AA600" s="10"/>
      <c r="AB600" s="10"/>
      <c r="AC600" s="58">
        <v>100</v>
      </c>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5"/>
      <c r="CX600" s="15"/>
      <c r="CY600" s="15"/>
    </row>
    <row r="601" spans="1:103" ht="15" customHeight="1" x14ac:dyDescent="0.2">
      <c r="A601" s="7">
        <v>600</v>
      </c>
      <c r="B601" s="113">
        <v>44504</v>
      </c>
      <c r="C601" s="10" t="s">
        <v>3298</v>
      </c>
      <c r="D601" s="58" t="s">
        <v>26</v>
      </c>
      <c r="E601" s="10"/>
      <c r="F601" s="10"/>
      <c r="G601" s="10" t="s">
        <v>3299</v>
      </c>
      <c r="H601" s="58" t="s">
        <v>101</v>
      </c>
      <c r="I601" s="10" t="s">
        <v>3300</v>
      </c>
      <c r="J601" s="11">
        <v>3117708217</v>
      </c>
      <c r="K601" s="11">
        <v>2</v>
      </c>
      <c r="L601" s="11"/>
      <c r="M601" s="11"/>
      <c r="N601" s="10" t="s">
        <v>3301</v>
      </c>
      <c r="O601" s="10" t="s">
        <v>3211</v>
      </c>
      <c r="P601" s="10">
        <v>2</v>
      </c>
      <c r="Q601" s="10"/>
      <c r="R601" s="10"/>
      <c r="S601" s="10">
        <v>1</v>
      </c>
      <c r="T601" s="10"/>
      <c r="U601" s="10"/>
      <c r="V601" s="10"/>
      <c r="W601" s="10"/>
      <c r="X601" s="10"/>
      <c r="Y601" s="10"/>
      <c r="Z601" s="10"/>
      <c r="AA601" s="10"/>
      <c r="AB601" s="10"/>
      <c r="AC601" s="58">
        <v>200</v>
      </c>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5"/>
      <c r="CX601" s="15"/>
      <c r="CY601" s="15"/>
    </row>
    <row r="602" spans="1:103" ht="15" customHeight="1" x14ac:dyDescent="0.2">
      <c r="A602" s="7">
        <v>601</v>
      </c>
      <c r="B602" s="113">
        <v>44504</v>
      </c>
      <c r="C602" s="10" t="s">
        <v>3298</v>
      </c>
      <c r="D602" s="58" t="s">
        <v>26</v>
      </c>
      <c r="E602" s="10"/>
      <c r="F602" s="10"/>
      <c r="G602" s="10" t="s">
        <v>3302</v>
      </c>
      <c r="H602" s="58" t="s">
        <v>101</v>
      </c>
      <c r="I602" s="10" t="s">
        <v>3303</v>
      </c>
      <c r="J602" s="11">
        <v>3117708217</v>
      </c>
      <c r="K602" s="11">
        <v>2</v>
      </c>
      <c r="L602" s="11"/>
      <c r="M602" s="11"/>
      <c r="N602" s="10" t="s">
        <v>3304</v>
      </c>
      <c r="O602" s="10" t="s">
        <v>3211</v>
      </c>
      <c r="P602" s="10">
        <v>2</v>
      </c>
      <c r="Q602" s="10"/>
      <c r="R602" s="10"/>
      <c r="S602" s="10"/>
      <c r="T602" s="10">
        <v>2</v>
      </c>
      <c r="U602" s="10"/>
      <c r="V602" s="10"/>
      <c r="W602" s="10"/>
      <c r="X602" s="10"/>
      <c r="Y602" s="10"/>
      <c r="Z602" s="10"/>
      <c r="AA602" s="10"/>
      <c r="AB602" s="10"/>
      <c r="AC602" s="58">
        <v>200</v>
      </c>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5"/>
      <c r="CX602" s="15"/>
      <c r="CY602" s="15"/>
    </row>
    <row r="603" spans="1:103" ht="15" customHeight="1" x14ac:dyDescent="0.2">
      <c r="A603" s="7">
        <v>602</v>
      </c>
      <c r="B603" s="113">
        <v>44504</v>
      </c>
      <c r="C603" s="10" t="s">
        <v>3298</v>
      </c>
      <c r="D603" s="58" t="s">
        <v>26</v>
      </c>
      <c r="E603" s="10"/>
      <c r="F603" s="10"/>
      <c r="G603" s="10" t="s">
        <v>3305</v>
      </c>
      <c r="H603" s="58" t="s">
        <v>3306</v>
      </c>
      <c r="I603" s="10" t="s">
        <v>3307</v>
      </c>
      <c r="J603" s="11">
        <v>3117708217</v>
      </c>
      <c r="K603" s="11">
        <v>2</v>
      </c>
      <c r="L603" s="11"/>
      <c r="M603" s="11"/>
      <c r="N603" s="10" t="s">
        <v>3304</v>
      </c>
      <c r="O603" s="10" t="s">
        <v>3211</v>
      </c>
      <c r="P603" s="10">
        <v>2</v>
      </c>
      <c r="Q603" s="10"/>
      <c r="R603" s="10"/>
      <c r="S603" s="10"/>
      <c r="T603" s="10">
        <v>2</v>
      </c>
      <c r="U603" s="10"/>
      <c r="V603" s="10"/>
      <c r="W603" s="10"/>
      <c r="X603" s="10"/>
      <c r="Y603" s="10"/>
      <c r="Z603" s="10"/>
      <c r="AA603" s="10"/>
      <c r="AB603" s="10"/>
      <c r="AC603" s="58">
        <v>150</v>
      </c>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5"/>
      <c r="CX603" s="15"/>
      <c r="CY603" s="15"/>
    </row>
    <row r="604" spans="1:103" ht="15" customHeight="1" x14ac:dyDescent="0.2">
      <c r="A604" s="7">
        <v>603</v>
      </c>
      <c r="B604" s="113">
        <v>44504</v>
      </c>
      <c r="C604" s="10" t="s">
        <v>84</v>
      </c>
      <c r="D604" s="58" t="s">
        <v>26</v>
      </c>
      <c r="E604" s="10"/>
      <c r="F604" s="10"/>
      <c r="G604" s="10" t="s">
        <v>3308</v>
      </c>
      <c r="H604" s="58" t="s">
        <v>101</v>
      </c>
      <c r="I604" s="10" t="s">
        <v>3309</v>
      </c>
      <c r="J604" s="11">
        <v>4866918</v>
      </c>
      <c r="K604" s="11">
        <v>2</v>
      </c>
      <c r="L604" s="11"/>
      <c r="M604" s="11"/>
      <c r="N604" s="10" t="s">
        <v>3310</v>
      </c>
      <c r="O604" s="10" t="s">
        <v>3311</v>
      </c>
      <c r="P604" s="10">
        <v>1</v>
      </c>
      <c r="Q604" s="10"/>
      <c r="R604" s="10"/>
      <c r="S604" s="10"/>
      <c r="T604" s="10"/>
      <c r="U604" s="10"/>
      <c r="V604" s="10"/>
      <c r="W604" s="10"/>
      <c r="X604" s="10"/>
      <c r="Y604" s="10"/>
      <c r="Z604" s="10"/>
      <c r="AA604" s="10"/>
      <c r="AB604" s="10"/>
      <c r="AC604" s="58">
        <v>200</v>
      </c>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5"/>
      <c r="CX604" s="15"/>
      <c r="CY604" s="15"/>
    </row>
    <row r="605" spans="1:103" ht="15" customHeight="1" x14ac:dyDescent="0.2">
      <c r="A605" s="7">
        <v>604</v>
      </c>
      <c r="B605" s="113">
        <v>44504</v>
      </c>
      <c r="C605" s="10" t="s">
        <v>3298</v>
      </c>
      <c r="D605" s="58" t="s">
        <v>26</v>
      </c>
      <c r="E605" s="10"/>
      <c r="F605" s="10"/>
      <c r="G605" s="10" t="s">
        <v>3312</v>
      </c>
      <c r="H605" s="58" t="s">
        <v>101</v>
      </c>
      <c r="I605" s="10" t="s">
        <v>3313</v>
      </c>
      <c r="J605" s="11">
        <v>3117708217</v>
      </c>
      <c r="K605" s="11">
        <v>2</v>
      </c>
      <c r="L605" s="11"/>
      <c r="M605" s="11"/>
      <c r="N605" s="10" t="s">
        <v>3314</v>
      </c>
      <c r="O605" s="10" t="s">
        <v>3211</v>
      </c>
      <c r="P605" s="10">
        <v>1</v>
      </c>
      <c r="Q605" s="10"/>
      <c r="R605" s="10"/>
      <c r="S605" s="10"/>
      <c r="T605" s="10">
        <v>2</v>
      </c>
      <c r="U605" s="10"/>
      <c r="V605" s="10"/>
      <c r="W605" s="10"/>
      <c r="X605" s="10"/>
      <c r="Y605" s="10"/>
      <c r="Z605" s="10"/>
      <c r="AA605" s="10"/>
      <c r="AB605" s="10"/>
      <c r="AC605" s="58">
        <v>100</v>
      </c>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5"/>
      <c r="CX605" s="15"/>
      <c r="CY605" s="15"/>
    </row>
    <row r="606" spans="1:103" ht="15" customHeight="1" x14ac:dyDescent="0.2">
      <c r="A606" s="7">
        <v>605</v>
      </c>
      <c r="B606" s="113">
        <v>44504</v>
      </c>
      <c r="C606" s="10" t="s">
        <v>84</v>
      </c>
      <c r="D606" s="58" t="s">
        <v>26</v>
      </c>
      <c r="E606" s="10"/>
      <c r="F606" s="10"/>
      <c r="G606" s="10" t="s">
        <v>3315</v>
      </c>
      <c r="H606" s="58" t="s">
        <v>3316</v>
      </c>
      <c r="I606" s="10" t="s">
        <v>3317</v>
      </c>
      <c r="J606" s="11">
        <v>8862000</v>
      </c>
      <c r="K606" s="11">
        <v>2</v>
      </c>
      <c r="L606" s="11"/>
      <c r="M606" s="11"/>
      <c r="N606" s="10" t="s">
        <v>3318</v>
      </c>
      <c r="O606" s="10" t="s">
        <v>3319</v>
      </c>
      <c r="P606" s="10">
        <v>6</v>
      </c>
      <c r="Q606" s="10"/>
      <c r="R606" s="10"/>
      <c r="S606" s="10">
        <v>2</v>
      </c>
      <c r="T606" s="10"/>
      <c r="U606" s="10"/>
      <c r="V606" s="10"/>
      <c r="W606" s="10"/>
      <c r="X606" s="10"/>
      <c r="Y606" s="10"/>
      <c r="Z606" s="10"/>
      <c r="AA606" s="10"/>
      <c r="AB606" s="10"/>
      <c r="AC606" s="10">
        <v>150</v>
      </c>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5"/>
      <c r="CX606" s="15"/>
      <c r="CY606" s="15"/>
    </row>
    <row r="607" spans="1:103" ht="15" customHeight="1" x14ac:dyDescent="0.2">
      <c r="A607" s="7">
        <v>606</v>
      </c>
      <c r="B607" s="113">
        <v>44504</v>
      </c>
      <c r="C607" s="10" t="s">
        <v>84</v>
      </c>
      <c r="D607" s="58" t="s">
        <v>26</v>
      </c>
      <c r="E607" s="10"/>
      <c r="F607" s="10"/>
      <c r="G607" s="10" t="s">
        <v>3320</v>
      </c>
      <c r="H607" s="58" t="s">
        <v>101</v>
      </c>
      <c r="I607" s="10" t="s">
        <v>3321</v>
      </c>
      <c r="J607" s="11">
        <v>6670309</v>
      </c>
      <c r="K607" s="11">
        <v>2</v>
      </c>
      <c r="L607" s="11"/>
      <c r="M607" s="11"/>
      <c r="N607" s="10" t="s">
        <v>3322</v>
      </c>
      <c r="O607" s="10" t="s">
        <v>3211</v>
      </c>
      <c r="P607" s="10">
        <v>3</v>
      </c>
      <c r="Q607" s="10"/>
      <c r="R607" s="10"/>
      <c r="S607" s="10"/>
      <c r="T607" s="10">
        <v>2</v>
      </c>
      <c r="U607" s="10"/>
      <c r="V607" s="10"/>
      <c r="W607" s="10"/>
      <c r="X607" s="10"/>
      <c r="Y607" s="10"/>
      <c r="Z607" s="10"/>
      <c r="AA607" s="10"/>
      <c r="AB607" s="10"/>
      <c r="AC607" s="10">
        <v>120</v>
      </c>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5"/>
      <c r="CX607" s="15"/>
      <c r="CY607" s="15"/>
    </row>
    <row r="608" spans="1:103" ht="15" customHeight="1" x14ac:dyDescent="0.2">
      <c r="A608" s="7">
        <v>607</v>
      </c>
      <c r="B608" s="113">
        <v>44504</v>
      </c>
      <c r="C608" s="10" t="s">
        <v>84</v>
      </c>
      <c r="D608" s="58" t="s">
        <v>26</v>
      </c>
      <c r="E608" s="10"/>
      <c r="F608" s="10"/>
      <c r="G608" s="10" t="s">
        <v>3323</v>
      </c>
      <c r="H608" s="58" t="s">
        <v>101</v>
      </c>
      <c r="I608" s="10" t="s">
        <v>3324</v>
      </c>
      <c r="J608" s="11">
        <v>3117708217</v>
      </c>
      <c r="K608" s="11">
        <v>2</v>
      </c>
      <c r="L608" s="11"/>
      <c r="M608" s="11"/>
      <c r="N608" s="10" t="s">
        <v>3314</v>
      </c>
      <c r="O608" s="10" t="s">
        <v>3211</v>
      </c>
      <c r="P608" s="10">
        <v>2</v>
      </c>
      <c r="Q608" s="10"/>
      <c r="R608" s="10"/>
      <c r="S608" s="10"/>
      <c r="T608" s="10">
        <v>2</v>
      </c>
      <c r="U608" s="10"/>
      <c r="V608" s="10"/>
      <c r="W608" s="10"/>
      <c r="X608" s="10"/>
      <c r="Y608" s="10"/>
      <c r="Z608" s="10"/>
      <c r="AA608" s="10"/>
      <c r="AB608" s="10"/>
      <c r="AC608" s="10">
        <v>180</v>
      </c>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5"/>
      <c r="CX608" s="15"/>
      <c r="CY608" s="15"/>
    </row>
    <row r="609" spans="1:103" ht="15" customHeight="1" x14ac:dyDescent="0.2">
      <c r="A609" s="7">
        <v>608</v>
      </c>
      <c r="B609" s="113">
        <v>44504</v>
      </c>
      <c r="C609" s="10" t="s">
        <v>115</v>
      </c>
      <c r="D609" s="58" t="s">
        <v>26</v>
      </c>
      <c r="E609" s="10"/>
      <c r="F609" s="10"/>
      <c r="G609" s="10" t="s">
        <v>3325</v>
      </c>
      <c r="H609" s="58" t="s">
        <v>101</v>
      </c>
      <c r="I609" s="10" t="s">
        <v>3326</v>
      </c>
      <c r="J609" s="11">
        <v>6608668</v>
      </c>
      <c r="K609" s="11">
        <v>2</v>
      </c>
      <c r="L609" s="11"/>
      <c r="M609" s="11"/>
      <c r="N609" s="10" t="s">
        <v>3304</v>
      </c>
      <c r="O609" s="10" t="s">
        <v>3211</v>
      </c>
      <c r="P609" s="10">
        <v>4</v>
      </c>
      <c r="Q609" s="10"/>
      <c r="R609" s="10"/>
      <c r="S609" s="10"/>
      <c r="T609" s="10">
        <v>3</v>
      </c>
      <c r="U609" s="10"/>
      <c r="V609" s="10"/>
      <c r="W609" s="10"/>
      <c r="X609" s="10"/>
      <c r="Y609" s="10"/>
      <c r="Z609" s="10"/>
      <c r="AA609" s="10"/>
      <c r="AB609" s="10"/>
      <c r="AC609" s="10">
        <v>102</v>
      </c>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5"/>
      <c r="CX609" s="15"/>
      <c r="CY609" s="15"/>
    </row>
    <row r="610" spans="1:103" ht="15" customHeight="1" x14ac:dyDescent="0.2">
      <c r="A610" s="7">
        <v>609</v>
      </c>
      <c r="B610" s="113">
        <v>44504</v>
      </c>
      <c r="C610" s="10" t="s">
        <v>3327</v>
      </c>
      <c r="D610" s="58" t="s">
        <v>26</v>
      </c>
      <c r="E610" s="10"/>
      <c r="F610" s="10"/>
      <c r="G610" s="10" t="s">
        <v>3328</v>
      </c>
      <c r="H610" s="58" t="s">
        <v>101</v>
      </c>
      <c r="I610" s="10" t="s">
        <v>3329</v>
      </c>
      <c r="J610" s="11">
        <v>8921436</v>
      </c>
      <c r="K610" s="11">
        <v>2</v>
      </c>
      <c r="L610" s="11"/>
      <c r="M610" s="11"/>
      <c r="N610" s="10" t="s">
        <v>3304</v>
      </c>
      <c r="O610" s="10" t="s">
        <v>3211</v>
      </c>
      <c r="P610" s="10">
        <v>2</v>
      </c>
      <c r="Q610" s="10"/>
      <c r="R610" s="10"/>
      <c r="S610" s="10"/>
      <c r="T610" s="10">
        <v>2</v>
      </c>
      <c r="U610" s="10"/>
      <c r="V610" s="10"/>
      <c r="W610" s="10"/>
      <c r="X610" s="10"/>
      <c r="Y610" s="10"/>
      <c r="Z610" s="10"/>
      <c r="AA610" s="10"/>
      <c r="AB610" s="10"/>
      <c r="AC610" s="10">
        <v>69</v>
      </c>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5"/>
      <c r="CX610" s="15"/>
      <c r="CY610" s="15"/>
    </row>
    <row r="611" spans="1:103" ht="15" customHeight="1" x14ac:dyDescent="0.2">
      <c r="A611" s="7">
        <v>610</v>
      </c>
      <c r="B611" s="142">
        <v>44504</v>
      </c>
      <c r="C611" s="33" t="s">
        <v>25</v>
      </c>
      <c r="D611" s="148" t="s">
        <v>26</v>
      </c>
      <c r="E611" s="149"/>
      <c r="F611" s="149" t="s">
        <v>3330</v>
      </c>
      <c r="G611" s="149" t="s">
        <v>47</v>
      </c>
      <c r="H611" s="149" t="s">
        <v>3031</v>
      </c>
      <c r="I611" s="149" t="s">
        <v>3331</v>
      </c>
      <c r="J611" s="150">
        <v>3182330027</v>
      </c>
      <c r="K611" s="150">
        <v>2</v>
      </c>
      <c r="L611" s="150">
        <v>3.4504450000000002</v>
      </c>
      <c r="M611" s="150">
        <v>-76.539270000000002</v>
      </c>
      <c r="N611" s="149" t="s">
        <v>677</v>
      </c>
      <c r="O611" s="151" t="s">
        <v>3332</v>
      </c>
      <c r="P611" s="152">
        <v>5</v>
      </c>
      <c r="Q611" s="152">
        <v>0</v>
      </c>
      <c r="R611" s="152">
        <v>0</v>
      </c>
      <c r="S611" s="152">
        <v>6</v>
      </c>
      <c r="T611" s="152">
        <v>2</v>
      </c>
      <c r="U611" s="152">
        <v>0</v>
      </c>
      <c r="V611" s="152">
        <v>11</v>
      </c>
      <c r="W611" s="149" t="s">
        <v>42</v>
      </c>
      <c r="X611" s="149" t="s">
        <v>3330</v>
      </c>
      <c r="Y611" s="149" t="s">
        <v>3333</v>
      </c>
      <c r="Z611" s="149"/>
      <c r="AA611" s="149"/>
      <c r="AB611" s="149"/>
      <c r="AC611" s="153">
        <v>200</v>
      </c>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c r="CD611" s="33"/>
      <c r="CE611" s="33"/>
      <c r="CF611" s="33"/>
      <c r="CG611" s="33"/>
      <c r="CH611" s="33"/>
      <c r="CI611" s="33"/>
      <c r="CJ611" s="33"/>
      <c r="CK611" s="33"/>
      <c r="CL611" s="33"/>
      <c r="CM611" s="33"/>
      <c r="CN611" s="33"/>
      <c r="CO611" s="33"/>
      <c r="CP611" s="33"/>
      <c r="CQ611" s="33"/>
      <c r="CR611" s="33"/>
      <c r="CS611" s="33"/>
      <c r="CT611" s="33"/>
      <c r="CU611" s="33"/>
      <c r="CV611" s="33"/>
      <c r="CW611" s="32"/>
      <c r="CX611" s="32"/>
      <c r="CY611" s="32"/>
    </row>
    <row r="612" spans="1:103" ht="15" customHeight="1" x14ac:dyDescent="0.2">
      <c r="A612" s="7">
        <v>611</v>
      </c>
      <c r="B612" s="113">
        <v>44504</v>
      </c>
      <c r="C612" s="10" t="s">
        <v>3334</v>
      </c>
      <c r="D612" s="58" t="s">
        <v>26</v>
      </c>
      <c r="E612" s="10"/>
      <c r="F612" s="10"/>
      <c r="G612" s="10" t="s">
        <v>3335</v>
      </c>
      <c r="H612" s="58" t="s">
        <v>28</v>
      </c>
      <c r="I612" s="10" t="s">
        <v>3336</v>
      </c>
      <c r="J612" s="11">
        <v>4874050</v>
      </c>
      <c r="K612" s="11">
        <v>2</v>
      </c>
      <c r="L612" s="11"/>
      <c r="M612" s="11"/>
      <c r="N612" s="10" t="s">
        <v>3337</v>
      </c>
      <c r="O612" s="10" t="s">
        <v>3311</v>
      </c>
      <c r="P612" s="10">
        <v>1</v>
      </c>
      <c r="Q612" s="10">
        <v>0</v>
      </c>
      <c r="R612" s="10">
        <v>0</v>
      </c>
      <c r="S612" s="10">
        <v>0</v>
      </c>
      <c r="T612" s="10">
        <v>0</v>
      </c>
      <c r="U612" s="10">
        <v>0</v>
      </c>
      <c r="V612" s="10">
        <v>0</v>
      </c>
      <c r="W612" s="10"/>
      <c r="X612" s="10"/>
      <c r="Y612" s="10" t="s">
        <v>3338</v>
      </c>
      <c r="Z612" s="10"/>
      <c r="AA612" s="10"/>
      <c r="AB612" s="10"/>
      <c r="AC612" s="10">
        <v>50</v>
      </c>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5"/>
      <c r="CX612" s="15"/>
      <c r="CY612" s="15"/>
    </row>
    <row r="613" spans="1:103" ht="15" customHeight="1" x14ac:dyDescent="0.25">
      <c r="A613" s="7">
        <v>612</v>
      </c>
      <c r="B613" s="113">
        <v>44505</v>
      </c>
      <c r="C613" s="10" t="s">
        <v>131</v>
      </c>
      <c r="D613" s="10" t="s">
        <v>26</v>
      </c>
      <c r="E613" s="10"/>
      <c r="F613" s="10"/>
      <c r="G613" s="10" t="s">
        <v>3339</v>
      </c>
      <c r="H613" s="10" t="s">
        <v>3031</v>
      </c>
      <c r="I613" s="10" t="s">
        <v>3340</v>
      </c>
      <c r="J613" s="11">
        <v>6611861</v>
      </c>
      <c r="K613" s="11">
        <v>2</v>
      </c>
      <c r="L613" s="77">
        <v>981103</v>
      </c>
      <c r="M613" s="53">
        <v>765294</v>
      </c>
      <c r="N613" s="10" t="s">
        <v>3341</v>
      </c>
      <c r="O613" s="154" t="s">
        <v>3342</v>
      </c>
      <c r="P613" s="10">
        <v>1</v>
      </c>
      <c r="Q613" s="10">
        <v>0</v>
      </c>
      <c r="R613" s="10">
        <v>0</v>
      </c>
      <c r="S613" s="10">
        <v>1</v>
      </c>
      <c r="T613" s="10">
        <v>1</v>
      </c>
      <c r="U613" s="10">
        <v>0</v>
      </c>
      <c r="V613" s="10">
        <v>0</v>
      </c>
      <c r="W613" s="10"/>
      <c r="X613" s="10"/>
      <c r="Y613" s="10" t="s">
        <v>3343</v>
      </c>
      <c r="Z613" s="10"/>
      <c r="AA613" s="10"/>
      <c r="AB613" s="10"/>
      <c r="AC613" s="10">
        <v>10</v>
      </c>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5"/>
      <c r="CX613" s="15"/>
      <c r="CY613" s="15"/>
    </row>
    <row r="614" spans="1:103" ht="15" customHeight="1" x14ac:dyDescent="0.2">
      <c r="A614" s="7">
        <v>613</v>
      </c>
      <c r="B614" s="113">
        <v>44505</v>
      </c>
      <c r="C614" s="10" t="s">
        <v>131</v>
      </c>
      <c r="D614" s="58" t="s">
        <v>26</v>
      </c>
      <c r="E614" s="10" t="s">
        <v>469</v>
      </c>
      <c r="F614" s="113">
        <v>44378</v>
      </c>
      <c r="G614" s="10" t="s">
        <v>3344</v>
      </c>
      <c r="H614" s="10" t="s">
        <v>3031</v>
      </c>
      <c r="I614" s="10" t="s">
        <v>3345</v>
      </c>
      <c r="J614" s="11">
        <v>4856699</v>
      </c>
      <c r="K614" s="11">
        <v>2</v>
      </c>
      <c r="L614" s="53">
        <v>347098185</v>
      </c>
      <c r="M614" s="53">
        <v>76526861</v>
      </c>
      <c r="N614" s="10" t="s">
        <v>3346</v>
      </c>
      <c r="O614" s="10" t="s">
        <v>3347</v>
      </c>
      <c r="P614" s="10">
        <v>1</v>
      </c>
      <c r="Q614" s="10">
        <v>0</v>
      </c>
      <c r="R614" s="10">
        <v>0</v>
      </c>
      <c r="S614" s="10">
        <v>0</v>
      </c>
      <c r="T614" s="10">
        <v>1</v>
      </c>
      <c r="U614" s="10">
        <v>0</v>
      </c>
      <c r="V614" s="10">
        <v>1</v>
      </c>
      <c r="W614" s="10" t="s">
        <v>3348</v>
      </c>
      <c r="X614" s="10" t="s">
        <v>3349</v>
      </c>
      <c r="Y614" s="10" t="s">
        <v>3350</v>
      </c>
      <c r="Z614" s="10"/>
      <c r="AA614" s="10"/>
      <c r="AB614" s="10"/>
      <c r="AC614" s="10">
        <v>20</v>
      </c>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5"/>
      <c r="CX614" s="15"/>
      <c r="CY614" s="15"/>
    </row>
    <row r="615" spans="1:103" ht="15" customHeight="1" x14ac:dyDescent="0.2">
      <c r="A615" s="7">
        <v>614</v>
      </c>
      <c r="B615" s="142">
        <v>44505</v>
      </c>
      <c r="C615" s="33" t="s">
        <v>131</v>
      </c>
      <c r="D615" s="33" t="s">
        <v>26</v>
      </c>
      <c r="E615" s="33"/>
      <c r="F615" s="33"/>
      <c r="G615" s="33" t="s">
        <v>3351</v>
      </c>
      <c r="H615" s="33" t="s">
        <v>3031</v>
      </c>
      <c r="I615" s="33" t="s">
        <v>3352</v>
      </c>
      <c r="J615" s="155">
        <v>3865080</v>
      </c>
      <c r="K615" s="155">
        <v>2</v>
      </c>
      <c r="L615" s="156">
        <v>986581</v>
      </c>
      <c r="M615" s="157">
        <v>765309</v>
      </c>
      <c r="N615" s="148" t="s">
        <v>3353</v>
      </c>
      <c r="O615" s="148" t="s">
        <v>3354</v>
      </c>
      <c r="P615" s="148">
        <v>1</v>
      </c>
      <c r="Q615" s="148">
        <v>0</v>
      </c>
      <c r="R615" s="148">
        <v>0</v>
      </c>
      <c r="S615" s="148">
        <v>0</v>
      </c>
      <c r="T615" s="148">
        <v>0</v>
      </c>
      <c r="U615" s="148">
        <v>0</v>
      </c>
      <c r="V615" s="148">
        <v>0</v>
      </c>
      <c r="W615" s="33"/>
      <c r="X615" s="33"/>
      <c r="Y615" s="148" t="s">
        <v>3355</v>
      </c>
      <c r="Z615" s="33"/>
      <c r="AA615" s="33"/>
      <c r="AB615" s="33"/>
      <c r="AC615" s="148">
        <v>30</v>
      </c>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c r="CA615" s="33"/>
      <c r="CB615" s="33"/>
      <c r="CC615" s="33"/>
      <c r="CD615" s="33"/>
      <c r="CE615" s="33"/>
      <c r="CF615" s="33"/>
      <c r="CG615" s="33"/>
      <c r="CH615" s="33"/>
      <c r="CI615" s="33"/>
      <c r="CJ615" s="33"/>
      <c r="CK615" s="33"/>
      <c r="CL615" s="33"/>
      <c r="CM615" s="33"/>
      <c r="CN615" s="33"/>
      <c r="CO615" s="33"/>
      <c r="CP615" s="33"/>
      <c r="CQ615" s="33"/>
      <c r="CR615" s="33"/>
      <c r="CS615" s="33"/>
      <c r="CT615" s="33"/>
      <c r="CU615" s="33"/>
      <c r="CV615" s="33"/>
      <c r="CW615" s="158"/>
      <c r="CX615" s="158"/>
      <c r="CY615" s="158"/>
    </row>
    <row r="616" spans="1:103" ht="15" customHeight="1" x14ac:dyDescent="0.2">
      <c r="A616" s="7">
        <v>615</v>
      </c>
      <c r="B616" s="113">
        <v>44505</v>
      </c>
      <c r="C616" s="10" t="s">
        <v>2302</v>
      </c>
      <c r="D616" s="10" t="s">
        <v>26</v>
      </c>
      <c r="E616" s="10" t="s">
        <v>469</v>
      </c>
      <c r="F616" s="10"/>
      <c r="G616" s="10" t="s">
        <v>3356</v>
      </c>
      <c r="H616" s="10" t="s">
        <v>3031</v>
      </c>
      <c r="I616" s="10" t="s">
        <v>3357</v>
      </c>
      <c r="J616" s="11">
        <v>3226357856</v>
      </c>
      <c r="K616" s="11">
        <v>2</v>
      </c>
      <c r="L616" s="11"/>
      <c r="M616" s="11"/>
      <c r="N616" s="10" t="s">
        <v>3358</v>
      </c>
      <c r="O616" s="10" t="s">
        <v>3359</v>
      </c>
      <c r="P616" s="10">
        <v>1</v>
      </c>
      <c r="Q616" s="10">
        <v>0</v>
      </c>
      <c r="R616" s="10">
        <v>0</v>
      </c>
      <c r="S616" s="10">
        <v>0</v>
      </c>
      <c r="T616" s="10">
        <v>0</v>
      </c>
      <c r="U616" s="10">
        <v>0</v>
      </c>
      <c r="V616" s="10">
        <v>0</v>
      </c>
      <c r="W616" s="10"/>
      <c r="X616" s="10"/>
      <c r="Y616" s="10" t="s">
        <v>3360</v>
      </c>
      <c r="Z616" s="10"/>
      <c r="AA616" s="10"/>
      <c r="AB616" s="10"/>
      <c r="AC616" s="58">
        <v>100</v>
      </c>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5"/>
      <c r="CX616" s="15"/>
      <c r="CY616" s="15"/>
    </row>
    <row r="617" spans="1:103" ht="15" customHeight="1" x14ac:dyDescent="0.2">
      <c r="A617" s="7">
        <v>616</v>
      </c>
      <c r="B617" s="113">
        <v>44509</v>
      </c>
      <c r="C617" s="10" t="s">
        <v>2302</v>
      </c>
      <c r="D617" s="10" t="s">
        <v>26</v>
      </c>
      <c r="E617" s="10" t="s">
        <v>469</v>
      </c>
      <c r="F617" s="10"/>
      <c r="G617" s="10" t="s">
        <v>3361</v>
      </c>
      <c r="H617" s="10" t="s">
        <v>101</v>
      </c>
      <c r="I617" s="10" t="s">
        <v>3362</v>
      </c>
      <c r="J617" s="11">
        <v>3172328193</v>
      </c>
      <c r="K617" s="11">
        <v>19</v>
      </c>
      <c r="L617" s="11"/>
      <c r="M617" s="11"/>
      <c r="N617" s="10" t="s">
        <v>3363</v>
      </c>
      <c r="O617" s="10"/>
      <c r="P617" s="10">
        <v>1</v>
      </c>
      <c r="Q617" s="10">
        <v>0</v>
      </c>
      <c r="R617" s="10">
        <v>0</v>
      </c>
      <c r="S617" s="10">
        <v>0</v>
      </c>
      <c r="T617" s="10">
        <v>1</v>
      </c>
      <c r="U617" s="10">
        <v>0</v>
      </c>
      <c r="V617" s="10">
        <v>0</v>
      </c>
      <c r="W617" s="10"/>
      <c r="X617" s="10"/>
      <c r="Y617" s="10" t="s">
        <v>3364</v>
      </c>
      <c r="Z617" s="10"/>
      <c r="AA617" s="10"/>
      <c r="AB617" s="10"/>
      <c r="AC617" s="58">
        <v>120</v>
      </c>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5"/>
      <c r="CX617" s="15"/>
      <c r="CY617" s="15"/>
    </row>
    <row r="618" spans="1:103" ht="15" customHeight="1" x14ac:dyDescent="0.2">
      <c r="A618" s="7">
        <v>617</v>
      </c>
      <c r="B618" s="114">
        <v>44509</v>
      </c>
      <c r="C618" s="61" t="s">
        <v>131</v>
      </c>
      <c r="D618" s="61" t="s">
        <v>35</v>
      </c>
      <c r="E618" s="61"/>
      <c r="F618" s="159">
        <v>44490</v>
      </c>
      <c r="G618" s="61" t="s">
        <v>3365</v>
      </c>
      <c r="H618" s="61" t="s">
        <v>101</v>
      </c>
      <c r="I618" s="61" t="s">
        <v>3366</v>
      </c>
      <c r="J618" s="107">
        <v>8830140</v>
      </c>
      <c r="K618" s="107">
        <v>2</v>
      </c>
      <c r="L618" s="107"/>
      <c r="M618" s="107"/>
      <c r="N618" s="61" t="s">
        <v>3367</v>
      </c>
      <c r="O618" s="116" t="s">
        <v>3368</v>
      </c>
      <c r="P618" s="109">
        <v>1</v>
      </c>
      <c r="Q618" s="109">
        <v>0</v>
      </c>
      <c r="R618" s="109">
        <v>0</v>
      </c>
      <c r="S618" s="109">
        <v>0</v>
      </c>
      <c r="T618" s="109">
        <v>0</v>
      </c>
      <c r="U618" s="109">
        <v>0</v>
      </c>
      <c r="V618" s="109">
        <v>1</v>
      </c>
      <c r="W618" s="61" t="s">
        <v>42</v>
      </c>
      <c r="X618" s="159">
        <v>44490</v>
      </c>
      <c r="Y618" s="61" t="s">
        <v>3369</v>
      </c>
      <c r="Z618" s="61"/>
      <c r="AA618" s="61"/>
      <c r="AB618" s="61"/>
      <c r="AC618" s="109">
        <v>20</v>
      </c>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c r="CA618" s="61"/>
      <c r="CB618" s="61"/>
      <c r="CC618" s="61"/>
      <c r="CD618" s="61"/>
      <c r="CE618" s="61"/>
      <c r="CF618" s="61"/>
      <c r="CG618" s="61"/>
      <c r="CH618" s="61"/>
      <c r="CI618" s="61"/>
      <c r="CJ618" s="61"/>
      <c r="CK618" s="61"/>
      <c r="CL618" s="61"/>
      <c r="CM618" s="61"/>
      <c r="CN618" s="61"/>
      <c r="CO618" s="61"/>
      <c r="CP618" s="61"/>
      <c r="CQ618" s="61"/>
      <c r="CR618" s="61"/>
      <c r="CS618" s="61"/>
      <c r="CT618" s="61"/>
      <c r="CU618" s="61"/>
      <c r="CV618" s="61"/>
      <c r="CW618" s="15"/>
      <c r="CX618" s="15"/>
      <c r="CY618" s="15"/>
    </row>
    <row r="619" spans="1:103" ht="15" customHeight="1" x14ac:dyDescent="0.2">
      <c r="A619" s="7">
        <v>618</v>
      </c>
      <c r="B619" s="160">
        <v>44510</v>
      </c>
      <c r="C619" s="119" t="s">
        <v>131</v>
      </c>
      <c r="D619" s="119" t="s">
        <v>63</v>
      </c>
      <c r="E619" s="119"/>
      <c r="F619" s="119"/>
      <c r="G619" s="119" t="s">
        <v>3370</v>
      </c>
      <c r="H619" s="119" t="s">
        <v>101</v>
      </c>
      <c r="I619" s="119" t="s">
        <v>3371</v>
      </c>
      <c r="J619" s="120">
        <v>3113419190</v>
      </c>
      <c r="K619" s="120">
        <v>5</v>
      </c>
      <c r="L619" s="120">
        <v>3.4790999999999999</v>
      </c>
      <c r="M619" s="120">
        <v>76.499499999999998</v>
      </c>
      <c r="N619" s="119" t="s">
        <v>3372</v>
      </c>
      <c r="O619" s="121" t="s">
        <v>3373</v>
      </c>
      <c r="P619" s="122">
        <v>8</v>
      </c>
      <c r="Q619" s="122">
        <v>0</v>
      </c>
      <c r="R619" s="122">
        <v>0</v>
      </c>
      <c r="S619" s="122">
        <v>0</v>
      </c>
      <c r="T619" s="122">
        <v>1</v>
      </c>
      <c r="U619" s="122">
        <v>0</v>
      </c>
      <c r="V619" s="122">
        <v>0</v>
      </c>
      <c r="W619" s="119"/>
      <c r="X619" s="119"/>
      <c r="Y619" s="119" t="s">
        <v>3374</v>
      </c>
      <c r="Z619" s="119"/>
      <c r="AA619" s="119"/>
      <c r="AB619" s="119"/>
      <c r="AC619" s="122">
        <v>750</v>
      </c>
      <c r="AD619" s="119"/>
      <c r="AE619" s="119"/>
      <c r="AF619" s="119"/>
      <c r="AG619" s="119"/>
      <c r="AH619" s="119"/>
      <c r="AI619" s="119"/>
      <c r="AJ619" s="119"/>
      <c r="AK619" s="119"/>
      <c r="AL619" s="119"/>
      <c r="AM619" s="119"/>
      <c r="AN619" s="119"/>
      <c r="AO619" s="119"/>
      <c r="AP619" s="119"/>
      <c r="AQ619" s="119"/>
      <c r="AR619" s="119"/>
      <c r="AS619" s="119"/>
      <c r="AT619" s="119"/>
      <c r="AU619" s="119"/>
      <c r="AV619" s="119"/>
      <c r="AW619" s="119"/>
      <c r="AX619" s="119"/>
      <c r="AY619" s="119"/>
      <c r="AZ619" s="119"/>
      <c r="BA619" s="119"/>
      <c r="BB619" s="119"/>
      <c r="BC619" s="119"/>
      <c r="BD619" s="119"/>
      <c r="BE619" s="119"/>
      <c r="BF619" s="119"/>
      <c r="BG619" s="119"/>
      <c r="BH619" s="119"/>
      <c r="BI619" s="119"/>
      <c r="BJ619" s="119"/>
      <c r="BK619" s="119"/>
      <c r="BL619" s="119"/>
      <c r="BM619" s="119"/>
      <c r="BN619" s="119"/>
      <c r="BO619" s="119"/>
      <c r="BP619" s="119"/>
      <c r="BQ619" s="119"/>
      <c r="BR619" s="119"/>
      <c r="BS619" s="119"/>
      <c r="BT619" s="119"/>
      <c r="BU619" s="119"/>
      <c r="BV619" s="119"/>
      <c r="BW619" s="119"/>
      <c r="BX619" s="119"/>
      <c r="BY619" s="119"/>
      <c r="BZ619" s="119"/>
      <c r="CA619" s="119"/>
      <c r="CB619" s="119"/>
      <c r="CC619" s="119"/>
      <c r="CD619" s="119"/>
      <c r="CE619" s="119"/>
      <c r="CF619" s="119"/>
      <c r="CG619" s="119"/>
      <c r="CH619" s="119"/>
      <c r="CI619" s="119"/>
      <c r="CJ619" s="119"/>
      <c r="CK619" s="119"/>
      <c r="CL619" s="119"/>
      <c r="CM619" s="119"/>
      <c r="CN619" s="119"/>
      <c r="CO619" s="119"/>
      <c r="CP619" s="119"/>
      <c r="CQ619" s="119"/>
      <c r="CR619" s="119"/>
      <c r="CS619" s="119"/>
      <c r="CT619" s="119"/>
      <c r="CU619" s="119"/>
      <c r="CV619" s="119"/>
      <c r="CW619" s="15"/>
      <c r="CX619" s="15"/>
      <c r="CY619" s="15"/>
    </row>
    <row r="620" spans="1:103" ht="15" customHeight="1" x14ac:dyDescent="0.2">
      <c r="A620" s="7">
        <v>619</v>
      </c>
      <c r="B620" s="160">
        <v>44510</v>
      </c>
      <c r="C620" s="119" t="s">
        <v>131</v>
      </c>
      <c r="D620" s="119" t="s">
        <v>35</v>
      </c>
      <c r="E620" s="119" t="s">
        <v>469</v>
      </c>
      <c r="F620" s="127">
        <v>44200</v>
      </c>
      <c r="G620" s="119" t="s">
        <v>1339</v>
      </c>
      <c r="H620" s="119" t="s">
        <v>101</v>
      </c>
      <c r="I620" s="119" t="s">
        <v>3375</v>
      </c>
      <c r="J620" s="120">
        <v>3704253</v>
      </c>
      <c r="K620" s="120">
        <v>5</v>
      </c>
      <c r="L620" s="120">
        <v>3.4781</v>
      </c>
      <c r="M620" s="120">
        <v>76.500100000000003</v>
      </c>
      <c r="N620" s="119" t="s">
        <v>3376</v>
      </c>
      <c r="O620" s="121" t="s">
        <v>3377</v>
      </c>
      <c r="P620" s="122">
        <v>4</v>
      </c>
      <c r="Q620" s="122">
        <v>0</v>
      </c>
      <c r="R620" s="122">
        <v>0</v>
      </c>
      <c r="S620" s="122">
        <v>0</v>
      </c>
      <c r="T620" s="122">
        <v>1</v>
      </c>
      <c r="U620" s="122">
        <v>0</v>
      </c>
      <c r="V620" s="122">
        <v>4</v>
      </c>
      <c r="W620" s="119" t="s">
        <v>3378</v>
      </c>
      <c r="X620" s="127">
        <v>44200</v>
      </c>
      <c r="Y620" s="119" t="s">
        <v>3379</v>
      </c>
      <c r="Z620" s="119"/>
      <c r="AA620" s="119"/>
      <c r="AB620" s="119"/>
      <c r="AC620" s="122">
        <v>340</v>
      </c>
      <c r="AD620" s="119"/>
      <c r="AE620" s="119"/>
      <c r="AF620" s="119"/>
      <c r="AG620" s="119"/>
      <c r="AH620" s="119"/>
      <c r="AI620" s="119"/>
      <c r="AJ620" s="119"/>
      <c r="AK620" s="119"/>
      <c r="AL620" s="119"/>
      <c r="AM620" s="119"/>
      <c r="AN620" s="119"/>
      <c r="AO620" s="119"/>
      <c r="AP620" s="119"/>
      <c r="AQ620" s="119"/>
      <c r="AR620" s="119"/>
      <c r="AS620" s="119"/>
      <c r="AT620" s="119"/>
      <c r="AU620" s="119"/>
      <c r="AV620" s="119"/>
      <c r="AW620" s="119"/>
      <c r="AX620" s="119"/>
      <c r="AY620" s="119"/>
      <c r="AZ620" s="119"/>
      <c r="BA620" s="119"/>
      <c r="BB620" s="119"/>
      <c r="BC620" s="119"/>
      <c r="BD620" s="119"/>
      <c r="BE620" s="119"/>
      <c r="BF620" s="119"/>
      <c r="BG620" s="119"/>
      <c r="BH620" s="119"/>
      <c r="BI620" s="119"/>
      <c r="BJ620" s="119"/>
      <c r="BK620" s="119"/>
      <c r="BL620" s="119"/>
      <c r="BM620" s="119"/>
      <c r="BN620" s="119"/>
      <c r="BO620" s="119"/>
      <c r="BP620" s="119"/>
      <c r="BQ620" s="119"/>
      <c r="BR620" s="119"/>
      <c r="BS620" s="119"/>
      <c r="BT620" s="119"/>
      <c r="BU620" s="119"/>
      <c r="BV620" s="119"/>
      <c r="BW620" s="119"/>
      <c r="BX620" s="119"/>
      <c r="BY620" s="119"/>
      <c r="BZ620" s="119"/>
      <c r="CA620" s="119"/>
      <c r="CB620" s="119"/>
      <c r="CC620" s="119"/>
      <c r="CD620" s="119"/>
      <c r="CE620" s="119"/>
      <c r="CF620" s="119"/>
      <c r="CG620" s="119"/>
      <c r="CH620" s="119"/>
      <c r="CI620" s="119"/>
      <c r="CJ620" s="119"/>
      <c r="CK620" s="119"/>
      <c r="CL620" s="119"/>
      <c r="CM620" s="119"/>
      <c r="CN620" s="119"/>
      <c r="CO620" s="119"/>
      <c r="CP620" s="119"/>
      <c r="CQ620" s="119"/>
      <c r="CR620" s="119"/>
      <c r="CS620" s="119"/>
      <c r="CT620" s="119"/>
      <c r="CU620" s="119"/>
      <c r="CV620" s="119"/>
      <c r="CW620" s="15"/>
      <c r="CX620" s="15"/>
      <c r="CY620" s="15"/>
    </row>
    <row r="621" spans="1:103" ht="15" customHeight="1" x14ac:dyDescent="0.2">
      <c r="A621" s="7">
        <v>620</v>
      </c>
      <c r="B621" s="160">
        <v>44511</v>
      </c>
      <c r="C621" s="119" t="s">
        <v>131</v>
      </c>
      <c r="D621" s="119" t="s">
        <v>26</v>
      </c>
      <c r="E621" s="119"/>
      <c r="F621" s="119"/>
      <c r="G621" s="119" t="s">
        <v>3380</v>
      </c>
      <c r="H621" s="119" t="s">
        <v>101</v>
      </c>
      <c r="I621" s="119" t="s">
        <v>3381</v>
      </c>
      <c r="J621" s="120">
        <v>315556421</v>
      </c>
      <c r="K621" s="120">
        <v>3</v>
      </c>
      <c r="L621" s="120">
        <v>3.4497</v>
      </c>
      <c r="M621" s="120">
        <v>76.541200000000003</v>
      </c>
      <c r="N621" s="119" t="s">
        <v>3382</v>
      </c>
      <c r="O621" s="121" t="s">
        <v>3383</v>
      </c>
      <c r="P621" s="122">
        <v>1</v>
      </c>
      <c r="Q621" s="122">
        <v>0</v>
      </c>
      <c r="R621" s="122">
        <v>0</v>
      </c>
      <c r="S621" s="122">
        <v>0</v>
      </c>
      <c r="T621" s="122">
        <v>1</v>
      </c>
      <c r="U621" s="122">
        <v>0</v>
      </c>
      <c r="V621" s="122">
        <v>0</v>
      </c>
      <c r="W621" s="119"/>
      <c r="X621" s="119"/>
      <c r="Y621" s="119" t="s">
        <v>3384</v>
      </c>
      <c r="Z621" s="119"/>
      <c r="AA621" s="119"/>
      <c r="AB621" s="119"/>
      <c r="AC621" s="122">
        <v>20</v>
      </c>
      <c r="AD621" s="119"/>
      <c r="AE621" s="119"/>
      <c r="AF621" s="119"/>
      <c r="AG621" s="119"/>
      <c r="AH621" s="119"/>
      <c r="AI621" s="119"/>
      <c r="AJ621" s="119"/>
      <c r="AK621" s="119"/>
      <c r="AL621" s="119"/>
      <c r="AM621" s="119"/>
      <c r="AN621" s="119"/>
      <c r="AO621" s="119"/>
      <c r="AP621" s="119"/>
      <c r="AQ621" s="119"/>
      <c r="AR621" s="119"/>
      <c r="AS621" s="119"/>
      <c r="AT621" s="119"/>
      <c r="AU621" s="119"/>
      <c r="AV621" s="119"/>
      <c r="AW621" s="119"/>
      <c r="AX621" s="119"/>
      <c r="AY621" s="119"/>
      <c r="AZ621" s="119"/>
      <c r="BA621" s="119"/>
      <c r="BB621" s="119"/>
      <c r="BC621" s="119"/>
      <c r="BD621" s="119"/>
      <c r="BE621" s="119"/>
      <c r="BF621" s="119"/>
      <c r="BG621" s="119"/>
      <c r="BH621" s="119"/>
      <c r="BI621" s="119"/>
      <c r="BJ621" s="119"/>
      <c r="BK621" s="119"/>
      <c r="BL621" s="119"/>
      <c r="BM621" s="119"/>
      <c r="BN621" s="119"/>
      <c r="BO621" s="119"/>
      <c r="BP621" s="119"/>
      <c r="BQ621" s="119"/>
      <c r="BR621" s="119"/>
      <c r="BS621" s="119"/>
      <c r="BT621" s="119"/>
      <c r="BU621" s="119"/>
      <c r="BV621" s="119"/>
      <c r="BW621" s="119"/>
      <c r="BX621" s="119"/>
      <c r="BY621" s="119"/>
      <c r="BZ621" s="119"/>
      <c r="CA621" s="119"/>
      <c r="CB621" s="119"/>
      <c r="CC621" s="119"/>
      <c r="CD621" s="119"/>
      <c r="CE621" s="119"/>
      <c r="CF621" s="119"/>
      <c r="CG621" s="119"/>
      <c r="CH621" s="119"/>
      <c r="CI621" s="119"/>
      <c r="CJ621" s="119"/>
      <c r="CK621" s="119"/>
      <c r="CL621" s="119"/>
      <c r="CM621" s="119"/>
      <c r="CN621" s="119"/>
      <c r="CO621" s="119"/>
      <c r="CP621" s="119"/>
      <c r="CQ621" s="119"/>
      <c r="CR621" s="119"/>
      <c r="CS621" s="119"/>
      <c r="CT621" s="119"/>
      <c r="CU621" s="119"/>
      <c r="CV621" s="119"/>
      <c r="CW621" s="15"/>
      <c r="CX621" s="15"/>
      <c r="CY621" s="15"/>
    </row>
    <row r="622" spans="1:103" ht="15" customHeight="1" x14ac:dyDescent="0.2">
      <c r="A622" s="7">
        <v>621</v>
      </c>
      <c r="B622" s="160">
        <v>44511</v>
      </c>
      <c r="C622" s="119" t="s">
        <v>131</v>
      </c>
      <c r="D622" s="119" t="s">
        <v>63</v>
      </c>
      <c r="E622" s="119"/>
      <c r="F622" s="119"/>
      <c r="G622" s="119" t="s">
        <v>3385</v>
      </c>
      <c r="H622" s="119" t="s">
        <v>3031</v>
      </c>
      <c r="I622" s="119" t="s">
        <v>3386</v>
      </c>
      <c r="J622" s="120">
        <v>3113857338</v>
      </c>
      <c r="K622" s="120">
        <v>2</v>
      </c>
      <c r="L622" s="120">
        <v>3.4615</v>
      </c>
      <c r="M622" s="120">
        <v>765299</v>
      </c>
      <c r="N622" s="119" t="s">
        <v>3387</v>
      </c>
      <c r="O622" s="121" t="s">
        <v>3388</v>
      </c>
      <c r="P622" s="122">
        <v>1</v>
      </c>
      <c r="Q622" s="122">
        <v>0</v>
      </c>
      <c r="R622" s="122">
        <v>0</v>
      </c>
      <c r="S622" s="122">
        <v>1</v>
      </c>
      <c r="T622" s="122">
        <v>1</v>
      </c>
      <c r="U622" s="122">
        <v>0</v>
      </c>
      <c r="V622" s="122">
        <v>0</v>
      </c>
      <c r="W622" s="119"/>
      <c r="X622" s="119"/>
      <c r="Y622" s="119" t="s">
        <v>3389</v>
      </c>
      <c r="Z622" s="119"/>
      <c r="AA622" s="119"/>
      <c r="AB622" s="119"/>
      <c r="AC622" s="122">
        <v>30</v>
      </c>
      <c r="AD622" s="119"/>
      <c r="AE622" s="119"/>
      <c r="AF622" s="119"/>
      <c r="AG622" s="119"/>
      <c r="AH622" s="119"/>
      <c r="AI622" s="119"/>
      <c r="AJ622" s="119"/>
      <c r="AK622" s="119"/>
      <c r="AL622" s="119"/>
      <c r="AM622" s="119"/>
      <c r="AN622" s="119"/>
      <c r="AO622" s="119"/>
      <c r="AP622" s="119"/>
      <c r="AQ622" s="119"/>
      <c r="AR622" s="119"/>
      <c r="AS622" s="119"/>
      <c r="AT622" s="119"/>
      <c r="AU622" s="119"/>
      <c r="AV622" s="119"/>
      <c r="AW622" s="119"/>
      <c r="AX622" s="119"/>
      <c r="AY622" s="119"/>
      <c r="AZ622" s="119"/>
      <c r="BA622" s="119"/>
      <c r="BB622" s="119"/>
      <c r="BC622" s="119"/>
      <c r="BD622" s="119"/>
      <c r="BE622" s="119"/>
      <c r="BF622" s="119"/>
      <c r="BG622" s="119"/>
      <c r="BH622" s="119"/>
      <c r="BI622" s="119"/>
      <c r="BJ622" s="119"/>
      <c r="BK622" s="119"/>
      <c r="BL622" s="119"/>
      <c r="BM622" s="119"/>
      <c r="BN622" s="119"/>
      <c r="BO622" s="119"/>
      <c r="BP622" s="119"/>
      <c r="BQ622" s="119"/>
      <c r="BR622" s="119"/>
      <c r="BS622" s="119"/>
      <c r="BT622" s="119"/>
      <c r="BU622" s="119"/>
      <c r="BV622" s="119"/>
      <c r="BW622" s="119"/>
      <c r="BX622" s="119"/>
      <c r="BY622" s="119"/>
      <c r="BZ622" s="119"/>
      <c r="CA622" s="119"/>
      <c r="CB622" s="119"/>
      <c r="CC622" s="119"/>
      <c r="CD622" s="119"/>
      <c r="CE622" s="119"/>
      <c r="CF622" s="119"/>
      <c r="CG622" s="119"/>
      <c r="CH622" s="119"/>
      <c r="CI622" s="119"/>
      <c r="CJ622" s="119"/>
      <c r="CK622" s="119"/>
      <c r="CL622" s="119"/>
      <c r="CM622" s="119"/>
      <c r="CN622" s="119"/>
      <c r="CO622" s="119"/>
      <c r="CP622" s="119"/>
      <c r="CQ622" s="119"/>
      <c r="CR622" s="119"/>
      <c r="CS622" s="119"/>
      <c r="CT622" s="119"/>
      <c r="CU622" s="119"/>
      <c r="CV622" s="119"/>
      <c r="CW622" s="15"/>
      <c r="CX622" s="15"/>
      <c r="CY622" s="15"/>
    </row>
    <row r="623" spans="1:103" ht="15" customHeight="1" x14ac:dyDescent="0.2">
      <c r="A623" s="7">
        <v>622</v>
      </c>
      <c r="B623" s="160">
        <v>44512</v>
      </c>
      <c r="C623" s="119" t="s">
        <v>131</v>
      </c>
      <c r="D623" s="119" t="s">
        <v>35</v>
      </c>
      <c r="E623" s="119" t="s">
        <v>469</v>
      </c>
      <c r="F623" s="127">
        <v>44292</v>
      </c>
      <c r="G623" s="119" t="s">
        <v>3390</v>
      </c>
      <c r="H623" s="119" t="s">
        <v>28</v>
      </c>
      <c r="I623" s="119" t="s">
        <v>3391</v>
      </c>
      <c r="J623" s="120">
        <v>3164714557</v>
      </c>
      <c r="K623" s="120">
        <v>4</v>
      </c>
      <c r="L623" s="120">
        <v>3.481598</v>
      </c>
      <c r="M623" s="120">
        <v>76.49888</v>
      </c>
      <c r="N623" s="119" t="s">
        <v>3392</v>
      </c>
      <c r="O623" s="121" t="s">
        <v>3393</v>
      </c>
      <c r="P623" s="132" t="s">
        <v>3394</v>
      </c>
      <c r="Q623" s="122">
        <v>4</v>
      </c>
      <c r="R623" s="122">
        <v>0</v>
      </c>
      <c r="S623" s="122">
        <v>3</v>
      </c>
      <c r="T623" s="122">
        <v>0</v>
      </c>
      <c r="U623" s="122">
        <v>0</v>
      </c>
      <c r="V623" s="122">
        <v>1</v>
      </c>
      <c r="W623" s="119" t="s">
        <v>122</v>
      </c>
      <c r="X623" s="127">
        <v>44292</v>
      </c>
      <c r="Y623" s="119" t="s">
        <v>3395</v>
      </c>
      <c r="Z623" s="119"/>
      <c r="AA623" s="119"/>
      <c r="AB623" s="119"/>
      <c r="AC623" s="122">
        <v>2000</v>
      </c>
      <c r="AD623" s="119"/>
      <c r="AE623" s="119"/>
      <c r="AF623" s="119"/>
      <c r="AG623" s="119"/>
      <c r="AH623" s="119"/>
      <c r="AI623" s="119"/>
      <c r="AJ623" s="119"/>
      <c r="AK623" s="119"/>
      <c r="AL623" s="119"/>
      <c r="AM623" s="119"/>
      <c r="AN623" s="119"/>
      <c r="AO623" s="119"/>
      <c r="AP623" s="119"/>
      <c r="AQ623" s="119"/>
      <c r="AR623" s="119"/>
      <c r="AS623" s="119"/>
      <c r="AT623" s="119"/>
      <c r="AU623" s="119"/>
      <c r="AV623" s="119"/>
      <c r="AW623" s="119"/>
      <c r="AX623" s="119"/>
      <c r="AY623" s="119"/>
      <c r="AZ623" s="119"/>
      <c r="BA623" s="119"/>
      <c r="BB623" s="119"/>
      <c r="BC623" s="119"/>
      <c r="BD623" s="119"/>
      <c r="BE623" s="119"/>
      <c r="BF623" s="119"/>
      <c r="BG623" s="119"/>
      <c r="BH623" s="119"/>
      <c r="BI623" s="119"/>
      <c r="BJ623" s="119"/>
      <c r="BK623" s="119"/>
      <c r="BL623" s="119"/>
      <c r="BM623" s="119"/>
      <c r="BN623" s="119"/>
      <c r="BO623" s="119"/>
      <c r="BP623" s="119"/>
      <c r="BQ623" s="119"/>
      <c r="BR623" s="119"/>
      <c r="BS623" s="119"/>
      <c r="BT623" s="119"/>
      <c r="BU623" s="119"/>
      <c r="BV623" s="119"/>
      <c r="BW623" s="119"/>
      <c r="BX623" s="119"/>
      <c r="BY623" s="119"/>
      <c r="BZ623" s="119"/>
      <c r="CA623" s="119"/>
      <c r="CB623" s="119"/>
      <c r="CC623" s="119"/>
      <c r="CD623" s="119"/>
      <c r="CE623" s="119"/>
      <c r="CF623" s="119"/>
      <c r="CG623" s="119"/>
      <c r="CH623" s="119"/>
      <c r="CI623" s="119"/>
      <c r="CJ623" s="119"/>
      <c r="CK623" s="119"/>
      <c r="CL623" s="119"/>
      <c r="CM623" s="119"/>
      <c r="CN623" s="119"/>
      <c r="CO623" s="119"/>
      <c r="CP623" s="119"/>
      <c r="CQ623" s="119"/>
      <c r="CR623" s="119"/>
      <c r="CS623" s="119"/>
      <c r="CT623" s="119"/>
      <c r="CU623" s="119"/>
      <c r="CV623" s="119"/>
      <c r="CW623" s="15"/>
      <c r="CX623" s="15"/>
      <c r="CY623" s="15"/>
    </row>
    <row r="624" spans="1:103" ht="15" customHeight="1" x14ac:dyDescent="0.2">
      <c r="A624" s="155">
        <v>623</v>
      </c>
      <c r="B624" s="161">
        <v>44516</v>
      </c>
      <c r="C624" s="131" t="s">
        <v>25</v>
      </c>
      <c r="D624" s="131" t="s">
        <v>26</v>
      </c>
      <c r="E624" s="119"/>
      <c r="F624" s="127"/>
      <c r="G624" s="131" t="s">
        <v>3396</v>
      </c>
      <c r="H624" s="131" t="s">
        <v>101</v>
      </c>
      <c r="I624" s="131" t="s">
        <v>3397</v>
      </c>
      <c r="J624" s="162">
        <v>3104289054</v>
      </c>
      <c r="K624" s="162">
        <v>2</v>
      </c>
      <c r="L624" s="163">
        <v>3461840</v>
      </c>
      <c r="M624" s="163">
        <v>76534672</v>
      </c>
      <c r="N624" s="131" t="s">
        <v>3398</v>
      </c>
      <c r="O624" s="164" t="s">
        <v>3399</v>
      </c>
      <c r="P624" s="132">
        <v>1</v>
      </c>
      <c r="Q624" s="132">
        <v>0</v>
      </c>
      <c r="R624" s="132">
        <v>0</v>
      </c>
      <c r="S624" s="132">
        <v>0</v>
      </c>
      <c r="T624" s="132">
        <v>0</v>
      </c>
      <c r="U624" s="132">
        <v>0</v>
      </c>
      <c r="V624" s="132">
        <v>0</v>
      </c>
      <c r="W624" s="131">
        <v>0</v>
      </c>
      <c r="X624" s="127"/>
      <c r="Y624" s="131" t="s">
        <v>3400</v>
      </c>
      <c r="Z624" s="119"/>
      <c r="AA624" s="119"/>
      <c r="AB624" s="165"/>
      <c r="AC624" s="132">
        <v>180</v>
      </c>
      <c r="AD624" s="119"/>
      <c r="AE624" s="119"/>
      <c r="AF624" s="119"/>
      <c r="AG624" s="119"/>
      <c r="AH624" s="119"/>
      <c r="AI624" s="119"/>
      <c r="AJ624" s="119"/>
      <c r="AK624" s="119"/>
      <c r="AL624" s="119"/>
      <c r="AM624" s="119"/>
      <c r="AN624" s="119"/>
      <c r="AO624" s="119"/>
      <c r="AP624" s="119"/>
      <c r="AQ624" s="119"/>
      <c r="AR624" s="119"/>
      <c r="AS624" s="119"/>
      <c r="AT624" s="119"/>
      <c r="AU624" s="119"/>
      <c r="AV624" s="119"/>
      <c r="AW624" s="119"/>
      <c r="AX624" s="119"/>
      <c r="AY624" s="119"/>
      <c r="AZ624" s="119"/>
      <c r="BA624" s="119"/>
      <c r="BB624" s="119"/>
      <c r="BC624" s="119"/>
      <c r="BD624" s="119"/>
      <c r="BE624" s="119"/>
      <c r="BF624" s="119"/>
      <c r="BG624" s="119"/>
      <c r="BH624" s="119"/>
      <c r="BI624" s="119"/>
      <c r="BJ624" s="119"/>
      <c r="BK624" s="119"/>
      <c r="BL624" s="119"/>
      <c r="BM624" s="119"/>
      <c r="BN624" s="119"/>
      <c r="BO624" s="119"/>
      <c r="BP624" s="119"/>
      <c r="BQ624" s="119"/>
      <c r="BR624" s="119"/>
      <c r="BS624" s="119"/>
      <c r="BT624" s="119"/>
      <c r="BU624" s="119"/>
      <c r="BV624" s="119"/>
      <c r="BW624" s="119"/>
      <c r="BX624" s="119"/>
      <c r="BY624" s="119"/>
      <c r="BZ624" s="119"/>
      <c r="CA624" s="119"/>
      <c r="CB624" s="119"/>
      <c r="CC624" s="119"/>
      <c r="CD624" s="119"/>
      <c r="CE624" s="119"/>
      <c r="CF624" s="119"/>
      <c r="CG624" s="119"/>
      <c r="CH624" s="119"/>
      <c r="CI624" s="119"/>
      <c r="CJ624" s="119"/>
      <c r="CK624" s="119"/>
      <c r="CL624" s="119"/>
      <c r="CM624" s="119"/>
      <c r="CN624" s="119"/>
      <c r="CO624" s="119"/>
      <c r="CP624" s="119"/>
      <c r="CQ624" s="119"/>
      <c r="CR624" s="119"/>
      <c r="CS624" s="119"/>
      <c r="CT624" s="119"/>
      <c r="CU624" s="119"/>
      <c r="CV624" s="119"/>
      <c r="CW624" s="15"/>
      <c r="CX624" s="15"/>
      <c r="CY624" s="15"/>
    </row>
    <row r="625" spans="1:103" ht="15" customHeight="1" x14ac:dyDescent="0.2">
      <c r="A625" s="155">
        <v>624</v>
      </c>
      <c r="B625" s="161">
        <v>44517</v>
      </c>
      <c r="C625" s="131" t="s">
        <v>25</v>
      </c>
      <c r="D625" s="131" t="s">
        <v>35</v>
      </c>
      <c r="E625" s="119"/>
      <c r="F625" s="166">
        <v>44400</v>
      </c>
      <c r="G625" s="131" t="s">
        <v>3401</v>
      </c>
      <c r="H625" s="131" t="s">
        <v>101</v>
      </c>
      <c r="I625" s="131" t="s">
        <v>3402</v>
      </c>
      <c r="J625" s="162">
        <v>3003199420</v>
      </c>
      <c r="K625" s="162">
        <v>2</v>
      </c>
      <c r="L625" s="163">
        <v>3463617</v>
      </c>
      <c r="M625" s="163">
        <v>76535368</v>
      </c>
      <c r="N625" s="131" t="s">
        <v>3403</v>
      </c>
      <c r="O625" s="164" t="s">
        <v>3404</v>
      </c>
      <c r="P625" s="132">
        <v>1</v>
      </c>
      <c r="Q625" s="132">
        <v>0</v>
      </c>
      <c r="R625" s="132">
        <v>0</v>
      </c>
      <c r="S625" s="132">
        <v>0</v>
      </c>
      <c r="T625" s="132">
        <v>0</v>
      </c>
      <c r="U625" s="132">
        <v>0</v>
      </c>
      <c r="V625" s="132">
        <v>1</v>
      </c>
      <c r="W625" s="131" t="s">
        <v>42</v>
      </c>
      <c r="X625" s="127"/>
      <c r="Y625" s="131" t="s">
        <v>3405</v>
      </c>
      <c r="Z625" s="119"/>
      <c r="AA625" s="119"/>
      <c r="AB625" s="165"/>
      <c r="AC625" s="122"/>
      <c r="AD625" s="119"/>
      <c r="AE625" s="119"/>
      <c r="AF625" s="119"/>
      <c r="AG625" s="119"/>
      <c r="AH625" s="119"/>
      <c r="AI625" s="119"/>
      <c r="AJ625" s="119"/>
      <c r="AK625" s="119"/>
      <c r="AL625" s="119"/>
      <c r="AM625" s="119"/>
      <c r="AN625" s="119"/>
      <c r="AO625" s="119"/>
      <c r="AP625" s="119"/>
      <c r="AQ625" s="119"/>
      <c r="AR625" s="119"/>
      <c r="AS625" s="119"/>
      <c r="AT625" s="119"/>
      <c r="AU625" s="119"/>
      <c r="AV625" s="119"/>
      <c r="AW625" s="119"/>
      <c r="AX625" s="119"/>
      <c r="AY625" s="119"/>
      <c r="AZ625" s="119"/>
      <c r="BA625" s="119"/>
      <c r="BB625" s="119"/>
      <c r="BC625" s="119"/>
      <c r="BD625" s="119"/>
      <c r="BE625" s="119"/>
      <c r="BF625" s="119"/>
      <c r="BG625" s="119"/>
      <c r="BH625" s="119"/>
      <c r="BI625" s="119"/>
      <c r="BJ625" s="119"/>
      <c r="BK625" s="119"/>
      <c r="BL625" s="119"/>
      <c r="BM625" s="119"/>
      <c r="BN625" s="119"/>
      <c r="BO625" s="119"/>
      <c r="BP625" s="119"/>
      <c r="BQ625" s="119"/>
      <c r="BR625" s="119"/>
      <c r="BS625" s="119"/>
      <c r="BT625" s="119"/>
      <c r="BU625" s="119"/>
      <c r="BV625" s="119"/>
      <c r="BW625" s="119"/>
      <c r="BX625" s="119"/>
      <c r="BY625" s="119"/>
      <c r="BZ625" s="119"/>
      <c r="CA625" s="119"/>
      <c r="CB625" s="119"/>
      <c r="CC625" s="119"/>
      <c r="CD625" s="119"/>
      <c r="CE625" s="119"/>
      <c r="CF625" s="119"/>
      <c r="CG625" s="119"/>
      <c r="CH625" s="119"/>
      <c r="CI625" s="119"/>
      <c r="CJ625" s="119"/>
      <c r="CK625" s="119"/>
      <c r="CL625" s="119"/>
      <c r="CM625" s="119"/>
      <c r="CN625" s="119"/>
      <c r="CO625" s="119"/>
      <c r="CP625" s="119"/>
      <c r="CQ625" s="119"/>
      <c r="CR625" s="119"/>
      <c r="CS625" s="119"/>
      <c r="CT625" s="119"/>
      <c r="CU625" s="119"/>
      <c r="CV625" s="119"/>
      <c r="CW625" s="15"/>
      <c r="CX625" s="15"/>
      <c r="CY625" s="15"/>
    </row>
    <row r="626" spans="1:103" ht="15" customHeight="1" x14ac:dyDescent="0.2">
      <c r="A626" s="155">
        <v>625</v>
      </c>
      <c r="B626" s="161">
        <v>44517</v>
      </c>
      <c r="C626" s="131" t="s">
        <v>115</v>
      </c>
      <c r="D626" s="131" t="s">
        <v>63</v>
      </c>
      <c r="E626" s="131" t="s">
        <v>469</v>
      </c>
      <c r="F626" s="166"/>
      <c r="G626" s="131" t="s">
        <v>3406</v>
      </c>
      <c r="H626" s="131" t="s">
        <v>101</v>
      </c>
      <c r="I626" s="131" t="s">
        <v>3407</v>
      </c>
      <c r="J626" s="162">
        <v>3186095597</v>
      </c>
      <c r="K626" s="162">
        <v>19</v>
      </c>
      <c r="L626" s="163"/>
      <c r="M626" s="163"/>
      <c r="N626" s="131" t="s">
        <v>3408</v>
      </c>
      <c r="O626" s="164" t="s">
        <v>3409</v>
      </c>
      <c r="P626" s="132">
        <v>6</v>
      </c>
      <c r="Q626" s="132">
        <v>0</v>
      </c>
      <c r="R626" s="132">
        <v>0</v>
      </c>
      <c r="S626" s="132">
        <v>0</v>
      </c>
      <c r="T626" s="132">
        <v>2</v>
      </c>
      <c r="U626" s="132">
        <v>0</v>
      </c>
      <c r="V626" s="132">
        <v>0</v>
      </c>
      <c r="W626" s="131" t="s">
        <v>42</v>
      </c>
      <c r="X626" s="166">
        <v>44496</v>
      </c>
      <c r="Y626" s="131" t="s">
        <v>3410</v>
      </c>
      <c r="Z626" s="119"/>
      <c r="AA626" s="119"/>
      <c r="AB626" s="165"/>
      <c r="AC626" s="132">
        <v>227</v>
      </c>
      <c r="AD626" s="119"/>
      <c r="AE626" s="119"/>
      <c r="AF626" s="119"/>
      <c r="AG626" s="119"/>
      <c r="AH626" s="119"/>
      <c r="AI626" s="119"/>
      <c r="AJ626" s="119"/>
      <c r="AK626" s="119"/>
      <c r="AL626" s="119"/>
      <c r="AM626" s="119"/>
      <c r="AN626" s="119"/>
      <c r="AO626" s="119"/>
      <c r="AP626" s="119"/>
      <c r="AQ626" s="119"/>
      <c r="AR626" s="119"/>
      <c r="AS626" s="119"/>
      <c r="AT626" s="119"/>
      <c r="AU626" s="119"/>
      <c r="AV626" s="119"/>
      <c r="AW626" s="119"/>
      <c r="AX626" s="119"/>
      <c r="AY626" s="119"/>
      <c r="AZ626" s="119"/>
      <c r="BA626" s="119"/>
      <c r="BB626" s="119"/>
      <c r="BC626" s="119"/>
      <c r="BD626" s="119"/>
      <c r="BE626" s="119"/>
      <c r="BF626" s="119"/>
      <c r="BG626" s="119"/>
      <c r="BH626" s="119"/>
      <c r="BI626" s="119"/>
      <c r="BJ626" s="119"/>
      <c r="BK626" s="119"/>
      <c r="BL626" s="119"/>
      <c r="BM626" s="119"/>
      <c r="BN626" s="119"/>
      <c r="BO626" s="119"/>
      <c r="BP626" s="119"/>
      <c r="BQ626" s="119"/>
      <c r="BR626" s="119"/>
      <c r="BS626" s="119"/>
      <c r="BT626" s="119"/>
      <c r="BU626" s="119"/>
      <c r="BV626" s="119"/>
      <c r="BW626" s="119"/>
      <c r="BX626" s="119"/>
      <c r="BY626" s="119"/>
      <c r="BZ626" s="119"/>
      <c r="CA626" s="119"/>
      <c r="CB626" s="119"/>
      <c r="CC626" s="119"/>
      <c r="CD626" s="119"/>
      <c r="CE626" s="119"/>
      <c r="CF626" s="119"/>
      <c r="CG626" s="119"/>
      <c r="CH626" s="119"/>
      <c r="CI626" s="119"/>
      <c r="CJ626" s="119"/>
      <c r="CK626" s="119"/>
      <c r="CL626" s="119"/>
      <c r="CM626" s="119"/>
      <c r="CN626" s="119"/>
      <c r="CO626" s="119"/>
      <c r="CP626" s="119"/>
      <c r="CQ626" s="119"/>
      <c r="CR626" s="119"/>
      <c r="CS626" s="119"/>
      <c r="CT626" s="119"/>
      <c r="CU626" s="119"/>
      <c r="CV626" s="119"/>
      <c r="CW626" s="15"/>
      <c r="CX626" s="15"/>
      <c r="CY626" s="15"/>
    </row>
    <row r="627" spans="1:103" ht="15" customHeight="1" x14ac:dyDescent="0.2">
      <c r="A627" s="155">
        <v>626</v>
      </c>
      <c r="B627" s="161">
        <v>44517</v>
      </c>
      <c r="C627" s="131" t="s">
        <v>3242</v>
      </c>
      <c r="D627" s="131" t="s">
        <v>63</v>
      </c>
      <c r="E627" s="131" t="s">
        <v>469</v>
      </c>
      <c r="F627" s="166"/>
      <c r="G627" s="131" t="s">
        <v>3411</v>
      </c>
      <c r="H627" s="131" t="s">
        <v>101</v>
      </c>
      <c r="I627" s="131" t="s">
        <v>3412</v>
      </c>
      <c r="J627" s="162">
        <v>3186095597</v>
      </c>
      <c r="K627" s="162">
        <v>17</v>
      </c>
      <c r="L627" s="163"/>
      <c r="M627" s="163"/>
      <c r="N627" s="131" t="s">
        <v>3408</v>
      </c>
      <c r="O627" s="164" t="s">
        <v>3413</v>
      </c>
      <c r="P627" s="132">
        <v>0</v>
      </c>
      <c r="Q627" s="132">
        <v>0</v>
      </c>
      <c r="R627" s="132">
        <v>0</v>
      </c>
      <c r="S627" s="132">
        <v>0</v>
      </c>
      <c r="T627" s="132">
        <v>2</v>
      </c>
      <c r="U627" s="132">
        <v>0</v>
      </c>
      <c r="V627" s="132">
        <v>0</v>
      </c>
      <c r="W627" s="131" t="s">
        <v>42</v>
      </c>
      <c r="X627" s="166">
        <v>44483</v>
      </c>
      <c r="Y627" s="131" t="s">
        <v>3414</v>
      </c>
      <c r="Z627" s="119"/>
      <c r="AA627" s="119"/>
      <c r="AB627" s="165"/>
      <c r="AC627" s="132">
        <v>200</v>
      </c>
      <c r="AD627" s="119"/>
      <c r="AE627" s="119"/>
      <c r="AF627" s="119"/>
      <c r="AG627" s="119"/>
      <c r="AH627" s="119"/>
      <c r="AI627" s="119"/>
      <c r="AJ627" s="119"/>
      <c r="AK627" s="119"/>
      <c r="AL627" s="119"/>
      <c r="AM627" s="119"/>
      <c r="AN627" s="119"/>
      <c r="AO627" s="119"/>
      <c r="AP627" s="119"/>
      <c r="AQ627" s="119"/>
      <c r="AR627" s="119"/>
      <c r="AS627" s="119"/>
      <c r="AT627" s="119"/>
      <c r="AU627" s="119"/>
      <c r="AV627" s="119"/>
      <c r="AW627" s="119"/>
      <c r="AX627" s="119"/>
      <c r="AY627" s="119"/>
      <c r="AZ627" s="119"/>
      <c r="BA627" s="119"/>
      <c r="BB627" s="119"/>
      <c r="BC627" s="119"/>
      <c r="BD627" s="119"/>
      <c r="BE627" s="119"/>
      <c r="BF627" s="119"/>
      <c r="BG627" s="119"/>
      <c r="BH627" s="119"/>
      <c r="BI627" s="119"/>
      <c r="BJ627" s="119"/>
      <c r="BK627" s="119"/>
      <c r="BL627" s="119"/>
      <c r="BM627" s="119"/>
      <c r="BN627" s="119"/>
      <c r="BO627" s="119"/>
      <c r="BP627" s="119"/>
      <c r="BQ627" s="119"/>
      <c r="BR627" s="119"/>
      <c r="BS627" s="119"/>
      <c r="BT627" s="119"/>
      <c r="BU627" s="119"/>
      <c r="BV627" s="119"/>
      <c r="BW627" s="119"/>
      <c r="BX627" s="119"/>
      <c r="BY627" s="119"/>
      <c r="BZ627" s="119"/>
      <c r="CA627" s="119"/>
      <c r="CB627" s="119"/>
      <c r="CC627" s="119"/>
      <c r="CD627" s="119"/>
      <c r="CE627" s="119"/>
      <c r="CF627" s="119"/>
      <c r="CG627" s="119"/>
      <c r="CH627" s="119"/>
      <c r="CI627" s="119"/>
      <c r="CJ627" s="119"/>
      <c r="CK627" s="119"/>
      <c r="CL627" s="119"/>
      <c r="CM627" s="119"/>
      <c r="CN627" s="119"/>
      <c r="CO627" s="119"/>
      <c r="CP627" s="119"/>
      <c r="CQ627" s="119"/>
      <c r="CR627" s="119"/>
      <c r="CS627" s="119"/>
      <c r="CT627" s="119"/>
      <c r="CU627" s="119"/>
      <c r="CV627" s="119"/>
      <c r="CW627" s="15"/>
      <c r="CX627" s="15"/>
      <c r="CY627" s="15"/>
    </row>
    <row r="628" spans="1:103" ht="15" customHeight="1" x14ac:dyDescent="0.2">
      <c r="A628" s="155">
        <v>627</v>
      </c>
      <c r="B628" s="161">
        <v>44517</v>
      </c>
      <c r="C628" s="131" t="s">
        <v>84</v>
      </c>
      <c r="D628" s="131" t="s">
        <v>35</v>
      </c>
      <c r="E628" s="119"/>
      <c r="F628" s="166">
        <v>44474</v>
      </c>
      <c r="G628" s="131" t="s">
        <v>3415</v>
      </c>
      <c r="H628" s="131" t="s">
        <v>28</v>
      </c>
      <c r="I628" s="131" t="s">
        <v>3416</v>
      </c>
      <c r="J628" s="162">
        <v>3043127614</v>
      </c>
      <c r="K628" s="162">
        <v>11</v>
      </c>
      <c r="L628" s="163">
        <v>3430624</v>
      </c>
      <c r="M628" s="163">
        <v>76537590</v>
      </c>
      <c r="N628" s="131" t="s">
        <v>3417</v>
      </c>
      <c r="O628" s="164" t="s">
        <v>1969</v>
      </c>
      <c r="P628" s="132">
        <v>1</v>
      </c>
      <c r="Q628" s="132">
        <v>0</v>
      </c>
      <c r="R628" s="132">
        <v>0</v>
      </c>
      <c r="S628" s="132">
        <v>0</v>
      </c>
      <c r="T628" s="132">
        <v>1</v>
      </c>
      <c r="U628" s="132">
        <v>0</v>
      </c>
      <c r="V628" s="132">
        <v>2</v>
      </c>
      <c r="W628" s="131" t="s">
        <v>42</v>
      </c>
      <c r="X628" s="127"/>
      <c r="Y628" s="131" t="s">
        <v>3418</v>
      </c>
      <c r="Z628" s="119"/>
      <c r="AA628" s="119"/>
      <c r="AB628" s="165"/>
      <c r="AC628" s="132">
        <v>90</v>
      </c>
      <c r="AD628" s="119"/>
      <c r="AE628" s="119"/>
      <c r="AF628" s="119"/>
      <c r="AG628" s="119"/>
      <c r="AH628" s="119"/>
      <c r="AI628" s="119"/>
      <c r="AJ628" s="119"/>
      <c r="AK628" s="119"/>
      <c r="AL628" s="119"/>
      <c r="AM628" s="119"/>
      <c r="AN628" s="119"/>
      <c r="AO628" s="119"/>
      <c r="AP628" s="119"/>
      <c r="AQ628" s="119"/>
      <c r="AR628" s="119"/>
      <c r="AS628" s="119"/>
      <c r="AT628" s="119"/>
      <c r="AU628" s="119"/>
      <c r="AV628" s="119"/>
      <c r="AW628" s="119"/>
      <c r="AX628" s="119"/>
      <c r="AY628" s="119"/>
      <c r="AZ628" s="119"/>
      <c r="BA628" s="119"/>
      <c r="BB628" s="119"/>
      <c r="BC628" s="119"/>
      <c r="BD628" s="119"/>
      <c r="BE628" s="119"/>
      <c r="BF628" s="119"/>
      <c r="BG628" s="119"/>
      <c r="BH628" s="119"/>
      <c r="BI628" s="119"/>
      <c r="BJ628" s="119"/>
      <c r="BK628" s="119"/>
      <c r="BL628" s="119"/>
      <c r="BM628" s="119"/>
      <c r="BN628" s="119"/>
      <c r="BO628" s="119"/>
      <c r="BP628" s="119"/>
      <c r="BQ628" s="119"/>
      <c r="BR628" s="119"/>
      <c r="BS628" s="119"/>
      <c r="BT628" s="119"/>
      <c r="BU628" s="119"/>
      <c r="BV628" s="119"/>
      <c r="BW628" s="119"/>
      <c r="BX628" s="119"/>
      <c r="BY628" s="119"/>
      <c r="BZ628" s="119"/>
      <c r="CA628" s="119"/>
      <c r="CB628" s="119"/>
      <c r="CC628" s="119"/>
      <c r="CD628" s="119"/>
      <c r="CE628" s="119"/>
      <c r="CF628" s="119"/>
      <c r="CG628" s="119"/>
      <c r="CH628" s="119"/>
      <c r="CI628" s="119"/>
      <c r="CJ628" s="119"/>
      <c r="CK628" s="119"/>
      <c r="CL628" s="119"/>
      <c r="CM628" s="119"/>
      <c r="CN628" s="119"/>
      <c r="CO628" s="119"/>
      <c r="CP628" s="119"/>
      <c r="CQ628" s="119"/>
      <c r="CR628" s="119"/>
      <c r="CS628" s="119"/>
      <c r="CT628" s="119"/>
      <c r="CU628" s="119"/>
      <c r="CV628" s="119"/>
      <c r="CW628" s="15"/>
      <c r="CX628" s="15"/>
      <c r="CY628" s="15"/>
    </row>
    <row r="629" spans="1:103" ht="15" customHeight="1" x14ac:dyDescent="0.2">
      <c r="A629" s="155">
        <v>628</v>
      </c>
      <c r="B629" s="139">
        <v>44517</v>
      </c>
      <c r="C629" s="64" t="s">
        <v>131</v>
      </c>
      <c r="D629" s="167" t="s">
        <v>35</v>
      </c>
      <c r="E629" s="168"/>
      <c r="F629" s="10" t="s">
        <v>3419</v>
      </c>
      <c r="G629" s="169" t="s">
        <v>3420</v>
      </c>
      <c r="H629" s="10" t="s">
        <v>101</v>
      </c>
      <c r="I629" s="10" t="s">
        <v>3421</v>
      </c>
      <c r="J629" s="170">
        <v>3167889390</v>
      </c>
      <c r="K629" s="170">
        <v>17</v>
      </c>
      <c r="L629" s="171">
        <v>33691</v>
      </c>
      <c r="M629" s="171">
        <v>765048</v>
      </c>
      <c r="N629" s="172" t="s">
        <v>3422</v>
      </c>
      <c r="O629" s="173" t="s">
        <v>3423</v>
      </c>
      <c r="P629" s="174">
        <v>5</v>
      </c>
      <c r="Q629" s="169">
        <v>0</v>
      </c>
      <c r="R629" s="175">
        <v>0</v>
      </c>
      <c r="S629" s="174">
        <v>0</v>
      </c>
      <c r="T629" s="174">
        <v>2</v>
      </c>
      <c r="U629" s="174">
        <v>0</v>
      </c>
      <c r="V629" s="174">
        <v>7</v>
      </c>
      <c r="W629" s="10" t="s">
        <v>42</v>
      </c>
      <c r="X629" s="10" t="s">
        <v>3419</v>
      </c>
      <c r="Y629" s="10" t="s">
        <v>3424</v>
      </c>
      <c r="Z629" s="169"/>
      <c r="AA629" s="169"/>
      <c r="AB629" s="176"/>
      <c r="AC629" s="10">
        <v>510</v>
      </c>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5"/>
      <c r="CX629" s="15"/>
      <c r="CY629" s="15"/>
    </row>
    <row r="630" spans="1:103" ht="15" customHeight="1" x14ac:dyDescent="0.2">
      <c r="A630" s="155">
        <v>629</v>
      </c>
      <c r="B630" s="113">
        <v>44517</v>
      </c>
      <c r="C630" s="10" t="s">
        <v>131</v>
      </c>
      <c r="D630" s="10" t="s">
        <v>35</v>
      </c>
      <c r="E630" s="10"/>
      <c r="F630" s="10" t="s">
        <v>3425</v>
      </c>
      <c r="G630" s="10" t="s">
        <v>3426</v>
      </c>
      <c r="H630" s="10" t="s">
        <v>101</v>
      </c>
      <c r="I630" s="10" t="s">
        <v>3427</v>
      </c>
      <c r="J630" s="11">
        <v>3167889390</v>
      </c>
      <c r="K630" s="11">
        <v>17</v>
      </c>
      <c r="L630" s="53">
        <v>33700</v>
      </c>
      <c r="M630" s="53">
        <v>765049</v>
      </c>
      <c r="N630" s="10" t="s">
        <v>3422</v>
      </c>
      <c r="O630" s="177" t="s">
        <v>3428</v>
      </c>
      <c r="P630" s="10">
        <v>5</v>
      </c>
      <c r="Q630" s="10">
        <v>0</v>
      </c>
      <c r="R630" s="10">
        <v>0</v>
      </c>
      <c r="S630" s="10">
        <v>0</v>
      </c>
      <c r="T630" s="10">
        <v>2</v>
      </c>
      <c r="U630" s="10">
        <v>0</v>
      </c>
      <c r="V630" s="10">
        <v>7</v>
      </c>
      <c r="W630" s="10" t="s">
        <v>42</v>
      </c>
      <c r="X630" s="10" t="s">
        <v>3425</v>
      </c>
      <c r="Y630" s="10" t="s">
        <v>3424</v>
      </c>
      <c r="Z630" s="10"/>
      <c r="AA630" s="10"/>
      <c r="AB630" s="10"/>
      <c r="AC630" s="10">
        <v>490</v>
      </c>
      <c r="AD630" s="178"/>
      <c r="AE630" s="178"/>
      <c r="AF630" s="178"/>
      <c r="AG630" s="178"/>
      <c r="AH630" s="178"/>
      <c r="AI630" s="178"/>
      <c r="AJ630" s="178"/>
      <c r="AK630" s="178"/>
      <c r="AL630" s="178"/>
      <c r="AM630" s="178"/>
      <c r="AN630" s="178"/>
      <c r="AO630" s="178"/>
      <c r="AP630" s="178"/>
      <c r="AQ630" s="178"/>
      <c r="AR630" s="178"/>
      <c r="AS630" s="178"/>
      <c r="AT630" s="178"/>
      <c r="AU630" s="178"/>
      <c r="AV630" s="178"/>
      <c r="AW630" s="178"/>
      <c r="AX630" s="178"/>
      <c r="AY630" s="178"/>
      <c r="AZ630" s="178"/>
      <c r="BA630" s="178"/>
      <c r="BB630" s="178"/>
      <c r="BC630" s="178"/>
      <c r="BD630" s="178"/>
      <c r="BE630" s="178"/>
      <c r="BF630" s="178"/>
      <c r="BG630" s="178"/>
      <c r="BH630" s="178"/>
      <c r="BI630" s="178"/>
      <c r="BJ630" s="178"/>
      <c r="BK630" s="178"/>
      <c r="BL630" s="178"/>
      <c r="BM630" s="178"/>
      <c r="BN630" s="178"/>
      <c r="BO630" s="178"/>
      <c r="BP630" s="178"/>
      <c r="BQ630" s="178"/>
      <c r="BR630" s="178"/>
      <c r="BS630" s="178"/>
      <c r="BT630" s="178"/>
      <c r="BU630" s="178"/>
      <c r="BV630" s="178"/>
      <c r="BW630" s="178"/>
      <c r="BX630" s="178"/>
      <c r="BY630" s="178"/>
      <c r="BZ630" s="178"/>
      <c r="CA630" s="178"/>
      <c r="CB630" s="178"/>
      <c r="CC630" s="178"/>
      <c r="CD630" s="178"/>
      <c r="CE630" s="178"/>
      <c r="CF630" s="178"/>
      <c r="CG630" s="178"/>
      <c r="CH630" s="178"/>
      <c r="CI630" s="178"/>
      <c r="CJ630" s="178"/>
      <c r="CK630" s="178"/>
      <c r="CL630" s="178"/>
      <c r="CM630" s="178"/>
      <c r="CN630" s="178"/>
      <c r="CO630" s="178"/>
      <c r="CP630" s="178"/>
      <c r="CQ630" s="178"/>
      <c r="CR630" s="178"/>
      <c r="CS630" s="178"/>
      <c r="CT630" s="178"/>
      <c r="CU630" s="178"/>
      <c r="CV630" s="178"/>
      <c r="CW630" s="178"/>
      <c r="CX630" s="178"/>
      <c r="CY630" s="178"/>
    </row>
    <row r="631" spans="1:103" ht="15" customHeight="1" x14ac:dyDescent="0.2">
      <c r="A631" s="155">
        <v>630</v>
      </c>
      <c r="B631" s="113">
        <v>44517</v>
      </c>
      <c r="C631" s="10" t="s">
        <v>131</v>
      </c>
      <c r="D631" s="10" t="s">
        <v>35</v>
      </c>
      <c r="E631" s="10"/>
      <c r="F631" s="58">
        <v>3</v>
      </c>
      <c r="G631" s="10" t="s">
        <v>3429</v>
      </c>
      <c r="H631" s="10" t="s">
        <v>101</v>
      </c>
      <c r="I631" s="10" t="s">
        <v>3430</v>
      </c>
      <c r="J631" s="11">
        <v>4034708</v>
      </c>
      <c r="K631" s="11">
        <v>17</v>
      </c>
      <c r="L631" s="53">
        <v>33924</v>
      </c>
      <c r="M631" s="53">
        <v>765358</v>
      </c>
      <c r="N631" s="10" t="s">
        <v>3431</v>
      </c>
      <c r="O631" s="177" t="s">
        <v>3432</v>
      </c>
      <c r="P631" s="10">
        <v>1</v>
      </c>
      <c r="Q631" s="10">
        <v>0</v>
      </c>
      <c r="R631" s="10">
        <v>0</v>
      </c>
      <c r="S631" s="10">
        <v>0</v>
      </c>
      <c r="T631" s="10">
        <v>1</v>
      </c>
      <c r="U631" s="10">
        <v>0</v>
      </c>
      <c r="V631" s="10">
        <v>3</v>
      </c>
      <c r="W631" s="10" t="s">
        <v>42</v>
      </c>
      <c r="X631" s="113">
        <v>44223</v>
      </c>
      <c r="Y631" s="10" t="s">
        <v>3433</v>
      </c>
      <c r="Z631" s="10"/>
      <c r="AA631" s="10"/>
      <c r="AB631" s="10"/>
      <c r="AC631" s="10">
        <v>190</v>
      </c>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5"/>
      <c r="CX631" s="15"/>
      <c r="CY631" s="15"/>
    </row>
    <row r="632" spans="1:103" ht="15" customHeight="1" x14ac:dyDescent="0.2">
      <c r="A632" s="155">
        <v>631</v>
      </c>
      <c r="B632" s="113">
        <v>44518</v>
      </c>
      <c r="C632" s="10" t="s">
        <v>131</v>
      </c>
      <c r="D632" s="10" t="s">
        <v>35</v>
      </c>
      <c r="E632" s="10"/>
      <c r="F632" s="113">
        <v>44298</v>
      </c>
      <c r="G632" s="10" t="s">
        <v>3434</v>
      </c>
      <c r="H632" s="10" t="s">
        <v>101</v>
      </c>
      <c r="I632" s="10" t="s">
        <v>3435</v>
      </c>
      <c r="J632" s="11">
        <v>3159270367</v>
      </c>
      <c r="K632" s="11">
        <v>22</v>
      </c>
      <c r="L632" s="53">
        <v>33552</v>
      </c>
      <c r="M632" s="53">
        <v>765208</v>
      </c>
      <c r="N632" s="10" t="s">
        <v>3436</v>
      </c>
      <c r="O632" s="177" t="s">
        <v>3437</v>
      </c>
      <c r="P632" s="10">
        <v>4</v>
      </c>
      <c r="Q632" s="10">
        <v>0</v>
      </c>
      <c r="R632" s="10">
        <v>0</v>
      </c>
      <c r="S632" s="10">
        <v>0</v>
      </c>
      <c r="T632" s="10">
        <v>1</v>
      </c>
      <c r="U632" s="10">
        <v>0</v>
      </c>
      <c r="V632" s="10">
        <v>5</v>
      </c>
      <c r="W632" s="10" t="s">
        <v>42</v>
      </c>
      <c r="X632" s="113">
        <v>44298</v>
      </c>
      <c r="Y632" s="10" t="s">
        <v>3438</v>
      </c>
      <c r="Z632" s="10"/>
      <c r="AA632" s="10"/>
      <c r="AB632" s="10"/>
      <c r="AC632" s="10">
        <v>620</v>
      </c>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5"/>
      <c r="CX632" s="15"/>
      <c r="CY632" s="15"/>
    </row>
    <row r="633" spans="1:103" ht="15" customHeight="1" x14ac:dyDescent="0.2">
      <c r="A633" s="155">
        <v>632</v>
      </c>
      <c r="B633" s="113">
        <v>44518</v>
      </c>
      <c r="C633" s="10" t="s">
        <v>131</v>
      </c>
      <c r="D633" s="10" t="s">
        <v>63</v>
      </c>
      <c r="E633" s="10"/>
      <c r="F633" s="10"/>
      <c r="G633" s="10" t="s">
        <v>3439</v>
      </c>
      <c r="H633" s="10" t="s">
        <v>101</v>
      </c>
      <c r="I633" s="10" t="s">
        <v>3440</v>
      </c>
      <c r="J633" s="11">
        <v>8842799</v>
      </c>
      <c r="K633" s="11">
        <v>19</v>
      </c>
      <c r="L633" s="53">
        <v>34338</v>
      </c>
      <c r="M633" s="53">
        <v>765427</v>
      </c>
      <c r="N633" s="10" t="s">
        <v>3441</v>
      </c>
      <c r="O633" s="177" t="s">
        <v>3442</v>
      </c>
      <c r="P633" s="10">
        <v>2</v>
      </c>
      <c r="Q633" s="10">
        <v>0</v>
      </c>
      <c r="R633" s="10">
        <v>0</v>
      </c>
      <c r="S633" s="10">
        <v>0</v>
      </c>
      <c r="T633" s="10">
        <v>2</v>
      </c>
      <c r="U633" s="10">
        <v>0</v>
      </c>
      <c r="V633" s="10">
        <v>0</v>
      </c>
      <c r="W633" s="10"/>
      <c r="X633" s="10"/>
      <c r="Y633" s="10" t="s">
        <v>3443</v>
      </c>
      <c r="Z633" s="10"/>
      <c r="AA633" s="10"/>
      <c r="AB633" s="10"/>
      <c r="AC633" s="10">
        <v>150</v>
      </c>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5"/>
      <c r="CX633" s="15"/>
      <c r="CY633" s="15"/>
    </row>
    <row r="634" spans="1:103" ht="15" customHeight="1" x14ac:dyDescent="0.2">
      <c r="A634" s="155">
        <v>633</v>
      </c>
      <c r="B634" s="113">
        <v>44518</v>
      </c>
      <c r="C634" s="10" t="s">
        <v>131</v>
      </c>
      <c r="D634" s="10" t="s">
        <v>63</v>
      </c>
      <c r="E634" s="10"/>
      <c r="F634" s="10"/>
      <c r="G634" s="10" t="s">
        <v>3444</v>
      </c>
      <c r="H634" s="10" t="s">
        <v>101</v>
      </c>
      <c r="I634" s="10" t="s">
        <v>3445</v>
      </c>
      <c r="J634" s="11">
        <v>3053051398</v>
      </c>
      <c r="K634" s="11">
        <v>19</v>
      </c>
      <c r="L634" s="53">
        <v>34220</v>
      </c>
      <c r="M634" s="53">
        <v>765478</v>
      </c>
      <c r="N634" s="10" t="s">
        <v>3446</v>
      </c>
      <c r="O634" s="177" t="s">
        <v>3447</v>
      </c>
      <c r="P634" s="10">
        <v>0</v>
      </c>
      <c r="Q634" s="10">
        <v>0</v>
      </c>
      <c r="R634" s="10">
        <v>0</v>
      </c>
      <c r="S634" s="10">
        <v>0</v>
      </c>
      <c r="T634" s="10">
        <v>1</v>
      </c>
      <c r="U634" s="10">
        <v>0</v>
      </c>
      <c r="V634" s="10">
        <v>0</v>
      </c>
      <c r="W634" s="10"/>
      <c r="X634" s="10"/>
      <c r="Y634" s="10" t="s">
        <v>3448</v>
      </c>
      <c r="Z634" s="10"/>
      <c r="AA634" s="10"/>
      <c r="AB634" s="10"/>
      <c r="AC634" s="10">
        <v>240</v>
      </c>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5"/>
      <c r="CX634" s="15"/>
      <c r="CY634" s="15"/>
    </row>
    <row r="635" spans="1:103" ht="15" customHeight="1" x14ac:dyDescent="0.2">
      <c r="A635" s="155">
        <v>634</v>
      </c>
      <c r="B635" s="179">
        <v>44519</v>
      </c>
      <c r="C635" s="58" t="s">
        <v>2087</v>
      </c>
      <c r="D635" s="58" t="s">
        <v>2078</v>
      </c>
      <c r="E635" s="10"/>
      <c r="F635" s="180">
        <v>44347</v>
      </c>
      <c r="G635" s="58" t="s">
        <v>3449</v>
      </c>
      <c r="H635" s="58" t="s">
        <v>101</v>
      </c>
      <c r="I635" s="58" t="s">
        <v>3450</v>
      </c>
      <c r="J635" s="181">
        <v>3127850954</v>
      </c>
      <c r="K635" s="181">
        <v>2</v>
      </c>
      <c r="L635" s="182">
        <v>3457272</v>
      </c>
      <c r="M635" s="182">
        <v>76536233</v>
      </c>
      <c r="N635" s="58" t="s">
        <v>3451</v>
      </c>
      <c r="O635" s="58" t="s">
        <v>3452</v>
      </c>
      <c r="P635" s="58">
        <v>2</v>
      </c>
      <c r="Q635" s="58">
        <v>0</v>
      </c>
      <c r="R635" s="58">
        <v>0</v>
      </c>
      <c r="S635" s="58">
        <v>0</v>
      </c>
      <c r="T635" s="58">
        <v>1</v>
      </c>
      <c r="U635" s="58">
        <v>0</v>
      </c>
      <c r="V635" s="58">
        <v>3</v>
      </c>
      <c r="W635" s="58" t="s">
        <v>42</v>
      </c>
      <c r="X635" s="180">
        <v>44347</v>
      </c>
      <c r="Y635" s="58" t="s">
        <v>3453</v>
      </c>
      <c r="Z635" s="10"/>
      <c r="AA635" s="10"/>
      <c r="AB635" s="10"/>
      <c r="AC635" s="58">
        <v>180</v>
      </c>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5"/>
      <c r="CX635" s="15"/>
      <c r="CY635" s="15"/>
    </row>
    <row r="636" spans="1:103" ht="15" customHeight="1" x14ac:dyDescent="0.2">
      <c r="A636" s="155">
        <v>635</v>
      </c>
      <c r="B636" s="179">
        <v>44519</v>
      </c>
      <c r="C636" s="58" t="s">
        <v>25</v>
      </c>
      <c r="D636" s="58" t="s">
        <v>35</v>
      </c>
      <c r="E636" s="10"/>
      <c r="F636" s="180">
        <v>44379</v>
      </c>
      <c r="G636" s="58" t="s">
        <v>3454</v>
      </c>
      <c r="H636" s="58" t="s">
        <v>101</v>
      </c>
      <c r="I636" s="58" t="s">
        <v>3455</v>
      </c>
      <c r="J636" s="181">
        <v>3127850954</v>
      </c>
      <c r="K636" s="181">
        <v>2</v>
      </c>
      <c r="L636" s="182">
        <v>3455812</v>
      </c>
      <c r="M636" s="182">
        <v>76538182</v>
      </c>
      <c r="N636" s="58" t="s">
        <v>3451</v>
      </c>
      <c r="O636" s="58" t="s">
        <v>3452</v>
      </c>
      <c r="P636" s="58">
        <v>2</v>
      </c>
      <c r="Q636" s="58">
        <v>0</v>
      </c>
      <c r="R636" s="58">
        <v>0</v>
      </c>
      <c r="S636" s="58">
        <v>0</v>
      </c>
      <c r="T636" s="58">
        <v>1</v>
      </c>
      <c r="U636" s="58">
        <v>0</v>
      </c>
      <c r="V636" s="58">
        <v>3</v>
      </c>
      <c r="W636" s="58" t="s">
        <v>42</v>
      </c>
      <c r="X636" s="10"/>
      <c r="Y636" s="58" t="s">
        <v>3456</v>
      </c>
      <c r="Z636" s="10"/>
      <c r="AA636" s="10"/>
      <c r="AB636" s="10"/>
      <c r="AC636" s="58">
        <v>150</v>
      </c>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5"/>
      <c r="CX636" s="15"/>
      <c r="CY636" s="15"/>
    </row>
    <row r="637" spans="1:103" ht="15" customHeight="1" x14ac:dyDescent="0.2">
      <c r="A637" s="140">
        <v>636</v>
      </c>
      <c r="B637" s="183">
        <v>44522</v>
      </c>
      <c r="C637" s="98" t="s">
        <v>3327</v>
      </c>
      <c r="D637" s="98" t="s">
        <v>63</v>
      </c>
      <c r="E637" s="98" t="s">
        <v>469</v>
      </c>
      <c r="F637" s="184"/>
      <c r="G637" s="98" t="s">
        <v>3457</v>
      </c>
      <c r="H637" s="98" t="s">
        <v>101</v>
      </c>
      <c r="I637" s="98" t="s">
        <v>3458</v>
      </c>
      <c r="J637" s="140">
        <v>3128662784</v>
      </c>
      <c r="K637" s="140">
        <v>22</v>
      </c>
      <c r="L637" s="185"/>
      <c r="M637" s="185"/>
      <c r="N637" s="98" t="s">
        <v>1282</v>
      </c>
      <c r="O637" s="98" t="s">
        <v>3459</v>
      </c>
      <c r="P637" s="98">
        <v>4</v>
      </c>
      <c r="Q637" s="98">
        <v>0</v>
      </c>
      <c r="R637" s="98">
        <v>0</v>
      </c>
      <c r="S637" s="98">
        <v>0</v>
      </c>
      <c r="T637" s="98">
        <v>3</v>
      </c>
      <c r="U637" s="98">
        <v>0</v>
      </c>
      <c r="V637" s="98">
        <v>0</v>
      </c>
      <c r="W637" s="98" t="s">
        <v>1809</v>
      </c>
      <c r="X637" s="184">
        <v>43966</v>
      </c>
      <c r="Y637" s="98" t="s">
        <v>3460</v>
      </c>
      <c r="Z637" s="64"/>
      <c r="AA637" s="64"/>
      <c r="AB637" s="64"/>
      <c r="AC637" s="98">
        <v>200</v>
      </c>
      <c r="AD637" s="64"/>
      <c r="AE637" s="64"/>
      <c r="AF637" s="64"/>
      <c r="AG637" s="64"/>
      <c r="AH637" s="64"/>
      <c r="AI637" s="64"/>
      <c r="AJ637" s="64"/>
      <c r="AK637" s="64"/>
      <c r="AL637" s="64"/>
      <c r="AM637" s="64"/>
      <c r="AN637" s="64"/>
      <c r="AO637" s="64"/>
      <c r="AP637" s="64"/>
      <c r="AQ637" s="64"/>
      <c r="AR637" s="64"/>
      <c r="AS637" s="64"/>
      <c r="AT637" s="64"/>
      <c r="AU637" s="64"/>
      <c r="AV637" s="64"/>
      <c r="AW637" s="64"/>
      <c r="AX637" s="64"/>
      <c r="AY637" s="64"/>
      <c r="AZ637" s="64"/>
      <c r="BA637" s="64"/>
      <c r="BB637" s="64"/>
      <c r="BC637" s="64"/>
      <c r="BD637" s="64"/>
      <c r="BE637" s="64"/>
      <c r="BF637" s="64"/>
      <c r="BG637" s="64"/>
      <c r="BH637" s="64"/>
      <c r="BI637" s="64"/>
      <c r="BJ637" s="64"/>
      <c r="BK637" s="64"/>
      <c r="BL637" s="64"/>
      <c r="BM637" s="64"/>
      <c r="BN637" s="64"/>
      <c r="BO637" s="64"/>
      <c r="BP637" s="64"/>
      <c r="BQ637" s="64"/>
      <c r="BR637" s="64"/>
      <c r="BS637" s="64"/>
      <c r="BT637" s="64"/>
      <c r="BU637" s="64"/>
      <c r="BV637" s="64"/>
      <c r="BW637" s="64"/>
      <c r="BX637" s="64"/>
      <c r="BY637" s="64"/>
      <c r="BZ637" s="64"/>
      <c r="CA637" s="64"/>
      <c r="CB637" s="64"/>
      <c r="CC637" s="64"/>
      <c r="CD637" s="64"/>
      <c r="CE637" s="64"/>
      <c r="CF637" s="64"/>
      <c r="CG637" s="64"/>
      <c r="CH637" s="64"/>
      <c r="CI637" s="64"/>
      <c r="CJ637" s="64"/>
      <c r="CK637" s="64"/>
      <c r="CL637" s="64"/>
      <c r="CM637" s="64"/>
      <c r="CN637" s="64"/>
      <c r="CO637" s="64"/>
      <c r="CP637" s="64"/>
      <c r="CQ637" s="64"/>
      <c r="CR637" s="64"/>
      <c r="CS637" s="64"/>
      <c r="CT637" s="64"/>
      <c r="CU637" s="64"/>
      <c r="CV637" s="64"/>
      <c r="CW637" s="141"/>
      <c r="CX637" s="141"/>
      <c r="CY637" s="141"/>
    </row>
    <row r="638" spans="1:103" ht="15" customHeight="1" x14ac:dyDescent="0.2">
      <c r="A638" s="140">
        <v>637</v>
      </c>
      <c r="B638" s="183">
        <v>44522</v>
      </c>
      <c r="C638" s="98" t="s">
        <v>3327</v>
      </c>
      <c r="D638" s="98" t="s">
        <v>26</v>
      </c>
      <c r="E638" s="98" t="s">
        <v>469</v>
      </c>
      <c r="F638" s="184"/>
      <c r="G638" s="98" t="s">
        <v>3461</v>
      </c>
      <c r="H638" s="98" t="s">
        <v>101</v>
      </c>
      <c r="I638" s="98" t="s">
        <v>3462</v>
      </c>
      <c r="J638" s="140">
        <v>3136584603</v>
      </c>
      <c r="K638" s="140">
        <v>22</v>
      </c>
      <c r="L638" s="185"/>
      <c r="M638" s="185"/>
      <c r="N638" s="98" t="s">
        <v>1162</v>
      </c>
      <c r="O638" s="98" t="s">
        <v>3463</v>
      </c>
      <c r="P638" s="98">
        <v>0</v>
      </c>
      <c r="Q638" s="98">
        <v>0</v>
      </c>
      <c r="R638" s="98">
        <v>0</v>
      </c>
      <c r="S638" s="98">
        <v>0</v>
      </c>
      <c r="T638" s="98">
        <v>2</v>
      </c>
      <c r="U638" s="98">
        <v>0</v>
      </c>
      <c r="V638" s="98">
        <v>0</v>
      </c>
      <c r="W638" s="98"/>
      <c r="X638" s="64"/>
      <c r="Y638" s="98" t="s">
        <v>3464</v>
      </c>
      <c r="Z638" s="64"/>
      <c r="AA638" s="64"/>
      <c r="AB638" s="64"/>
      <c r="AC638" s="98">
        <v>120</v>
      </c>
      <c r="AD638" s="64"/>
      <c r="AE638" s="64"/>
      <c r="AF638" s="64"/>
      <c r="AG638" s="64"/>
      <c r="AH638" s="64"/>
      <c r="AI638" s="64"/>
      <c r="AJ638" s="64"/>
      <c r="AK638" s="64"/>
      <c r="AL638" s="64"/>
      <c r="AM638" s="64"/>
      <c r="AN638" s="64"/>
      <c r="AO638" s="64"/>
      <c r="AP638" s="64"/>
      <c r="AQ638" s="64"/>
      <c r="AR638" s="64"/>
      <c r="AS638" s="64"/>
      <c r="AT638" s="64"/>
      <c r="AU638" s="64"/>
      <c r="AV638" s="64"/>
      <c r="AW638" s="64"/>
      <c r="AX638" s="64"/>
      <c r="AY638" s="64"/>
      <c r="AZ638" s="64"/>
      <c r="BA638" s="64"/>
      <c r="BB638" s="64"/>
      <c r="BC638" s="64"/>
      <c r="BD638" s="64"/>
      <c r="BE638" s="64"/>
      <c r="BF638" s="64"/>
      <c r="BG638" s="64"/>
      <c r="BH638" s="64"/>
      <c r="BI638" s="64"/>
      <c r="BJ638" s="64"/>
      <c r="BK638" s="64"/>
      <c r="BL638" s="64"/>
      <c r="BM638" s="64"/>
      <c r="BN638" s="64"/>
      <c r="BO638" s="64"/>
      <c r="BP638" s="64"/>
      <c r="BQ638" s="64"/>
      <c r="BR638" s="64"/>
      <c r="BS638" s="64"/>
      <c r="BT638" s="64"/>
      <c r="BU638" s="64"/>
      <c r="BV638" s="64"/>
      <c r="BW638" s="64"/>
      <c r="BX638" s="64"/>
      <c r="BY638" s="64"/>
      <c r="BZ638" s="64"/>
      <c r="CA638" s="64"/>
      <c r="CB638" s="64"/>
      <c r="CC638" s="64"/>
      <c r="CD638" s="64"/>
      <c r="CE638" s="64"/>
      <c r="CF638" s="64"/>
      <c r="CG638" s="64"/>
      <c r="CH638" s="64"/>
      <c r="CI638" s="64"/>
      <c r="CJ638" s="64"/>
      <c r="CK638" s="64"/>
      <c r="CL638" s="64"/>
      <c r="CM638" s="64"/>
      <c r="CN638" s="64"/>
      <c r="CO638" s="64"/>
      <c r="CP638" s="64"/>
      <c r="CQ638" s="64"/>
      <c r="CR638" s="64"/>
      <c r="CS638" s="64"/>
      <c r="CT638" s="64"/>
      <c r="CU638" s="64"/>
      <c r="CV638" s="64"/>
      <c r="CW638" s="141"/>
      <c r="CX638" s="141"/>
      <c r="CY638" s="141"/>
    </row>
    <row r="639" spans="1:103" ht="15" customHeight="1" x14ac:dyDescent="0.2">
      <c r="A639" s="140">
        <v>638</v>
      </c>
      <c r="B639" s="183">
        <v>44522</v>
      </c>
      <c r="C639" s="98" t="s">
        <v>131</v>
      </c>
      <c r="D639" s="98" t="s">
        <v>26</v>
      </c>
      <c r="E639" s="64"/>
      <c r="F639" s="184"/>
      <c r="G639" s="98" t="s">
        <v>3465</v>
      </c>
      <c r="H639" s="98" t="s">
        <v>101</v>
      </c>
      <c r="I639" s="98" t="s">
        <v>3466</v>
      </c>
      <c r="J639" s="140">
        <v>3151999</v>
      </c>
      <c r="K639" s="140">
        <v>17</v>
      </c>
      <c r="L639" s="186">
        <v>769262</v>
      </c>
      <c r="M639" s="185">
        <v>765318</v>
      </c>
      <c r="N639" s="98" t="s">
        <v>2613</v>
      </c>
      <c r="O639" s="98" t="s">
        <v>3467</v>
      </c>
      <c r="P639" s="98">
        <v>0</v>
      </c>
      <c r="Q639" s="98">
        <v>0</v>
      </c>
      <c r="R639" s="98">
        <v>0</v>
      </c>
      <c r="S639" s="98">
        <v>0</v>
      </c>
      <c r="T639" s="98">
        <v>2</v>
      </c>
      <c r="U639" s="98">
        <v>0</v>
      </c>
      <c r="V639" s="98">
        <v>0</v>
      </c>
      <c r="W639" s="98"/>
      <c r="X639" s="64"/>
      <c r="Y639" s="98" t="s">
        <v>3468</v>
      </c>
      <c r="Z639" s="64"/>
      <c r="AA639" s="64"/>
      <c r="AB639" s="64"/>
      <c r="AC639" s="98">
        <v>270</v>
      </c>
      <c r="AD639" s="64"/>
      <c r="AE639" s="64"/>
      <c r="AF639" s="64"/>
      <c r="AG639" s="64"/>
      <c r="AH639" s="64"/>
      <c r="AI639" s="64"/>
      <c r="AJ639" s="64"/>
      <c r="AK639" s="64"/>
      <c r="AL639" s="64"/>
      <c r="AM639" s="64"/>
      <c r="AN639" s="64"/>
      <c r="AO639" s="64"/>
      <c r="AP639" s="64"/>
      <c r="AQ639" s="64"/>
      <c r="AR639" s="64"/>
      <c r="AS639" s="64"/>
      <c r="AT639" s="64"/>
      <c r="AU639" s="64"/>
      <c r="AV639" s="64"/>
      <c r="AW639" s="64"/>
      <c r="AX639" s="64"/>
      <c r="AY639" s="64"/>
      <c r="AZ639" s="64"/>
      <c r="BA639" s="64"/>
      <c r="BB639" s="64"/>
      <c r="BC639" s="64"/>
      <c r="BD639" s="64"/>
      <c r="BE639" s="64"/>
      <c r="BF639" s="64"/>
      <c r="BG639" s="64"/>
      <c r="BH639" s="64"/>
      <c r="BI639" s="64"/>
      <c r="BJ639" s="64"/>
      <c r="BK639" s="64"/>
      <c r="BL639" s="64"/>
      <c r="BM639" s="64"/>
      <c r="BN639" s="64"/>
      <c r="BO639" s="64"/>
      <c r="BP639" s="64"/>
      <c r="BQ639" s="64"/>
      <c r="BR639" s="64"/>
      <c r="BS639" s="64"/>
      <c r="BT639" s="64"/>
      <c r="BU639" s="64"/>
      <c r="BV639" s="64"/>
      <c r="BW639" s="64"/>
      <c r="BX639" s="64"/>
      <c r="BY639" s="64"/>
      <c r="BZ639" s="64"/>
      <c r="CA639" s="64"/>
      <c r="CB639" s="64"/>
      <c r="CC639" s="64"/>
      <c r="CD639" s="64"/>
      <c r="CE639" s="64"/>
      <c r="CF639" s="64"/>
      <c r="CG639" s="64"/>
      <c r="CH639" s="64"/>
      <c r="CI639" s="64"/>
      <c r="CJ639" s="64"/>
      <c r="CK639" s="64"/>
      <c r="CL639" s="64"/>
      <c r="CM639" s="64"/>
      <c r="CN639" s="64"/>
      <c r="CO639" s="64"/>
      <c r="CP639" s="64"/>
      <c r="CQ639" s="64"/>
      <c r="CR639" s="64"/>
      <c r="CS639" s="64"/>
      <c r="CT639" s="64"/>
      <c r="CU639" s="64"/>
      <c r="CV639" s="64"/>
      <c r="CW639" s="141"/>
      <c r="CX639" s="141"/>
      <c r="CY639" s="141"/>
    </row>
    <row r="640" spans="1:103" ht="15" customHeight="1" x14ac:dyDescent="0.2">
      <c r="A640" s="140">
        <v>639</v>
      </c>
      <c r="B640" s="183">
        <v>44522</v>
      </c>
      <c r="C640" s="98" t="s">
        <v>131</v>
      </c>
      <c r="D640" s="98" t="s">
        <v>35</v>
      </c>
      <c r="E640" s="64"/>
      <c r="F640" s="184">
        <v>44502</v>
      </c>
      <c r="G640" s="98" t="s">
        <v>3469</v>
      </c>
      <c r="H640" s="98" t="s">
        <v>101</v>
      </c>
      <c r="I640" s="98" t="s">
        <v>3470</v>
      </c>
      <c r="J640" s="140">
        <v>3164209866</v>
      </c>
      <c r="K640" s="140">
        <v>17</v>
      </c>
      <c r="L640" s="186">
        <v>769993</v>
      </c>
      <c r="M640" s="185">
        <v>765317</v>
      </c>
      <c r="N640" s="98" t="s">
        <v>3471</v>
      </c>
      <c r="O640" s="98" t="s">
        <v>3472</v>
      </c>
      <c r="P640" s="98">
        <v>0</v>
      </c>
      <c r="Q640" s="98">
        <v>0</v>
      </c>
      <c r="R640" s="98">
        <v>0</v>
      </c>
      <c r="S640" s="98">
        <v>0</v>
      </c>
      <c r="T640" s="98">
        <v>2</v>
      </c>
      <c r="U640" s="98">
        <v>0</v>
      </c>
      <c r="V640" s="98">
        <v>0</v>
      </c>
      <c r="W640" s="98" t="s">
        <v>42</v>
      </c>
      <c r="X640" s="183">
        <v>6691915</v>
      </c>
      <c r="Y640" s="98" t="s">
        <v>3473</v>
      </c>
      <c r="Z640" s="64"/>
      <c r="AA640" s="64"/>
      <c r="AB640" s="64"/>
      <c r="AC640" s="98">
        <v>270</v>
      </c>
      <c r="AD640" s="64"/>
      <c r="AE640" s="64"/>
      <c r="AF640" s="64"/>
      <c r="AG640" s="64"/>
      <c r="AH640" s="64"/>
      <c r="AI640" s="64"/>
      <c r="AJ640" s="64"/>
      <c r="AK640" s="64"/>
      <c r="AL640" s="64"/>
      <c r="AM640" s="64"/>
      <c r="AN640" s="64"/>
      <c r="AO640" s="64"/>
      <c r="AP640" s="64"/>
      <c r="AQ640" s="64"/>
      <c r="AR640" s="64"/>
      <c r="AS640" s="64"/>
      <c r="AT640" s="64"/>
      <c r="AU640" s="64"/>
      <c r="AV640" s="64"/>
      <c r="AW640" s="64"/>
      <c r="AX640" s="64"/>
      <c r="AY640" s="64"/>
      <c r="AZ640" s="64"/>
      <c r="BA640" s="64"/>
      <c r="BB640" s="64"/>
      <c r="BC640" s="64"/>
      <c r="BD640" s="64"/>
      <c r="BE640" s="64"/>
      <c r="BF640" s="64"/>
      <c r="BG640" s="64"/>
      <c r="BH640" s="64"/>
      <c r="BI640" s="64"/>
      <c r="BJ640" s="64"/>
      <c r="BK640" s="64"/>
      <c r="BL640" s="64"/>
      <c r="BM640" s="64"/>
      <c r="BN640" s="64"/>
      <c r="BO640" s="64"/>
      <c r="BP640" s="64"/>
      <c r="BQ640" s="64"/>
      <c r="BR640" s="64"/>
      <c r="BS640" s="64"/>
      <c r="BT640" s="64"/>
      <c r="BU640" s="64"/>
      <c r="BV640" s="64"/>
      <c r="BW640" s="64"/>
      <c r="BX640" s="64"/>
      <c r="BY640" s="64"/>
      <c r="BZ640" s="64"/>
      <c r="CA640" s="64"/>
      <c r="CB640" s="64"/>
      <c r="CC640" s="64"/>
      <c r="CD640" s="64"/>
      <c r="CE640" s="64"/>
      <c r="CF640" s="64"/>
      <c r="CG640" s="64"/>
      <c r="CH640" s="64"/>
      <c r="CI640" s="64"/>
      <c r="CJ640" s="64"/>
      <c r="CK640" s="64"/>
      <c r="CL640" s="64"/>
      <c r="CM640" s="64"/>
      <c r="CN640" s="64"/>
      <c r="CO640" s="64"/>
      <c r="CP640" s="64"/>
      <c r="CQ640" s="64"/>
      <c r="CR640" s="64"/>
      <c r="CS640" s="64"/>
      <c r="CT640" s="64"/>
      <c r="CU640" s="64"/>
      <c r="CV640" s="64"/>
      <c r="CW640" s="141"/>
      <c r="CX640" s="141"/>
      <c r="CY640" s="141"/>
    </row>
    <row r="641" spans="1:103" ht="15" customHeight="1" x14ac:dyDescent="0.2">
      <c r="A641" s="140">
        <v>640</v>
      </c>
      <c r="B641" s="183">
        <v>44523</v>
      </c>
      <c r="C641" s="98" t="s">
        <v>131</v>
      </c>
      <c r="D641" s="98" t="s">
        <v>35</v>
      </c>
      <c r="E641" s="64"/>
      <c r="F641" s="187" t="s">
        <v>3474</v>
      </c>
      <c r="G641" s="98" t="s">
        <v>3475</v>
      </c>
      <c r="H641" s="98" t="s">
        <v>101</v>
      </c>
      <c r="I641" s="98" t="s">
        <v>3476</v>
      </c>
      <c r="J641" s="140">
        <v>3206438669</v>
      </c>
      <c r="K641" s="140">
        <v>22</v>
      </c>
      <c r="L641" s="186">
        <v>572762</v>
      </c>
      <c r="M641" s="185">
        <v>765168</v>
      </c>
      <c r="N641" s="98" t="s">
        <v>3477</v>
      </c>
      <c r="O641" s="98" t="s">
        <v>3478</v>
      </c>
      <c r="P641" s="98">
        <v>4</v>
      </c>
      <c r="Q641" s="98">
        <v>0</v>
      </c>
      <c r="R641" s="98">
        <v>0</v>
      </c>
      <c r="S641" s="98">
        <v>0</v>
      </c>
      <c r="T641" s="98">
        <v>2</v>
      </c>
      <c r="U641" s="98">
        <v>0</v>
      </c>
      <c r="V641" s="98">
        <v>6</v>
      </c>
      <c r="W641" s="98" t="s">
        <v>42</v>
      </c>
      <c r="X641" s="98" t="s">
        <v>3474</v>
      </c>
      <c r="Y641" s="98" t="s">
        <v>3479</v>
      </c>
      <c r="Z641" s="64"/>
      <c r="AA641" s="64"/>
      <c r="AB641" s="64"/>
      <c r="AC641" s="98">
        <v>1150</v>
      </c>
      <c r="AD641" s="64"/>
      <c r="AE641" s="64"/>
      <c r="AF641" s="64"/>
      <c r="AG641" s="64"/>
      <c r="AH641" s="64"/>
      <c r="AI641" s="64"/>
      <c r="AJ641" s="64"/>
      <c r="AK641" s="64"/>
      <c r="AL641" s="64"/>
      <c r="AM641" s="64"/>
      <c r="AN641" s="64"/>
      <c r="AO641" s="64"/>
      <c r="AP641" s="64"/>
      <c r="AQ641" s="64"/>
      <c r="AR641" s="64"/>
      <c r="AS641" s="64"/>
      <c r="AT641" s="64"/>
      <c r="AU641" s="64"/>
      <c r="AV641" s="64"/>
      <c r="AW641" s="64"/>
      <c r="AX641" s="64"/>
      <c r="AY641" s="64"/>
      <c r="AZ641" s="64"/>
      <c r="BA641" s="64"/>
      <c r="BB641" s="64"/>
      <c r="BC641" s="64"/>
      <c r="BD641" s="64"/>
      <c r="BE641" s="64"/>
      <c r="BF641" s="64"/>
      <c r="BG641" s="64"/>
      <c r="BH641" s="64"/>
      <c r="BI641" s="64"/>
      <c r="BJ641" s="64"/>
      <c r="BK641" s="64"/>
      <c r="BL641" s="64"/>
      <c r="BM641" s="64"/>
      <c r="BN641" s="64"/>
      <c r="BO641" s="64"/>
      <c r="BP641" s="64"/>
      <c r="BQ641" s="64"/>
      <c r="BR641" s="64"/>
      <c r="BS641" s="64"/>
      <c r="BT641" s="64"/>
      <c r="BU641" s="64"/>
      <c r="BV641" s="64"/>
      <c r="BW641" s="64"/>
      <c r="BX641" s="64"/>
      <c r="BY641" s="64"/>
      <c r="BZ641" s="64"/>
      <c r="CA641" s="64"/>
      <c r="CB641" s="64"/>
      <c r="CC641" s="64"/>
      <c r="CD641" s="64"/>
      <c r="CE641" s="64"/>
      <c r="CF641" s="64"/>
      <c r="CG641" s="64"/>
      <c r="CH641" s="64"/>
      <c r="CI641" s="64"/>
      <c r="CJ641" s="64"/>
      <c r="CK641" s="64"/>
      <c r="CL641" s="64"/>
      <c r="CM641" s="64"/>
      <c r="CN641" s="64"/>
      <c r="CO641" s="64"/>
      <c r="CP641" s="64"/>
      <c r="CQ641" s="64"/>
      <c r="CR641" s="64"/>
      <c r="CS641" s="64"/>
      <c r="CT641" s="64"/>
      <c r="CU641" s="64"/>
      <c r="CV641" s="64"/>
      <c r="CW641" s="141"/>
      <c r="CX641" s="141"/>
      <c r="CY641" s="141"/>
    </row>
    <row r="642" spans="1:103" ht="15" customHeight="1" x14ac:dyDescent="0.2">
      <c r="A642" s="140">
        <v>641</v>
      </c>
      <c r="B642" s="183">
        <v>44523</v>
      </c>
      <c r="C642" s="98" t="s">
        <v>131</v>
      </c>
      <c r="D642" s="98" t="s">
        <v>35</v>
      </c>
      <c r="E642" s="98" t="s">
        <v>469</v>
      </c>
      <c r="F642" s="188">
        <v>44461</v>
      </c>
      <c r="G642" s="98" t="s">
        <v>3480</v>
      </c>
      <c r="H642" s="98" t="s">
        <v>101</v>
      </c>
      <c r="I642" s="98" t="s">
        <v>3481</v>
      </c>
      <c r="J642" s="140">
        <v>3127798693</v>
      </c>
      <c r="K642" s="140">
        <v>22</v>
      </c>
      <c r="L642" s="186">
        <v>565091</v>
      </c>
      <c r="M642" s="185">
        <v>765186</v>
      </c>
      <c r="N642" s="98" t="s">
        <v>3482</v>
      </c>
      <c r="O642" s="98" t="s">
        <v>3483</v>
      </c>
      <c r="P642" s="98">
        <v>6</v>
      </c>
      <c r="Q642" s="98">
        <v>0</v>
      </c>
      <c r="R642" s="98">
        <v>0</v>
      </c>
      <c r="S642" s="98">
        <v>0</v>
      </c>
      <c r="T642" s="98">
        <v>1</v>
      </c>
      <c r="U642" s="98">
        <v>1</v>
      </c>
      <c r="V642" s="98">
        <v>1</v>
      </c>
      <c r="W642" s="98" t="s">
        <v>3484</v>
      </c>
      <c r="X642" s="184">
        <v>44461</v>
      </c>
      <c r="Y642" s="98" t="s">
        <v>3485</v>
      </c>
      <c r="Z642" s="64"/>
      <c r="AA642" s="64"/>
      <c r="AB642" s="64"/>
      <c r="AC642" s="98">
        <v>450</v>
      </c>
      <c r="AD642" s="64"/>
      <c r="AE642" s="64"/>
      <c r="AF642" s="64"/>
      <c r="AG642" s="64"/>
      <c r="AH642" s="64"/>
      <c r="AI642" s="64"/>
      <c r="AJ642" s="64"/>
      <c r="AK642" s="64"/>
      <c r="AL642" s="64"/>
      <c r="AM642" s="64"/>
      <c r="AN642" s="64"/>
      <c r="AO642" s="64"/>
      <c r="AP642" s="64"/>
      <c r="AQ642" s="64"/>
      <c r="AR642" s="64"/>
      <c r="AS642" s="64"/>
      <c r="AT642" s="64"/>
      <c r="AU642" s="64"/>
      <c r="AV642" s="64"/>
      <c r="AW642" s="64"/>
      <c r="AX642" s="64"/>
      <c r="AY642" s="64"/>
      <c r="AZ642" s="64"/>
      <c r="BA642" s="64"/>
      <c r="BB642" s="64"/>
      <c r="BC642" s="64"/>
      <c r="BD642" s="64"/>
      <c r="BE642" s="64"/>
      <c r="BF642" s="64"/>
      <c r="BG642" s="64"/>
      <c r="BH642" s="64"/>
      <c r="BI642" s="64"/>
      <c r="BJ642" s="64"/>
      <c r="BK642" s="64"/>
      <c r="BL642" s="64"/>
      <c r="BM642" s="64"/>
      <c r="BN642" s="64"/>
      <c r="BO642" s="64"/>
      <c r="BP642" s="64"/>
      <c r="BQ642" s="64"/>
      <c r="BR642" s="64"/>
      <c r="BS642" s="64"/>
      <c r="BT642" s="64"/>
      <c r="BU642" s="64"/>
      <c r="BV642" s="64"/>
      <c r="BW642" s="64"/>
      <c r="BX642" s="64"/>
      <c r="BY642" s="64"/>
      <c r="BZ642" s="64"/>
      <c r="CA642" s="64"/>
      <c r="CB642" s="64"/>
      <c r="CC642" s="64"/>
      <c r="CD642" s="64"/>
      <c r="CE642" s="64"/>
      <c r="CF642" s="64"/>
      <c r="CG642" s="64"/>
      <c r="CH642" s="64"/>
      <c r="CI642" s="64"/>
      <c r="CJ642" s="64"/>
      <c r="CK642" s="64"/>
      <c r="CL642" s="64"/>
      <c r="CM642" s="64"/>
      <c r="CN642" s="64"/>
      <c r="CO642" s="64"/>
      <c r="CP642" s="64"/>
      <c r="CQ642" s="64"/>
      <c r="CR642" s="64"/>
      <c r="CS642" s="64"/>
      <c r="CT642" s="64"/>
      <c r="CU642" s="64"/>
      <c r="CV642" s="64"/>
      <c r="CW642" s="141"/>
      <c r="CX642" s="141"/>
      <c r="CY642" s="141"/>
    </row>
    <row r="643" spans="1:103" ht="15" customHeight="1" x14ac:dyDescent="0.2">
      <c r="A643" s="140">
        <v>642</v>
      </c>
      <c r="B643" s="183">
        <v>44523</v>
      </c>
      <c r="C643" s="98" t="s">
        <v>131</v>
      </c>
      <c r="D643" s="98" t="s">
        <v>35</v>
      </c>
      <c r="E643" s="64"/>
      <c r="F643" s="98" t="s">
        <v>3486</v>
      </c>
      <c r="G643" s="98" t="s">
        <v>3487</v>
      </c>
      <c r="H643" s="98" t="s">
        <v>101</v>
      </c>
      <c r="I643" s="98" t="s">
        <v>3488</v>
      </c>
      <c r="J643" s="140">
        <v>3147558631</v>
      </c>
      <c r="K643" s="140">
        <v>22</v>
      </c>
      <c r="L643" s="186">
        <v>563265</v>
      </c>
      <c r="M643" s="185">
        <v>765207</v>
      </c>
      <c r="N643" s="98" t="s">
        <v>3489</v>
      </c>
      <c r="O643" s="98" t="s">
        <v>3490</v>
      </c>
      <c r="P643" s="98">
        <v>5</v>
      </c>
      <c r="Q643" s="98">
        <v>0</v>
      </c>
      <c r="R643" s="98">
        <v>0</v>
      </c>
      <c r="S643" s="98">
        <v>0</v>
      </c>
      <c r="T643" s="98">
        <v>1</v>
      </c>
      <c r="U643" s="98">
        <v>0</v>
      </c>
      <c r="V643" s="98">
        <v>6</v>
      </c>
      <c r="W643" s="98" t="s">
        <v>3484</v>
      </c>
      <c r="X643" s="98" t="s">
        <v>3486</v>
      </c>
      <c r="Y643" s="98" t="s">
        <v>3491</v>
      </c>
      <c r="Z643" s="64"/>
      <c r="AA643" s="64"/>
      <c r="AB643" s="64"/>
      <c r="AC643" s="98">
        <v>1440</v>
      </c>
      <c r="AD643" s="64"/>
      <c r="AE643" s="64"/>
      <c r="AF643" s="64"/>
      <c r="AG643" s="64"/>
      <c r="AH643" s="64"/>
      <c r="AI643" s="64"/>
      <c r="AJ643" s="64"/>
      <c r="AK643" s="64"/>
      <c r="AL643" s="64"/>
      <c r="AM643" s="64"/>
      <c r="AN643" s="64"/>
      <c r="AO643" s="64"/>
      <c r="AP643" s="64"/>
      <c r="AQ643" s="64"/>
      <c r="AR643" s="64"/>
      <c r="AS643" s="64"/>
      <c r="AT643" s="64"/>
      <c r="AU643" s="64"/>
      <c r="AV643" s="64"/>
      <c r="AW643" s="64"/>
      <c r="AX643" s="64"/>
      <c r="AY643" s="64"/>
      <c r="AZ643" s="64"/>
      <c r="BA643" s="64"/>
      <c r="BB643" s="64"/>
      <c r="BC643" s="64"/>
      <c r="BD643" s="64"/>
      <c r="BE643" s="64"/>
      <c r="BF643" s="64"/>
      <c r="BG643" s="64"/>
      <c r="BH643" s="64"/>
      <c r="BI643" s="64"/>
      <c r="BJ643" s="64"/>
      <c r="BK643" s="64"/>
      <c r="BL643" s="64"/>
      <c r="BM643" s="64"/>
      <c r="BN643" s="64"/>
      <c r="BO643" s="64"/>
      <c r="BP643" s="64"/>
      <c r="BQ643" s="64"/>
      <c r="BR643" s="64"/>
      <c r="BS643" s="64"/>
      <c r="BT643" s="64"/>
      <c r="BU643" s="64"/>
      <c r="BV643" s="64"/>
      <c r="BW643" s="64"/>
      <c r="BX643" s="64"/>
      <c r="BY643" s="64"/>
      <c r="BZ643" s="64"/>
      <c r="CA643" s="64"/>
      <c r="CB643" s="64"/>
      <c r="CC643" s="64"/>
      <c r="CD643" s="64"/>
      <c r="CE643" s="64"/>
      <c r="CF643" s="64"/>
      <c r="CG643" s="64"/>
      <c r="CH643" s="64"/>
      <c r="CI643" s="64"/>
      <c r="CJ643" s="64"/>
      <c r="CK643" s="64"/>
      <c r="CL643" s="64"/>
      <c r="CM643" s="64"/>
      <c r="CN643" s="64"/>
      <c r="CO643" s="64"/>
      <c r="CP643" s="64"/>
      <c r="CQ643" s="64"/>
      <c r="CR643" s="64"/>
      <c r="CS643" s="64"/>
      <c r="CT643" s="64"/>
      <c r="CU643" s="64"/>
      <c r="CV643" s="64"/>
      <c r="CW643" s="141"/>
      <c r="CX643" s="141"/>
      <c r="CY643" s="141"/>
    </row>
    <row r="644" spans="1:103" ht="15" customHeight="1" x14ac:dyDescent="0.2">
      <c r="A644" s="155">
        <v>643</v>
      </c>
      <c r="B644" s="179">
        <v>44523</v>
      </c>
      <c r="C644" s="58" t="s">
        <v>25</v>
      </c>
      <c r="D644" s="58" t="s">
        <v>26</v>
      </c>
      <c r="E644" s="10"/>
      <c r="F644" s="10"/>
      <c r="G644" s="98" t="s">
        <v>3492</v>
      </c>
      <c r="H644" s="58" t="s">
        <v>101</v>
      </c>
      <c r="I644" s="58" t="s">
        <v>3493</v>
      </c>
      <c r="J644" s="181">
        <v>3799859</v>
      </c>
      <c r="K644" s="181">
        <v>2</v>
      </c>
      <c r="L644" s="182">
        <v>3480285</v>
      </c>
      <c r="M644" s="182">
        <v>76528689</v>
      </c>
      <c r="N644" s="58" t="s">
        <v>3494</v>
      </c>
      <c r="O644" s="58" t="s">
        <v>3495</v>
      </c>
      <c r="P644" s="58">
        <v>2</v>
      </c>
      <c r="Q644" s="58">
        <v>0</v>
      </c>
      <c r="R644" s="58">
        <v>0</v>
      </c>
      <c r="S644" s="58">
        <v>0</v>
      </c>
      <c r="T644" s="58">
        <v>0</v>
      </c>
      <c r="U644" s="58">
        <v>0</v>
      </c>
      <c r="V644" s="58">
        <v>0</v>
      </c>
      <c r="W644" s="10"/>
      <c r="X644" s="10"/>
      <c r="Y644" s="58" t="s">
        <v>3496</v>
      </c>
      <c r="Z644" s="10"/>
      <c r="AA644" s="10"/>
      <c r="AB644" s="10"/>
      <c r="AC644" s="58">
        <v>100</v>
      </c>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5"/>
      <c r="CX644" s="15"/>
      <c r="CY644" s="15"/>
    </row>
    <row r="645" spans="1:103" ht="15" customHeight="1" x14ac:dyDescent="0.2">
      <c r="A645" s="155">
        <v>644</v>
      </c>
      <c r="B645" s="179">
        <v>44523</v>
      </c>
      <c r="C645" s="58" t="s">
        <v>84</v>
      </c>
      <c r="D645" s="58" t="s">
        <v>26</v>
      </c>
      <c r="E645" s="10"/>
      <c r="F645" s="10"/>
      <c r="G645" s="98" t="s">
        <v>3497</v>
      </c>
      <c r="H645" s="58" t="s">
        <v>101</v>
      </c>
      <c r="I645" s="58" t="s">
        <v>3498</v>
      </c>
      <c r="J645" s="181">
        <v>6616320</v>
      </c>
      <c r="K645" s="181">
        <v>4</v>
      </c>
      <c r="L645" s="182">
        <v>3452499</v>
      </c>
      <c r="M645" s="182">
        <v>76537443</v>
      </c>
      <c r="N645" s="58" t="s">
        <v>3494</v>
      </c>
      <c r="O645" s="58" t="s">
        <v>3495</v>
      </c>
      <c r="P645" s="58">
        <v>2</v>
      </c>
      <c r="Q645" s="58">
        <v>0</v>
      </c>
      <c r="R645" s="58">
        <v>0</v>
      </c>
      <c r="S645" s="58">
        <v>0</v>
      </c>
      <c r="T645" s="58">
        <v>2</v>
      </c>
      <c r="U645" s="58">
        <v>0</v>
      </c>
      <c r="V645" s="58">
        <v>0</v>
      </c>
      <c r="W645" s="58"/>
      <c r="X645" s="10"/>
      <c r="Y645" s="58" t="s">
        <v>3496</v>
      </c>
      <c r="Z645" s="10"/>
      <c r="AA645" s="10"/>
      <c r="AB645" s="10"/>
      <c r="AC645" s="58">
        <v>120</v>
      </c>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5"/>
      <c r="CX645" s="15"/>
      <c r="CY645" s="15"/>
    </row>
    <row r="646" spans="1:103" ht="15" customHeight="1" x14ac:dyDescent="0.2">
      <c r="A646" s="155">
        <v>645</v>
      </c>
      <c r="B646" s="179">
        <v>44523</v>
      </c>
      <c r="C646" s="58" t="s">
        <v>84</v>
      </c>
      <c r="D646" s="58" t="s">
        <v>26</v>
      </c>
      <c r="E646" s="10"/>
      <c r="F646" s="10"/>
      <c r="G646" s="98" t="s">
        <v>3499</v>
      </c>
      <c r="H646" s="58" t="s">
        <v>101</v>
      </c>
      <c r="I646" s="58" t="s">
        <v>3500</v>
      </c>
      <c r="J646" s="181">
        <v>8926876</v>
      </c>
      <c r="K646" s="181">
        <v>2</v>
      </c>
      <c r="L646" s="182">
        <v>3451028</v>
      </c>
      <c r="M646" s="182">
        <v>76549790</v>
      </c>
      <c r="N646" s="58" t="s">
        <v>3494</v>
      </c>
      <c r="O646" s="58" t="s">
        <v>3495</v>
      </c>
      <c r="P646" s="58">
        <v>2</v>
      </c>
      <c r="Q646" s="58">
        <v>0</v>
      </c>
      <c r="R646" s="58">
        <v>0</v>
      </c>
      <c r="S646" s="58">
        <v>0</v>
      </c>
      <c r="T646" s="58">
        <v>2</v>
      </c>
      <c r="U646" s="58">
        <v>0</v>
      </c>
      <c r="V646" s="58">
        <v>0</v>
      </c>
      <c r="W646" s="10"/>
      <c r="X646" s="10"/>
      <c r="Y646" s="58" t="s">
        <v>3496</v>
      </c>
      <c r="Z646" s="10"/>
      <c r="AA646" s="10"/>
      <c r="AB646" s="10"/>
      <c r="AC646" s="58">
        <v>160</v>
      </c>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5"/>
      <c r="CX646" s="15"/>
      <c r="CY646" s="15"/>
    </row>
    <row r="647" spans="1:103" ht="15" customHeight="1" x14ac:dyDescent="0.2">
      <c r="A647" s="155">
        <v>646</v>
      </c>
      <c r="B647" s="179">
        <v>44523</v>
      </c>
      <c r="C647" s="58" t="s">
        <v>25</v>
      </c>
      <c r="D647" s="58" t="s">
        <v>26</v>
      </c>
      <c r="E647" s="10"/>
      <c r="F647" s="10"/>
      <c r="G647" s="98" t="s">
        <v>3501</v>
      </c>
      <c r="H647" s="58" t="s">
        <v>28</v>
      </c>
      <c r="I647" s="58" t="s">
        <v>3502</v>
      </c>
      <c r="J647" s="181">
        <v>3147003712</v>
      </c>
      <c r="K647" s="181">
        <v>2</v>
      </c>
      <c r="L647" s="182">
        <v>3464343</v>
      </c>
      <c r="M647" s="182">
        <v>76526965</v>
      </c>
      <c r="N647" s="58" t="s">
        <v>3503</v>
      </c>
      <c r="O647" s="58" t="s">
        <v>3504</v>
      </c>
      <c r="P647" s="58">
        <v>3</v>
      </c>
      <c r="Q647" s="58">
        <v>0</v>
      </c>
      <c r="R647" s="58">
        <v>0</v>
      </c>
      <c r="S647" s="58">
        <v>0</v>
      </c>
      <c r="T647" s="58">
        <v>0</v>
      </c>
      <c r="U647" s="58">
        <v>0</v>
      </c>
      <c r="V647" s="58">
        <v>0</v>
      </c>
      <c r="W647" s="58"/>
      <c r="X647" s="10"/>
      <c r="Y647" s="58" t="s">
        <v>3496</v>
      </c>
      <c r="Z647" s="10"/>
      <c r="AA647" s="10"/>
      <c r="AB647" s="10"/>
      <c r="AC647" s="58">
        <v>400</v>
      </c>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5"/>
      <c r="CX647" s="15"/>
      <c r="CY647" s="15"/>
    </row>
    <row r="648" spans="1:103" ht="15" customHeight="1" x14ac:dyDescent="0.2">
      <c r="A648" s="155">
        <v>647</v>
      </c>
      <c r="B648" s="179">
        <v>44523</v>
      </c>
      <c r="C648" s="58" t="s">
        <v>84</v>
      </c>
      <c r="D648" s="58" t="s">
        <v>35</v>
      </c>
      <c r="E648" s="10"/>
      <c r="F648" s="10"/>
      <c r="G648" s="98" t="s">
        <v>3505</v>
      </c>
      <c r="H648" s="58" t="s">
        <v>28</v>
      </c>
      <c r="I648" s="58" t="s">
        <v>3506</v>
      </c>
      <c r="J648" s="181" t="s">
        <v>1622</v>
      </c>
      <c r="K648" s="181">
        <v>4</v>
      </c>
      <c r="L648" s="182">
        <v>3486985</v>
      </c>
      <c r="M648" s="182">
        <v>76518293</v>
      </c>
      <c r="N648" s="58" t="s">
        <v>3507</v>
      </c>
      <c r="O648" s="58" t="s">
        <v>3508</v>
      </c>
      <c r="P648" s="58">
        <v>0</v>
      </c>
      <c r="Q648" s="58">
        <v>0</v>
      </c>
      <c r="R648" s="58">
        <v>0</v>
      </c>
      <c r="S648" s="58">
        <v>6</v>
      </c>
      <c r="T648" s="58">
        <v>0</v>
      </c>
      <c r="U648" s="58">
        <v>0</v>
      </c>
      <c r="V648" s="58">
        <v>6</v>
      </c>
      <c r="W648" s="58" t="s">
        <v>122</v>
      </c>
      <c r="X648" s="10"/>
      <c r="Y648" s="58" t="s">
        <v>3509</v>
      </c>
      <c r="Z648" s="10"/>
      <c r="AA648" s="10"/>
      <c r="AB648" s="10"/>
      <c r="AC648" s="58">
        <v>500</v>
      </c>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5"/>
      <c r="CX648" s="15"/>
      <c r="CY648" s="15"/>
    </row>
    <row r="649" spans="1:103" ht="15" customHeight="1" x14ac:dyDescent="0.2">
      <c r="A649" s="155">
        <v>648</v>
      </c>
      <c r="B649" s="179">
        <v>44524</v>
      </c>
      <c r="C649" s="58" t="s">
        <v>131</v>
      </c>
      <c r="D649" s="58" t="s">
        <v>35</v>
      </c>
      <c r="E649" s="58" t="s">
        <v>469</v>
      </c>
      <c r="F649" s="189" t="s">
        <v>3510</v>
      </c>
      <c r="G649" s="58" t="s">
        <v>3511</v>
      </c>
      <c r="H649" s="58" t="s">
        <v>101</v>
      </c>
      <c r="I649" s="58" t="s">
        <v>3512</v>
      </c>
      <c r="J649" s="181">
        <v>3166843497</v>
      </c>
      <c r="K649" s="181">
        <v>22</v>
      </c>
      <c r="L649" s="190">
        <v>601250</v>
      </c>
      <c r="M649" s="182">
        <v>765186</v>
      </c>
      <c r="N649" s="58" t="s">
        <v>3513</v>
      </c>
      <c r="O649" s="191" t="s">
        <v>3514</v>
      </c>
      <c r="P649" s="58">
        <v>3</v>
      </c>
      <c r="Q649" s="58">
        <v>0</v>
      </c>
      <c r="R649" s="58">
        <v>0</v>
      </c>
      <c r="S649" s="58">
        <v>0</v>
      </c>
      <c r="T649" s="58">
        <v>1</v>
      </c>
      <c r="U649" s="58">
        <v>0</v>
      </c>
      <c r="V649" s="58">
        <v>3</v>
      </c>
      <c r="W649" s="58" t="s">
        <v>122</v>
      </c>
      <c r="X649" s="189" t="s">
        <v>3510</v>
      </c>
      <c r="Y649" s="58" t="s">
        <v>3515</v>
      </c>
      <c r="Z649" s="10"/>
      <c r="AA649" s="10"/>
      <c r="AB649" s="10"/>
      <c r="AC649" s="58">
        <v>590</v>
      </c>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5"/>
      <c r="CX649" s="15"/>
      <c r="CY649" s="15"/>
    </row>
    <row r="650" spans="1:103" ht="15" customHeight="1" x14ac:dyDescent="0.2">
      <c r="A650" s="155">
        <v>649</v>
      </c>
      <c r="B650" s="179">
        <v>44524</v>
      </c>
      <c r="C650" s="58" t="s">
        <v>115</v>
      </c>
      <c r="D650" s="58" t="s">
        <v>26</v>
      </c>
      <c r="E650" s="58" t="s">
        <v>469</v>
      </c>
      <c r="F650" s="189"/>
      <c r="G650" s="58" t="s">
        <v>3516</v>
      </c>
      <c r="H650" s="58" t="s">
        <v>101</v>
      </c>
      <c r="I650" s="58" t="s">
        <v>3517</v>
      </c>
      <c r="J650" s="181">
        <v>3748729</v>
      </c>
      <c r="K650" s="181">
        <v>17</v>
      </c>
      <c r="L650" s="190"/>
      <c r="M650" s="182"/>
      <c r="N650" s="58" t="s">
        <v>3518</v>
      </c>
      <c r="O650" s="191" t="s">
        <v>3519</v>
      </c>
      <c r="P650" s="58">
        <v>2</v>
      </c>
      <c r="Q650" s="58">
        <v>0</v>
      </c>
      <c r="R650" s="58">
        <v>0</v>
      </c>
      <c r="S650" s="58">
        <v>0</v>
      </c>
      <c r="T650" s="58">
        <v>2</v>
      </c>
      <c r="U650" s="58">
        <v>0</v>
      </c>
      <c r="V650" s="58">
        <v>0</v>
      </c>
      <c r="W650" s="58"/>
      <c r="X650" s="189"/>
      <c r="Y650" s="58" t="s">
        <v>3464</v>
      </c>
      <c r="Z650" s="10"/>
      <c r="AA650" s="10"/>
      <c r="AB650" s="10"/>
      <c r="AC650" s="58">
        <v>36</v>
      </c>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5"/>
      <c r="CX650" s="15"/>
      <c r="CY650" s="15"/>
    </row>
    <row r="651" spans="1:103" ht="15" customHeight="1" x14ac:dyDescent="0.2">
      <c r="A651" s="155">
        <v>650</v>
      </c>
      <c r="B651" s="179">
        <v>44524</v>
      </c>
      <c r="C651" s="58" t="s">
        <v>115</v>
      </c>
      <c r="D651" s="58" t="s">
        <v>26</v>
      </c>
      <c r="E651" s="58" t="s">
        <v>469</v>
      </c>
      <c r="F651" s="189"/>
      <c r="G651" s="58" t="s">
        <v>3520</v>
      </c>
      <c r="H651" s="58" t="s">
        <v>101</v>
      </c>
      <c r="I651" s="58" t="s">
        <v>3521</v>
      </c>
      <c r="J651" s="181">
        <v>3112199356</v>
      </c>
      <c r="K651" s="181">
        <v>22</v>
      </c>
      <c r="L651" s="190"/>
      <c r="M651" s="182"/>
      <c r="N651" s="58" t="s">
        <v>3522</v>
      </c>
      <c r="O651" s="191" t="s">
        <v>3523</v>
      </c>
      <c r="P651" s="58">
        <v>1</v>
      </c>
      <c r="Q651" s="58">
        <v>0</v>
      </c>
      <c r="R651" s="58">
        <v>0</v>
      </c>
      <c r="S651" s="58">
        <v>0</v>
      </c>
      <c r="T651" s="58">
        <v>1</v>
      </c>
      <c r="U651" s="58">
        <v>0</v>
      </c>
      <c r="V651" s="58">
        <v>0</v>
      </c>
      <c r="W651" s="58"/>
      <c r="X651" s="189"/>
      <c r="Y651" s="58" t="s">
        <v>3464</v>
      </c>
      <c r="Z651" s="10"/>
      <c r="AA651" s="10"/>
      <c r="AB651" s="10"/>
      <c r="AC651" s="58">
        <v>25</v>
      </c>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5"/>
      <c r="CX651" s="15"/>
      <c r="CY651" s="15"/>
    </row>
    <row r="652" spans="1:103" ht="15" customHeight="1" x14ac:dyDescent="0.2">
      <c r="A652" s="155">
        <v>651</v>
      </c>
      <c r="B652" s="179">
        <v>44524</v>
      </c>
      <c r="C652" s="58" t="s">
        <v>131</v>
      </c>
      <c r="D652" s="58" t="s">
        <v>26</v>
      </c>
      <c r="E652" s="58"/>
      <c r="F652" s="192"/>
      <c r="G652" s="58" t="s">
        <v>3524</v>
      </c>
      <c r="H652" s="58" t="s">
        <v>28</v>
      </c>
      <c r="I652" s="58" t="s">
        <v>3525</v>
      </c>
      <c r="J652" s="181">
        <v>3168888671</v>
      </c>
      <c r="K652" s="181">
        <v>13</v>
      </c>
      <c r="L652" s="190">
        <v>848519</v>
      </c>
      <c r="M652" s="182">
        <v>765048</v>
      </c>
      <c r="N652" s="58" t="s">
        <v>3526</v>
      </c>
      <c r="O652" s="191" t="s">
        <v>3527</v>
      </c>
      <c r="P652" s="58">
        <v>0</v>
      </c>
      <c r="Q652" s="58">
        <v>0</v>
      </c>
      <c r="R652" s="58">
        <v>0</v>
      </c>
      <c r="S652" s="58">
        <v>1</v>
      </c>
      <c r="T652" s="58">
        <v>0</v>
      </c>
      <c r="U652" s="58">
        <v>0</v>
      </c>
      <c r="V652" s="58">
        <v>0</v>
      </c>
      <c r="W652" s="58"/>
      <c r="X652" s="193"/>
      <c r="Y652" s="58" t="s">
        <v>3528</v>
      </c>
      <c r="Z652" s="10"/>
      <c r="AA652" s="10"/>
      <c r="AB652" s="10"/>
      <c r="AC652" s="58">
        <v>300</v>
      </c>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5"/>
      <c r="CX652" s="15"/>
      <c r="CY652" s="15"/>
    </row>
    <row r="653" spans="1:103" ht="15" customHeight="1" x14ac:dyDescent="0.2">
      <c r="A653" s="155">
        <v>652</v>
      </c>
      <c r="B653" s="179">
        <v>44524</v>
      </c>
      <c r="C653" s="58" t="s">
        <v>131</v>
      </c>
      <c r="D653" s="58" t="s">
        <v>26</v>
      </c>
      <c r="E653" s="58"/>
      <c r="F653" s="192"/>
      <c r="G653" s="58" t="s">
        <v>3529</v>
      </c>
      <c r="H653" s="58" t="s">
        <v>28</v>
      </c>
      <c r="I653" s="58" t="s">
        <v>3530</v>
      </c>
      <c r="J653" s="181">
        <v>3182513285</v>
      </c>
      <c r="K653" s="181">
        <v>12</v>
      </c>
      <c r="L653" s="190">
        <v>882487</v>
      </c>
      <c r="M653" s="182">
        <v>764978</v>
      </c>
      <c r="N653" s="58" t="s">
        <v>3531</v>
      </c>
      <c r="O653" s="191" t="s">
        <v>3532</v>
      </c>
      <c r="P653" s="58">
        <v>0</v>
      </c>
      <c r="Q653" s="58">
        <v>0</v>
      </c>
      <c r="R653" s="58">
        <v>0</v>
      </c>
      <c r="S653" s="58">
        <v>1</v>
      </c>
      <c r="T653" s="58">
        <v>0</v>
      </c>
      <c r="U653" s="58">
        <v>0</v>
      </c>
      <c r="V653" s="58"/>
      <c r="W653" s="58"/>
      <c r="X653" s="193"/>
      <c r="Y653" s="58" t="s">
        <v>3528</v>
      </c>
      <c r="Z653" s="10"/>
      <c r="AA653" s="10"/>
      <c r="AB653" s="10"/>
      <c r="AC653" s="58">
        <v>150</v>
      </c>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5"/>
      <c r="CX653" s="15"/>
      <c r="CY653" s="15"/>
    </row>
    <row r="654" spans="1:103" ht="15" customHeight="1" x14ac:dyDescent="0.2">
      <c r="A654" s="155">
        <v>653</v>
      </c>
      <c r="B654" s="179">
        <v>44524</v>
      </c>
      <c r="C654" s="58" t="s">
        <v>131</v>
      </c>
      <c r="D654" s="58" t="s">
        <v>35</v>
      </c>
      <c r="E654" s="58" t="s">
        <v>469</v>
      </c>
      <c r="F654" s="189" t="s">
        <v>3533</v>
      </c>
      <c r="G654" s="58" t="s">
        <v>3534</v>
      </c>
      <c r="H654" s="58" t="s">
        <v>101</v>
      </c>
      <c r="I654" s="58" t="s">
        <v>3535</v>
      </c>
      <c r="J654" s="181" t="s">
        <v>3536</v>
      </c>
      <c r="K654" s="181">
        <v>22</v>
      </c>
      <c r="L654" s="190">
        <v>601981</v>
      </c>
      <c r="M654" s="182">
        <v>765178</v>
      </c>
      <c r="N654" s="58" t="s">
        <v>3537</v>
      </c>
      <c r="O654" s="191" t="s">
        <v>3538</v>
      </c>
      <c r="P654" s="58">
        <v>3</v>
      </c>
      <c r="Q654" s="58">
        <v>0</v>
      </c>
      <c r="R654" s="58">
        <v>0</v>
      </c>
      <c r="S654" s="58">
        <v>0</v>
      </c>
      <c r="T654" s="58">
        <v>1</v>
      </c>
      <c r="U654" s="58">
        <v>0</v>
      </c>
      <c r="V654" s="58">
        <v>3</v>
      </c>
      <c r="W654" s="58" t="s">
        <v>3539</v>
      </c>
      <c r="X654" s="58" t="s">
        <v>3533</v>
      </c>
      <c r="Y654" s="58" t="s">
        <v>3540</v>
      </c>
      <c r="Z654" s="10"/>
      <c r="AA654" s="10"/>
      <c r="AB654" s="10"/>
      <c r="AC654" s="58">
        <v>510</v>
      </c>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5"/>
      <c r="CX654" s="15"/>
      <c r="CY654" s="15"/>
    </row>
    <row r="655" spans="1:103" ht="15" customHeight="1" x14ac:dyDescent="0.2">
      <c r="A655" s="155">
        <v>654</v>
      </c>
      <c r="B655" s="179">
        <v>44526</v>
      </c>
      <c r="C655" s="58" t="s">
        <v>3541</v>
      </c>
      <c r="D655" s="58" t="s">
        <v>26</v>
      </c>
      <c r="E655" s="10"/>
      <c r="F655" s="10"/>
      <c r="G655" s="58" t="s">
        <v>3542</v>
      </c>
      <c r="H655" s="58" t="s">
        <v>28</v>
      </c>
      <c r="I655" s="58" t="s">
        <v>3543</v>
      </c>
      <c r="J655" s="181">
        <v>3163890578</v>
      </c>
      <c r="K655" s="181">
        <v>13</v>
      </c>
      <c r="L655" s="182">
        <v>3434365</v>
      </c>
      <c r="M655" s="182">
        <v>76495209</v>
      </c>
      <c r="N655" s="58" t="s">
        <v>3544</v>
      </c>
      <c r="O655" s="58" t="s">
        <v>3545</v>
      </c>
      <c r="P655" s="58">
        <v>0</v>
      </c>
      <c r="Q655" s="58">
        <v>0</v>
      </c>
      <c r="R655" s="58">
        <v>0</v>
      </c>
      <c r="S655" s="58">
        <v>1</v>
      </c>
      <c r="T655" s="58">
        <v>0</v>
      </c>
      <c r="U655" s="58">
        <v>0</v>
      </c>
      <c r="V655" s="58">
        <v>0</v>
      </c>
      <c r="W655" s="10"/>
      <c r="X655" s="10"/>
      <c r="Y655" s="58" t="s">
        <v>3546</v>
      </c>
      <c r="Z655" s="10"/>
      <c r="AA655" s="10"/>
      <c r="AB655" s="10"/>
      <c r="AC655" s="58">
        <v>200</v>
      </c>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5"/>
      <c r="CX655" s="15"/>
      <c r="CY655" s="15"/>
    </row>
    <row r="656" spans="1:103" ht="15" customHeight="1" x14ac:dyDescent="0.2">
      <c r="A656" s="155">
        <v>655</v>
      </c>
      <c r="B656" s="179">
        <v>44526</v>
      </c>
      <c r="C656" s="58" t="s">
        <v>2302</v>
      </c>
      <c r="D656" s="58" t="s">
        <v>35</v>
      </c>
      <c r="E656" s="58" t="s">
        <v>469</v>
      </c>
      <c r="F656" s="180">
        <v>44456</v>
      </c>
      <c r="G656" s="58" t="s">
        <v>3547</v>
      </c>
      <c r="H656" s="58" t="s">
        <v>28</v>
      </c>
      <c r="I656" s="58" t="s">
        <v>3548</v>
      </c>
      <c r="J656" s="181">
        <v>3175163737</v>
      </c>
      <c r="K656" s="181">
        <v>17</v>
      </c>
      <c r="L656" s="182"/>
      <c r="M656" s="182"/>
      <c r="N656" s="58" t="s">
        <v>3549</v>
      </c>
      <c r="O656" s="58" t="s">
        <v>3550</v>
      </c>
      <c r="P656" s="58">
        <v>3</v>
      </c>
      <c r="Q656" s="58">
        <v>2</v>
      </c>
      <c r="R656" s="58">
        <v>0</v>
      </c>
      <c r="S656" s="58">
        <v>0</v>
      </c>
      <c r="T656" s="58">
        <v>0</v>
      </c>
      <c r="U656" s="58">
        <v>0</v>
      </c>
      <c r="V656" s="58">
        <v>3</v>
      </c>
      <c r="W656" s="58" t="s">
        <v>42</v>
      </c>
      <c r="X656" s="180">
        <v>44456</v>
      </c>
      <c r="Y656" s="58" t="s">
        <v>3551</v>
      </c>
      <c r="Z656" s="10"/>
      <c r="AA656" s="10"/>
      <c r="AB656" s="10"/>
      <c r="AC656" s="58">
        <v>100</v>
      </c>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5"/>
      <c r="CX656" s="15"/>
      <c r="CY656" s="15"/>
    </row>
    <row r="657" spans="1:103" ht="15" customHeight="1" x14ac:dyDescent="0.2">
      <c r="A657" s="155">
        <v>656</v>
      </c>
      <c r="B657" s="179">
        <v>44526</v>
      </c>
      <c r="C657" s="58" t="s">
        <v>25</v>
      </c>
      <c r="D657" s="58" t="s">
        <v>35</v>
      </c>
      <c r="E657" s="10"/>
      <c r="F657" s="10"/>
      <c r="G657" s="58" t="s">
        <v>3552</v>
      </c>
      <c r="H657" s="58" t="s">
        <v>28</v>
      </c>
      <c r="I657" s="58" t="s">
        <v>3553</v>
      </c>
      <c r="J657" s="181">
        <v>3148910533</v>
      </c>
      <c r="K657" s="181">
        <v>2</v>
      </c>
      <c r="L657" s="182">
        <v>3460336</v>
      </c>
      <c r="M657" s="182">
        <v>76530546</v>
      </c>
      <c r="N657" s="58" t="s">
        <v>645</v>
      </c>
      <c r="O657" s="58" t="s">
        <v>3554</v>
      </c>
      <c r="P657" s="58">
        <v>6</v>
      </c>
      <c r="Q657" s="58">
        <v>0</v>
      </c>
      <c r="R657" s="58">
        <v>0</v>
      </c>
      <c r="S657" s="58">
        <v>0</v>
      </c>
      <c r="T657" s="58">
        <v>0</v>
      </c>
      <c r="U657" s="58">
        <v>0</v>
      </c>
      <c r="V657" s="58">
        <v>6</v>
      </c>
      <c r="W657" s="58" t="s">
        <v>42</v>
      </c>
      <c r="X657" s="10"/>
      <c r="Y657" s="10"/>
      <c r="Z657" s="10"/>
      <c r="AA657" s="10"/>
      <c r="AB657" s="10"/>
      <c r="AC657" s="58">
        <v>400</v>
      </c>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5"/>
      <c r="CX657" s="15"/>
      <c r="CY657" s="15"/>
    </row>
    <row r="658" spans="1:103" ht="15" customHeight="1" x14ac:dyDescent="0.2">
      <c r="A658" s="155">
        <v>657</v>
      </c>
      <c r="B658" s="179">
        <v>44526</v>
      </c>
      <c r="C658" s="58" t="s">
        <v>25</v>
      </c>
      <c r="D658" s="58" t="s">
        <v>26</v>
      </c>
      <c r="E658" s="10"/>
      <c r="F658" s="10"/>
      <c r="G658" s="98" t="s">
        <v>3555</v>
      </c>
      <c r="H658" s="58" t="s">
        <v>28</v>
      </c>
      <c r="I658" s="58" t="s">
        <v>3556</v>
      </c>
      <c r="J658" s="181">
        <v>3114322447</v>
      </c>
      <c r="K658" s="181">
        <v>2</v>
      </c>
      <c r="L658" s="182">
        <v>3458828</v>
      </c>
      <c r="M658" s="182">
        <v>76532480</v>
      </c>
      <c r="N658" s="58" t="s">
        <v>3557</v>
      </c>
      <c r="O658" s="58" t="s">
        <v>3558</v>
      </c>
      <c r="P658" s="58">
        <v>0</v>
      </c>
      <c r="Q658" s="58">
        <v>0</v>
      </c>
      <c r="R658" s="58">
        <v>0</v>
      </c>
      <c r="S658" s="58">
        <v>1</v>
      </c>
      <c r="T658" s="58">
        <v>0</v>
      </c>
      <c r="U658" s="58">
        <v>0</v>
      </c>
      <c r="V658" s="58">
        <v>0</v>
      </c>
      <c r="W658" s="10"/>
      <c r="X658" s="10"/>
      <c r="Y658" s="58" t="s">
        <v>3559</v>
      </c>
      <c r="Z658" s="10"/>
      <c r="AA658" s="10"/>
      <c r="AB658" s="10"/>
      <c r="AC658" s="58">
        <v>200</v>
      </c>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5"/>
      <c r="CX658" s="15"/>
      <c r="CY658" s="15"/>
    </row>
    <row r="659" spans="1:103" ht="15" customHeight="1" x14ac:dyDescent="0.2">
      <c r="A659" s="155">
        <v>658</v>
      </c>
      <c r="B659" s="179">
        <v>44527</v>
      </c>
      <c r="C659" s="58" t="s">
        <v>84</v>
      </c>
      <c r="D659" s="58" t="s">
        <v>26</v>
      </c>
      <c r="E659" s="10"/>
      <c r="F659" s="10"/>
      <c r="G659" s="98" t="s">
        <v>3560</v>
      </c>
      <c r="H659" s="58" t="s">
        <v>28</v>
      </c>
      <c r="I659" s="58" t="s">
        <v>3561</v>
      </c>
      <c r="J659" s="181">
        <v>3233904927</v>
      </c>
      <c r="K659" s="181">
        <v>10</v>
      </c>
      <c r="L659" s="182">
        <v>3430995</v>
      </c>
      <c r="M659" s="182">
        <v>76528329</v>
      </c>
      <c r="N659" s="58" t="s">
        <v>3562</v>
      </c>
      <c r="O659" s="194" t="s">
        <v>3563</v>
      </c>
      <c r="P659" s="58">
        <v>0</v>
      </c>
      <c r="Q659" s="58">
        <v>0</v>
      </c>
      <c r="R659" s="58">
        <v>0</v>
      </c>
      <c r="S659" s="58">
        <v>1</v>
      </c>
      <c r="T659" s="58">
        <v>0</v>
      </c>
      <c r="U659" s="58">
        <v>0</v>
      </c>
      <c r="V659" s="58">
        <v>0</v>
      </c>
      <c r="W659" s="10"/>
      <c r="X659" s="10"/>
      <c r="Y659" s="58" t="s">
        <v>3559</v>
      </c>
      <c r="Z659" s="10"/>
      <c r="AA659" s="10"/>
      <c r="AB659" s="10"/>
      <c r="AC659" s="58">
        <v>150</v>
      </c>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5"/>
      <c r="CX659" s="15"/>
      <c r="CY659" s="15"/>
    </row>
    <row r="660" spans="1:103" ht="15" customHeight="1" x14ac:dyDescent="0.2">
      <c r="A660" s="155">
        <v>659</v>
      </c>
      <c r="B660" s="179">
        <v>44527</v>
      </c>
      <c r="C660" s="58" t="s">
        <v>25</v>
      </c>
      <c r="D660" s="58" t="s">
        <v>26</v>
      </c>
      <c r="E660" s="10"/>
      <c r="F660" s="10"/>
      <c r="G660" s="98" t="s">
        <v>3564</v>
      </c>
      <c r="H660" s="58" t="s">
        <v>28</v>
      </c>
      <c r="I660" s="58" t="s">
        <v>3565</v>
      </c>
      <c r="J660" s="181">
        <v>3147244838</v>
      </c>
      <c r="K660" s="181">
        <v>10</v>
      </c>
      <c r="L660" s="182">
        <v>3457727</v>
      </c>
      <c r="M660" s="182">
        <v>76522007</v>
      </c>
      <c r="N660" s="58" t="s">
        <v>3566</v>
      </c>
      <c r="O660" s="194" t="s">
        <v>3563</v>
      </c>
      <c r="P660" s="58">
        <v>0</v>
      </c>
      <c r="Q660" s="58">
        <v>0</v>
      </c>
      <c r="R660" s="58">
        <v>0</v>
      </c>
      <c r="S660" s="58">
        <v>1</v>
      </c>
      <c r="T660" s="58">
        <v>0</v>
      </c>
      <c r="U660" s="58">
        <v>0</v>
      </c>
      <c r="V660" s="58">
        <v>0</v>
      </c>
      <c r="W660" s="10"/>
      <c r="X660" s="10"/>
      <c r="Y660" s="58" t="s">
        <v>3559</v>
      </c>
      <c r="Z660" s="10"/>
      <c r="AA660" s="10"/>
      <c r="AB660" s="10"/>
      <c r="AC660" s="58">
        <v>200</v>
      </c>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5"/>
      <c r="CX660" s="15"/>
      <c r="CY660" s="15"/>
    </row>
    <row r="661" spans="1:103" ht="15" customHeight="1" x14ac:dyDescent="0.2">
      <c r="A661" s="155">
        <v>660</v>
      </c>
      <c r="B661" s="179">
        <v>44527</v>
      </c>
      <c r="C661" s="58" t="s">
        <v>84</v>
      </c>
      <c r="D661" s="58" t="s">
        <v>26</v>
      </c>
      <c r="E661" s="10"/>
      <c r="F661" s="10"/>
      <c r="G661" s="98" t="s">
        <v>3567</v>
      </c>
      <c r="H661" s="58" t="s">
        <v>28</v>
      </c>
      <c r="I661" s="58" t="s">
        <v>3568</v>
      </c>
      <c r="J661" s="181">
        <v>3006071832</v>
      </c>
      <c r="K661" s="181">
        <v>1</v>
      </c>
      <c r="L661" s="182">
        <v>3458895</v>
      </c>
      <c r="M661" s="182">
        <v>76533581</v>
      </c>
      <c r="N661" s="58" t="s">
        <v>3569</v>
      </c>
      <c r="O661" s="58" t="s">
        <v>3570</v>
      </c>
      <c r="P661" s="58">
        <v>0</v>
      </c>
      <c r="Q661" s="58">
        <v>0</v>
      </c>
      <c r="R661" s="58">
        <v>0</v>
      </c>
      <c r="S661" s="58">
        <v>1</v>
      </c>
      <c r="T661" s="58">
        <v>0</v>
      </c>
      <c r="U661" s="58">
        <v>0</v>
      </c>
      <c r="V661" s="58">
        <v>0</v>
      </c>
      <c r="W661" s="10"/>
      <c r="X661" s="10"/>
      <c r="Y661" s="58" t="s">
        <v>3559</v>
      </c>
      <c r="Z661" s="10"/>
      <c r="AA661" s="10"/>
      <c r="AB661" s="10"/>
      <c r="AC661" s="58">
        <v>150</v>
      </c>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5"/>
      <c r="CX661" s="15"/>
      <c r="CY661" s="15"/>
    </row>
    <row r="662" spans="1:103" ht="15" customHeight="1" x14ac:dyDescent="0.2">
      <c r="A662" s="155">
        <v>661</v>
      </c>
      <c r="B662" s="179">
        <v>44527</v>
      </c>
      <c r="C662" s="58" t="s">
        <v>84</v>
      </c>
      <c r="D662" s="58" t="s">
        <v>26</v>
      </c>
      <c r="E662" s="10"/>
      <c r="F662" s="10"/>
      <c r="G662" s="98" t="s">
        <v>3571</v>
      </c>
      <c r="H662" s="58" t="s">
        <v>28</v>
      </c>
      <c r="I662" s="58" t="s">
        <v>3572</v>
      </c>
      <c r="J662" s="181">
        <v>3148281180</v>
      </c>
      <c r="K662" s="181">
        <v>4</v>
      </c>
      <c r="L662" s="181">
        <v>3.477077</v>
      </c>
      <c r="M662" s="182">
        <v>76515983</v>
      </c>
      <c r="N662" s="58" t="s">
        <v>3573</v>
      </c>
      <c r="O662" s="58" t="s">
        <v>3570</v>
      </c>
      <c r="P662" s="58">
        <v>0</v>
      </c>
      <c r="Q662" s="58">
        <v>0</v>
      </c>
      <c r="R662" s="58">
        <v>0</v>
      </c>
      <c r="S662" s="58">
        <v>1</v>
      </c>
      <c r="T662" s="58">
        <v>0</v>
      </c>
      <c r="U662" s="58">
        <v>0</v>
      </c>
      <c r="V662" s="58">
        <v>0</v>
      </c>
      <c r="W662" s="10"/>
      <c r="X662" s="10"/>
      <c r="Y662" s="58" t="s">
        <v>3559</v>
      </c>
      <c r="Z662" s="10"/>
      <c r="AA662" s="10"/>
      <c r="AB662" s="10"/>
      <c r="AC662" s="58">
        <v>200</v>
      </c>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5"/>
      <c r="CX662" s="15"/>
      <c r="CY662" s="15"/>
    </row>
    <row r="663" spans="1:103" ht="15" customHeight="1" x14ac:dyDescent="0.2">
      <c r="A663" s="155">
        <v>662</v>
      </c>
      <c r="B663" s="179">
        <v>44529</v>
      </c>
      <c r="C663" s="58" t="s">
        <v>3574</v>
      </c>
      <c r="D663" s="58" t="s">
        <v>26</v>
      </c>
      <c r="E663" s="10"/>
      <c r="F663" s="10"/>
      <c r="G663" s="98" t="s">
        <v>3575</v>
      </c>
      <c r="H663" s="58" t="s">
        <v>28</v>
      </c>
      <c r="I663" s="58" t="s">
        <v>3576</v>
      </c>
      <c r="J663" s="181">
        <v>3104506146</v>
      </c>
      <c r="K663" s="181">
        <v>10</v>
      </c>
      <c r="L663" s="182">
        <v>3440347</v>
      </c>
      <c r="M663" s="182">
        <v>76526155</v>
      </c>
      <c r="N663" s="58" t="s">
        <v>3577</v>
      </c>
      <c r="O663" s="58" t="s">
        <v>3570</v>
      </c>
      <c r="P663" s="58">
        <v>0</v>
      </c>
      <c r="Q663" s="58">
        <v>0</v>
      </c>
      <c r="R663" s="58">
        <v>0</v>
      </c>
      <c r="S663" s="58">
        <v>1</v>
      </c>
      <c r="T663" s="58">
        <v>0</v>
      </c>
      <c r="U663" s="58">
        <v>0</v>
      </c>
      <c r="V663" s="58">
        <v>0</v>
      </c>
      <c r="W663" s="10"/>
      <c r="X663" s="10"/>
      <c r="Y663" s="58" t="s">
        <v>3559</v>
      </c>
      <c r="Z663" s="10"/>
      <c r="AA663" s="10"/>
      <c r="AB663" s="10"/>
      <c r="AC663" s="58">
        <v>200</v>
      </c>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5"/>
      <c r="CX663" s="15"/>
      <c r="CY663" s="15"/>
    </row>
    <row r="664" spans="1:103" ht="15" customHeight="1" x14ac:dyDescent="0.2">
      <c r="A664" s="155">
        <v>663</v>
      </c>
      <c r="B664" s="179">
        <v>44529</v>
      </c>
      <c r="C664" s="58" t="s">
        <v>25</v>
      </c>
      <c r="D664" s="58" t="s">
        <v>26</v>
      </c>
      <c r="E664" s="10"/>
      <c r="F664" s="10"/>
      <c r="G664" s="98" t="s">
        <v>3578</v>
      </c>
      <c r="H664" s="58" t="s">
        <v>28</v>
      </c>
      <c r="I664" s="58" t="s">
        <v>3579</v>
      </c>
      <c r="J664" s="181">
        <v>3168777307</v>
      </c>
      <c r="K664" s="181">
        <v>8</v>
      </c>
      <c r="L664" s="182">
        <v>3441479</v>
      </c>
      <c r="M664" s="11"/>
      <c r="N664" s="58" t="s">
        <v>3580</v>
      </c>
      <c r="O664" s="58" t="s">
        <v>3581</v>
      </c>
      <c r="P664" s="58">
        <v>1</v>
      </c>
      <c r="Q664" s="58">
        <v>0</v>
      </c>
      <c r="R664" s="58">
        <v>0</v>
      </c>
      <c r="S664" s="58">
        <v>0</v>
      </c>
      <c r="T664" s="58">
        <v>0</v>
      </c>
      <c r="U664" s="58">
        <v>0</v>
      </c>
      <c r="V664" s="58">
        <v>0</v>
      </c>
      <c r="W664" s="10"/>
      <c r="X664" s="10"/>
      <c r="Y664" s="58" t="s">
        <v>3559</v>
      </c>
      <c r="Z664" s="10"/>
      <c r="AA664" s="10"/>
      <c r="AB664" s="10"/>
      <c r="AC664" s="58">
        <v>500</v>
      </c>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5"/>
      <c r="CX664" s="15"/>
      <c r="CY664" s="15"/>
    </row>
    <row r="665" spans="1:103" ht="15" customHeight="1" x14ac:dyDescent="0.2">
      <c r="A665" s="155">
        <v>664</v>
      </c>
      <c r="B665" s="179">
        <v>44529</v>
      </c>
      <c r="C665" s="58" t="s">
        <v>115</v>
      </c>
      <c r="D665" s="58" t="s">
        <v>26</v>
      </c>
      <c r="E665" s="58" t="s">
        <v>469</v>
      </c>
      <c r="F665" s="10"/>
      <c r="G665" s="98" t="s">
        <v>3582</v>
      </c>
      <c r="H665" s="58" t="s">
        <v>28</v>
      </c>
      <c r="I665" s="58" t="s">
        <v>3583</v>
      </c>
      <c r="J665" s="181">
        <v>3104555920</v>
      </c>
      <c r="K665" s="181">
        <v>19</v>
      </c>
      <c r="L665" s="182"/>
      <c r="M665" s="11"/>
      <c r="N665" s="58" t="s">
        <v>3584</v>
      </c>
      <c r="O665" s="58" t="s">
        <v>3585</v>
      </c>
      <c r="P665" s="58">
        <v>0</v>
      </c>
      <c r="Q665" s="58">
        <v>0</v>
      </c>
      <c r="R665" s="58">
        <v>0</v>
      </c>
      <c r="S665" s="58">
        <v>1</v>
      </c>
      <c r="T665" s="58">
        <v>0</v>
      </c>
      <c r="U665" s="58">
        <v>0</v>
      </c>
      <c r="V665" s="58">
        <v>0</v>
      </c>
      <c r="W665" s="10"/>
      <c r="X665" s="10"/>
      <c r="Y665" s="58" t="s">
        <v>3586</v>
      </c>
      <c r="Z665" s="10"/>
      <c r="AA665" s="10"/>
      <c r="AB665" s="10"/>
      <c r="AC665" s="58">
        <v>230</v>
      </c>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5"/>
      <c r="CX665" s="15"/>
      <c r="CY665" s="15"/>
    </row>
    <row r="666" spans="1:103" ht="15" customHeight="1" x14ac:dyDescent="0.2">
      <c r="A666" s="155">
        <v>665</v>
      </c>
      <c r="B666" s="179">
        <v>44529</v>
      </c>
      <c r="C666" s="58" t="s">
        <v>115</v>
      </c>
      <c r="D666" s="58" t="s">
        <v>26</v>
      </c>
      <c r="E666" s="58" t="s">
        <v>469</v>
      </c>
      <c r="F666" s="10"/>
      <c r="G666" s="98" t="s">
        <v>3587</v>
      </c>
      <c r="H666" s="58" t="s">
        <v>28</v>
      </c>
      <c r="I666" s="58" t="s">
        <v>3588</v>
      </c>
      <c r="J666" s="181">
        <v>3177475690</v>
      </c>
      <c r="K666" s="181">
        <v>19</v>
      </c>
      <c r="L666" s="182"/>
      <c r="M666" s="11"/>
      <c r="N666" s="58" t="s">
        <v>3589</v>
      </c>
      <c r="O666" s="58" t="s">
        <v>3590</v>
      </c>
      <c r="P666" s="58">
        <v>0</v>
      </c>
      <c r="Q666" s="58">
        <v>0</v>
      </c>
      <c r="R666" s="58">
        <v>0</v>
      </c>
      <c r="S666" s="58">
        <v>1</v>
      </c>
      <c r="T666" s="58">
        <v>0</v>
      </c>
      <c r="U666" s="58">
        <v>0</v>
      </c>
      <c r="V666" s="58">
        <v>0</v>
      </c>
      <c r="W666" s="10"/>
      <c r="X666" s="10"/>
      <c r="Y666" s="58" t="s">
        <v>3586</v>
      </c>
      <c r="Z666" s="10"/>
      <c r="AA666" s="10"/>
      <c r="AB666" s="10"/>
      <c r="AC666" s="58">
        <v>100</v>
      </c>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5"/>
      <c r="CX666" s="15"/>
      <c r="CY666" s="15"/>
    </row>
    <row r="667" spans="1:103" ht="15" customHeight="1" x14ac:dyDescent="0.2">
      <c r="A667" s="155">
        <v>666</v>
      </c>
      <c r="B667" s="179">
        <v>44530</v>
      </c>
      <c r="C667" s="58" t="s">
        <v>25</v>
      </c>
      <c r="D667" s="58" t="s">
        <v>26</v>
      </c>
      <c r="E667" s="10"/>
      <c r="F667" s="10"/>
      <c r="G667" s="58" t="s">
        <v>3591</v>
      </c>
      <c r="H667" s="58" t="s">
        <v>28</v>
      </c>
      <c r="I667" s="58" t="s">
        <v>3592</v>
      </c>
      <c r="J667" s="181">
        <v>3143684065</v>
      </c>
      <c r="K667" s="181">
        <v>4</v>
      </c>
      <c r="L667" s="11"/>
      <c r="M667" s="11"/>
      <c r="N667" s="58" t="s">
        <v>3593</v>
      </c>
      <c r="O667" s="58" t="s">
        <v>3590</v>
      </c>
      <c r="P667" s="58">
        <v>0</v>
      </c>
      <c r="Q667" s="58">
        <v>0</v>
      </c>
      <c r="R667" s="58">
        <v>0</v>
      </c>
      <c r="S667" s="58">
        <v>1</v>
      </c>
      <c r="T667" s="58">
        <v>0</v>
      </c>
      <c r="U667" s="58">
        <v>9</v>
      </c>
      <c r="V667" s="58">
        <v>0</v>
      </c>
      <c r="W667" s="10"/>
      <c r="X667" s="10"/>
      <c r="Y667" s="58" t="s">
        <v>3069</v>
      </c>
      <c r="Z667" s="10"/>
      <c r="AA667" s="10"/>
      <c r="AB667" s="10"/>
      <c r="AC667" s="58">
        <v>140</v>
      </c>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5"/>
      <c r="CX667" s="15"/>
      <c r="CY667" s="15"/>
    </row>
    <row r="668" spans="1:103" ht="15" customHeight="1" x14ac:dyDescent="0.2">
      <c r="A668" s="155">
        <v>667</v>
      </c>
      <c r="B668" s="179">
        <v>44530</v>
      </c>
      <c r="C668" s="58" t="s">
        <v>131</v>
      </c>
      <c r="D668" s="58" t="s">
        <v>26</v>
      </c>
      <c r="E668" s="10"/>
      <c r="F668" s="10"/>
      <c r="G668" s="58" t="s">
        <v>3594</v>
      </c>
      <c r="H668" s="58" t="s">
        <v>101</v>
      </c>
      <c r="I668" s="58" t="s">
        <v>3595</v>
      </c>
      <c r="J668" s="181">
        <v>3178509848</v>
      </c>
      <c r="K668" s="181">
        <v>5</v>
      </c>
      <c r="L668" s="190">
        <v>1064743</v>
      </c>
      <c r="M668" s="182">
        <v>764933</v>
      </c>
      <c r="N668" s="58" t="s">
        <v>3596</v>
      </c>
      <c r="O668" s="58" t="s">
        <v>3597</v>
      </c>
      <c r="P668" s="58">
        <v>0</v>
      </c>
      <c r="Q668" s="58">
        <v>0</v>
      </c>
      <c r="R668" s="58">
        <v>0</v>
      </c>
      <c r="S668" s="58">
        <v>0</v>
      </c>
      <c r="T668" s="58">
        <v>1</v>
      </c>
      <c r="U668" s="58">
        <v>0</v>
      </c>
      <c r="V668" s="58">
        <v>0</v>
      </c>
      <c r="W668" s="10"/>
      <c r="X668" s="10"/>
      <c r="Y668" s="58" t="s">
        <v>3598</v>
      </c>
      <c r="Z668" s="10"/>
      <c r="AA668" s="10"/>
      <c r="AB668" s="10"/>
      <c r="AC668" s="58">
        <v>330</v>
      </c>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5"/>
      <c r="CX668" s="15"/>
      <c r="CY668" s="15"/>
    </row>
    <row r="669" spans="1:103" ht="15" customHeight="1" x14ac:dyDescent="0.2">
      <c r="A669" s="155">
        <v>668</v>
      </c>
      <c r="B669" s="179">
        <v>44530</v>
      </c>
      <c r="C669" s="58" t="s">
        <v>131</v>
      </c>
      <c r="D669" s="58" t="s">
        <v>63</v>
      </c>
      <c r="E669" s="10"/>
      <c r="F669" s="10"/>
      <c r="G669" s="58" t="s">
        <v>3599</v>
      </c>
      <c r="H669" s="58" t="s">
        <v>101</v>
      </c>
      <c r="I669" s="58" t="s">
        <v>3600</v>
      </c>
      <c r="J669" s="181">
        <v>3174325155</v>
      </c>
      <c r="K669" s="181">
        <v>2</v>
      </c>
      <c r="L669" s="190">
        <v>1097250</v>
      </c>
      <c r="M669" s="182">
        <v>765204</v>
      </c>
      <c r="N669" s="58" t="s">
        <v>3601</v>
      </c>
      <c r="O669" s="58" t="s">
        <v>3602</v>
      </c>
      <c r="P669" s="58">
        <v>5</v>
      </c>
      <c r="Q669" s="58">
        <v>0</v>
      </c>
      <c r="R669" s="58">
        <v>0</v>
      </c>
      <c r="S669" s="58">
        <v>0</v>
      </c>
      <c r="T669" s="58">
        <v>1</v>
      </c>
      <c r="U669" s="58">
        <v>0</v>
      </c>
      <c r="V669" s="58">
        <v>0</v>
      </c>
      <c r="W669" s="10"/>
      <c r="X669" s="10"/>
      <c r="Y669" s="58" t="s">
        <v>3603</v>
      </c>
      <c r="Z669" s="10"/>
      <c r="AA669" s="10"/>
      <c r="AB669" s="10"/>
      <c r="AC669" s="58">
        <v>540</v>
      </c>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5"/>
      <c r="CX669" s="15"/>
      <c r="CY669" s="15"/>
    </row>
    <row r="670" spans="1:103" ht="15" customHeight="1" x14ac:dyDescent="0.2">
      <c r="A670" s="155">
        <v>669</v>
      </c>
      <c r="B670" s="179">
        <v>44530</v>
      </c>
      <c r="C670" s="58" t="s">
        <v>131</v>
      </c>
      <c r="D670" s="58" t="s">
        <v>35</v>
      </c>
      <c r="E670" s="58" t="s">
        <v>469</v>
      </c>
      <c r="F670" s="179">
        <v>44194</v>
      </c>
      <c r="G670" s="58" t="s">
        <v>3604</v>
      </c>
      <c r="H670" s="58" t="s">
        <v>101</v>
      </c>
      <c r="I670" s="58" t="s">
        <v>3605</v>
      </c>
      <c r="J670" s="181">
        <v>3103726412</v>
      </c>
      <c r="K670" s="181">
        <v>5</v>
      </c>
      <c r="L670" s="190">
        <v>1065109</v>
      </c>
      <c r="M670" s="182">
        <v>764935</v>
      </c>
      <c r="N670" s="58" t="s">
        <v>3606</v>
      </c>
      <c r="O670" s="58" t="s">
        <v>3607</v>
      </c>
      <c r="P670" s="58">
        <v>2</v>
      </c>
      <c r="Q670" s="58">
        <v>0</v>
      </c>
      <c r="R670" s="58">
        <v>0</v>
      </c>
      <c r="S670" s="58">
        <v>0</v>
      </c>
      <c r="T670" s="58">
        <v>1</v>
      </c>
      <c r="U670" s="58">
        <v>0</v>
      </c>
      <c r="V670" s="58">
        <v>2</v>
      </c>
      <c r="W670" s="58" t="s">
        <v>42</v>
      </c>
      <c r="X670" s="10"/>
      <c r="Y670" s="58" t="s">
        <v>3608</v>
      </c>
      <c r="Z670" s="10"/>
      <c r="AA670" s="10"/>
      <c r="AB670" s="10"/>
      <c r="AC670" s="58">
        <v>190</v>
      </c>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5"/>
      <c r="CX670" s="15"/>
      <c r="CY670" s="15"/>
    </row>
    <row r="671" spans="1:103" ht="15" customHeight="1" x14ac:dyDescent="0.2">
      <c r="A671" s="155">
        <v>670</v>
      </c>
      <c r="B671" s="179">
        <v>44530</v>
      </c>
      <c r="C671" s="58" t="s">
        <v>131</v>
      </c>
      <c r="D671" s="58" t="s">
        <v>63</v>
      </c>
      <c r="E671" s="10"/>
      <c r="F671" s="10"/>
      <c r="G671" s="58" t="s">
        <v>3609</v>
      </c>
      <c r="H671" s="58" t="s">
        <v>101</v>
      </c>
      <c r="I671" s="58" t="s">
        <v>3610</v>
      </c>
      <c r="J671" s="181">
        <v>3103726412</v>
      </c>
      <c r="K671" s="181">
        <v>5</v>
      </c>
      <c r="L671" s="190">
        <v>1070222</v>
      </c>
      <c r="M671" s="181">
        <v>769550</v>
      </c>
      <c r="N671" s="58" t="s">
        <v>3606</v>
      </c>
      <c r="O671" s="58" t="s">
        <v>3611</v>
      </c>
      <c r="P671" s="58">
        <v>0</v>
      </c>
      <c r="Q671" s="58">
        <v>0</v>
      </c>
      <c r="R671" s="58">
        <v>0</v>
      </c>
      <c r="S671" s="58">
        <v>0</v>
      </c>
      <c r="T671" s="58">
        <v>1</v>
      </c>
      <c r="U671" s="58">
        <v>0</v>
      </c>
      <c r="V671" s="58">
        <v>0</v>
      </c>
      <c r="W671" s="10"/>
      <c r="X671" s="10"/>
      <c r="Y671" s="58" t="s">
        <v>3612</v>
      </c>
      <c r="Z671" s="10"/>
      <c r="AA671" s="10"/>
      <c r="AB671" s="10"/>
      <c r="AC671" s="58">
        <v>330</v>
      </c>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5"/>
      <c r="CX671" s="15"/>
      <c r="CY671" s="15"/>
    </row>
    <row r="672" spans="1:103" ht="15" customHeight="1" x14ac:dyDescent="0.2">
      <c r="A672" s="155">
        <v>671</v>
      </c>
      <c r="B672" s="179">
        <v>44530</v>
      </c>
      <c r="C672" s="58" t="s">
        <v>131</v>
      </c>
      <c r="D672" s="58" t="s">
        <v>35</v>
      </c>
      <c r="E672" s="58" t="s">
        <v>469</v>
      </c>
      <c r="F672" s="58" t="s">
        <v>3613</v>
      </c>
      <c r="G672" s="58" t="s">
        <v>3614</v>
      </c>
      <c r="H672" s="58" t="s">
        <v>101</v>
      </c>
      <c r="I672" s="58" t="s">
        <v>3615</v>
      </c>
      <c r="J672" s="181">
        <v>3014606640</v>
      </c>
      <c r="K672" s="181">
        <v>2</v>
      </c>
      <c r="L672" s="190">
        <v>1100172</v>
      </c>
      <c r="M672" s="182">
        <v>765192</v>
      </c>
      <c r="N672" s="58" t="s">
        <v>3616</v>
      </c>
      <c r="O672" s="58" t="s">
        <v>3617</v>
      </c>
      <c r="P672" s="58">
        <v>12</v>
      </c>
      <c r="Q672" s="58">
        <v>0</v>
      </c>
      <c r="R672" s="58">
        <v>0</v>
      </c>
      <c r="S672" s="58">
        <v>0</v>
      </c>
      <c r="T672" s="58">
        <v>2</v>
      </c>
      <c r="U672" s="58">
        <v>0</v>
      </c>
      <c r="V672" s="58">
        <v>8</v>
      </c>
      <c r="W672" s="58" t="s">
        <v>42</v>
      </c>
      <c r="X672" s="10"/>
      <c r="Y672" s="58" t="s">
        <v>3618</v>
      </c>
      <c r="Z672" s="10"/>
      <c r="AA672" s="10"/>
      <c r="AB672" s="10"/>
      <c r="AC672" s="58">
        <v>720</v>
      </c>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5"/>
      <c r="CX672" s="15"/>
      <c r="CY672" s="15"/>
    </row>
    <row r="673" spans="1:103" ht="15" customHeight="1" x14ac:dyDescent="0.2">
      <c r="A673" s="155">
        <v>672</v>
      </c>
      <c r="B673" s="179">
        <v>44530</v>
      </c>
      <c r="C673" s="58" t="s">
        <v>131</v>
      </c>
      <c r="D673" s="58" t="s">
        <v>63</v>
      </c>
      <c r="E673" s="10"/>
      <c r="F673" s="10"/>
      <c r="G673" s="58" t="s">
        <v>3619</v>
      </c>
      <c r="H673" s="58" t="s">
        <v>101</v>
      </c>
      <c r="I673" s="58" t="s">
        <v>3620</v>
      </c>
      <c r="J673" s="181">
        <v>6550121</v>
      </c>
      <c r="K673" s="181">
        <v>2</v>
      </c>
      <c r="L673" s="190">
        <v>1099806</v>
      </c>
      <c r="M673" s="182">
        <v>765189</v>
      </c>
      <c r="N673" s="58" t="s">
        <v>3621</v>
      </c>
      <c r="O673" s="58" t="s">
        <v>3622</v>
      </c>
      <c r="P673" s="58">
        <v>9</v>
      </c>
      <c r="Q673" s="58">
        <v>0</v>
      </c>
      <c r="R673" s="58">
        <v>0</v>
      </c>
      <c r="S673" s="58">
        <v>0</v>
      </c>
      <c r="T673" s="58">
        <v>1</v>
      </c>
      <c r="U673" s="58">
        <v>0</v>
      </c>
      <c r="V673" s="58">
        <v>0</v>
      </c>
      <c r="W673" s="10"/>
      <c r="X673" s="58"/>
      <c r="Y673" s="58" t="s">
        <v>3623</v>
      </c>
      <c r="Z673" s="10"/>
      <c r="AA673" s="10"/>
      <c r="AB673" s="10"/>
      <c r="AC673" s="58">
        <v>570</v>
      </c>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5"/>
      <c r="CX673" s="15"/>
      <c r="CY673" s="15"/>
    </row>
    <row r="674" spans="1:103" ht="15" customHeight="1" x14ac:dyDescent="0.2">
      <c r="A674" s="155">
        <v>673</v>
      </c>
      <c r="B674" s="180">
        <v>44531</v>
      </c>
      <c r="C674" s="58" t="s">
        <v>131</v>
      </c>
      <c r="D674" s="58" t="s">
        <v>26</v>
      </c>
      <c r="E674" s="10"/>
      <c r="F674" s="10"/>
      <c r="G674" s="58" t="s">
        <v>3624</v>
      </c>
      <c r="H674" s="58" t="s">
        <v>101</v>
      </c>
      <c r="I674" s="58" t="s">
        <v>3625</v>
      </c>
      <c r="J674" s="181">
        <v>6659756</v>
      </c>
      <c r="K674" s="181">
        <v>2</v>
      </c>
      <c r="L674" s="190">
        <v>1095059</v>
      </c>
      <c r="M674" s="182">
        <v>765171</v>
      </c>
      <c r="N674" s="58" t="s">
        <v>3626</v>
      </c>
      <c r="O674" s="58" t="s">
        <v>3627</v>
      </c>
      <c r="P674" s="58">
        <v>1</v>
      </c>
      <c r="Q674" s="58">
        <v>0</v>
      </c>
      <c r="R674" s="58">
        <v>0</v>
      </c>
      <c r="S674" s="58">
        <v>0</v>
      </c>
      <c r="T674" s="58">
        <v>1</v>
      </c>
      <c r="U674" s="58">
        <v>0</v>
      </c>
      <c r="V674" s="58">
        <v>0</v>
      </c>
      <c r="W674" s="10"/>
      <c r="X674" s="10"/>
      <c r="Y674" s="58" t="s">
        <v>3628</v>
      </c>
      <c r="Z674" s="10"/>
      <c r="AA674" s="10"/>
      <c r="AB674" s="10"/>
      <c r="AC674" s="58">
        <v>115</v>
      </c>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5"/>
      <c r="CX674" s="15"/>
      <c r="CY674" s="15"/>
    </row>
    <row r="675" spans="1:103" ht="15" customHeight="1" x14ac:dyDescent="0.2">
      <c r="A675" s="155">
        <v>674</v>
      </c>
      <c r="B675" s="180">
        <v>44531</v>
      </c>
      <c r="C675" s="58" t="s">
        <v>131</v>
      </c>
      <c r="D675" s="58" t="s">
        <v>26</v>
      </c>
      <c r="E675" s="10"/>
      <c r="F675" s="10"/>
      <c r="G675" s="58" t="s">
        <v>3629</v>
      </c>
      <c r="H675" s="58" t="s">
        <v>101</v>
      </c>
      <c r="I675" s="58" t="s">
        <v>3630</v>
      </c>
      <c r="J675" s="181" t="s">
        <v>3631</v>
      </c>
      <c r="K675" s="181">
        <v>2</v>
      </c>
      <c r="L675" s="190">
        <v>1091407</v>
      </c>
      <c r="M675" s="182">
        <v>765164</v>
      </c>
      <c r="N675" s="58" t="s">
        <v>3621</v>
      </c>
      <c r="O675" s="58" t="s">
        <v>3632</v>
      </c>
      <c r="P675" s="58">
        <v>0</v>
      </c>
      <c r="Q675" s="58">
        <v>0</v>
      </c>
      <c r="R675" s="58">
        <v>0</v>
      </c>
      <c r="S675" s="58">
        <v>0</v>
      </c>
      <c r="T675" s="58">
        <v>1</v>
      </c>
      <c r="U675" s="58">
        <v>0</v>
      </c>
      <c r="V675" s="58">
        <v>0</v>
      </c>
      <c r="W675" s="10"/>
      <c r="X675" s="10"/>
      <c r="Y675" s="58" t="s">
        <v>3633</v>
      </c>
      <c r="Z675" s="10"/>
      <c r="AA675" s="10"/>
      <c r="AB675" s="10"/>
      <c r="AC675" s="58">
        <v>150</v>
      </c>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5"/>
      <c r="CX675" s="15"/>
      <c r="CY675" s="15"/>
    </row>
    <row r="676" spans="1:103" ht="15" customHeight="1" x14ac:dyDescent="0.2">
      <c r="A676" s="155">
        <v>675</v>
      </c>
      <c r="B676" s="179">
        <v>44531</v>
      </c>
      <c r="C676" s="58" t="s">
        <v>131</v>
      </c>
      <c r="D676" s="58" t="s">
        <v>63</v>
      </c>
      <c r="E676" s="10"/>
      <c r="F676" s="10"/>
      <c r="G676" s="58" t="s">
        <v>3634</v>
      </c>
      <c r="H676" s="58" t="s">
        <v>101</v>
      </c>
      <c r="I676" s="58" t="s">
        <v>3635</v>
      </c>
      <c r="J676" s="181">
        <v>3451721</v>
      </c>
      <c r="K676" s="181">
        <v>2</v>
      </c>
      <c r="L676" s="190">
        <v>1089946</v>
      </c>
      <c r="M676" s="182">
        <v>765164</v>
      </c>
      <c r="N676" s="58" t="s">
        <v>3636</v>
      </c>
      <c r="O676" s="58" t="s">
        <v>3637</v>
      </c>
      <c r="P676" s="58">
        <v>0</v>
      </c>
      <c r="Q676" s="58">
        <v>0</v>
      </c>
      <c r="R676" s="58">
        <v>0</v>
      </c>
      <c r="S676" s="58">
        <v>0</v>
      </c>
      <c r="T676" s="58">
        <v>1</v>
      </c>
      <c r="U676" s="58">
        <v>0</v>
      </c>
      <c r="V676" s="58">
        <v>0</v>
      </c>
      <c r="W676" s="10"/>
      <c r="X676" s="10"/>
      <c r="Y676" s="58" t="s">
        <v>3638</v>
      </c>
      <c r="Z676" s="10"/>
      <c r="AA676" s="10"/>
      <c r="AB676" s="10"/>
      <c r="AC676" s="58">
        <v>120</v>
      </c>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5"/>
      <c r="CX676" s="15"/>
      <c r="CY676" s="15"/>
    </row>
    <row r="677" spans="1:103" ht="15" customHeight="1" x14ac:dyDescent="0.2">
      <c r="A677" s="155">
        <v>676</v>
      </c>
      <c r="B677" s="179">
        <v>44531</v>
      </c>
      <c r="C677" s="58" t="s">
        <v>115</v>
      </c>
      <c r="D677" s="58" t="s">
        <v>63</v>
      </c>
      <c r="E677" s="58" t="s">
        <v>469</v>
      </c>
      <c r="F677" s="10"/>
      <c r="G677" s="58" t="s">
        <v>3406</v>
      </c>
      <c r="H677" s="58" t="s">
        <v>101</v>
      </c>
      <c r="I677" s="58" t="s">
        <v>3639</v>
      </c>
      <c r="J677" s="181">
        <v>3186095597</v>
      </c>
      <c r="K677" s="181">
        <v>17</v>
      </c>
      <c r="L677" s="11"/>
      <c r="M677" s="11"/>
      <c r="N677" s="58" t="s">
        <v>3640</v>
      </c>
      <c r="O677" s="58" t="s">
        <v>3641</v>
      </c>
      <c r="P677" s="58">
        <v>6</v>
      </c>
      <c r="Q677" s="58">
        <v>0</v>
      </c>
      <c r="R677" s="58">
        <v>0</v>
      </c>
      <c r="S677" s="58">
        <v>0</v>
      </c>
      <c r="T677" s="58">
        <v>2</v>
      </c>
      <c r="U677" s="58"/>
      <c r="V677" s="58">
        <v>0</v>
      </c>
      <c r="W677" s="58"/>
      <c r="X677" s="10"/>
      <c r="Y677" s="58" t="s">
        <v>3642</v>
      </c>
      <c r="Z677" s="10"/>
      <c r="AA677" s="10"/>
      <c r="AB677" s="10"/>
      <c r="AC677" s="58">
        <v>227</v>
      </c>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5"/>
      <c r="CX677" s="15"/>
      <c r="CY677" s="15"/>
    </row>
    <row r="678" spans="1:103" ht="15" customHeight="1" x14ac:dyDescent="0.2">
      <c r="A678" s="155">
        <v>677</v>
      </c>
      <c r="B678" s="179">
        <v>44532</v>
      </c>
      <c r="C678" s="58" t="s">
        <v>3643</v>
      </c>
      <c r="D678" s="58" t="s">
        <v>26</v>
      </c>
      <c r="E678" s="58" t="s">
        <v>469</v>
      </c>
      <c r="F678" s="10"/>
      <c r="G678" s="58" t="s">
        <v>3644</v>
      </c>
      <c r="H678" s="58" t="s">
        <v>101</v>
      </c>
      <c r="I678" s="58" t="s">
        <v>3645</v>
      </c>
      <c r="J678" s="181">
        <v>3008581086</v>
      </c>
      <c r="K678" s="181">
        <v>17</v>
      </c>
      <c r="L678" s="11"/>
      <c r="M678" s="11"/>
      <c r="N678" s="58" t="s">
        <v>3646</v>
      </c>
      <c r="O678" s="58" t="s">
        <v>3647</v>
      </c>
      <c r="P678" s="58">
        <v>0</v>
      </c>
      <c r="Q678" s="58">
        <v>0</v>
      </c>
      <c r="R678" s="58">
        <v>0</v>
      </c>
      <c r="S678" s="58">
        <v>0</v>
      </c>
      <c r="T678" s="58">
        <v>1</v>
      </c>
      <c r="U678" s="58">
        <v>0</v>
      </c>
      <c r="V678" s="58">
        <v>0</v>
      </c>
      <c r="W678" s="10"/>
      <c r="X678" s="10"/>
      <c r="Y678" s="58" t="s">
        <v>3648</v>
      </c>
      <c r="Z678" s="10"/>
      <c r="AA678" s="10"/>
      <c r="AB678" s="10"/>
      <c r="AC678" s="58">
        <v>100</v>
      </c>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5"/>
      <c r="CX678" s="15"/>
      <c r="CY678" s="15"/>
    </row>
    <row r="679" spans="1:103" ht="15" customHeight="1" x14ac:dyDescent="0.2">
      <c r="A679" s="155">
        <v>678</v>
      </c>
      <c r="B679" s="179">
        <v>44532</v>
      </c>
      <c r="C679" s="58" t="s">
        <v>115</v>
      </c>
      <c r="D679" s="58" t="s">
        <v>26</v>
      </c>
      <c r="E679" s="58" t="s">
        <v>469</v>
      </c>
      <c r="F679" s="10"/>
      <c r="G679" s="58" t="s">
        <v>3649</v>
      </c>
      <c r="H679" s="58" t="s">
        <v>101</v>
      </c>
      <c r="I679" s="58" t="s">
        <v>3650</v>
      </c>
      <c r="J679" s="181">
        <v>3136500470</v>
      </c>
      <c r="K679" s="181">
        <v>17</v>
      </c>
      <c r="L679" s="11"/>
      <c r="M679" s="11"/>
      <c r="N679" s="58" t="s">
        <v>3651</v>
      </c>
      <c r="O679" s="58" t="s">
        <v>3652</v>
      </c>
      <c r="P679" s="58">
        <v>0</v>
      </c>
      <c r="Q679" s="58">
        <v>0</v>
      </c>
      <c r="R679" s="58">
        <v>0</v>
      </c>
      <c r="S679" s="58">
        <v>0</v>
      </c>
      <c r="T679" s="58">
        <v>2</v>
      </c>
      <c r="U679" s="58">
        <v>0</v>
      </c>
      <c r="V679" s="58">
        <v>0</v>
      </c>
      <c r="W679" s="10"/>
      <c r="X679" s="10"/>
      <c r="Y679" s="58" t="s">
        <v>3653</v>
      </c>
      <c r="Z679" s="10"/>
      <c r="AA679" s="10"/>
      <c r="AB679" s="10"/>
      <c r="AC679" s="58">
        <v>150</v>
      </c>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5"/>
      <c r="CX679" s="15"/>
      <c r="CY679" s="15"/>
    </row>
    <row r="680" spans="1:103" ht="15" customHeight="1" x14ac:dyDescent="0.2">
      <c r="A680" s="155">
        <v>679</v>
      </c>
      <c r="B680" s="179">
        <v>44532</v>
      </c>
      <c r="C680" s="58" t="s">
        <v>3654</v>
      </c>
      <c r="D680" s="58" t="s">
        <v>35</v>
      </c>
      <c r="E680" s="58" t="s">
        <v>469</v>
      </c>
      <c r="F680" s="180">
        <v>44411</v>
      </c>
      <c r="G680" s="58" t="s">
        <v>3655</v>
      </c>
      <c r="H680" s="58" t="s">
        <v>101</v>
      </c>
      <c r="I680" s="58" t="s">
        <v>3656</v>
      </c>
      <c r="J680" s="181" t="s">
        <v>3657</v>
      </c>
      <c r="K680" s="181">
        <v>17</v>
      </c>
      <c r="L680" s="11"/>
      <c r="M680" s="11"/>
      <c r="N680" s="58" t="s">
        <v>3651</v>
      </c>
      <c r="O680" s="58" t="s">
        <v>3658</v>
      </c>
      <c r="P680" s="58">
        <v>2</v>
      </c>
      <c r="Q680" s="58">
        <v>0</v>
      </c>
      <c r="R680" s="58">
        <v>0</v>
      </c>
      <c r="S680" s="58">
        <v>0</v>
      </c>
      <c r="T680" s="58">
        <v>1</v>
      </c>
      <c r="U680" s="58">
        <v>0</v>
      </c>
      <c r="V680" s="58">
        <v>2</v>
      </c>
      <c r="W680" s="58" t="s">
        <v>122</v>
      </c>
      <c r="X680" s="180">
        <v>44411</v>
      </c>
      <c r="Y680" s="58" t="s">
        <v>3659</v>
      </c>
      <c r="Z680" s="10"/>
      <c r="AA680" s="10"/>
      <c r="AB680" s="10"/>
      <c r="AC680" s="58">
        <v>80</v>
      </c>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5"/>
      <c r="CX680" s="15"/>
      <c r="CY680" s="15"/>
    </row>
    <row r="681" spans="1:103" ht="15" customHeight="1" x14ac:dyDescent="0.2">
      <c r="A681" s="155">
        <v>680</v>
      </c>
      <c r="B681" s="179">
        <v>44533</v>
      </c>
      <c r="C681" s="58" t="s">
        <v>131</v>
      </c>
      <c r="D681" s="58" t="s">
        <v>63</v>
      </c>
      <c r="E681" s="10"/>
      <c r="F681" s="10"/>
      <c r="G681" s="58" t="s">
        <v>3660</v>
      </c>
      <c r="H681" s="58" t="s">
        <v>101</v>
      </c>
      <c r="I681" s="58" t="s">
        <v>3661</v>
      </c>
      <c r="J681" s="181">
        <v>3991387</v>
      </c>
      <c r="K681" s="181">
        <v>22</v>
      </c>
      <c r="L681" s="190">
        <v>573857</v>
      </c>
      <c r="M681" s="182">
        <v>765298</v>
      </c>
      <c r="N681" s="58" t="s">
        <v>3662</v>
      </c>
      <c r="O681" s="58" t="s">
        <v>3663</v>
      </c>
      <c r="P681" s="58">
        <v>4</v>
      </c>
      <c r="Q681" s="58">
        <v>0</v>
      </c>
      <c r="R681" s="58">
        <v>0</v>
      </c>
      <c r="S681" s="58">
        <v>0</v>
      </c>
      <c r="T681" s="58">
        <v>1</v>
      </c>
      <c r="U681" s="58">
        <v>0</v>
      </c>
      <c r="V681" s="58">
        <v>0</v>
      </c>
      <c r="W681" s="10"/>
      <c r="X681" s="10"/>
      <c r="Y681" s="58" t="s">
        <v>3664</v>
      </c>
      <c r="Z681" s="10"/>
      <c r="AA681" s="10"/>
      <c r="AB681" s="10"/>
      <c r="AC681" s="58">
        <v>240</v>
      </c>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5"/>
      <c r="CX681" s="15"/>
      <c r="CY681" s="15"/>
    </row>
    <row r="682" spans="1:103" ht="15" customHeight="1" x14ac:dyDescent="0.2">
      <c r="A682" s="155">
        <v>681</v>
      </c>
      <c r="B682" s="179">
        <v>44533</v>
      </c>
      <c r="C682" s="58" t="s">
        <v>131</v>
      </c>
      <c r="D682" s="58" t="s">
        <v>63</v>
      </c>
      <c r="E682" s="10"/>
      <c r="F682" s="10"/>
      <c r="G682" s="58" t="s">
        <v>3665</v>
      </c>
      <c r="H682" s="58" t="s">
        <v>101</v>
      </c>
      <c r="I682" s="58" t="s">
        <v>3666</v>
      </c>
      <c r="J682" s="181" t="s">
        <v>3667</v>
      </c>
      <c r="K682" s="181">
        <v>22</v>
      </c>
      <c r="L682" s="190">
        <v>573857</v>
      </c>
      <c r="M682" s="182">
        <v>765283</v>
      </c>
      <c r="N682" s="58" t="s">
        <v>3668</v>
      </c>
      <c r="O682" s="10"/>
      <c r="P682" s="58">
        <v>2</v>
      </c>
      <c r="Q682" s="58">
        <v>0</v>
      </c>
      <c r="R682" s="58">
        <v>0</v>
      </c>
      <c r="S682" s="58">
        <v>0</v>
      </c>
      <c r="T682" s="58">
        <v>1</v>
      </c>
      <c r="U682" s="58">
        <v>0</v>
      </c>
      <c r="V682" s="58">
        <v>0</v>
      </c>
      <c r="W682" s="10"/>
      <c r="X682" s="10"/>
      <c r="Y682" s="58" t="s">
        <v>3669</v>
      </c>
      <c r="Z682" s="10"/>
      <c r="AA682" s="10"/>
      <c r="AB682" s="10"/>
      <c r="AC682" s="58">
        <v>150</v>
      </c>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5"/>
      <c r="CX682" s="15"/>
      <c r="CY682" s="15"/>
    </row>
    <row r="683" spans="1:103" ht="15" customHeight="1" x14ac:dyDescent="0.2">
      <c r="A683" s="155">
        <v>682</v>
      </c>
      <c r="B683" s="179">
        <v>44533</v>
      </c>
      <c r="C683" s="58" t="s">
        <v>2302</v>
      </c>
      <c r="D683" s="58" t="s">
        <v>35</v>
      </c>
      <c r="E683" s="58" t="s">
        <v>469</v>
      </c>
      <c r="F683" s="10"/>
      <c r="G683" s="58" t="s">
        <v>3670</v>
      </c>
      <c r="H683" s="58" t="s">
        <v>28</v>
      </c>
      <c r="I683" s="58" t="s">
        <v>3671</v>
      </c>
      <c r="J683" s="181">
        <v>4893333</v>
      </c>
      <c r="K683" s="181">
        <v>17</v>
      </c>
      <c r="L683" s="11"/>
      <c r="M683" s="11"/>
      <c r="N683" s="58" t="s">
        <v>3672</v>
      </c>
      <c r="O683" s="58" t="s">
        <v>3673</v>
      </c>
      <c r="P683" s="58">
        <v>0</v>
      </c>
      <c r="Q683" s="58">
        <v>0</v>
      </c>
      <c r="R683" s="58">
        <v>4</v>
      </c>
      <c r="S683" s="58">
        <v>0</v>
      </c>
      <c r="T683" s="58">
        <v>0</v>
      </c>
      <c r="U683" s="58">
        <v>7</v>
      </c>
      <c r="V683" s="58">
        <v>7</v>
      </c>
      <c r="W683" s="58" t="s">
        <v>3125</v>
      </c>
      <c r="X683" s="10"/>
      <c r="Y683" s="58" t="s">
        <v>3674</v>
      </c>
      <c r="Z683" s="10"/>
      <c r="AA683" s="10"/>
      <c r="AB683" s="10"/>
      <c r="AC683" s="58">
        <v>120</v>
      </c>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5"/>
      <c r="CX683" s="15"/>
      <c r="CY683" s="15"/>
    </row>
    <row r="684" spans="1:103" ht="15" customHeight="1" x14ac:dyDescent="0.2">
      <c r="A684" s="155">
        <v>683</v>
      </c>
      <c r="B684" s="180">
        <v>44539</v>
      </c>
      <c r="C684" s="58" t="s">
        <v>3654</v>
      </c>
      <c r="D684" s="58" t="s">
        <v>35</v>
      </c>
      <c r="E684" s="58" t="s">
        <v>469</v>
      </c>
      <c r="F684" s="179">
        <v>44517</v>
      </c>
      <c r="G684" s="58" t="s">
        <v>3675</v>
      </c>
      <c r="H684" s="58" t="s">
        <v>101</v>
      </c>
      <c r="I684" s="58" t="s">
        <v>3676</v>
      </c>
      <c r="J684" s="181">
        <v>3146633667</v>
      </c>
      <c r="K684" s="181">
        <v>19</v>
      </c>
      <c r="L684" s="11"/>
      <c r="M684" s="11"/>
      <c r="N684" s="58" t="s">
        <v>3677</v>
      </c>
      <c r="O684" s="58" t="s">
        <v>3678</v>
      </c>
      <c r="P684" s="58">
        <v>3</v>
      </c>
      <c r="Q684" s="58">
        <v>0</v>
      </c>
      <c r="R684" s="58">
        <v>0</v>
      </c>
      <c r="S684" s="58">
        <v>0</v>
      </c>
      <c r="T684" s="58">
        <v>1</v>
      </c>
      <c r="U684" s="58">
        <v>0</v>
      </c>
      <c r="V684" s="58">
        <v>3</v>
      </c>
      <c r="W684" s="58" t="s">
        <v>1809</v>
      </c>
      <c r="X684" s="179">
        <v>44517</v>
      </c>
      <c r="Y684" s="58" t="s">
        <v>3679</v>
      </c>
      <c r="Z684" s="10"/>
      <c r="AA684" s="10"/>
      <c r="AB684" s="10"/>
      <c r="AC684" s="58">
        <v>150</v>
      </c>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5"/>
      <c r="CX684" s="15"/>
      <c r="CY684" s="15"/>
    </row>
    <row r="685" spans="1:103" ht="15" customHeight="1" x14ac:dyDescent="0.2">
      <c r="A685" s="155">
        <v>684</v>
      </c>
      <c r="B685" s="180">
        <v>44539</v>
      </c>
      <c r="C685" s="58" t="s">
        <v>2302</v>
      </c>
      <c r="D685" s="58" t="s">
        <v>26</v>
      </c>
      <c r="E685" s="58" t="s">
        <v>469</v>
      </c>
      <c r="F685" s="10"/>
      <c r="G685" s="58" t="s">
        <v>3680</v>
      </c>
      <c r="H685" s="58" t="s">
        <v>101</v>
      </c>
      <c r="I685" s="58" t="s">
        <v>3681</v>
      </c>
      <c r="J685" s="181">
        <v>8962731</v>
      </c>
      <c r="K685" s="181">
        <v>3</v>
      </c>
      <c r="L685" s="11"/>
      <c r="M685" s="11"/>
      <c r="N685" s="58" t="s">
        <v>3682</v>
      </c>
      <c r="O685" s="58" t="s">
        <v>3683</v>
      </c>
      <c r="P685" s="58">
        <v>0</v>
      </c>
      <c r="Q685" s="58">
        <v>0</v>
      </c>
      <c r="R685" s="58">
        <v>0</v>
      </c>
      <c r="S685" s="58">
        <v>0</v>
      </c>
      <c r="T685" s="58">
        <v>1</v>
      </c>
      <c r="U685" s="58">
        <v>0</v>
      </c>
      <c r="V685" s="58">
        <v>0</v>
      </c>
      <c r="W685" s="10"/>
      <c r="X685" s="10"/>
      <c r="Y685" s="58" t="s">
        <v>3684</v>
      </c>
      <c r="Z685" s="10"/>
      <c r="AA685" s="10"/>
      <c r="AB685" s="10"/>
      <c r="AC685" s="58">
        <v>24</v>
      </c>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5"/>
      <c r="CX685" s="15"/>
      <c r="CY685" s="15"/>
    </row>
    <row r="686" spans="1:103" ht="15" customHeight="1" x14ac:dyDescent="0.2">
      <c r="A686" s="155">
        <v>685</v>
      </c>
      <c r="B686" s="180">
        <v>44539</v>
      </c>
      <c r="C686" s="58" t="s">
        <v>115</v>
      </c>
      <c r="D686" s="58" t="s">
        <v>26</v>
      </c>
      <c r="E686" s="58" t="s">
        <v>469</v>
      </c>
      <c r="F686" s="10"/>
      <c r="G686" s="58" t="s">
        <v>3685</v>
      </c>
      <c r="H686" s="58" t="s">
        <v>101</v>
      </c>
      <c r="I686" s="58" t="s">
        <v>3686</v>
      </c>
      <c r="J686" s="181">
        <v>3113087497</v>
      </c>
      <c r="K686" s="181">
        <v>2</v>
      </c>
      <c r="L686" s="11"/>
      <c r="M686" s="11"/>
      <c r="N686" s="58" t="s">
        <v>3687</v>
      </c>
      <c r="O686" s="58" t="s">
        <v>3688</v>
      </c>
      <c r="P686" s="58">
        <v>0</v>
      </c>
      <c r="Q686" s="58">
        <v>0</v>
      </c>
      <c r="R686" s="58">
        <v>0</v>
      </c>
      <c r="S686" s="58">
        <v>0</v>
      </c>
      <c r="T686" s="58">
        <v>1</v>
      </c>
      <c r="U686" s="58">
        <v>0</v>
      </c>
      <c r="V686" s="58">
        <v>0</v>
      </c>
      <c r="W686" s="10"/>
      <c r="X686" s="10"/>
      <c r="Y686" s="58" t="s">
        <v>3684</v>
      </c>
      <c r="Z686" s="10"/>
      <c r="AA686" s="10"/>
      <c r="AB686" s="10"/>
      <c r="AC686" s="58">
        <v>39</v>
      </c>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5"/>
      <c r="CX686" s="15"/>
      <c r="CY686" s="15"/>
    </row>
    <row r="687" spans="1:103" ht="15" customHeight="1" x14ac:dyDescent="0.2">
      <c r="A687" s="155">
        <v>686</v>
      </c>
      <c r="B687" s="195">
        <v>44539</v>
      </c>
      <c r="C687" s="196" t="s">
        <v>131</v>
      </c>
      <c r="D687" s="196" t="s">
        <v>35</v>
      </c>
      <c r="E687" s="196" t="s">
        <v>469</v>
      </c>
      <c r="F687" s="197">
        <v>44516</v>
      </c>
      <c r="G687" s="196" t="s">
        <v>3689</v>
      </c>
      <c r="H687" s="196" t="s">
        <v>28</v>
      </c>
      <c r="I687" s="196" t="s">
        <v>3690</v>
      </c>
      <c r="J687" s="198">
        <v>8830502</v>
      </c>
      <c r="K687" s="198">
        <v>2</v>
      </c>
      <c r="L687" s="199"/>
      <c r="M687" s="199"/>
      <c r="N687" s="196" t="s">
        <v>3691</v>
      </c>
      <c r="O687" s="200" t="s">
        <v>3692</v>
      </c>
      <c r="P687" s="201">
        <v>2</v>
      </c>
      <c r="Q687" s="201">
        <v>0</v>
      </c>
      <c r="R687" s="201">
        <v>0</v>
      </c>
      <c r="S687" s="201">
        <v>0</v>
      </c>
      <c r="T687" s="201">
        <v>0</v>
      </c>
      <c r="U687" s="201">
        <v>0</v>
      </c>
      <c r="V687" s="201">
        <v>1</v>
      </c>
      <c r="W687" s="196" t="s">
        <v>3105</v>
      </c>
      <c r="X687" s="202"/>
      <c r="Y687" s="196" t="s">
        <v>3693</v>
      </c>
      <c r="Z687" s="202"/>
      <c r="AA687" s="202"/>
      <c r="AB687" s="202"/>
      <c r="AC687" s="201">
        <v>60</v>
      </c>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5"/>
      <c r="CX687" s="15"/>
      <c r="CY687" s="15"/>
    </row>
    <row r="688" spans="1:103" ht="15" customHeight="1" x14ac:dyDescent="0.2">
      <c r="A688" s="155">
        <v>687</v>
      </c>
      <c r="B688" s="203">
        <v>44539</v>
      </c>
      <c r="C688" s="204" t="s">
        <v>131</v>
      </c>
      <c r="D688" s="204" t="s">
        <v>35</v>
      </c>
      <c r="E688" s="205"/>
      <c r="F688" s="206">
        <v>44446</v>
      </c>
      <c r="G688" s="204" t="s">
        <v>3694</v>
      </c>
      <c r="H688" s="204" t="s">
        <v>28</v>
      </c>
      <c r="I688" s="204" t="s">
        <v>3695</v>
      </c>
      <c r="J688" s="207">
        <v>4480002</v>
      </c>
      <c r="K688" s="207">
        <v>2</v>
      </c>
      <c r="L688" s="208">
        <v>951153</v>
      </c>
      <c r="M688" s="209">
        <v>765345</v>
      </c>
      <c r="N688" s="204" t="s">
        <v>3696</v>
      </c>
      <c r="O688" s="210" t="s">
        <v>3697</v>
      </c>
      <c r="P688" s="211">
        <v>0</v>
      </c>
      <c r="Q688" s="211">
        <v>0</v>
      </c>
      <c r="R688" s="211">
        <v>0</v>
      </c>
      <c r="S688" s="211">
        <v>1</v>
      </c>
      <c r="T688" s="211">
        <v>0</v>
      </c>
      <c r="U688" s="211">
        <v>0</v>
      </c>
      <c r="V688" s="211">
        <v>1</v>
      </c>
      <c r="W688" s="204" t="s">
        <v>122</v>
      </c>
      <c r="X688" s="205"/>
      <c r="Y688" s="204" t="s">
        <v>3698</v>
      </c>
      <c r="Z688" s="205"/>
      <c r="AA688" s="205"/>
      <c r="AB688" s="205"/>
      <c r="AC688" s="211">
        <v>50</v>
      </c>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5"/>
      <c r="CX688" s="15"/>
      <c r="CY688" s="15"/>
    </row>
    <row r="689" spans="1:103" ht="15" customHeight="1" x14ac:dyDescent="0.2">
      <c r="A689" s="155">
        <v>688</v>
      </c>
      <c r="B689" s="212">
        <v>44540</v>
      </c>
      <c r="C689" s="204" t="s">
        <v>131</v>
      </c>
      <c r="D689" s="204" t="s">
        <v>26</v>
      </c>
      <c r="E689" s="205"/>
      <c r="F689" s="205"/>
      <c r="G689" s="204" t="s">
        <v>3699</v>
      </c>
      <c r="H689" s="204" t="s">
        <v>28</v>
      </c>
      <c r="I689" s="204" t="s">
        <v>3700</v>
      </c>
      <c r="J689" s="207">
        <v>3113212191</v>
      </c>
      <c r="K689" s="207">
        <v>2</v>
      </c>
      <c r="L689" s="208">
        <v>993521</v>
      </c>
      <c r="M689" s="209">
        <v>765320</v>
      </c>
      <c r="N689" s="204" t="s">
        <v>3701</v>
      </c>
      <c r="O689" s="210" t="s">
        <v>3702</v>
      </c>
      <c r="P689" s="211">
        <v>0</v>
      </c>
      <c r="Q689" s="211">
        <v>0</v>
      </c>
      <c r="R689" s="211">
        <v>0</v>
      </c>
      <c r="S689" s="211">
        <v>2</v>
      </c>
      <c r="T689" s="211">
        <v>0</v>
      </c>
      <c r="U689" s="211">
        <v>0</v>
      </c>
      <c r="V689" s="211">
        <v>0</v>
      </c>
      <c r="W689" s="205"/>
      <c r="X689" s="205"/>
      <c r="Y689" s="204" t="s">
        <v>3703</v>
      </c>
      <c r="Z689" s="205"/>
      <c r="AA689" s="205"/>
      <c r="AB689" s="205"/>
      <c r="AC689" s="211">
        <v>350</v>
      </c>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5"/>
      <c r="CX689" s="15"/>
      <c r="CY689" s="15"/>
    </row>
    <row r="690" spans="1:103" ht="15" customHeight="1" x14ac:dyDescent="0.2">
      <c r="A690" s="155">
        <v>689</v>
      </c>
      <c r="B690" s="212">
        <v>44540</v>
      </c>
      <c r="C690" s="204" t="s">
        <v>131</v>
      </c>
      <c r="D690" s="204" t="s">
        <v>26</v>
      </c>
      <c r="E690" s="205"/>
      <c r="F690" s="205"/>
      <c r="G690" s="204" t="s">
        <v>3704</v>
      </c>
      <c r="H690" s="204" t="s">
        <v>101</v>
      </c>
      <c r="I690" s="204" t="s">
        <v>3705</v>
      </c>
      <c r="J690" s="207">
        <v>3103161160</v>
      </c>
      <c r="K690" s="207">
        <v>2</v>
      </c>
      <c r="L690" s="208">
        <v>1099806</v>
      </c>
      <c r="M690" s="209">
        <v>765167</v>
      </c>
      <c r="N690" s="204" t="s">
        <v>3621</v>
      </c>
      <c r="O690" s="210" t="s">
        <v>3706</v>
      </c>
      <c r="P690" s="211">
        <v>4</v>
      </c>
      <c r="Q690" s="211">
        <v>0</v>
      </c>
      <c r="R690" s="211">
        <v>0</v>
      </c>
      <c r="S690" s="211">
        <v>0</v>
      </c>
      <c r="T690" s="211">
        <v>1</v>
      </c>
      <c r="U690" s="211">
        <v>0</v>
      </c>
      <c r="V690" s="211">
        <v>0</v>
      </c>
      <c r="W690" s="205"/>
      <c r="X690" s="205"/>
      <c r="Y690" s="204" t="s">
        <v>3707</v>
      </c>
      <c r="Z690" s="205"/>
      <c r="AA690" s="205"/>
      <c r="AB690" s="205"/>
      <c r="AC690" s="204">
        <v>100</v>
      </c>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5"/>
      <c r="CX690" s="15"/>
      <c r="CY690" s="15"/>
    </row>
    <row r="691" spans="1:103" ht="15" customHeight="1" x14ac:dyDescent="0.2">
      <c r="A691" s="155">
        <v>690</v>
      </c>
      <c r="B691" s="212">
        <v>44540</v>
      </c>
      <c r="C691" s="204" t="s">
        <v>131</v>
      </c>
      <c r="D691" s="204" t="s">
        <v>26</v>
      </c>
      <c r="E691" s="205"/>
      <c r="F691" s="205"/>
      <c r="G691" s="204" t="s">
        <v>3708</v>
      </c>
      <c r="H691" s="204" t="s">
        <v>28</v>
      </c>
      <c r="I691" s="204" t="s">
        <v>3709</v>
      </c>
      <c r="J691" s="207">
        <v>3222722519</v>
      </c>
      <c r="K691" s="207">
        <v>4</v>
      </c>
      <c r="L691" s="208">
        <v>1035158</v>
      </c>
      <c r="M691" s="209">
        <v>765073</v>
      </c>
      <c r="N691" s="204" t="s">
        <v>3710</v>
      </c>
      <c r="O691" s="210" t="s">
        <v>3711</v>
      </c>
      <c r="P691" s="211">
        <v>0</v>
      </c>
      <c r="Q691" s="211">
        <v>0</v>
      </c>
      <c r="R691" s="211">
        <v>0</v>
      </c>
      <c r="S691" s="211">
        <v>1</v>
      </c>
      <c r="T691" s="211">
        <v>0</v>
      </c>
      <c r="U691" s="211">
        <v>0</v>
      </c>
      <c r="V691" s="211">
        <v>0</v>
      </c>
      <c r="W691" s="205"/>
      <c r="X691" s="205"/>
      <c r="Y691" s="204" t="s">
        <v>3712</v>
      </c>
      <c r="Z691" s="205"/>
      <c r="AA691" s="205"/>
      <c r="AB691" s="205"/>
      <c r="AC691" s="211">
        <v>450</v>
      </c>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5"/>
      <c r="CX691" s="15"/>
      <c r="CY691" s="15"/>
    </row>
    <row r="692" spans="1:103" ht="15" customHeight="1" x14ac:dyDescent="0.2">
      <c r="A692" s="155">
        <v>691</v>
      </c>
      <c r="B692" s="212">
        <v>44540</v>
      </c>
      <c r="C692" s="204" t="s">
        <v>131</v>
      </c>
      <c r="D692" s="204" t="s">
        <v>26</v>
      </c>
      <c r="E692" s="205"/>
      <c r="F692" s="205"/>
      <c r="G692" s="204" t="s">
        <v>3713</v>
      </c>
      <c r="H692" s="204" t="s">
        <v>28</v>
      </c>
      <c r="I692" s="204" t="s">
        <v>3714</v>
      </c>
      <c r="J692" s="207">
        <v>3186652848</v>
      </c>
      <c r="K692" s="207">
        <v>2</v>
      </c>
      <c r="L692" s="208">
        <v>1048307</v>
      </c>
      <c r="M692" s="209">
        <v>765158</v>
      </c>
      <c r="N692" s="204" t="s">
        <v>3715</v>
      </c>
      <c r="O692" s="210" t="s">
        <v>3716</v>
      </c>
      <c r="P692" s="211">
        <v>0</v>
      </c>
      <c r="Q692" s="211">
        <v>0</v>
      </c>
      <c r="R692" s="211">
        <v>0</v>
      </c>
      <c r="S692" s="211">
        <v>1</v>
      </c>
      <c r="T692" s="211">
        <v>0</v>
      </c>
      <c r="U692" s="211">
        <v>0</v>
      </c>
      <c r="V692" s="211">
        <v>0</v>
      </c>
      <c r="W692" s="205"/>
      <c r="X692" s="205"/>
      <c r="Y692" s="204" t="s">
        <v>3712</v>
      </c>
      <c r="Z692" s="205"/>
      <c r="AA692" s="205"/>
      <c r="AB692" s="205"/>
      <c r="AC692" s="211">
        <v>650</v>
      </c>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5"/>
      <c r="CX692" s="15"/>
      <c r="CY692" s="15"/>
    </row>
    <row r="693" spans="1:103" ht="15" customHeight="1" x14ac:dyDescent="0.2">
      <c r="A693" s="155">
        <v>692</v>
      </c>
      <c r="B693" s="212">
        <v>44540</v>
      </c>
      <c r="C693" s="204" t="s">
        <v>131</v>
      </c>
      <c r="D693" s="204" t="s">
        <v>26</v>
      </c>
      <c r="E693" s="205"/>
      <c r="F693" s="205"/>
      <c r="G693" s="204" t="s">
        <v>3717</v>
      </c>
      <c r="H693" s="204" t="s">
        <v>28</v>
      </c>
      <c r="I693" s="204" t="s">
        <v>3718</v>
      </c>
      <c r="J693" s="207">
        <v>3102320773</v>
      </c>
      <c r="K693" s="207">
        <v>4</v>
      </c>
      <c r="L693" s="208">
        <v>1045385</v>
      </c>
      <c r="M693" s="209">
        <v>765049</v>
      </c>
      <c r="N693" s="204" t="s">
        <v>3719</v>
      </c>
      <c r="O693" s="210" t="s">
        <v>3720</v>
      </c>
      <c r="P693" s="211">
        <v>0</v>
      </c>
      <c r="Q693" s="211">
        <v>0</v>
      </c>
      <c r="R693" s="211">
        <v>0</v>
      </c>
      <c r="S693" s="211">
        <v>1</v>
      </c>
      <c r="T693" s="211">
        <v>0</v>
      </c>
      <c r="U693" s="211">
        <v>0</v>
      </c>
      <c r="V693" s="211">
        <v>0</v>
      </c>
      <c r="W693" s="205"/>
      <c r="X693" s="205"/>
      <c r="Y693" s="204" t="s">
        <v>3712</v>
      </c>
      <c r="Z693" s="205"/>
      <c r="AA693" s="205"/>
      <c r="AB693" s="205"/>
      <c r="AC693" s="211">
        <v>400</v>
      </c>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5"/>
      <c r="CX693" s="15"/>
      <c r="CY693" s="15"/>
    </row>
    <row r="694" spans="1:103" ht="15" customHeight="1" x14ac:dyDescent="0.2">
      <c r="A694" s="155">
        <v>693</v>
      </c>
      <c r="B694" s="212">
        <v>44540</v>
      </c>
      <c r="C694" s="204" t="s">
        <v>131</v>
      </c>
      <c r="D694" s="204" t="s">
        <v>26</v>
      </c>
      <c r="E694" s="205"/>
      <c r="F694" s="205"/>
      <c r="G694" s="204" t="s">
        <v>3721</v>
      </c>
      <c r="H694" s="204" t="s">
        <v>3031</v>
      </c>
      <c r="I694" s="204" t="s">
        <v>3722</v>
      </c>
      <c r="J694" s="207">
        <v>6650024</v>
      </c>
      <c r="K694" s="207">
        <v>2</v>
      </c>
      <c r="L694" s="208">
        <v>1045020</v>
      </c>
      <c r="M694" s="209">
        <v>765153</v>
      </c>
      <c r="N694" s="204" t="s">
        <v>3723</v>
      </c>
      <c r="O694" s="210" t="s">
        <v>3724</v>
      </c>
      <c r="P694" s="211">
        <v>0</v>
      </c>
      <c r="Q694" s="211">
        <v>0</v>
      </c>
      <c r="R694" s="211">
        <v>0</v>
      </c>
      <c r="S694" s="211">
        <v>0</v>
      </c>
      <c r="T694" s="211">
        <v>1</v>
      </c>
      <c r="U694" s="211">
        <v>0</v>
      </c>
      <c r="V694" s="211">
        <v>0</v>
      </c>
      <c r="W694" s="205"/>
      <c r="X694" s="205"/>
      <c r="Y694" s="204" t="s">
        <v>3712</v>
      </c>
      <c r="Z694" s="205"/>
      <c r="AA694" s="205"/>
      <c r="AB694" s="205"/>
      <c r="AC694" s="211">
        <v>120</v>
      </c>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5"/>
      <c r="CX694" s="15"/>
      <c r="CY694" s="15"/>
    </row>
    <row r="695" spans="1:103" ht="15" customHeight="1" x14ac:dyDescent="0.2">
      <c r="A695" s="155">
        <v>694</v>
      </c>
      <c r="B695" s="212">
        <v>44540</v>
      </c>
      <c r="C695" s="204" t="s">
        <v>131</v>
      </c>
      <c r="D695" s="204" t="s">
        <v>35</v>
      </c>
      <c r="E695" s="205"/>
      <c r="F695" s="204" t="s">
        <v>3725</v>
      </c>
      <c r="G695" s="204" t="s">
        <v>3726</v>
      </c>
      <c r="H695" s="204" t="s">
        <v>101</v>
      </c>
      <c r="I695" s="204" t="s">
        <v>3727</v>
      </c>
      <c r="J695" s="207">
        <v>3128715026</v>
      </c>
      <c r="K695" s="207">
        <v>5</v>
      </c>
      <c r="L695" s="208">
        <v>1055247</v>
      </c>
      <c r="M695" s="209">
        <v>764993</v>
      </c>
      <c r="N695" s="204" t="s">
        <v>3728</v>
      </c>
      <c r="O695" s="210" t="s">
        <v>3729</v>
      </c>
      <c r="P695" s="211">
        <v>9</v>
      </c>
      <c r="Q695" s="211">
        <v>0</v>
      </c>
      <c r="R695" s="211">
        <v>0</v>
      </c>
      <c r="S695" s="211">
        <v>0</v>
      </c>
      <c r="T695" s="211">
        <v>1</v>
      </c>
      <c r="U695" s="211">
        <v>0</v>
      </c>
      <c r="V695" s="211">
        <v>0</v>
      </c>
      <c r="W695" s="204" t="s">
        <v>42</v>
      </c>
      <c r="X695" s="204" t="s">
        <v>3730</v>
      </c>
      <c r="Y695" s="204" t="s">
        <v>3731</v>
      </c>
      <c r="Z695" s="205"/>
      <c r="AA695" s="205"/>
      <c r="AB695" s="205"/>
      <c r="AC695" s="211">
        <v>840</v>
      </c>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5"/>
      <c r="CX695" s="15"/>
      <c r="CY695" s="15"/>
    </row>
    <row r="696" spans="1:103" ht="15" customHeight="1" x14ac:dyDescent="0.2">
      <c r="A696" s="155">
        <v>695</v>
      </c>
      <c r="B696" s="179">
        <v>44540</v>
      </c>
      <c r="C696" s="58" t="s">
        <v>3732</v>
      </c>
      <c r="D696" s="58" t="s">
        <v>26</v>
      </c>
      <c r="E696" s="10"/>
      <c r="F696" s="10"/>
      <c r="G696" s="58" t="s">
        <v>3733</v>
      </c>
      <c r="H696" s="58" t="s">
        <v>28</v>
      </c>
      <c r="I696" s="58" t="s">
        <v>3734</v>
      </c>
      <c r="J696" s="181">
        <v>3012698651</v>
      </c>
      <c r="K696" s="181">
        <v>10</v>
      </c>
      <c r="L696" s="182">
        <v>3433686</v>
      </c>
      <c r="M696" s="182">
        <v>76538694</v>
      </c>
      <c r="N696" s="58" t="s">
        <v>3735</v>
      </c>
      <c r="O696" s="194" t="s">
        <v>3736</v>
      </c>
      <c r="P696" s="58">
        <v>0</v>
      </c>
      <c r="Q696" s="58">
        <v>0</v>
      </c>
      <c r="R696" s="58">
        <v>0</v>
      </c>
      <c r="S696" s="58">
        <v>1</v>
      </c>
      <c r="T696" s="58">
        <v>0</v>
      </c>
      <c r="U696" s="58">
        <v>0</v>
      </c>
      <c r="V696" s="58">
        <v>0</v>
      </c>
      <c r="W696" s="10"/>
      <c r="X696" s="10"/>
      <c r="Y696" s="58" t="s">
        <v>3737</v>
      </c>
      <c r="Z696" s="10"/>
      <c r="AA696" s="10"/>
      <c r="AB696" s="10"/>
      <c r="AC696" s="58">
        <v>200</v>
      </c>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5"/>
      <c r="CX696" s="15"/>
      <c r="CY696" s="15"/>
    </row>
    <row r="697" spans="1:103" ht="15" customHeight="1" x14ac:dyDescent="0.2">
      <c r="A697" s="155">
        <v>696</v>
      </c>
      <c r="B697" s="179">
        <v>44540</v>
      </c>
      <c r="C697" s="58" t="s">
        <v>25</v>
      </c>
      <c r="D697" s="58" t="s">
        <v>26</v>
      </c>
      <c r="E697" s="10"/>
      <c r="F697" s="10"/>
      <c r="G697" s="58" t="s">
        <v>3738</v>
      </c>
      <c r="H697" s="58" t="s">
        <v>28</v>
      </c>
      <c r="I697" s="58" t="s">
        <v>3739</v>
      </c>
      <c r="J697" s="181">
        <v>5548284</v>
      </c>
      <c r="K697" s="181">
        <v>19</v>
      </c>
      <c r="L697" s="182">
        <v>3414339</v>
      </c>
      <c r="M697" s="182">
        <v>76538003</v>
      </c>
      <c r="N697" s="58" t="s">
        <v>3740</v>
      </c>
      <c r="O697" s="194" t="s">
        <v>3741</v>
      </c>
      <c r="P697" s="58">
        <v>6</v>
      </c>
      <c r="Q697" s="58">
        <v>0</v>
      </c>
      <c r="R697" s="58">
        <v>0</v>
      </c>
      <c r="S697" s="58">
        <v>0</v>
      </c>
      <c r="T697" s="58">
        <v>0</v>
      </c>
      <c r="U697" s="58">
        <v>0</v>
      </c>
      <c r="V697" s="58">
        <v>0</v>
      </c>
      <c r="W697" s="10"/>
      <c r="X697" s="10"/>
      <c r="Y697" s="58" t="s">
        <v>3742</v>
      </c>
      <c r="Z697" s="10"/>
      <c r="AA697" s="10"/>
      <c r="AB697" s="10"/>
      <c r="AC697" s="58">
        <v>500</v>
      </c>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5"/>
      <c r="CX697" s="15"/>
      <c r="CY697" s="15"/>
    </row>
    <row r="698" spans="1:103" ht="15" customHeight="1" x14ac:dyDescent="0.2">
      <c r="A698" s="155">
        <v>697</v>
      </c>
      <c r="B698" s="179">
        <v>44543</v>
      </c>
      <c r="C698" s="58" t="s">
        <v>25</v>
      </c>
      <c r="D698" s="58" t="s">
        <v>26</v>
      </c>
      <c r="E698" s="10"/>
      <c r="F698" s="10"/>
      <c r="G698" s="58" t="s">
        <v>3743</v>
      </c>
      <c r="H698" s="58" t="s">
        <v>28</v>
      </c>
      <c r="I698" s="58" t="s">
        <v>3744</v>
      </c>
      <c r="J698" s="181">
        <v>3135120718</v>
      </c>
      <c r="K698" s="181">
        <v>8</v>
      </c>
      <c r="L698" s="182">
        <v>3415234</v>
      </c>
      <c r="M698" s="182">
        <v>76523122</v>
      </c>
      <c r="N698" s="58" t="s">
        <v>3745</v>
      </c>
      <c r="O698" s="194" t="s">
        <v>3746</v>
      </c>
      <c r="P698" s="58">
        <v>0</v>
      </c>
      <c r="Q698" s="58">
        <v>0</v>
      </c>
      <c r="R698" s="58">
        <v>0</v>
      </c>
      <c r="S698" s="58">
        <v>1</v>
      </c>
      <c r="T698" s="58">
        <v>0</v>
      </c>
      <c r="U698" s="58">
        <v>0</v>
      </c>
      <c r="V698" s="58">
        <v>0</v>
      </c>
      <c r="W698" s="58"/>
      <c r="X698" s="10"/>
      <c r="Y698" s="58" t="s">
        <v>3747</v>
      </c>
      <c r="Z698" s="10"/>
      <c r="AA698" s="10"/>
      <c r="AB698" s="10"/>
      <c r="AC698" s="58">
        <v>200</v>
      </c>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5"/>
      <c r="CX698" s="15"/>
      <c r="CY698" s="15"/>
    </row>
    <row r="699" spans="1:103" ht="15" customHeight="1" x14ac:dyDescent="0.2">
      <c r="A699" s="155">
        <v>698</v>
      </c>
      <c r="B699" s="179">
        <v>44543</v>
      </c>
      <c r="C699" s="58" t="s">
        <v>3748</v>
      </c>
      <c r="D699" s="58" t="s">
        <v>3749</v>
      </c>
      <c r="E699" s="10"/>
      <c r="F699" s="10"/>
      <c r="G699" s="58" t="s">
        <v>3750</v>
      </c>
      <c r="H699" s="58" t="s">
        <v>28</v>
      </c>
      <c r="I699" s="58" t="s">
        <v>3751</v>
      </c>
      <c r="J699" s="181">
        <v>3157991266</v>
      </c>
      <c r="K699" s="181">
        <v>8</v>
      </c>
      <c r="L699" s="182">
        <v>3438152</v>
      </c>
      <c r="M699" s="182">
        <v>76507946</v>
      </c>
      <c r="N699" s="58" t="s">
        <v>3752</v>
      </c>
      <c r="O699" s="58" t="s">
        <v>1622</v>
      </c>
      <c r="P699" s="58">
        <v>1</v>
      </c>
      <c r="Q699" s="58">
        <v>0</v>
      </c>
      <c r="R699" s="58">
        <v>0</v>
      </c>
      <c r="S699" s="58">
        <v>0</v>
      </c>
      <c r="T699" s="58">
        <v>0</v>
      </c>
      <c r="U699" s="58">
        <v>0</v>
      </c>
      <c r="V699" s="58">
        <v>0</v>
      </c>
      <c r="W699" s="10"/>
      <c r="X699" s="10"/>
      <c r="Y699" s="58" t="s">
        <v>3753</v>
      </c>
      <c r="Z699" s="10"/>
      <c r="AA699" s="10"/>
      <c r="AB699" s="10"/>
      <c r="AC699" s="58">
        <v>120</v>
      </c>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5"/>
      <c r="CX699" s="15"/>
      <c r="CY699" s="15"/>
    </row>
    <row r="700" spans="1:103" ht="15" customHeight="1" x14ac:dyDescent="0.2">
      <c r="A700" s="155">
        <v>699</v>
      </c>
      <c r="B700" s="179">
        <v>44543</v>
      </c>
      <c r="C700" s="58" t="s">
        <v>25</v>
      </c>
      <c r="D700" s="58" t="s">
        <v>35</v>
      </c>
      <c r="E700" s="10"/>
      <c r="F700" s="180">
        <v>44461</v>
      </c>
      <c r="G700" s="58" t="s">
        <v>3754</v>
      </c>
      <c r="H700" s="58" t="s">
        <v>28</v>
      </c>
      <c r="I700" s="58" t="s">
        <v>3755</v>
      </c>
      <c r="J700" s="181">
        <v>3148910533</v>
      </c>
      <c r="K700" s="181">
        <v>2</v>
      </c>
      <c r="L700" s="182">
        <v>3460336</v>
      </c>
      <c r="M700" s="182">
        <v>76530546</v>
      </c>
      <c r="N700" s="58" t="s">
        <v>645</v>
      </c>
      <c r="O700" s="194" t="s">
        <v>3756</v>
      </c>
      <c r="P700" s="58">
        <v>6</v>
      </c>
      <c r="Q700" s="58">
        <v>0</v>
      </c>
      <c r="R700" s="58">
        <v>0</v>
      </c>
      <c r="S700" s="58">
        <v>0</v>
      </c>
      <c r="T700" s="58">
        <v>0</v>
      </c>
      <c r="U700" s="58">
        <v>0</v>
      </c>
      <c r="V700" s="58">
        <v>0</v>
      </c>
      <c r="W700" s="58" t="s">
        <v>42</v>
      </c>
      <c r="X700" s="10"/>
      <c r="Y700" s="58" t="s">
        <v>3757</v>
      </c>
      <c r="Z700" s="10"/>
      <c r="AA700" s="10"/>
      <c r="AB700" s="10"/>
      <c r="AC700" s="58">
        <v>500</v>
      </c>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5"/>
      <c r="CX700" s="15"/>
      <c r="CY700" s="15"/>
    </row>
    <row r="701" spans="1:103" ht="15" customHeight="1" x14ac:dyDescent="0.2">
      <c r="A701" s="213">
        <v>700</v>
      </c>
      <c r="B701" s="197">
        <v>44544</v>
      </c>
      <c r="C701" s="196" t="s">
        <v>131</v>
      </c>
      <c r="D701" s="196" t="s">
        <v>26</v>
      </c>
      <c r="E701" s="214"/>
      <c r="F701" s="202"/>
      <c r="G701" s="196" t="s">
        <v>3758</v>
      </c>
      <c r="H701" s="196" t="s">
        <v>101</v>
      </c>
      <c r="I701" s="58" t="s">
        <v>3759</v>
      </c>
      <c r="J701" s="181">
        <v>3152769277</v>
      </c>
      <c r="K701" s="181">
        <v>17</v>
      </c>
      <c r="L701" s="11"/>
      <c r="M701" s="11"/>
      <c r="N701" s="58" t="s">
        <v>3760</v>
      </c>
      <c r="O701" s="58" t="s">
        <v>3761</v>
      </c>
      <c r="P701" s="58">
        <v>6</v>
      </c>
      <c r="Q701" s="58">
        <v>0</v>
      </c>
      <c r="R701" s="58">
        <v>0</v>
      </c>
      <c r="S701" s="58">
        <v>0</v>
      </c>
      <c r="T701" s="58">
        <v>2</v>
      </c>
      <c r="U701" s="58">
        <v>0</v>
      </c>
      <c r="V701" s="58">
        <v>0</v>
      </c>
      <c r="W701" s="10"/>
      <c r="X701" s="10"/>
      <c r="Y701" s="58" t="s">
        <v>3762</v>
      </c>
      <c r="Z701" s="10"/>
      <c r="AA701" s="10"/>
      <c r="AB701" s="10"/>
      <c r="AC701" s="58">
        <v>360</v>
      </c>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5"/>
      <c r="CX701" s="15"/>
      <c r="CY701" s="15"/>
    </row>
    <row r="702" spans="1:103" ht="15" customHeight="1" x14ac:dyDescent="0.2">
      <c r="A702" s="215">
        <v>701</v>
      </c>
      <c r="B702" s="216">
        <v>44544</v>
      </c>
      <c r="C702" s="204" t="s">
        <v>131</v>
      </c>
      <c r="D702" s="204" t="s">
        <v>26</v>
      </c>
      <c r="E702" s="217"/>
      <c r="F702" s="205"/>
      <c r="G702" s="204" t="s">
        <v>3763</v>
      </c>
      <c r="H702" s="204" t="s">
        <v>101</v>
      </c>
      <c r="I702" s="58" t="s">
        <v>3764</v>
      </c>
      <c r="J702" s="181">
        <v>3184915749</v>
      </c>
      <c r="K702" s="181">
        <v>22</v>
      </c>
      <c r="L702" s="11"/>
      <c r="M702" s="11"/>
      <c r="N702" s="58" t="s">
        <v>3765</v>
      </c>
      <c r="O702" s="58" t="s">
        <v>3766</v>
      </c>
      <c r="P702" s="58">
        <v>2</v>
      </c>
      <c r="Q702" s="58">
        <v>0</v>
      </c>
      <c r="R702" s="58">
        <v>0</v>
      </c>
      <c r="S702" s="58">
        <v>0</v>
      </c>
      <c r="T702" s="58">
        <v>1</v>
      </c>
      <c r="U702" s="58">
        <v>0</v>
      </c>
      <c r="V702" s="58">
        <v>0</v>
      </c>
      <c r="W702" s="10"/>
      <c r="X702" s="10"/>
      <c r="Y702" s="58" t="s">
        <v>3767</v>
      </c>
      <c r="Z702" s="10"/>
      <c r="AA702" s="10"/>
      <c r="AB702" s="10"/>
      <c r="AC702" s="58">
        <v>270</v>
      </c>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5"/>
      <c r="CX702" s="15"/>
      <c r="CY702" s="15"/>
    </row>
    <row r="703" spans="1:103" ht="15" customHeight="1" x14ac:dyDescent="0.2">
      <c r="A703" s="215">
        <v>702</v>
      </c>
      <c r="B703" s="216">
        <v>44544</v>
      </c>
      <c r="C703" s="204" t="s">
        <v>131</v>
      </c>
      <c r="D703" s="204" t="s">
        <v>63</v>
      </c>
      <c r="E703" s="217"/>
      <c r="F703" s="205"/>
      <c r="G703" s="204" t="s">
        <v>3768</v>
      </c>
      <c r="H703" s="204" t="s">
        <v>101</v>
      </c>
      <c r="I703" s="58" t="s">
        <v>3769</v>
      </c>
      <c r="J703" s="181" t="s">
        <v>3770</v>
      </c>
      <c r="K703" s="181">
        <v>22</v>
      </c>
      <c r="L703" s="11"/>
      <c r="M703" s="11"/>
      <c r="N703" s="58" t="s">
        <v>3771</v>
      </c>
      <c r="O703" s="58" t="s">
        <v>3772</v>
      </c>
      <c r="P703" s="58">
        <v>4</v>
      </c>
      <c r="Q703" s="58">
        <v>0</v>
      </c>
      <c r="R703" s="58">
        <v>0</v>
      </c>
      <c r="S703" s="58">
        <v>0</v>
      </c>
      <c r="T703" s="58">
        <v>1</v>
      </c>
      <c r="U703" s="58">
        <v>0</v>
      </c>
      <c r="V703" s="58">
        <v>0</v>
      </c>
      <c r="W703" s="10"/>
      <c r="X703" s="10"/>
      <c r="Y703" s="58" t="s">
        <v>3773</v>
      </c>
      <c r="Z703" s="10"/>
      <c r="AA703" s="10"/>
      <c r="AB703" s="10"/>
      <c r="AC703" s="58">
        <v>760</v>
      </c>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5"/>
      <c r="CX703" s="15"/>
      <c r="CY703" s="15"/>
    </row>
    <row r="704" spans="1:103" ht="15" customHeight="1" x14ac:dyDescent="0.2">
      <c r="A704" s="215">
        <v>703</v>
      </c>
      <c r="B704" s="216">
        <v>44544</v>
      </c>
      <c r="C704" s="204" t="s">
        <v>131</v>
      </c>
      <c r="D704" s="204" t="s">
        <v>63</v>
      </c>
      <c r="E704" s="217"/>
      <c r="F704" s="205"/>
      <c r="G704" s="204" t="s">
        <v>3774</v>
      </c>
      <c r="H704" s="204" t="s">
        <v>101</v>
      </c>
      <c r="I704" s="58" t="s">
        <v>3775</v>
      </c>
      <c r="J704" s="181" t="s">
        <v>3776</v>
      </c>
      <c r="K704" s="181">
        <v>22</v>
      </c>
      <c r="L704" s="11"/>
      <c r="M704" s="11"/>
      <c r="N704" s="58" t="s">
        <v>2307</v>
      </c>
      <c r="O704" s="58" t="s">
        <v>3777</v>
      </c>
      <c r="P704" s="58">
        <v>6</v>
      </c>
      <c r="Q704" s="58">
        <v>0</v>
      </c>
      <c r="R704" s="58">
        <v>0</v>
      </c>
      <c r="S704" s="58">
        <v>0</v>
      </c>
      <c r="T704" s="58">
        <v>2</v>
      </c>
      <c r="U704" s="58">
        <v>0</v>
      </c>
      <c r="V704" s="58">
        <v>0</v>
      </c>
      <c r="W704" s="10"/>
      <c r="X704" s="10"/>
      <c r="Y704" s="58" t="s">
        <v>3778</v>
      </c>
      <c r="Z704" s="10"/>
      <c r="AA704" s="10"/>
      <c r="AB704" s="10"/>
      <c r="AC704" s="58">
        <v>540</v>
      </c>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5"/>
      <c r="CX704" s="15"/>
      <c r="CY704" s="15"/>
    </row>
    <row r="705" spans="1:103" ht="15" customHeight="1" x14ac:dyDescent="0.2">
      <c r="A705" s="215">
        <v>704</v>
      </c>
      <c r="B705" s="216">
        <v>44544</v>
      </c>
      <c r="C705" s="204" t="s">
        <v>131</v>
      </c>
      <c r="D705" s="204" t="s">
        <v>26</v>
      </c>
      <c r="E705" s="217"/>
      <c r="F705" s="205"/>
      <c r="G705" s="204" t="s">
        <v>3779</v>
      </c>
      <c r="H705" s="204" t="s">
        <v>28</v>
      </c>
      <c r="I705" s="58" t="s">
        <v>3780</v>
      </c>
      <c r="J705" s="181">
        <v>3233271813</v>
      </c>
      <c r="K705" s="181">
        <v>17</v>
      </c>
      <c r="L705" s="11"/>
      <c r="M705" s="11"/>
      <c r="N705" s="58" t="s">
        <v>3781</v>
      </c>
      <c r="O705" s="58" t="s">
        <v>3782</v>
      </c>
      <c r="P705" s="58">
        <v>0</v>
      </c>
      <c r="Q705" s="58">
        <v>0</v>
      </c>
      <c r="R705" s="58">
        <v>0</v>
      </c>
      <c r="S705" s="58">
        <v>1</v>
      </c>
      <c r="T705" s="58">
        <v>0</v>
      </c>
      <c r="U705" s="58">
        <v>0</v>
      </c>
      <c r="V705" s="58">
        <v>0</v>
      </c>
      <c r="W705" s="10"/>
      <c r="X705" s="10"/>
      <c r="Y705" s="58" t="s">
        <v>3783</v>
      </c>
      <c r="Z705" s="10"/>
      <c r="AA705" s="10"/>
      <c r="AB705" s="10"/>
      <c r="AC705" s="58">
        <v>450</v>
      </c>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5"/>
      <c r="CX705" s="15"/>
      <c r="CY705" s="15"/>
    </row>
    <row r="706" spans="1:103" ht="15" customHeight="1" x14ac:dyDescent="0.2">
      <c r="A706" s="215">
        <v>705</v>
      </c>
      <c r="B706" s="216">
        <v>44544</v>
      </c>
      <c r="C706" s="204" t="s">
        <v>115</v>
      </c>
      <c r="D706" s="204" t="s">
        <v>26</v>
      </c>
      <c r="E706" s="204" t="s">
        <v>469</v>
      </c>
      <c r="F706" s="205"/>
      <c r="G706" s="204" t="s">
        <v>3784</v>
      </c>
      <c r="H706" s="204" t="s">
        <v>101</v>
      </c>
      <c r="I706" s="58" t="s">
        <v>3785</v>
      </c>
      <c r="J706" s="181">
        <v>3136500470</v>
      </c>
      <c r="K706" s="181">
        <v>17</v>
      </c>
      <c r="L706" s="11"/>
      <c r="M706" s="11"/>
      <c r="N706" s="58" t="s">
        <v>533</v>
      </c>
      <c r="O706" s="58" t="s">
        <v>3786</v>
      </c>
      <c r="P706" s="58">
        <v>0</v>
      </c>
      <c r="Q706" s="58">
        <v>0</v>
      </c>
      <c r="R706" s="58">
        <v>0</v>
      </c>
      <c r="S706" s="58">
        <v>0</v>
      </c>
      <c r="T706" s="58">
        <v>1</v>
      </c>
      <c r="U706" s="58">
        <v>0</v>
      </c>
      <c r="V706" s="58">
        <v>0</v>
      </c>
      <c r="W706" s="10"/>
      <c r="X706" s="10"/>
      <c r="Y706" s="58" t="s">
        <v>3787</v>
      </c>
      <c r="Z706" s="10"/>
      <c r="AA706" s="10"/>
      <c r="AB706" s="10"/>
      <c r="AC706" s="58">
        <v>45</v>
      </c>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5"/>
      <c r="CX706" s="15"/>
      <c r="CY706" s="15"/>
    </row>
    <row r="707" spans="1:103" ht="15" customHeight="1" x14ac:dyDescent="0.2">
      <c r="A707" s="215">
        <v>706</v>
      </c>
      <c r="B707" s="216">
        <v>44544</v>
      </c>
      <c r="C707" s="204" t="s">
        <v>115</v>
      </c>
      <c r="D707" s="204" t="s">
        <v>63</v>
      </c>
      <c r="E707" s="204" t="s">
        <v>469</v>
      </c>
      <c r="F707" s="205"/>
      <c r="G707" s="204" t="s">
        <v>3788</v>
      </c>
      <c r="H707" s="204" t="s">
        <v>101</v>
      </c>
      <c r="I707" s="58" t="s">
        <v>3789</v>
      </c>
      <c r="J707" s="181">
        <v>3163185461</v>
      </c>
      <c r="K707" s="181">
        <v>17</v>
      </c>
      <c r="L707" s="11"/>
      <c r="M707" s="11"/>
      <c r="N707" s="58" t="s">
        <v>3790</v>
      </c>
      <c r="O707" s="58" t="s">
        <v>3791</v>
      </c>
      <c r="P707" s="58">
        <v>2</v>
      </c>
      <c r="Q707" s="58">
        <v>0</v>
      </c>
      <c r="R707" s="58">
        <v>0</v>
      </c>
      <c r="S707" s="58">
        <v>0</v>
      </c>
      <c r="T707" s="58">
        <v>2</v>
      </c>
      <c r="U707" s="58">
        <v>0</v>
      </c>
      <c r="V707" s="58">
        <v>0</v>
      </c>
      <c r="W707" s="10"/>
      <c r="X707" s="10"/>
      <c r="Y707" s="58" t="s">
        <v>3792</v>
      </c>
      <c r="Z707" s="10"/>
      <c r="AA707" s="10"/>
      <c r="AB707" s="10"/>
      <c r="AC707" s="58">
        <v>56</v>
      </c>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5"/>
      <c r="CX707" s="15"/>
      <c r="CY707" s="15"/>
    </row>
    <row r="708" spans="1:103" ht="15" customHeight="1" x14ac:dyDescent="0.2">
      <c r="A708" s="215">
        <v>707</v>
      </c>
      <c r="B708" s="216">
        <v>44544</v>
      </c>
      <c r="C708" s="204" t="s">
        <v>3793</v>
      </c>
      <c r="D708" s="204"/>
      <c r="E708" s="217"/>
      <c r="F708" s="205"/>
      <c r="G708" s="204" t="s">
        <v>3794</v>
      </c>
      <c r="H708" s="204" t="s">
        <v>101</v>
      </c>
      <c r="I708" s="58" t="s">
        <v>3795</v>
      </c>
      <c r="J708" s="181">
        <v>3163185461</v>
      </c>
      <c r="K708" s="181">
        <v>17</v>
      </c>
      <c r="L708" s="11"/>
      <c r="M708" s="11"/>
      <c r="N708" s="58" t="s">
        <v>3790</v>
      </c>
      <c r="O708" s="58" t="s">
        <v>3791</v>
      </c>
      <c r="P708" s="58">
        <v>0</v>
      </c>
      <c r="Q708" s="58">
        <v>0</v>
      </c>
      <c r="R708" s="58">
        <v>0</v>
      </c>
      <c r="S708" s="58">
        <v>0</v>
      </c>
      <c r="T708" s="58">
        <v>1</v>
      </c>
      <c r="U708" s="58">
        <v>0</v>
      </c>
      <c r="V708" s="58">
        <v>0</v>
      </c>
      <c r="W708" s="10"/>
      <c r="X708" s="10"/>
      <c r="Y708" s="58" t="s">
        <v>3787</v>
      </c>
      <c r="Z708" s="10"/>
      <c r="AA708" s="10"/>
      <c r="AB708" s="10"/>
      <c r="AC708" s="58">
        <v>45</v>
      </c>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5"/>
      <c r="CX708" s="15"/>
      <c r="CY708" s="15"/>
    </row>
    <row r="709" spans="1:103" ht="15" customHeight="1" x14ac:dyDescent="0.2">
      <c r="A709" s="215">
        <v>708</v>
      </c>
      <c r="B709" s="216">
        <v>44544</v>
      </c>
      <c r="C709" s="204" t="s">
        <v>131</v>
      </c>
      <c r="D709" s="204" t="s">
        <v>63</v>
      </c>
      <c r="E709" s="217"/>
      <c r="F709" s="205"/>
      <c r="G709" s="204" t="s">
        <v>3796</v>
      </c>
      <c r="H709" s="204" t="s">
        <v>101</v>
      </c>
      <c r="I709" s="58" t="s">
        <v>3797</v>
      </c>
      <c r="J709" s="181">
        <v>3173716505</v>
      </c>
      <c r="K709" s="181">
        <v>22</v>
      </c>
      <c r="L709" s="11"/>
      <c r="M709" s="11"/>
      <c r="N709" s="58" t="s">
        <v>3798</v>
      </c>
      <c r="O709" s="58" t="s">
        <v>3799</v>
      </c>
      <c r="P709" s="58">
        <v>5</v>
      </c>
      <c r="Q709" s="58">
        <v>0</v>
      </c>
      <c r="R709" s="58">
        <v>0</v>
      </c>
      <c r="S709" s="58">
        <v>0</v>
      </c>
      <c r="T709" s="58">
        <v>1</v>
      </c>
      <c r="U709" s="58">
        <v>0</v>
      </c>
      <c r="V709" s="58">
        <v>0</v>
      </c>
      <c r="W709" s="10"/>
      <c r="X709" s="10"/>
      <c r="Y709" s="58" t="s">
        <v>3800</v>
      </c>
      <c r="Z709" s="10"/>
      <c r="AA709" s="10"/>
      <c r="AB709" s="10"/>
      <c r="AC709" s="58">
        <v>480</v>
      </c>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5"/>
      <c r="CX709" s="15"/>
      <c r="CY709" s="15"/>
    </row>
    <row r="710" spans="1:103" ht="15" customHeight="1" x14ac:dyDescent="0.2">
      <c r="A710" s="155">
        <v>709</v>
      </c>
      <c r="B710" s="179">
        <v>44545</v>
      </c>
      <c r="C710" s="58" t="s">
        <v>115</v>
      </c>
      <c r="D710" s="58" t="s">
        <v>26</v>
      </c>
      <c r="E710" s="58" t="s">
        <v>469</v>
      </c>
      <c r="F710" s="10"/>
      <c r="G710" s="58" t="s">
        <v>3801</v>
      </c>
      <c r="H710" s="58" t="s">
        <v>101</v>
      </c>
      <c r="I710" s="58" t="s">
        <v>3802</v>
      </c>
      <c r="J710" s="181">
        <v>3429348</v>
      </c>
      <c r="K710" s="181">
        <v>19</v>
      </c>
      <c r="L710" s="11"/>
      <c r="M710" s="11"/>
      <c r="N710" s="58" t="s">
        <v>3803</v>
      </c>
      <c r="O710" s="58" t="s">
        <v>3804</v>
      </c>
      <c r="P710" s="58">
        <v>0</v>
      </c>
      <c r="Q710" s="58">
        <v>0</v>
      </c>
      <c r="R710" s="58">
        <v>0</v>
      </c>
      <c r="S710" s="58">
        <v>0</v>
      </c>
      <c r="T710" s="58">
        <v>1</v>
      </c>
      <c r="U710" s="58">
        <v>0</v>
      </c>
      <c r="V710" s="58">
        <v>0</v>
      </c>
      <c r="W710" s="10"/>
      <c r="X710" s="10"/>
      <c r="Y710" s="58" t="s">
        <v>3805</v>
      </c>
      <c r="Z710" s="10"/>
      <c r="AA710" s="10"/>
      <c r="AB710" s="10"/>
      <c r="AC710" s="58">
        <v>46</v>
      </c>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5"/>
      <c r="CX710" s="15"/>
      <c r="CY710" s="15"/>
    </row>
    <row r="711" spans="1:103" ht="15" customHeight="1" x14ac:dyDescent="0.2">
      <c r="A711" s="155">
        <v>710</v>
      </c>
      <c r="B711" s="179">
        <v>44544</v>
      </c>
      <c r="C711" s="58" t="s">
        <v>84</v>
      </c>
      <c r="D711" s="58" t="s">
        <v>26</v>
      </c>
      <c r="E711" s="58"/>
      <c r="F711" s="10"/>
      <c r="G711" s="58" t="s">
        <v>3806</v>
      </c>
      <c r="H711" s="58" t="s">
        <v>28</v>
      </c>
      <c r="I711" s="58" t="s">
        <v>3807</v>
      </c>
      <c r="J711" s="181">
        <v>3163213057</v>
      </c>
      <c r="K711" s="181">
        <v>5</v>
      </c>
      <c r="L711" s="11"/>
      <c r="M711" s="11"/>
      <c r="N711" s="58" t="s">
        <v>3808</v>
      </c>
      <c r="O711" s="58" t="s">
        <v>3809</v>
      </c>
      <c r="P711" s="58">
        <v>1</v>
      </c>
      <c r="Q711" s="58">
        <v>0</v>
      </c>
      <c r="R711" s="58">
        <v>0</v>
      </c>
      <c r="S711" s="58">
        <v>0</v>
      </c>
      <c r="T711" s="58">
        <v>0</v>
      </c>
      <c r="U711" s="58">
        <v>0</v>
      </c>
      <c r="V711" s="58">
        <v>0</v>
      </c>
      <c r="W711" s="10"/>
      <c r="X711" s="10"/>
      <c r="Y711" s="58" t="s">
        <v>3792</v>
      </c>
      <c r="Z711" s="10"/>
      <c r="AA711" s="10"/>
      <c r="AB711" s="10"/>
      <c r="AC711" s="58">
        <v>100</v>
      </c>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5"/>
      <c r="CX711" s="15"/>
      <c r="CY711" s="15"/>
    </row>
    <row r="712" spans="1:103" ht="15" customHeight="1" x14ac:dyDescent="0.2">
      <c r="A712" s="155">
        <v>711</v>
      </c>
      <c r="B712" s="179">
        <v>44544</v>
      </c>
      <c r="C712" s="58" t="s">
        <v>3574</v>
      </c>
      <c r="D712" s="58" t="s">
        <v>35</v>
      </c>
      <c r="E712" s="58"/>
      <c r="F712" s="10"/>
      <c r="G712" s="58" t="s">
        <v>3810</v>
      </c>
      <c r="H712" s="58" t="s">
        <v>28</v>
      </c>
      <c r="I712" s="58" t="s">
        <v>3811</v>
      </c>
      <c r="J712" s="181">
        <v>4865050</v>
      </c>
      <c r="K712" s="181">
        <v>5</v>
      </c>
      <c r="L712" s="11"/>
      <c r="M712" s="11"/>
      <c r="N712" s="58" t="s">
        <v>3812</v>
      </c>
      <c r="O712" s="58" t="s">
        <v>3813</v>
      </c>
      <c r="P712" s="58">
        <v>8</v>
      </c>
      <c r="Q712" s="58">
        <v>4</v>
      </c>
      <c r="R712" s="58">
        <v>0</v>
      </c>
      <c r="S712" s="58">
        <v>0</v>
      </c>
      <c r="T712" s="58">
        <v>0</v>
      </c>
      <c r="U712" s="58">
        <v>0</v>
      </c>
      <c r="V712" s="58">
        <v>0</v>
      </c>
      <c r="W712" s="10"/>
      <c r="X712" s="10"/>
      <c r="Y712" s="58" t="s">
        <v>3814</v>
      </c>
      <c r="Z712" s="10"/>
      <c r="AA712" s="10"/>
      <c r="AB712" s="10"/>
      <c r="AC712" s="58">
        <v>100</v>
      </c>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5"/>
      <c r="CX712" s="15"/>
      <c r="CY712" s="15"/>
    </row>
    <row r="713" spans="1:103" ht="15" customHeight="1" x14ac:dyDescent="0.2">
      <c r="A713" s="155">
        <v>712</v>
      </c>
      <c r="B713" s="179">
        <v>44544</v>
      </c>
      <c r="C713" s="58" t="s">
        <v>2087</v>
      </c>
      <c r="D713" s="58" t="s">
        <v>3749</v>
      </c>
      <c r="E713" s="58"/>
      <c r="F713" s="10"/>
      <c r="G713" s="58" t="s">
        <v>3815</v>
      </c>
      <c r="H713" s="58" t="s">
        <v>28</v>
      </c>
      <c r="I713" s="58" t="s">
        <v>3816</v>
      </c>
      <c r="J713" s="181">
        <v>3207392295</v>
      </c>
      <c r="K713" s="181">
        <v>5</v>
      </c>
      <c r="L713" s="11"/>
      <c r="M713" s="11"/>
      <c r="N713" s="58" t="s">
        <v>3817</v>
      </c>
      <c r="O713" s="58" t="s">
        <v>1622</v>
      </c>
      <c r="P713" s="58">
        <v>0</v>
      </c>
      <c r="Q713" s="58">
        <v>0</v>
      </c>
      <c r="R713" s="58">
        <v>0</v>
      </c>
      <c r="S713" s="58">
        <v>1</v>
      </c>
      <c r="T713" s="58">
        <v>0</v>
      </c>
      <c r="U713" s="58">
        <v>0</v>
      </c>
      <c r="V713" s="58">
        <v>0</v>
      </c>
      <c r="W713" s="58"/>
      <c r="X713" s="10"/>
      <c r="Y713" s="58" t="s">
        <v>3818</v>
      </c>
      <c r="Z713" s="10"/>
      <c r="AA713" s="10"/>
      <c r="AB713" s="10"/>
      <c r="AC713" s="58">
        <v>180</v>
      </c>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5"/>
      <c r="CX713" s="15"/>
      <c r="CY713" s="15"/>
    </row>
    <row r="714" spans="1:103" ht="15" customHeight="1" x14ac:dyDescent="0.2">
      <c r="A714" s="155">
        <v>713</v>
      </c>
      <c r="B714" s="179">
        <v>44544</v>
      </c>
      <c r="C714" s="58" t="s">
        <v>2087</v>
      </c>
      <c r="D714" s="58" t="s">
        <v>35</v>
      </c>
      <c r="E714" s="58"/>
      <c r="F714" s="10"/>
      <c r="G714" s="58" t="s">
        <v>3819</v>
      </c>
      <c r="H714" s="58" t="s">
        <v>28</v>
      </c>
      <c r="I714" s="58" t="s">
        <v>3820</v>
      </c>
      <c r="J714" s="181">
        <v>3153865267</v>
      </c>
      <c r="K714" s="181">
        <v>5</v>
      </c>
      <c r="L714" s="11"/>
      <c r="M714" s="11"/>
      <c r="N714" s="58" t="s">
        <v>3821</v>
      </c>
      <c r="O714" s="58" t="s">
        <v>3822</v>
      </c>
      <c r="P714" s="58">
        <v>2</v>
      </c>
      <c r="Q714" s="58">
        <v>0</v>
      </c>
      <c r="R714" s="58">
        <v>0</v>
      </c>
      <c r="S714" s="58">
        <v>0</v>
      </c>
      <c r="T714" s="58">
        <v>0</v>
      </c>
      <c r="U714" s="58">
        <v>0</v>
      </c>
      <c r="V714" s="58">
        <v>0</v>
      </c>
      <c r="W714" s="58"/>
      <c r="X714" s="10"/>
      <c r="Y714" s="58" t="s">
        <v>3823</v>
      </c>
      <c r="Z714" s="10"/>
      <c r="AA714" s="10"/>
      <c r="AB714" s="10"/>
      <c r="AC714" s="58">
        <v>200</v>
      </c>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5"/>
      <c r="CX714" s="15"/>
      <c r="CY714" s="15"/>
    </row>
    <row r="715" spans="1:103" ht="15" customHeight="1" x14ac:dyDescent="0.2">
      <c r="A715" s="155">
        <v>714</v>
      </c>
      <c r="B715" s="179">
        <v>44545</v>
      </c>
      <c r="C715" s="58" t="s">
        <v>115</v>
      </c>
      <c r="D715" s="58" t="s">
        <v>26</v>
      </c>
      <c r="E715" s="58" t="s">
        <v>469</v>
      </c>
      <c r="F715" s="10"/>
      <c r="G715" s="58" t="s">
        <v>3824</v>
      </c>
      <c r="H715" s="58" t="s">
        <v>101</v>
      </c>
      <c r="I715" s="58" t="s">
        <v>3825</v>
      </c>
      <c r="J715" s="181" t="s">
        <v>3826</v>
      </c>
      <c r="K715" s="181">
        <v>19</v>
      </c>
      <c r="L715" s="11"/>
      <c r="M715" s="11"/>
      <c r="N715" s="58" t="s">
        <v>3827</v>
      </c>
      <c r="O715" s="58" t="s">
        <v>3828</v>
      </c>
      <c r="P715" s="58">
        <v>0</v>
      </c>
      <c r="Q715" s="58">
        <v>0</v>
      </c>
      <c r="R715" s="58">
        <v>0</v>
      </c>
      <c r="S715" s="58">
        <v>0</v>
      </c>
      <c r="T715" s="58">
        <v>1</v>
      </c>
      <c r="U715" s="58">
        <v>0</v>
      </c>
      <c r="V715" s="58">
        <v>0</v>
      </c>
      <c r="W715" s="10"/>
      <c r="X715" s="10"/>
      <c r="Y715" s="58" t="s">
        <v>3805</v>
      </c>
      <c r="Z715" s="10"/>
      <c r="AA715" s="10"/>
      <c r="AB715" s="10"/>
      <c r="AC715" s="58">
        <v>48</v>
      </c>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5"/>
      <c r="CX715" s="15"/>
      <c r="CY715" s="15"/>
    </row>
    <row r="716" spans="1:103" ht="15" customHeight="1" x14ac:dyDescent="0.2">
      <c r="A716" s="155">
        <v>715</v>
      </c>
      <c r="B716" s="179">
        <v>44545</v>
      </c>
      <c r="C716" s="58" t="s">
        <v>2302</v>
      </c>
      <c r="D716" s="58" t="s">
        <v>63</v>
      </c>
      <c r="E716" s="58" t="s">
        <v>469</v>
      </c>
      <c r="F716" s="10"/>
      <c r="G716" s="58" t="s">
        <v>3829</v>
      </c>
      <c r="H716" s="58" t="s">
        <v>101</v>
      </c>
      <c r="I716" s="58" t="s">
        <v>3830</v>
      </c>
      <c r="J716" s="181">
        <v>3003306566</v>
      </c>
      <c r="K716" s="181">
        <v>19</v>
      </c>
      <c r="L716" s="11"/>
      <c r="M716" s="11"/>
      <c r="N716" s="58" t="s">
        <v>3831</v>
      </c>
      <c r="O716" s="58" t="s">
        <v>3832</v>
      </c>
      <c r="P716" s="58">
        <v>1</v>
      </c>
      <c r="Q716" s="58">
        <v>0</v>
      </c>
      <c r="R716" s="58">
        <v>0</v>
      </c>
      <c r="S716" s="58">
        <v>0</v>
      </c>
      <c r="T716" s="58">
        <v>2</v>
      </c>
      <c r="U716" s="58">
        <v>0</v>
      </c>
      <c r="V716" s="58">
        <v>0</v>
      </c>
      <c r="W716" s="10"/>
      <c r="X716" s="10"/>
      <c r="Y716" s="58" t="s">
        <v>3833</v>
      </c>
      <c r="Z716" s="10"/>
      <c r="AA716" s="10"/>
      <c r="AB716" s="10"/>
      <c r="AC716" s="58">
        <v>14</v>
      </c>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5"/>
      <c r="CX716" s="15"/>
      <c r="CY716" s="15"/>
    </row>
    <row r="717" spans="1:103" ht="15" customHeight="1" x14ac:dyDescent="0.2">
      <c r="A717" s="155">
        <v>716</v>
      </c>
      <c r="B717" s="218">
        <v>44545</v>
      </c>
      <c r="C717" s="196" t="s">
        <v>131</v>
      </c>
      <c r="D717" s="196" t="s">
        <v>35</v>
      </c>
      <c r="E717" s="196" t="s">
        <v>469</v>
      </c>
      <c r="F717" s="197">
        <v>44530</v>
      </c>
      <c r="G717" s="196" t="s">
        <v>3834</v>
      </c>
      <c r="H717" s="196" t="s">
        <v>101</v>
      </c>
      <c r="I717" s="58" t="s">
        <v>3835</v>
      </c>
      <c r="J717" s="181">
        <v>3088186</v>
      </c>
      <c r="K717" s="181">
        <v>22</v>
      </c>
      <c r="L717" s="11"/>
      <c r="M717" s="11"/>
      <c r="N717" s="58" t="s">
        <v>3836</v>
      </c>
      <c r="O717" s="58" t="s">
        <v>3837</v>
      </c>
      <c r="P717" s="58">
        <v>8</v>
      </c>
      <c r="Q717" s="58">
        <v>0</v>
      </c>
      <c r="R717" s="58">
        <v>0</v>
      </c>
      <c r="S717" s="58">
        <v>0</v>
      </c>
      <c r="T717" s="58">
        <v>1</v>
      </c>
      <c r="U717" s="58">
        <v>0</v>
      </c>
      <c r="V717" s="58">
        <v>8</v>
      </c>
      <c r="W717" s="58" t="s">
        <v>3838</v>
      </c>
      <c r="X717" s="179">
        <v>44530</v>
      </c>
      <c r="Y717" s="58" t="s">
        <v>3839</v>
      </c>
      <c r="Z717" s="10"/>
      <c r="AA717" s="10"/>
      <c r="AB717" s="10"/>
      <c r="AC717" s="58">
        <v>480</v>
      </c>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5"/>
      <c r="CX717" s="15"/>
      <c r="CY717" s="15"/>
    </row>
    <row r="718" spans="1:103" ht="15" customHeight="1" x14ac:dyDescent="0.2">
      <c r="A718" s="155">
        <v>717</v>
      </c>
      <c r="B718" s="212">
        <v>44545</v>
      </c>
      <c r="C718" s="204" t="s">
        <v>131</v>
      </c>
      <c r="D718" s="204" t="s">
        <v>35</v>
      </c>
      <c r="E718" s="204" t="s">
        <v>469</v>
      </c>
      <c r="F718" s="204" t="s">
        <v>3840</v>
      </c>
      <c r="G718" s="204" t="s">
        <v>3841</v>
      </c>
      <c r="H718" s="204" t="s">
        <v>101</v>
      </c>
      <c r="I718" s="58" t="s">
        <v>3842</v>
      </c>
      <c r="J718" s="181" t="s">
        <v>3843</v>
      </c>
      <c r="K718" s="181">
        <v>22</v>
      </c>
      <c r="L718" s="11"/>
      <c r="M718" s="11"/>
      <c r="N718" s="58" t="s">
        <v>3831</v>
      </c>
      <c r="O718" s="58" t="s">
        <v>3844</v>
      </c>
      <c r="P718" s="58">
        <v>5</v>
      </c>
      <c r="Q718" s="58">
        <v>0</v>
      </c>
      <c r="R718" s="58">
        <v>0</v>
      </c>
      <c r="S718" s="58">
        <v>0</v>
      </c>
      <c r="T718" s="58">
        <v>1</v>
      </c>
      <c r="U718" s="58">
        <v>0</v>
      </c>
      <c r="V718" s="58">
        <v>5</v>
      </c>
      <c r="W718" s="58" t="s">
        <v>3845</v>
      </c>
      <c r="X718" s="58" t="s">
        <v>3840</v>
      </c>
      <c r="Y718" s="58" t="s">
        <v>3846</v>
      </c>
      <c r="Z718" s="10"/>
      <c r="AA718" s="10"/>
      <c r="AB718" s="10"/>
      <c r="AC718" s="58">
        <v>480</v>
      </c>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5"/>
      <c r="CX718" s="15"/>
      <c r="CY718" s="15"/>
    </row>
    <row r="719" spans="1:103" ht="15" customHeight="1" x14ac:dyDescent="0.2">
      <c r="A719" s="155">
        <v>718</v>
      </c>
      <c r="B719" s="212">
        <v>44545</v>
      </c>
      <c r="C719" s="204" t="s">
        <v>131</v>
      </c>
      <c r="D719" s="204" t="s">
        <v>63</v>
      </c>
      <c r="E719" s="205"/>
      <c r="F719" s="205"/>
      <c r="G719" s="204" t="s">
        <v>3847</v>
      </c>
      <c r="H719" s="204" t="s">
        <v>101</v>
      </c>
      <c r="I719" s="58" t="s">
        <v>3848</v>
      </c>
      <c r="J719" s="181">
        <v>3127220401</v>
      </c>
      <c r="K719" s="181">
        <v>22</v>
      </c>
      <c r="L719" s="11"/>
      <c r="M719" s="11"/>
      <c r="N719" s="58" t="s">
        <v>3831</v>
      </c>
      <c r="O719" s="58" t="s">
        <v>3849</v>
      </c>
      <c r="P719" s="58">
        <v>5</v>
      </c>
      <c r="Q719" s="58">
        <v>0</v>
      </c>
      <c r="R719" s="58">
        <v>0</v>
      </c>
      <c r="S719" s="58">
        <v>0</v>
      </c>
      <c r="T719" s="58">
        <v>1</v>
      </c>
      <c r="U719" s="58">
        <v>0</v>
      </c>
      <c r="V719" s="58">
        <v>0</v>
      </c>
      <c r="W719" s="10"/>
      <c r="X719" s="10"/>
      <c r="Y719" s="58" t="s">
        <v>3850</v>
      </c>
      <c r="Z719" s="10"/>
      <c r="AA719" s="10"/>
      <c r="AB719" s="10"/>
      <c r="AC719" s="58">
        <v>480</v>
      </c>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5"/>
      <c r="CX719" s="15"/>
      <c r="CY719" s="15"/>
    </row>
    <row r="720" spans="1:103" ht="15" customHeight="1" x14ac:dyDescent="0.2">
      <c r="A720" s="155">
        <v>719</v>
      </c>
      <c r="B720" s="212">
        <v>44545</v>
      </c>
      <c r="C720" s="204" t="s">
        <v>3574</v>
      </c>
      <c r="D720" s="204" t="s">
        <v>26</v>
      </c>
      <c r="E720" s="205"/>
      <c r="F720" s="206"/>
      <c r="G720" s="204" t="s">
        <v>3851</v>
      </c>
      <c r="H720" s="204" t="s">
        <v>28</v>
      </c>
      <c r="I720" s="58" t="s">
        <v>3852</v>
      </c>
      <c r="J720" s="181">
        <v>3102841064</v>
      </c>
      <c r="K720" s="181">
        <v>3</v>
      </c>
      <c r="L720" s="11"/>
      <c r="M720" s="11"/>
      <c r="N720" s="58" t="s">
        <v>3853</v>
      </c>
      <c r="O720" s="58" t="s">
        <v>3854</v>
      </c>
      <c r="P720" s="58">
        <v>0</v>
      </c>
      <c r="Q720" s="58">
        <v>1</v>
      </c>
      <c r="R720" s="58">
        <v>0</v>
      </c>
      <c r="S720" s="58">
        <v>0</v>
      </c>
      <c r="T720" s="58">
        <v>0</v>
      </c>
      <c r="U720" s="58">
        <v>0</v>
      </c>
      <c r="V720" s="58">
        <v>0</v>
      </c>
      <c r="W720" s="58"/>
      <c r="X720" s="180"/>
      <c r="Y720" s="58" t="s">
        <v>3800</v>
      </c>
      <c r="Z720" s="10"/>
      <c r="AA720" s="10"/>
      <c r="AB720" s="10"/>
      <c r="AC720" s="58">
        <v>200</v>
      </c>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5"/>
      <c r="CX720" s="15"/>
      <c r="CY720" s="15"/>
    </row>
    <row r="721" spans="1:103" ht="15" customHeight="1" x14ac:dyDescent="0.2">
      <c r="A721" s="155">
        <v>720</v>
      </c>
      <c r="B721" s="212">
        <v>44545</v>
      </c>
      <c r="C721" s="204" t="s">
        <v>3574</v>
      </c>
      <c r="D721" s="204" t="s">
        <v>680</v>
      </c>
      <c r="E721" s="205"/>
      <c r="F721" s="206"/>
      <c r="G721" s="204" t="s">
        <v>3855</v>
      </c>
      <c r="H721" s="204" t="s">
        <v>101</v>
      </c>
      <c r="I721" s="58" t="s">
        <v>3856</v>
      </c>
      <c r="J721" s="181">
        <v>3182658716</v>
      </c>
      <c r="K721" s="181">
        <v>17</v>
      </c>
      <c r="L721" s="11"/>
      <c r="M721" s="11"/>
      <c r="N721" s="58" t="s">
        <v>3857</v>
      </c>
      <c r="O721" s="58" t="s">
        <v>3858</v>
      </c>
      <c r="P721" s="58">
        <v>1</v>
      </c>
      <c r="Q721" s="58">
        <v>0</v>
      </c>
      <c r="R721" s="58">
        <v>0</v>
      </c>
      <c r="S721" s="58">
        <v>0</v>
      </c>
      <c r="T721" s="58">
        <v>0</v>
      </c>
      <c r="U721" s="58">
        <v>0</v>
      </c>
      <c r="V721" s="58">
        <v>0</v>
      </c>
      <c r="W721" s="58"/>
      <c r="X721" s="180"/>
      <c r="Y721" s="58" t="s">
        <v>3859</v>
      </c>
      <c r="Z721" s="10"/>
      <c r="AA721" s="10"/>
      <c r="AB721" s="10"/>
      <c r="AC721" s="58">
        <v>240</v>
      </c>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5"/>
      <c r="CX721" s="15"/>
      <c r="CY721" s="15"/>
    </row>
    <row r="722" spans="1:103" ht="15" customHeight="1" x14ac:dyDescent="0.2">
      <c r="A722" s="155">
        <v>721</v>
      </c>
      <c r="B722" s="212">
        <v>44545</v>
      </c>
      <c r="C722" s="204" t="s">
        <v>3860</v>
      </c>
      <c r="D722" s="204" t="s">
        <v>3861</v>
      </c>
      <c r="E722" s="205"/>
      <c r="F722" s="206"/>
      <c r="G722" s="204" t="s">
        <v>3862</v>
      </c>
      <c r="H722" s="204" t="s">
        <v>28</v>
      </c>
      <c r="I722" s="58" t="s">
        <v>3863</v>
      </c>
      <c r="J722" s="181">
        <v>8821515</v>
      </c>
      <c r="K722" s="181">
        <v>3</v>
      </c>
      <c r="L722" s="11"/>
      <c r="M722" s="11"/>
      <c r="N722" s="58" t="s">
        <v>3864</v>
      </c>
      <c r="O722" s="58" t="s">
        <v>1622</v>
      </c>
      <c r="P722" s="58">
        <v>0</v>
      </c>
      <c r="Q722" s="58">
        <v>1</v>
      </c>
      <c r="R722" s="58">
        <v>0</v>
      </c>
      <c r="S722" s="58">
        <v>0</v>
      </c>
      <c r="T722" s="58">
        <v>0</v>
      </c>
      <c r="U722" s="58">
        <v>0</v>
      </c>
      <c r="V722" s="58">
        <v>0</v>
      </c>
      <c r="W722" s="58"/>
      <c r="X722" s="180"/>
      <c r="Y722" s="58" t="s">
        <v>3865</v>
      </c>
      <c r="Z722" s="10"/>
      <c r="AA722" s="10"/>
      <c r="AB722" s="10"/>
      <c r="AC722" s="58">
        <v>150</v>
      </c>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5"/>
      <c r="CX722" s="15"/>
      <c r="CY722" s="15"/>
    </row>
    <row r="723" spans="1:103" ht="15" customHeight="1" x14ac:dyDescent="0.2">
      <c r="A723" s="155">
        <v>722</v>
      </c>
      <c r="B723" s="212">
        <v>44545</v>
      </c>
      <c r="C723" s="204" t="s">
        <v>3860</v>
      </c>
      <c r="D723" s="204" t="s">
        <v>3866</v>
      </c>
      <c r="E723" s="205"/>
      <c r="F723" s="206"/>
      <c r="G723" s="204" t="s">
        <v>3867</v>
      </c>
      <c r="H723" s="204" t="s">
        <v>28</v>
      </c>
      <c r="I723" s="58" t="s">
        <v>3868</v>
      </c>
      <c r="J723" s="181">
        <v>5248787</v>
      </c>
      <c r="K723" s="181">
        <v>8</v>
      </c>
      <c r="L723" s="11"/>
      <c r="M723" s="11"/>
      <c r="N723" s="58" t="s">
        <v>3869</v>
      </c>
      <c r="O723" s="58" t="s">
        <v>1622</v>
      </c>
      <c r="P723" s="58">
        <v>1</v>
      </c>
      <c r="Q723" s="58">
        <v>0</v>
      </c>
      <c r="R723" s="58">
        <v>0</v>
      </c>
      <c r="S723" s="58">
        <v>0</v>
      </c>
      <c r="T723" s="58">
        <v>0</v>
      </c>
      <c r="U723" s="58">
        <v>0</v>
      </c>
      <c r="V723" s="58">
        <v>0</v>
      </c>
      <c r="W723" s="58"/>
      <c r="X723" s="180"/>
      <c r="Y723" s="58" t="s">
        <v>3870</v>
      </c>
      <c r="Z723" s="10"/>
      <c r="AA723" s="10"/>
      <c r="AB723" s="10"/>
      <c r="AC723" s="58">
        <v>120</v>
      </c>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5"/>
      <c r="CX723" s="15"/>
      <c r="CY723" s="15"/>
    </row>
    <row r="724" spans="1:103" ht="15" customHeight="1" x14ac:dyDescent="0.2">
      <c r="A724" s="155">
        <v>723</v>
      </c>
      <c r="B724" s="212">
        <v>44545</v>
      </c>
      <c r="C724" s="204" t="s">
        <v>3860</v>
      </c>
      <c r="D724" s="204" t="s">
        <v>1950</v>
      </c>
      <c r="E724" s="205"/>
      <c r="F724" s="206"/>
      <c r="G724" s="204" t="s">
        <v>3871</v>
      </c>
      <c r="H724" s="204" t="s">
        <v>3872</v>
      </c>
      <c r="I724" s="58" t="s">
        <v>3873</v>
      </c>
      <c r="J724" s="181">
        <v>3173653246</v>
      </c>
      <c r="K724" s="181">
        <v>3</v>
      </c>
      <c r="L724" s="11"/>
      <c r="M724" s="11"/>
      <c r="N724" s="58" t="s">
        <v>3874</v>
      </c>
      <c r="O724" s="58" t="s">
        <v>3875</v>
      </c>
      <c r="P724" s="58">
        <v>2</v>
      </c>
      <c r="Q724" s="58">
        <v>0</v>
      </c>
      <c r="R724" s="58">
        <v>0</v>
      </c>
      <c r="S724" s="58">
        <v>0</v>
      </c>
      <c r="T724" s="58">
        <v>0</v>
      </c>
      <c r="U724" s="58">
        <v>0</v>
      </c>
      <c r="V724" s="58">
        <v>0</v>
      </c>
      <c r="W724" s="58"/>
      <c r="X724" s="180"/>
      <c r="Y724" s="58" t="s">
        <v>3870</v>
      </c>
      <c r="Z724" s="10"/>
      <c r="AA724" s="10"/>
      <c r="AB724" s="10"/>
      <c r="AC724" s="58">
        <v>200</v>
      </c>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5"/>
      <c r="CX724" s="15"/>
      <c r="CY724" s="15"/>
    </row>
    <row r="725" spans="1:103" ht="15" customHeight="1" x14ac:dyDescent="0.2">
      <c r="A725" s="155">
        <v>724</v>
      </c>
      <c r="B725" s="212">
        <v>44545</v>
      </c>
      <c r="C725" s="204" t="s">
        <v>131</v>
      </c>
      <c r="D725" s="204" t="s">
        <v>35</v>
      </c>
      <c r="E725" s="205"/>
      <c r="F725" s="206">
        <v>44434</v>
      </c>
      <c r="G725" s="204" t="s">
        <v>1911</v>
      </c>
      <c r="H725" s="204" t="s">
        <v>101</v>
      </c>
      <c r="I725" s="58" t="s">
        <v>3876</v>
      </c>
      <c r="J725" s="181">
        <v>3107175251</v>
      </c>
      <c r="K725" s="181">
        <v>22</v>
      </c>
      <c r="L725" s="11"/>
      <c r="M725" s="11"/>
      <c r="N725" s="58" t="s">
        <v>3877</v>
      </c>
      <c r="O725" s="58" t="s">
        <v>1913</v>
      </c>
      <c r="P725" s="58">
        <v>3</v>
      </c>
      <c r="Q725" s="58">
        <v>0</v>
      </c>
      <c r="R725" s="58">
        <v>0</v>
      </c>
      <c r="S725" s="58">
        <v>0</v>
      </c>
      <c r="T725" s="58">
        <v>2</v>
      </c>
      <c r="U725" s="58">
        <v>0</v>
      </c>
      <c r="V725" s="58">
        <v>5</v>
      </c>
      <c r="W725" s="58" t="s">
        <v>601</v>
      </c>
      <c r="X725" s="180">
        <v>44434</v>
      </c>
      <c r="Y725" s="58" t="s">
        <v>3878</v>
      </c>
      <c r="Z725" s="10"/>
      <c r="AA725" s="10"/>
      <c r="AB725" s="10"/>
      <c r="AC725" s="58">
        <v>540</v>
      </c>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5"/>
      <c r="CX725" s="15"/>
      <c r="CY725" s="15"/>
    </row>
    <row r="726" spans="1:103" ht="15" customHeight="1" x14ac:dyDescent="0.2">
      <c r="A726" s="155">
        <v>725</v>
      </c>
      <c r="B726" s="179">
        <v>44546</v>
      </c>
      <c r="C726" s="58" t="s">
        <v>131</v>
      </c>
      <c r="D726" s="58" t="s">
        <v>63</v>
      </c>
      <c r="E726" s="10"/>
      <c r="F726" s="10"/>
      <c r="G726" s="58" t="s">
        <v>3879</v>
      </c>
      <c r="H726" s="58" t="s">
        <v>101</v>
      </c>
      <c r="I726" s="58" t="s">
        <v>3880</v>
      </c>
      <c r="J726" s="181" t="s">
        <v>3881</v>
      </c>
      <c r="K726" s="181">
        <v>2</v>
      </c>
      <c r="L726" s="11"/>
      <c r="M726" s="11"/>
      <c r="N726" s="58" t="s">
        <v>3882</v>
      </c>
      <c r="O726" s="58" t="s">
        <v>3883</v>
      </c>
      <c r="P726" s="58">
        <v>6</v>
      </c>
      <c r="Q726" s="58">
        <v>0</v>
      </c>
      <c r="R726" s="58">
        <v>0</v>
      </c>
      <c r="S726" s="58">
        <v>0</v>
      </c>
      <c r="T726" s="58">
        <v>1</v>
      </c>
      <c r="U726" s="58">
        <v>0</v>
      </c>
      <c r="V726" s="58">
        <v>0</v>
      </c>
      <c r="W726" s="58"/>
      <c r="X726" s="10"/>
      <c r="Y726" s="58" t="s">
        <v>3884</v>
      </c>
      <c r="Z726" s="10"/>
      <c r="AA726" s="10"/>
      <c r="AB726" s="10"/>
      <c r="AC726" s="58">
        <v>640</v>
      </c>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5"/>
      <c r="CX726" s="15"/>
      <c r="CY726" s="15"/>
    </row>
    <row r="727" spans="1:103" ht="15" customHeight="1" x14ac:dyDescent="0.2">
      <c r="A727" s="155">
        <v>726</v>
      </c>
      <c r="B727" s="179">
        <v>44546</v>
      </c>
      <c r="C727" s="58" t="s">
        <v>131</v>
      </c>
      <c r="D727" s="58" t="s">
        <v>26</v>
      </c>
      <c r="E727" s="10"/>
      <c r="F727" s="10"/>
      <c r="G727" s="58" t="s">
        <v>3885</v>
      </c>
      <c r="H727" s="58" t="s">
        <v>101</v>
      </c>
      <c r="I727" s="58" t="s">
        <v>3886</v>
      </c>
      <c r="J727" s="181">
        <v>3757528</v>
      </c>
      <c r="K727" s="181">
        <v>2</v>
      </c>
      <c r="L727" s="11"/>
      <c r="M727" s="11"/>
      <c r="N727" s="58" t="s">
        <v>3887</v>
      </c>
      <c r="O727" s="58" t="s">
        <v>3211</v>
      </c>
      <c r="P727" s="58">
        <v>4</v>
      </c>
      <c r="Q727" s="58">
        <v>0</v>
      </c>
      <c r="R727" s="58">
        <v>0</v>
      </c>
      <c r="S727" s="58">
        <v>0</v>
      </c>
      <c r="T727" s="58">
        <v>2</v>
      </c>
      <c r="U727" s="58">
        <v>0</v>
      </c>
      <c r="V727" s="58">
        <v>0</v>
      </c>
      <c r="W727" s="58"/>
      <c r="X727" s="10"/>
      <c r="Y727" s="58" t="s">
        <v>3888</v>
      </c>
      <c r="Z727" s="10"/>
      <c r="AA727" s="10"/>
      <c r="AB727" s="10"/>
      <c r="AC727" s="58">
        <v>120</v>
      </c>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5"/>
      <c r="CX727" s="15"/>
      <c r="CY727" s="15"/>
    </row>
    <row r="728" spans="1:103" ht="15" customHeight="1" x14ac:dyDescent="0.2">
      <c r="A728" s="155">
        <v>727</v>
      </c>
      <c r="B728" s="179">
        <v>44546</v>
      </c>
      <c r="C728" s="58" t="s">
        <v>131</v>
      </c>
      <c r="D728" s="58" t="s">
        <v>35</v>
      </c>
      <c r="E728" s="58" t="s">
        <v>469</v>
      </c>
      <c r="F728" s="180">
        <v>44447</v>
      </c>
      <c r="G728" s="58" t="s">
        <v>3889</v>
      </c>
      <c r="H728" s="58" t="s">
        <v>101</v>
      </c>
      <c r="I728" s="58" t="s">
        <v>3890</v>
      </c>
      <c r="J728" s="181">
        <v>3478590</v>
      </c>
      <c r="K728" s="181">
        <v>22</v>
      </c>
      <c r="L728" s="11"/>
      <c r="M728" s="11"/>
      <c r="N728" s="58" t="s">
        <v>3887</v>
      </c>
      <c r="O728" s="58" t="s">
        <v>3211</v>
      </c>
      <c r="P728" s="58">
        <v>5</v>
      </c>
      <c r="Q728" s="58">
        <v>0</v>
      </c>
      <c r="R728" s="58">
        <v>0</v>
      </c>
      <c r="S728" s="58">
        <v>0</v>
      </c>
      <c r="T728" s="58">
        <v>2</v>
      </c>
      <c r="U728" s="58">
        <v>0</v>
      </c>
      <c r="V728" s="58">
        <v>5</v>
      </c>
      <c r="W728" s="58" t="s">
        <v>3206</v>
      </c>
      <c r="X728" s="180">
        <v>44447</v>
      </c>
      <c r="Y728" s="58" t="s">
        <v>3891</v>
      </c>
      <c r="Z728" s="10"/>
      <c r="AA728" s="10"/>
      <c r="AB728" s="10"/>
      <c r="AC728" s="58">
        <v>240</v>
      </c>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5"/>
      <c r="CX728" s="15"/>
      <c r="CY728" s="15"/>
    </row>
    <row r="729" spans="1:103" ht="15" customHeight="1" x14ac:dyDescent="0.2">
      <c r="A729" s="155">
        <v>728</v>
      </c>
      <c r="B729" s="179">
        <v>44546</v>
      </c>
      <c r="C729" s="58" t="s">
        <v>131</v>
      </c>
      <c r="D729" s="58" t="s">
        <v>26</v>
      </c>
      <c r="E729" s="10"/>
      <c r="F729" s="10"/>
      <c r="G729" s="58" t="s">
        <v>3892</v>
      </c>
      <c r="H729" s="58" t="s">
        <v>101</v>
      </c>
      <c r="I729" s="58" t="s">
        <v>3893</v>
      </c>
      <c r="J729" s="181">
        <v>3087580</v>
      </c>
      <c r="K729" s="181">
        <v>2</v>
      </c>
      <c r="L729" s="11"/>
      <c r="M729" s="11"/>
      <c r="N729" s="58" t="s">
        <v>3887</v>
      </c>
      <c r="O729" s="58" t="s">
        <v>3211</v>
      </c>
      <c r="P729" s="58">
        <v>4</v>
      </c>
      <c r="Q729" s="58">
        <v>0</v>
      </c>
      <c r="R729" s="58">
        <v>0</v>
      </c>
      <c r="S729" s="58">
        <v>0</v>
      </c>
      <c r="T729" s="58">
        <v>2</v>
      </c>
      <c r="U729" s="58">
        <v>0</v>
      </c>
      <c r="V729" s="58">
        <v>0</v>
      </c>
      <c r="W729" s="10"/>
      <c r="X729" s="10"/>
      <c r="Y729" s="58" t="s">
        <v>3894</v>
      </c>
      <c r="Z729" s="10"/>
      <c r="AA729" s="10"/>
      <c r="AB729" s="10"/>
      <c r="AC729" s="58">
        <v>150</v>
      </c>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5"/>
      <c r="CX729" s="15"/>
      <c r="CY729" s="15"/>
    </row>
    <row r="730" spans="1:103" ht="15" customHeight="1" x14ac:dyDescent="0.2">
      <c r="A730" s="155">
        <v>729</v>
      </c>
      <c r="B730" s="179">
        <v>44546</v>
      </c>
      <c r="C730" s="58" t="s">
        <v>131</v>
      </c>
      <c r="D730" s="58" t="s">
        <v>26</v>
      </c>
      <c r="E730" s="10"/>
      <c r="F730" s="10"/>
      <c r="G730" s="58" t="s">
        <v>3895</v>
      </c>
      <c r="H730" s="58" t="s">
        <v>101</v>
      </c>
      <c r="I730" s="58" t="s">
        <v>3896</v>
      </c>
      <c r="J730" s="181">
        <v>5581409</v>
      </c>
      <c r="K730" s="181">
        <v>19</v>
      </c>
      <c r="L730" s="11"/>
      <c r="M730" s="11"/>
      <c r="N730" s="58" t="s">
        <v>3887</v>
      </c>
      <c r="O730" s="58" t="s">
        <v>3211</v>
      </c>
      <c r="P730" s="58">
        <v>2</v>
      </c>
      <c r="Q730" s="58">
        <v>0</v>
      </c>
      <c r="R730" s="58">
        <v>0</v>
      </c>
      <c r="S730" s="58">
        <v>0</v>
      </c>
      <c r="T730" s="58">
        <v>2</v>
      </c>
      <c r="U730" s="58">
        <v>0</v>
      </c>
      <c r="V730" s="58">
        <v>0</v>
      </c>
      <c r="W730" s="10"/>
      <c r="X730" s="10"/>
      <c r="Y730" s="58" t="s">
        <v>3894</v>
      </c>
      <c r="Z730" s="10"/>
      <c r="AA730" s="10"/>
      <c r="AB730" s="10"/>
      <c r="AC730" s="58">
        <v>200</v>
      </c>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5"/>
      <c r="CX730" s="15"/>
      <c r="CY730" s="15"/>
    </row>
    <row r="731" spans="1:103" ht="15" customHeight="1" x14ac:dyDescent="0.2">
      <c r="A731" s="155">
        <v>730</v>
      </c>
      <c r="B731" s="179">
        <v>44546</v>
      </c>
      <c r="C731" s="58" t="s">
        <v>131</v>
      </c>
      <c r="D731" s="58" t="s">
        <v>26</v>
      </c>
      <c r="E731" s="10"/>
      <c r="F731" s="10"/>
      <c r="G731" s="58" t="s">
        <v>3897</v>
      </c>
      <c r="H731" s="58" t="s">
        <v>101</v>
      </c>
      <c r="I731" s="58" t="s">
        <v>3898</v>
      </c>
      <c r="J731" s="181">
        <v>3233242605</v>
      </c>
      <c r="K731" s="181">
        <v>10</v>
      </c>
      <c r="L731" s="11"/>
      <c r="M731" s="11"/>
      <c r="N731" s="58" t="s">
        <v>3899</v>
      </c>
      <c r="O731" s="58" t="s">
        <v>3900</v>
      </c>
      <c r="P731" s="58">
        <v>0</v>
      </c>
      <c r="Q731" s="58">
        <v>0</v>
      </c>
      <c r="R731" s="58">
        <v>0</v>
      </c>
      <c r="S731" s="58">
        <v>1</v>
      </c>
      <c r="T731" s="58">
        <v>0</v>
      </c>
      <c r="U731" s="58">
        <v>0</v>
      </c>
      <c r="V731" s="58">
        <v>0</v>
      </c>
      <c r="W731" s="10"/>
      <c r="X731" s="10"/>
      <c r="Y731" s="58" t="s">
        <v>3901</v>
      </c>
      <c r="Z731" s="10"/>
      <c r="AA731" s="10"/>
      <c r="AB731" s="10"/>
      <c r="AC731" s="58">
        <v>180</v>
      </c>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5"/>
      <c r="CX731" s="15"/>
      <c r="CY731" s="15"/>
    </row>
    <row r="732" spans="1:103" ht="15" customHeight="1" x14ac:dyDescent="0.25">
      <c r="A732" s="155">
        <v>731</v>
      </c>
      <c r="B732" s="179">
        <v>44546</v>
      </c>
      <c r="C732" s="58" t="s">
        <v>25</v>
      </c>
      <c r="D732" s="58" t="s">
        <v>1356</v>
      </c>
      <c r="E732" s="10"/>
      <c r="F732" s="10"/>
      <c r="G732" s="219" t="s">
        <v>3902</v>
      </c>
      <c r="H732" s="58" t="s">
        <v>28</v>
      </c>
      <c r="I732" s="58" t="s">
        <v>3903</v>
      </c>
      <c r="J732" s="181">
        <v>8850138</v>
      </c>
      <c r="K732" s="181">
        <v>3</v>
      </c>
      <c r="L732" s="11"/>
      <c r="M732" s="11"/>
      <c r="N732" s="58" t="s">
        <v>3904</v>
      </c>
      <c r="O732" s="58" t="s">
        <v>3905</v>
      </c>
      <c r="P732" s="58">
        <v>2</v>
      </c>
      <c r="Q732" s="58">
        <v>0</v>
      </c>
      <c r="R732" s="58">
        <v>0</v>
      </c>
      <c r="S732" s="58">
        <v>0</v>
      </c>
      <c r="T732" s="58">
        <v>0</v>
      </c>
      <c r="U732" s="58">
        <v>0</v>
      </c>
      <c r="V732" s="58">
        <v>0</v>
      </c>
      <c r="W732" s="10"/>
      <c r="X732" s="10"/>
      <c r="Y732" s="58" t="s">
        <v>3906</v>
      </c>
      <c r="Z732" s="10"/>
      <c r="AA732" s="10"/>
      <c r="AB732" s="10"/>
      <c r="AC732" s="58">
        <v>240</v>
      </c>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5"/>
      <c r="CX732" s="15"/>
      <c r="CY732" s="15"/>
    </row>
    <row r="733" spans="1:103" ht="15" customHeight="1" x14ac:dyDescent="0.2">
      <c r="A733" s="155">
        <v>732</v>
      </c>
      <c r="B733" s="179">
        <v>44546</v>
      </c>
      <c r="C733" s="58" t="s">
        <v>84</v>
      </c>
      <c r="D733" s="58" t="s">
        <v>26</v>
      </c>
      <c r="E733" s="10"/>
      <c r="F733" s="10"/>
      <c r="G733" s="58" t="s">
        <v>3907</v>
      </c>
      <c r="H733" s="58" t="s">
        <v>101</v>
      </c>
      <c r="I733" s="58" t="s">
        <v>3908</v>
      </c>
      <c r="J733" s="181">
        <v>3122569113</v>
      </c>
      <c r="K733" s="181">
        <v>3</v>
      </c>
      <c r="L733" s="11"/>
      <c r="M733" s="11"/>
      <c r="N733" s="58" t="s">
        <v>3904</v>
      </c>
      <c r="O733" s="58" t="s">
        <v>3905</v>
      </c>
      <c r="P733" s="58">
        <v>1</v>
      </c>
      <c r="Q733" s="58">
        <v>0</v>
      </c>
      <c r="R733" s="58">
        <v>0</v>
      </c>
      <c r="S733" s="58">
        <v>0</v>
      </c>
      <c r="T733" s="58">
        <v>0</v>
      </c>
      <c r="U733" s="58">
        <v>0</v>
      </c>
      <c r="V733" s="58">
        <v>0</v>
      </c>
      <c r="W733" s="10"/>
      <c r="X733" s="10"/>
      <c r="Y733" s="58" t="s">
        <v>3909</v>
      </c>
      <c r="Z733" s="10"/>
      <c r="AA733" s="10"/>
      <c r="AB733" s="10"/>
      <c r="AC733" s="58">
        <v>150</v>
      </c>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5"/>
      <c r="CX733" s="15"/>
      <c r="CY733" s="15"/>
    </row>
    <row r="734" spans="1:103" ht="15" customHeight="1" x14ac:dyDescent="0.2">
      <c r="A734" s="155">
        <v>733</v>
      </c>
      <c r="B734" s="179">
        <v>44546</v>
      </c>
      <c r="C734" s="58" t="s">
        <v>84</v>
      </c>
      <c r="D734" s="58" t="s">
        <v>26</v>
      </c>
      <c r="E734" s="10"/>
      <c r="F734" s="10"/>
      <c r="G734" s="58" t="s">
        <v>3910</v>
      </c>
      <c r="H734" s="58" t="s">
        <v>28</v>
      </c>
      <c r="I734" s="58" t="s">
        <v>3911</v>
      </c>
      <c r="J734" s="181">
        <v>3136619178</v>
      </c>
      <c r="K734" s="181">
        <v>3</v>
      </c>
      <c r="L734" s="11"/>
      <c r="M734" s="11"/>
      <c r="N734" s="58" t="s">
        <v>3912</v>
      </c>
      <c r="O734" s="58" t="s">
        <v>3913</v>
      </c>
      <c r="P734" s="58">
        <v>1</v>
      </c>
      <c r="Q734" s="58">
        <v>0</v>
      </c>
      <c r="R734" s="58">
        <v>0</v>
      </c>
      <c r="S734" s="58">
        <v>0</v>
      </c>
      <c r="T734" s="58">
        <v>0</v>
      </c>
      <c r="U734" s="58">
        <v>0</v>
      </c>
      <c r="V734" s="58">
        <v>0</v>
      </c>
      <c r="W734" s="10"/>
      <c r="X734" s="10"/>
      <c r="Y734" s="58" t="s">
        <v>3069</v>
      </c>
      <c r="Z734" s="10"/>
      <c r="AA734" s="10"/>
      <c r="AB734" s="10"/>
      <c r="AC734" s="58">
        <v>120</v>
      </c>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5"/>
      <c r="CX734" s="15"/>
      <c r="CY734" s="15"/>
    </row>
    <row r="735" spans="1:103" ht="15" customHeight="1" x14ac:dyDescent="0.2">
      <c r="A735" s="155">
        <v>734</v>
      </c>
      <c r="B735" s="179">
        <v>44546</v>
      </c>
      <c r="C735" s="58" t="s">
        <v>2998</v>
      </c>
      <c r="D735" s="58" t="s">
        <v>35</v>
      </c>
      <c r="E735" s="10"/>
      <c r="F735" s="10"/>
      <c r="G735" s="58" t="s">
        <v>3914</v>
      </c>
      <c r="H735" s="58" t="s">
        <v>28</v>
      </c>
      <c r="I735" s="58" t="s">
        <v>3915</v>
      </c>
      <c r="J735" s="181">
        <v>8804039</v>
      </c>
      <c r="K735" s="181">
        <v>3</v>
      </c>
      <c r="L735" s="11"/>
      <c r="M735" s="11"/>
      <c r="N735" s="58" t="s">
        <v>3916</v>
      </c>
      <c r="O735" s="58" t="s">
        <v>3917</v>
      </c>
      <c r="P735" s="58">
        <v>2</v>
      </c>
      <c r="Q735" s="58">
        <v>0</v>
      </c>
      <c r="R735" s="58">
        <v>0</v>
      </c>
      <c r="S735" s="58">
        <v>0</v>
      </c>
      <c r="T735" s="58">
        <v>0</v>
      </c>
      <c r="U735" s="58">
        <v>0</v>
      </c>
      <c r="V735" s="58">
        <v>0</v>
      </c>
      <c r="W735" s="10"/>
      <c r="X735" s="10"/>
      <c r="Y735" s="58" t="s">
        <v>3918</v>
      </c>
      <c r="Z735" s="10"/>
      <c r="AA735" s="10"/>
      <c r="AB735" s="10"/>
      <c r="AC735" s="58">
        <v>300</v>
      </c>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5"/>
      <c r="CX735" s="15"/>
      <c r="CY735" s="15"/>
    </row>
    <row r="736" spans="1:103" ht="15" customHeight="1" x14ac:dyDescent="0.2">
      <c r="A736" s="155">
        <v>735</v>
      </c>
      <c r="B736" s="179">
        <v>44546</v>
      </c>
      <c r="C736" s="58" t="s">
        <v>3919</v>
      </c>
      <c r="D736" s="58" t="s">
        <v>26</v>
      </c>
      <c r="E736" s="10"/>
      <c r="F736" s="10"/>
      <c r="G736" s="58" t="s">
        <v>3920</v>
      </c>
      <c r="H736" s="58" t="s">
        <v>28</v>
      </c>
      <c r="I736" s="58" t="s">
        <v>3921</v>
      </c>
      <c r="J736" s="181">
        <v>3165483283</v>
      </c>
      <c r="K736" s="181">
        <v>3</v>
      </c>
      <c r="L736" s="11"/>
      <c r="M736" s="11"/>
      <c r="N736" s="58" t="s">
        <v>3922</v>
      </c>
      <c r="O736" s="58" t="s">
        <v>1622</v>
      </c>
      <c r="P736" s="58">
        <v>0</v>
      </c>
      <c r="Q736" s="58">
        <v>0</v>
      </c>
      <c r="R736" s="58">
        <v>4</v>
      </c>
      <c r="S736" s="58">
        <v>0</v>
      </c>
      <c r="T736" s="58">
        <v>0</v>
      </c>
      <c r="U736" s="58">
        <v>0</v>
      </c>
      <c r="V736" s="58">
        <v>0</v>
      </c>
      <c r="W736" s="10"/>
      <c r="X736" s="10"/>
      <c r="Y736" s="58" t="s">
        <v>3818</v>
      </c>
      <c r="Z736" s="10"/>
      <c r="AA736" s="10"/>
      <c r="AB736" s="10"/>
      <c r="AC736" s="58">
        <v>200</v>
      </c>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5"/>
      <c r="CX736" s="15"/>
      <c r="CY736" s="15"/>
    </row>
    <row r="737" spans="1:103" ht="15" customHeight="1" x14ac:dyDescent="0.2">
      <c r="A737" s="155">
        <v>736</v>
      </c>
      <c r="B737" s="179">
        <v>44546</v>
      </c>
      <c r="C737" s="58" t="s">
        <v>2302</v>
      </c>
      <c r="D737" s="58" t="s">
        <v>26</v>
      </c>
      <c r="E737" s="58" t="s">
        <v>469</v>
      </c>
      <c r="F737" s="10"/>
      <c r="G737" s="58" t="s">
        <v>3923</v>
      </c>
      <c r="H737" s="58" t="s">
        <v>101</v>
      </c>
      <c r="I737" s="58" t="s">
        <v>3924</v>
      </c>
      <c r="J737" s="181">
        <v>3116410176</v>
      </c>
      <c r="K737" s="181">
        <v>2</v>
      </c>
      <c r="L737" s="11"/>
      <c r="M737" s="11"/>
      <c r="N737" s="58" t="s">
        <v>3925</v>
      </c>
      <c r="O737" s="58" t="s">
        <v>1622</v>
      </c>
      <c r="P737" s="58">
        <v>2</v>
      </c>
      <c r="Q737" s="58">
        <v>0</v>
      </c>
      <c r="R737" s="58">
        <v>0</v>
      </c>
      <c r="S737" s="58">
        <v>0</v>
      </c>
      <c r="T737" s="58">
        <v>2</v>
      </c>
      <c r="U737" s="58">
        <v>0</v>
      </c>
      <c r="V737" s="58">
        <v>0</v>
      </c>
      <c r="W737" s="10"/>
      <c r="X737" s="10"/>
      <c r="Y737" s="58" t="s">
        <v>3818</v>
      </c>
      <c r="Z737" s="10"/>
      <c r="AA737" s="10"/>
      <c r="AB737" s="10"/>
      <c r="AC737" s="58">
        <v>300</v>
      </c>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5"/>
      <c r="CX737" s="15"/>
      <c r="CY737" s="15"/>
    </row>
    <row r="738" spans="1:103" ht="15" customHeight="1" x14ac:dyDescent="0.2">
      <c r="A738" s="155">
        <v>737</v>
      </c>
      <c r="B738" s="179">
        <v>44546</v>
      </c>
      <c r="C738" s="58" t="s">
        <v>2302</v>
      </c>
      <c r="D738" s="58" t="s">
        <v>26</v>
      </c>
      <c r="E738" s="58" t="s">
        <v>469</v>
      </c>
      <c r="F738" s="10"/>
      <c r="G738" s="58" t="s">
        <v>3926</v>
      </c>
      <c r="H738" s="58" t="s">
        <v>101</v>
      </c>
      <c r="I738" s="58" t="s">
        <v>3927</v>
      </c>
      <c r="J738" s="181">
        <v>8935595</v>
      </c>
      <c r="K738" s="181">
        <v>2</v>
      </c>
      <c r="L738" s="11"/>
      <c r="M738" s="11"/>
      <c r="N738" s="58" t="s">
        <v>3887</v>
      </c>
      <c r="O738" s="58" t="s">
        <v>1622</v>
      </c>
      <c r="P738" s="58">
        <v>2</v>
      </c>
      <c r="Q738" s="58">
        <v>0</v>
      </c>
      <c r="R738" s="58">
        <v>0</v>
      </c>
      <c r="S738" s="58">
        <v>0</v>
      </c>
      <c r="T738" s="58">
        <v>1</v>
      </c>
      <c r="U738" s="58">
        <v>0</v>
      </c>
      <c r="V738" s="58">
        <v>0</v>
      </c>
      <c r="W738" s="10"/>
      <c r="X738" s="10"/>
      <c r="Y738" s="58" t="s">
        <v>3818</v>
      </c>
      <c r="Z738" s="10"/>
      <c r="AA738" s="10"/>
      <c r="AB738" s="10"/>
      <c r="AC738" s="58">
        <v>200</v>
      </c>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5"/>
      <c r="CX738" s="15"/>
      <c r="CY738" s="15"/>
    </row>
    <row r="739" spans="1:103" ht="15" customHeight="1" x14ac:dyDescent="0.2">
      <c r="A739" s="155">
        <v>738</v>
      </c>
      <c r="B739" s="179">
        <v>44546</v>
      </c>
      <c r="C739" s="58" t="s">
        <v>115</v>
      </c>
      <c r="D739" s="58" t="s">
        <v>26</v>
      </c>
      <c r="E739" s="58" t="s">
        <v>469</v>
      </c>
      <c r="F739" s="10"/>
      <c r="G739" s="58" t="s">
        <v>3928</v>
      </c>
      <c r="H739" s="58" t="s">
        <v>101</v>
      </c>
      <c r="I739" s="58" t="s">
        <v>3929</v>
      </c>
      <c r="J739" s="181">
        <v>3078171</v>
      </c>
      <c r="K739" s="181">
        <v>2</v>
      </c>
      <c r="L739" s="11"/>
      <c r="M739" s="11"/>
      <c r="N739" s="58" t="s">
        <v>3887</v>
      </c>
      <c r="O739" s="58" t="s">
        <v>1622</v>
      </c>
      <c r="P739" s="58">
        <v>2</v>
      </c>
      <c r="Q739" s="58">
        <v>0</v>
      </c>
      <c r="R739" s="58">
        <v>0</v>
      </c>
      <c r="S739" s="58">
        <v>0</v>
      </c>
      <c r="T739" s="58">
        <v>1</v>
      </c>
      <c r="U739" s="58">
        <v>0</v>
      </c>
      <c r="V739" s="58">
        <v>0</v>
      </c>
      <c r="W739" s="10"/>
      <c r="X739" s="10"/>
      <c r="Y739" s="58" t="s">
        <v>3818</v>
      </c>
      <c r="Z739" s="10"/>
      <c r="AA739" s="10"/>
      <c r="AB739" s="10"/>
      <c r="AC739" s="58">
        <v>150</v>
      </c>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5"/>
      <c r="CX739" s="15"/>
      <c r="CY739" s="15"/>
    </row>
    <row r="740" spans="1:103" ht="15" customHeight="1" x14ac:dyDescent="0.2">
      <c r="A740" s="155">
        <v>739</v>
      </c>
      <c r="B740" s="179">
        <v>44546</v>
      </c>
      <c r="C740" s="58" t="s">
        <v>115</v>
      </c>
      <c r="D740" s="58" t="s">
        <v>35</v>
      </c>
      <c r="E740" s="58" t="s">
        <v>469</v>
      </c>
      <c r="F740" s="179">
        <v>44239</v>
      </c>
      <c r="G740" s="58" t="s">
        <v>3930</v>
      </c>
      <c r="H740" s="58" t="s">
        <v>101</v>
      </c>
      <c r="I740" s="58" t="s">
        <v>3931</v>
      </c>
      <c r="J740" s="181">
        <v>3923312</v>
      </c>
      <c r="K740" s="181">
        <v>2</v>
      </c>
      <c r="L740" s="11"/>
      <c r="M740" s="11"/>
      <c r="N740" s="58" t="s">
        <v>3887</v>
      </c>
      <c r="O740" s="58" t="s">
        <v>1622</v>
      </c>
      <c r="P740" s="58">
        <v>4</v>
      </c>
      <c r="Q740" s="58">
        <v>0</v>
      </c>
      <c r="R740" s="58">
        <v>0</v>
      </c>
      <c r="S740" s="58">
        <v>0</v>
      </c>
      <c r="T740" s="58">
        <v>2</v>
      </c>
      <c r="U740" s="58">
        <v>0</v>
      </c>
      <c r="V740" s="58">
        <v>4</v>
      </c>
      <c r="W740" s="58" t="s">
        <v>3206</v>
      </c>
      <c r="X740" s="180">
        <v>44228</v>
      </c>
      <c r="Y740" s="58" t="s">
        <v>3818</v>
      </c>
      <c r="Z740" s="10"/>
      <c r="AA740" s="10"/>
      <c r="AB740" s="10"/>
      <c r="AC740" s="58">
        <v>140</v>
      </c>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5"/>
      <c r="CX740" s="15"/>
      <c r="CY740" s="15"/>
    </row>
    <row r="741" spans="1:103" ht="15" customHeight="1" x14ac:dyDescent="0.2">
      <c r="A741" s="155">
        <v>740</v>
      </c>
      <c r="B741" s="179">
        <v>44546</v>
      </c>
      <c r="C741" s="58" t="s">
        <v>2302</v>
      </c>
      <c r="D741" s="58" t="s">
        <v>35</v>
      </c>
      <c r="E741" s="58" t="s">
        <v>469</v>
      </c>
      <c r="F741" s="179">
        <v>44512</v>
      </c>
      <c r="G741" s="58" t="s">
        <v>3932</v>
      </c>
      <c r="H741" s="58" t="s">
        <v>101</v>
      </c>
      <c r="I741" s="58" t="s">
        <v>3933</v>
      </c>
      <c r="J741" s="181">
        <v>3174769984</v>
      </c>
      <c r="K741" s="181">
        <v>2</v>
      </c>
      <c r="L741" s="11"/>
      <c r="M741" s="11"/>
      <c r="N741" s="58" t="s">
        <v>3887</v>
      </c>
      <c r="O741" s="58" t="s">
        <v>1622</v>
      </c>
      <c r="P741" s="58">
        <v>2</v>
      </c>
      <c r="Q741" s="58">
        <v>0</v>
      </c>
      <c r="R741" s="58">
        <v>0</v>
      </c>
      <c r="S741" s="58">
        <v>0</v>
      </c>
      <c r="T741" s="58">
        <v>2</v>
      </c>
      <c r="U741" s="58">
        <v>0</v>
      </c>
      <c r="V741" s="58">
        <v>2</v>
      </c>
      <c r="W741" s="58" t="s">
        <v>3206</v>
      </c>
      <c r="X741" s="179">
        <v>44512</v>
      </c>
      <c r="Y741" s="58" t="s">
        <v>3934</v>
      </c>
      <c r="Z741" s="10"/>
      <c r="AA741" s="10"/>
      <c r="AB741" s="10"/>
      <c r="AC741" s="58">
        <v>120</v>
      </c>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5"/>
      <c r="CX741" s="15"/>
      <c r="CY741" s="15"/>
    </row>
    <row r="742" spans="1:103" ht="15" customHeight="1" x14ac:dyDescent="0.2">
      <c r="A742" s="155">
        <v>741</v>
      </c>
      <c r="B742" s="179">
        <v>44546</v>
      </c>
      <c r="C742" s="58" t="s">
        <v>2302</v>
      </c>
      <c r="D742" s="58" t="s">
        <v>35</v>
      </c>
      <c r="E742" s="58" t="s">
        <v>469</v>
      </c>
      <c r="F742" s="180">
        <v>44336</v>
      </c>
      <c r="G742" s="58" t="s">
        <v>3935</v>
      </c>
      <c r="H742" s="58" t="s">
        <v>101</v>
      </c>
      <c r="I742" s="58" t="s">
        <v>3936</v>
      </c>
      <c r="J742" s="181">
        <v>3146497086</v>
      </c>
      <c r="K742" s="181">
        <v>2</v>
      </c>
      <c r="L742" s="11"/>
      <c r="M742" s="11"/>
      <c r="N742" s="58" t="s">
        <v>3887</v>
      </c>
      <c r="O742" s="58" t="s">
        <v>1622</v>
      </c>
      <c r="P742" s="58">
        <v>1</v>
      </c>
      <c r="Q742" s="58">
        <v>0</v>
      </c>
      <c r="R742" s="58">
        <v>0</v>
      </c>
      <c r="S742" s="58">
        <v>0</v>
      </c>
      <c r="T742" s="58">
        <v>1</v>
      </c>
      <c r="U742" s="58">
        <v>0</v>
      </c>
      <c r="V742" s="58">
        <v>1</v>
      </c>
      <c r="W742" s="58" t="s">
        <v>122</v>
      </c>
      <c r="X742" s="180">
        <v>44701</v>
      </c>
      <c r="Y742" s="58" t="s">
        <v>3934</v>
      </c>
      <c r="Z742" s="10"/>
      <c r="AA742" s="10"/>
      <c r="AB742" s="10"/>
      <c r="AC742" s="58">
        <v>160</v>
      </c>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5"/>
      <c r="CX742" s="15"/>
      <c r="CY742" s="15"/>
    </row>
    <row r="743" spans="1:103" ht="15" customHeight="1" x14ac:dyDescent="0.2">
      <c r="A743" s="155">
        <v>742</v>
      </c>
      <c r="B743" s="179">
        <v>44546</v>
      </c>
      <c r="C743" s="58" t="s">
        <v>84</v>
      </c>
      <c r="D743" s="58" t="s">
        <v>1356</v>
      </c>
      <c r="E743" s="10"/>
      <c r="F743" s="10"/>
      <c r="G743" s="58" t="s">
        <v>3937</v>
      </c>
      <c r="H743" s="58" t="s">
        <v>3938</v>
      </c>
      <c r="I743" s="58" t="s">
        <v>3939</v>
      </c>
      <c r="J743" s="181">
        <v>3188265481</v>
      </c>
      <c r="K743" s="181">
        <v>3</v>
      </c>
      <c r="L743" s="11"/>
      <c r="M743" s="11"/>
      <c r="N743" s="58" t="s">
        <v>3940</v>
      </c>
      <c r="O743" s="58" t="s">
        <v>1622</v>
      </c>
      <c r="P743" s="58">
        <v>1</v>
      </c>
      <c r="Q743" s="58">
        <v>0</v>
      </c>
      <c r="R743" s="58">
        <v>0</v>
      </c>
      <c r="S743" s="58">
        <v>0</v>
      </c>
      <c r="T743" s="58">
        <v>0</v>
      </c>
      <c r="U743" s="58">
        <v>0</v>
      </c>
      <c r="V743" s="58">
        <v>0</v>
      </c>
      <c r="W743" s="10"/>
      <c r="X743" s="10"/>
      <c r="Y743" s="58" t="s">
        <v>3941</v>
      </c>
      <c r="Z743" s="10"/>
      <c r="AA743" s="10"/>
      <c r="AB743" s="10"/>
      <c r="AC743" s="58">
        <v>150</v>
      </c>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5"/>
      <c r="CX743" s="15"/>
      <c r="CY743" s="15"/>
    </row>
    <row r="744" spans="1:103" ht="15" customHeight="1" x14ac:dyDescent="0.2">
      <c r="A744" s="155">
        <v>743</v>
      </c>
      <c r="B744" s="179">
        <v>44546</v>
      </c>
      <c r="C744" s="58" t="s">
        <v>25</v>
      </c>
      <c r="D744" s="58" t="s">
        <v>35</v>
      </c>
      <c r="E744" s="10"/>
      <c r="F744" s="10"/>
      <c r="G744" s="58" t="s">
        <v>3942</v>
      </c>
      <c r="H744" s="58" t="s">
        <v>3938</v>
      </c>
      <c r="I744" s="58" t="s">
        <v>3943</v>
      </c>
      <c r="J744" s="181">
        <v>3798156</v>
      </c>
      <c r="K744" s="181">
        <v>10</v>
      </c>
      <c r="L744" s="11"/>
      <c r="M744" s="11"/>
      <c r="N744" s="58" t="s">
        <v>3944</v>
      </c>
      <c r="O744" s="58" t="s">
        <v>3945</v>
      </c>
      <c r="P744" s="58">
        <v>1</v>
      </c>
      <c r="Q744" s="58">
        <v>0</v>
      </c>
      <c r="R744" s="58">
        <v>0</v>
      </c>
      <c r="S744" s="58">
        <v>0</v>
      </c>
      <c r="T744" s="58">
        <v>0</v>
      </c>
      <c r="U744" s="58">
        <v>0</v>
      </c>
      <c r="V744" s="58">
        <v>0</v>
      </c>
      <c r="W744" s="58"/>
      <c r="X744" s="10"/>
      <c r="Y744" s="58" t="s">
        <v>3941</v>
      </c>
      <c r="Z744" s="10"/>
      <c r="AA744" s="10"/>
      <c r="AB744" s="10"/>
      <c r="AC744" s="58">
        <v>250</v>
      </c>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5"/>
      <c r="CX744" s="15"/>
      <c r="CY744" s="15"/>
    </row>
    <row r="745" spans="1:103" ht="15" customHeight="1" x14ac:dyDescent="0.2">
      <c r="A745" s="155">
        <v>744</v>
      </c>
      <c r="B745" s="179">
        <v>44546</v>
      </c>
      <c r="C745" s="58" t="s">
        <v>84</v>
      </c>
      <c r="D745" s="58" t="s">
        <v>1356</v>
      </c>
      <c r="E745" s="10"/>
      <c r="F745" s="10"/>
      <c r="G745" s="58" t="s">
        <v>3946</v>
      </c>
      <c r="H745" s="58" t="s">
        <v>3938</v>
      </c>
      <c r="I745" s="58" t="s">
        <v>3947</v>
      </c>
      <c r="J745" s="181">
        <v>3157598734</v>
      </c>
      <c r="K745" s="181">
        <v>8</v>
      </c>
      <c r="L745" s="11"/>
      <c r="M745" s="11"/>
      <c r="N745" s="58" t="s">
        <v>3948</v>
      </c>
      <c r="O745" s="194" t="s">
        <v>3949</v>
      </c>
      <c r="P745" s="58">
        <v>1</v>
      </c>
      <c r="Q745" s="58">
        <v>0</v>
      </c>
      <c r="R745" s="58">
        <v>0</v>
      </c>
      <c r="S745" s="58">
        <v>0</v>
      </c>
      <c r="T745" s="58">
        <v>0</v>
      </c>
      <c r="U745" s="58">
        <v>0</v>
      </c>
      <c r="V745" s="58">
        <v>0</v>
      </c>
      <c r="W745" s="10"/>
      <c r="X745" s="10"/>
      <c r="Y745" s="58" t="s">
        <v>3941</v>
      </c>
      <c r="Z745" s="10"/>
      <c r="AA745" s="10"/>
      <c r="AB745" s="10"/>
      <c r="AC745" s="58">
        <v>240</v>
      </c>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5"/>
      <c r="CX745" s="15"/>
      <c r="CY745" s="15"/>
    </row>
    <row r="746" spans="1:103" ht="15" customHeight="1" x14ac:dyDescent="0.2">
      <c r="A746" s="155">
        <v>745</v>
      </c>
      <c r="B746" s="179">
        <v>44546</v>
      </c>
      <c r="C746" s="58" t="s">
        <v>84</v>
      </c>
      <c r="D746" s="58" t="s">
        <v>1356</v>
      </c>
      <c r="E746" s="10"/>
      <c r="F746" s="10"/>
      <c r="G746" s="58" t="s">
        <v>3950</v>
      </c>
      <c r="H746" s="58" t="s">
        <v>3938</v>
      </c>
      <c r="I746" s="58" t="s">
        <v>3951</v>
      </c>
      <c r="J746" s="181">
        <v>3155709472</v>
      </c>
      <c r="K746" s="181">
        <v>3</v>
      </c>
      <c r="L746" s="11"/>
      <c r="M746" s="11"/>
      <c r="N746" s="58" t="s">
        <v>3952</v>
      </c>
      <c r="O746" s="58" t="s">
        <v>3953</v>
      </c>
      <c r="P746" s="58">
        <v>5</v>
      </c>
      <c r="Q746" s="58">
        <v>0</v>
      </c>
      <c r="R746" s="58">
        <v>0</v>
      </c>
      <c r="S746" s="58">
        <v>0</v>
      </c>
      <c r="T746" s="58">
        <v>0</v>
      </c>
      <c r="U746" s="58">
        <v>0</v>
      </c>
      <c r="V746" s="58">
        <v>0</v>
      </c>
      <c r="W746" s="58">
        <v>0</v>
      </c>
      <c r="X746" s="10"/>
      <c r="Y746" s="58" t="s">
        <v>3941</v>
      </c>
      <c r="Z746" s="10"/>
      <c r="AA746" s="10"/>
      <c r="AB746" s="10"/>
      <c r="AC746" s="58">
        <v>200</v>
      </c>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5"/>
      <c r="CX746" s="15"/>
      <c r="CY746" s="15"/>
    </row>
    <row r="747" spans="1:103" ht="15" customHeight="1" x14ac:dyDescent="0.2">
      <c r="A747" s="155">
        <v>746</v>
      </c>
      <c r="B747" s="179">
        <v>44547</v>
      </c>
      <c r="C747" s="58" t="s">
        <v>2302</v>
      </c>
      <c r="D747" s="58" t="s">
        <v>35</v>
      </c>
      <c r="E747" s="58" t="s">
        <v>469</v>
      </c>
      <c r="F747" s="180">
        <v>44453</v>
      </c>
      <c r="G747" s="58" t="s">
        <v>3954</v>
      </c>
      <c r="H747" s="58" t="s">
        <v>101</v>
      </c>
      <c r="I747" s="58" t="s">
        <v>3955</v>
      </c>
      <c r="J747" s="181">
        <v>3755614</v>
      </c>
      <c r="K747" s="181">
        <v>2</v>
      </c>
      <c r="L747" s="11"/>
      <c r="M747" s="11"/>
      <c r="N747" s="58" t="s">
        <v>3887</v>
      </c>
      <c r="O747" s="58" t="s">
        <v>1622</v>
      </c>
      <c r="P747" s="58">
        <v>4</v>
      </c>
      <c r="Q747" s="58">
        <v>0</v>
      </c>
      <c r="R747" s="58">
        <v>0</v>
      </c>
      <c r="S747" s="58">
        <v>0</v>
      </c>
      <c r="T747" s="58">
        <v>2</v>
      </c>
      <c r="U747" s="58">
        <v>0</v>
      </c>
      <c r="V747" s="58">
        <v>4</v>
      </c>
      <c r="W747" s="58" t="s">
        <v>3206</v>
      </c>
      <c r="X747" s="180">
        <v>44442</v>
      </c>
      <c r="Y747" s="58" t="s">
        <v>3818</v>
      </c>
      <c r="Z747" s="10"/>
      <c r="AA747" s="10"/>
      <c r="AB747" s="10"/>
      <c r="AC747" s="58">
        <v>120</v>
      </c>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5"/>
      <c r="CX747" s="15"/>
      <c r="CY747" s="15"/>
    </row>
    <row r="748" spans="1:103" ht="15" customHeight="1" x14ac:dyDescent="0.2">
      <c r="A748" s="155">
        <v>747</v>
      </c>
      <c r="B748" s="179">
        <v>44547</v>
      </c>
      <c r="C748" s="58" t="s">
        <v>25</v>
      </c>
      <c r="D748" s="58" t="s">
        <v>26</v>
      </c>
      <c r="E748" s="58"/>
      <c r="F748" s="180"/>
      <c r="G748" s="58" t="s">
        <v>3956</v>
      </c>
      <c r="H748" s="58" t="s">
        <v>28</v>
      </c>
      <c r="I748" s="58" t="s">
        <v>3957</v>
      </c>
      <c r="J748" s="181">
        <v>3207679792</v>
      </c>
      <c r="K748" s="181">
        <v>17</v>
      </c>
      <c r="L748" s="11"/>
      <c r="M748" s="11"/>
      <c r="N748" s="58" t="s">
        <v>3958</v>
      </c>
      <c r="O748" s="58" t="s">
        <v>3959</v>
      </c>
      <c r="P748" s="58">
        <v>0</v>
      </c>
      <c r="Q748" s="58">
        <v>0</v>
      </c>
      <c r="R748" s="58">
        <v>0</v>
      </c>
      <c r="S748" s="58">
        <v>1</v>
      </c>
      <c r="T748" s="58">
        <v>0</v>
      </c>
      <c r="U748" s="58">
        <v>0</v>
      </c>
      <c r="V748" s="58">
        <v>0</v>
      </c>
      <c r="W748" s="10"/>
      <c r="X748" s="10"/>
      <c r="Y748" s="58" t="s">
        <v>3934</v>
      </c>
      <c r="Z748" s="10"/>
      <c r="AA748" s="10"/>
      <c r="AB748" s="10"/>
      <c r="AC748" s="58">
        <v>80</v>
      </c>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5"/>
      <c r="CX748" s="15"/>
      <c r="CY748" s="15"/>
    </row>
    <row r="749" spans="1:103" ht="15" customHeight="1" x14ac:dyDescent="0.2">
      <c r="A749" s="155">
        <v>748</v>
      </c>
      <c r="B749" s="179">
        <v>44547</v>
      </c>
      <c r="C749" s="58" t="s">
        <v>25</v>
      </c>
      <c r="D749" s="58" t="s">
        <v>35</v>
      </c>
      <c r="E749" s="58"/>
      <c r="F749" s="180"/>
      <c r="G749" s="58" t="s">
        <v>3960</v>
      </c>
      <c r="H749" s="58" t="s">
        <v>101</v>
      </c>
      <c r="I749" s="58" t="s">
        <v>3961</v>
      </c>
      <c r="J749" s="181">
        <v>3046384026</v>
      </c>
      <c r="K749" s="181">
        <v>19</v>
      </c>
      <c r="L749" s="11"/>
      <c r="M749" s="11"/>
      <c r="N749" s="58" t="s">
        <v>3962</v>
      </c>
      <c r="O749" s="58" t="s">
        <v>3963</v>
      </c>
      <c r="P749" s="58">
        <v>1</v>
      </c>
      <c r="Q749" s="58">
        <v>0</v>
      </c>
      <c r="R749" s="58">
        <v>0</v>
      </c>
      <c r="S749" s="58">
        <v>0</v>
      </c>
      <c r="T749" s="58">
        <v>2</v>
      </c>
      <c r="U749" s="58">
        <v>0</v>
      </c>
      <c r="V749" s="58">
        <v>0</v>
      </c>
      <c r="W749" s="10"/>
      <c r="X749" s="10"/>
      <c r="Y749" s="58" t="s">
        <v>3964</v>
      </c>
      <c r="Z749" s="10"/>
      <c r="AA749" s="10"/>
      <c r="AB749" s="10"/>
      <c r="AC749" s="58">
        <v>100</v>
      </c>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5"/>
      <c r="CX749" s="15"/>
      <c r="CY749" s="15"/>
    </row>
    <row r="750" spans="1:103" ht="15" customHeight="1" x14ac:dyDescent="0.2">
      <c r="A750" s="155">
        <v>749</v>
      </c>
      <c r="B750" s="179">
        <v>44547</v>
      </c>
      <c r="C750" s="58" t="s">
        <v>25</v>
      </c>
      <c r="D750" s="58" t="s">
        <v>2078</v>
      </c>
      <c r="E750" s="58"/>
      <c r="F750" s="180"/>
      <c r="G750" s="58" t="s">
        <v>3965</v>
      </c>
      <c r="H750" s="58" t="s">
        <v>28</v>
      </c>
      <c r="I750" s="58" t="s">
        <v>3966</v>
      </c>
      <c r="J750" s="181" t="s">
        <v>1622</v>
      </c>
      <c r="K750" s="181">
        <v>17</v>
      </c>
      <c r="L750" s="11"/>
      <c r="M750" s="11"/>
      <c r="N750" s="58" t="s">
        <v>3967</v>
      </c>
      <c r="O750" s="58" t="s">
        <v>3968</v>
      </c>
      <c r="P750" s="58">
        <v>4</v>
      </c>
      <c r="Q750" s="58">
        <v>16</v>
      </c>
      <c r="R750" s="58">
        <v>0</v>
      </c>
      <c r="S750" s="58">
        <v>0</v>
      </c>
      <c r="T750" s="58">
        <v>0</v>
      </c>
      <c r="U750" s="58">
        <v>0</v>
      </c>
      <c r="V750" s="58">
        <v>0</v>
      </c>
      <c r="W750" s="10"/>
      <c r="X750" s="10"/>
      <c r="Y750" s="58" t="s">
        <v>3964</v>
      </c>
      <c r="Z750" s="10"/>
      <c r="AA750" s="10"/>
      <c r="AB750" s="10"/>
      <c r="AC750" s="58">
        <v>200</v>
      </c>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5"/>
      <c r="CX750" s="15"/>
      <c r="CY750" s="15"/>
    </row>
    <row r="751" spans="1:103" ht="15" customHeight="1" x14ac:dyDescent="0.2">
      <c r="A751" s="155">
        <v>750</v>
      </c>
      <c r="B751" s="179">
        <v>44548</v>
      </c>
      <c r="C751" s="58" t="s">
        <v>25</v>
      </c>
      <c r="D751" s="58" t="s">
        <v>26</v>
      </c>
      <c r="E751" s="58"/>
      <c r="F751" s="180"/>
      <c r="G751" s="58" t="s">
        <v>3969</v>
      </c>
      <c r="H751" s="58" t="s">
        <v>28</v>
      </c>
      <c r="I751" s="58" t="s">
        <v>3970</v>
      </c>
      <c r="J751" s="181">
        <v>3007185689</v>
      </c>
      <c r="K751" s="181">
        <v>8</v>
      </c>
      <c r="L751" s="11"/>
      <c r="M751" s="11"/>
      <c r="N751" s="58" t="s">
        <v>3971</v>
      </c>
      <c r="O751" s="58" t="s">
        <v>3972</v>
      </c>
      <c r="P751" s="58">
        <v>0</v>
      </c>
      <c r="Q751" s="58">
        <v>0</v>
      </c>
      <c r="R751" s="58">
        <v>0</v>
      </c>
      <c r="S751" s="58">
        <v>1</v>
      </c>
      <c r="T751" s="58">
        <v>0</v>
      </c>
      <c r="U751" s="58">
        <v>0</v>
      </c>
      <c r="V751" s="58">
        <v>0</v>
      </c>
      <c r="W751" s="10"/>
      <c r="X751" s="10"/>
      <c r="Y751" s="58" t="s">
        <v>3973</v>
      </c>
      <c r="Z751" s="10"/>
      <c r="AA751" s="10"/>
      <c r="AB751" s="10"/>
      <c r="AC751" s="58">
        <v>150</v>
      </c>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5"/>
      <c r="CX751" s="15"/>
      <c r="CY751" s="15"/>
    </row>
    <row r="752" spans="1:103" ht="15" customHeight="1" x14ac:dyDescent="0.2">
      <c r="A752" s="155">
        <v>751</v>
      </c>
      <c r="B752" s="75" t="s">
        <v>3974</v>
      </c>
      <c r="C752" s="58" t="s">
        <v>25</v>
      </c>
      <c r="D752" s="58" t="s">
        <v>35</v>
      </c>
      <c r="E752" s="10"/>
      <c r="F752" s="10"/>
      <c r="G752" s="58" t="s">
        <v>3975</v>
      </c>
      <c r="H752" s="58" t="s">
        <v>101</v>
      </c>
      <c r="I752" s="58" t="s">
        <v>3976</v>
      </c>
      <c r="J752" s="181">
        <v>3162864755</v>
      </c>
      <c r="K752" s="181">
        <v>4</v>
      </c>
      <c r="L752" s="11"/>
      <c r="M752" s="11"/>
      <c r="N752" s="58" t="s">
        <v>3977</v>
      </c>
      <c r="O752" s="58" t="s">
        <v>3978</v>
      </c>
      <c r="P752" s="58">
        <v>4</v>
      </c>
      <c r="Q752" s="58">
        <v>0</v>
      </c>
      <c r="R752" s="58">
        <v>0</v>
      </c>
      <c r="S752" s="58">
        <v>0</v>
      </c>
      <c r="T752" s="58">
        <v>1</v>
      </c>
      <c r="U752" s="58">
        <v>0</v>
      </c>
      <c r="V752" s="58">
        <v>0</v>
      </c>
      <c r="W752" s="10"/>
      <c r="X752" s="10"/>
      <c r="Y752" s="58" t="s">
        <v>3979</v>
      </c>
      <c r="Z752" s="10"/>
      <c r="AA752" s="10"/>
      <c r="AB752" s="10"/>
      <c r="AC752" s="58">
        <v>250</v>
      </c>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5"/>
      <c r="CX752" s="15"/>
      <c r="CY752" s="15"/>
    </row>
    <row r="753" spans="1:103" ht="15" customHeight="1" x14ac:dyDescent="0.2">
      <c r="A753" s="155">
        <v>752</v>
      </c>
      <c r="B753" s="179">
        <v>44550</v>
      </c>
      <c r="C753" s="58" t="s">
        <v>3980</v>
      </c>
      <c r="D753" s="58" t="s">
        <v>35</v>
      </c>
      <c r="E753" s="58" t="s">
        <v>469</v>
      </c>
      <c r="F753" s="180">
        <v>44278</v>
      </c>
      <c r="G753" s="58" t="s">
        <v>3981</v>
      </c>
      <c r="H753" s="58" t="s">
        <v>101</v>
      </c>
      <c r="I753" s="58" t="s">
        <v>3982</v>
      </c>
      <c r="J753" s="181">
        <v>4855870</v>
      </c>
      <c r="K753" s="181">
        <v>19</v>
      </c>
      <c r="L753" s="11"/>
      <c r="M753" s="11"/>
      <c r="N753" s="58" t="s">
        <v>3983</v>
      </c>
      <c r="O753" s="58" t="s">
        <v>3984</v>
      </c>
      <c r="P753" s="58">
        <v>0</v>
      </c>
      <c r="Q753" s="58">
        <v>0</v>
      </c>
      <c r="R753" s="58">
        <v>0</v>
      </c>
      <c r="S753" s="58">
        <v>0</v>
      </c>
      <c r="T753" s="58">
        <v>1</v>
      </c>
      <c r="U753" s="58">
        <v>0</v>
      </c>
      <c r="V753" s="58">
        <v>1</v>
      </c>
      <c r="W753" s="58" t="s">
        <v>619</v>
      </c>
      <c r="X753" s="180">
        <v>44278</v>
      </c>
      <c r="Y753" s="58" t="s">
        <v>3985</v>
      </c>
      <c r="Z753" s="10"/>
      <c r="AA753" s="10"/>
      <c r="AB753" s="10"/>
      <c r="AC753" s="58">
        <v>120</v>
      </c>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5"/>
      <c r="CX753" s="15"/>
      <c r="CY753" s="15"/>
    </row>
    <row r="754" spans="1:103" ht="15" customHeight="1" x14ac:dyDescent="0.2">
      <c r="A754" s="155">
        <v>753</v>
      </c>
      <c r="B754" s="179">
        <v>44551</v>
      </c>
      <c r="C754" s="58" t="s">
        <v>131</v>
      </c>
      <c r="D754" s="58" t="s">
        <v>26</v>
      </c>
      <c r="E754" s="10"/>
      <c r="F754" s="10"/>
      <c r="G754" s="58" t="s">
        <v>3986</v>
      </c>
      <c r="H754" s="58" t="s">
        <v>101</v>
      </c>
      <c r="I754" s="58" t="s">
        <v>3987</v>
      </c>
      <c r="J754" s="181">
        <v>3242556698</v>
      </c>
      <c r="K754" s="181">
        <v>2</v>
      </c>
      <c r="L754" s="182">
        <v>3440800</v>
      </c>
      <c r="M754" s="182">
        <v>76546300</v>
      </c>
      <c r="N754" s="58" t="s">
        <v>3988</v>
      </c>
      <c r="O754" s="58" t="s">
        <v>3989</v>
      </c>
      <c r="P754" s="58">
        <v>1</v>
      </c>
      <c r="Q754" s="58">
        <v>0</v>
      </c>
      <c r="R754" s="58">
        <v>0</v>
      </c>
      <c r="S754" s="58">
        <v>0</v>
      </c>
      <c r="T754" s="58">
        <v>1</v>
      </c>
      <c r="U754" s="58">
        <v>0</v>
      </c>
      <c r="V754" s="58">
        <v>0</v>
      </c>
      <c r="W754" s="10"/>
      <c r="X754" s="10"/>
      <c r="Y754" s="58" t="s">
        <v>3990</v>
      </c>
      <c r="Z754" s="10"/>
      <c r="AA754" s="10"/>
      <c r="AB754" s="10"/>
      <c r="AC754" s="58">
        <v>200</v>
      </c>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5"/>
      <c r="CX754" s="15"/>
      <c r="CY754" s="15"/>
    </row>
    <row r="755" spans="1:103" ht="15" customHeight="1" x14ac:dyDescent="0.2">
      <c r="A755" s="155"/>
      <c r="B755" s="10"/>
      <c r="C755" s="10"/>
      <c r="D755" s="10"/>
      <c r="E755" s="10"/>
      <c r="F755" s="10"/>
      <c r="G755" s="10"/>
      <c r="H755" s="10"/>
      <c r="I755" s="10"/>
      <c r="J755" s="11"/>
      <c r="K755" s="11"/>
      <c r="L755" s="11"/>
      <c r="M755" s="11"/>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5"/>
      <c r="CX755" s="15"/>
      <c r="CY755" s="15"/>
    </row>
    <row r="756" spans="1:103" ht="15" customHeight="1" x14ac:dyDescent="0.2">
      <c r="A756" s="155"/>
      <c r="B756" s="10"/>
      <c r="C756" s="10"/>
      <c r="D756" s="10"/>
      <c r="E756" s="10"/>
      <c r="F756" s="10"/>
      <c r="G756" s="10"/>
      <c r="H756" s="10"/>
      <c r="I756" s="10"/>
      <c r="J756" s="11"/>
      <c r="K756" s="11"/>
      <c r="L756" s="11"/>
      <c r="M756" s="11"/>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5"/>
      <c r="CX756" s="15"/>
      <c r="CY756" s="15"/>
    </row>
    <row r="757" spans="1:103" ht="15" customHeight="1" x14ac:dyDescent="0.2">
      <c r="A757" s="155"/>
      <c r="B757" s="10"/>
      <c r="C757" s="10"/>
      <c r="D757" s="10"/>
      <c r="E757" s="10"/>
      <c r="F757" s="10"/>
      <c r="G757" s="10"/>
      <c r="H757" s="10"/>
      <c r="I757" s="10"/>
      <c r="J757" s="11"/>
      <c r="K757" s="11"/>
      <c r="L757" s="11"/>
      <c r="M757" s="11"/>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5"/>
      <c r="CX757" s="15"/>
      <c r="CY757" s="15"/>
    </row>
    <row r="758" spans="1:103" ht="15" customHeight="1" x14ac:dyDescent="0.2">
      <c r="A758" s="155"/>
      <c r="B758" s="10"/>
      <c r="C758" s="10"/>
      <c r="D758" s="10"/>
      <c r="E758" s="10"/>
      <c r="F758" s="10"/>
      <c r="G758" s="10"/>
      <c r="H758" s="10"/>
      <c r="I758" s="10"/>
      <c r="J758" s="11"/>
      <c r="K758" s="11"/>
      <c r="L758" s="11"/>
      <c r="M758" s="11"/>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5"/>
      <c r="CX758" s="15"/>
      <c r="CY758" s="15"/>
    </row>
    <row r="759" spans="1:103" ht="15" customHeight="1" x14ac:dyDescent="0.2">
      <c r="A759" s="155"/>
      <c r="B759" s="10"/>
      <c r="C759" s="10"/>
      <c r="D759" s="10"/>
      <c r="E759" s="10"/>
      <c r="F759" s="10"/>
      <c r="G759" s="10"/>
      <c r="H759" s="10"/>
      <c r="I759" s="10"/>
      <c r="J759" s="11"/>
      <c r="K759" s="11"/>
      <c r="L759" s="11"/>
      <c r="M759" s="11"/>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5"/>
      <c r="CX759" s="15"/>
      <c r="CY759" s="15"/>
    </row>
    <row r="760" spans="1:103" ht="15" customHeight="1" x14ac:dyDescent="0.2">
      <c r="A760" s="155"/>
      <c r="B760" s="10"/>
      <c r="C760" s="10"/>
      <c r="D760" s="10"/>
      <c r="E760" s="10"/>
      <c r="F760" s="10"/>
      <c r="G760" s="10"/>
      <c r="H760" s="10"/>
      <c r="I760" s="10"/>
      <c r="J760" s="11"/>
      <c r="K760" s="11"/>
      <c r="L760" s="11"/>
      <c r="M760" s="11"/>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5"/>
      <c r="CX760" s="15"/>
      <c r="CY760" s="15"/>
    </row>
    <row r="761" spans="1:103" ht="15" customHeight="1" x14ac:dyDescent="0.2">
      <c r="A761" s="155"/>
      <c r="B761" s="10"/>
      <c r="C761" s="10"/>
      <c r="D761" s="10"/>
      <c r="E761" s="10"/>
      <c r="F761" s="10"/>
      <c r="G761" s="10"/>
      <c r="H761" s="10"/>
      <c r="I761" s="10"/>
      <c r="J761" s="11"/>
      <c r="K761" s="11"/>
      <c r="L761" s="11"/>
      <c r="M761" s="11"/>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5"/>
      <c r="CX761" s="15"/>
      <c r="CY761" s="15"/>
    </row>
    <row r="762" spans="1:103" ht="15" customHeight="1" x14ac:dyDescent="0.2">
      <c r="A762" s="155"/>
      <c r="B762" s="10"/>
      <c r="C762" s="10"/>
      <c r="D762" s="10"/>
      <c r="E762" s="10"/>
      <c r="F762" s="10"/>
      <c r="G762" s="10"/>
      <c r="H762" s="10"/>
      <c r="I762" s="10"/>
      <c r="J762" s="11"/>
      <c r="K762" s="11"/>
      <c r="L762" s="11"/>
      <c r="M762" s="11"/>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5"/>
      <c r="CX762" s="15"/>
      <c r="CY762" s="15"/>
    </row>
    <row r="763" spans="1:103" ht="15" customHeight="1" x14ac:dyDescent="0.2">
      <c r="A763" s="155"/>
      <c r="B763" s="10"/>
      <c r="C763" s="10"/>
      <c r="D763" s="10"/>
      <c r="E763" s="10"/>
      <c r="F763" s="10"/>
      <c r="G763" s="10"/>
      <c r="H763" s="10"/>
      <c r="I763" s="10"/>
      <c r="J763" s="11"/>
      <c r="K763" s="11"/>
      <c r="L763" s="11"/>
      <c r="M763" s="11"/>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5"/>
      <c r="CX763" s="15"/>
      <c r="CY763" s="15"/>
    </row>
    <row r="764" spans="1:103" ht="15" customHeight="1" x14ac:dyDescent="0.2">
      <c r="A764" s="155"/>
      <c r="B764" s="10"/>
      <c r="C764" s="10"/>
      <c r="D764" s="10"/>
      <c r="E764" s="10"/>
      <c r="F764" s="10"/>
      <c r="G764" s="10"/>
      <c r="H764" s="10"/>
      <c r="I764" s="10"/>
      <c r="J764" s="11"/>
      <c r="K764" s="11"/>
      <c r="L764" s="11"/>
      <c r="M764" s="11"/>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5"/>
      <c r="CX764" s="15"/>
      <c r="CY764" s="15"/>
    </row>
    <row r="765" spans="1:103" ht="15" customHeight="1" x14ac:dyDescent="0.2">
      <c r="A765" s="155"/>
      <c r="B765" s="10"/>
      <c r="C765" s="10"/>
      <c r="D765" s="10"/>
      <c r="E765" s="10"/>
      <c r="F765" s="10"/>
      <c r="G765" s="10"/>
      <c r="H765" s="10"/>
      <c r="I765" s="10"/>
      <c r="J765" s="11"/>
      <c r="K765" s="11"/>
      <c r="L765" s="11"/>
      <c r="M765" s="11"/>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5"/>
      <c r="CX765" s="15"/>
      <c r="CY765" s="15"/>
    </row>
    <row r="766" spans="1:103" ht="15" customHeight="1" x14ac:dyDescent="0.2">
      <c r="A766" s="155"/>
      <c r="B766" s="10"/>
      <c r="C766" s="10"/>
      <c r="D766" s="10"/>
      <c r="E766" s="10"/>
      <c r="F766" s="10"/>
      <c r="G766" s="10"/>
      <c r="H766" s="10"/>
      <c r="I766" s="10"/>
      <c r="J766" s="11"/>
      <c r="K766" s="11"/>
      <c r="L766" s="11"/>
      <c r="M766" s="11"/>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5"/>
      <c r="CX766" s="15"/>
      <c r="CY766" s="15"/>
    </row>
    <row r="767" spans="1:103" ht="15" customHeight="1" x14ac:dyDescent="0.2">
      <c r="A767" s="155"/>
      <c r="B767" s="10"/>
      <c r="C767" s="10"/>
      <c r="D767" s="10"/>
      <c r="E767" s="10"/>
      <c r="F767" s="10"/>
      <c r="G767" s="10"/>
      <c r="H767" s="10"/>
      <c r="I767" s="10"/>
      <c r="J767" s="11"/>
      <c r="K767" s="11"/>
      <c r="L767" s="11"/>
      <c r="M767" s="11"/>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5"/>
      <c r="CX767" s="15"/>
      <c r="CY767" s="15"/>
    </row>
    <row r="768" spans="1:103" ht="15" customHeight="1" x14ac:dyDescent="0.2">
      <c r="A768" s="155"/>
      <c r="B768" s="10"/>
      <c r="C768" s="10"/>
      <c r="D768" s="10"/>
      <c r="E768" s="10"/>
      <c r="F768" s="10"/>
      <c r="G768" s="10"/>
      <c r="H768" s="10"/>
      <c r="I768" s="10"/>
      <c r="J768" s="11"/>
      <c r="K768" s="11"/>
      <c r="L768" s="11"/>
      <c r="M768" s="11"/>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5"/>
      <c r="CX768" s="15"/>
      <c r="CY768" s="15"/>
    </row>
    <row r="769" spans="1:103" ht="15" customHeight="1" x14ac:dyDescent="0.2">
      <c r="A769" s="155"/>
      <c r="B769" s="10"/>
      <c r="C769" s="10"/>
      <c r="D769" s="10"/>
      <c r="E769" s="10"/>
      <c r="F769" s="10"/>
      <c r="G769" s="10"/>
      <c r="H769" s="10"/>
      <c r="I769" s="10"/>
      <c r="J769" s="11"/>
      <c r="K769" s="11"/>
      <c r="L769" s="11"/>
      <c r="M769" s="11"/>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5"/>
      <c r="CX769" s="15"/>
      <c r="CY769" s="15"/>
    </row>
    <row r="770" spans="1:103" ht="15" customHeight="1" x14ac:dyDescent="0.2">
      <c r="A770" s="155"/>
      <c r="B770" s="10"/>
      <c r="C770" s="10"/>
      <c r="D770" s="10"/>
      <c r="E770" s="10"/>
      <c r="F770" s="10"/>
      <c r="G770" s="10"/>
      <c r="H770" s="10"/>
      <c r="I770" s="10"/>
      <c r="J770" s="11"/>
      <c r="K770" s="11"/>
      <c r="L770" s="11"/>
      <c r="M770" s="11"/>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5"/>
      <c r="CX770" s="15"/>
      <c r="CY770" s="15"/>
    </row>
    <row r="771" spans="1:103" ht="15" customHeight="1" x14ac:dyDescent="0.2">
      <c r="A771" s="7"/>
      <c r="B771" s="10"/>
      <c r="C771" s="10"/>
      <c r="D771" s="10"/>
      <c r="E771" s="10"/>
      <c r="F771" s="10"/>
      <c r="G771" s="10"/>
      <c r="H771" s="10"/>
      <c r="I771" s="10"/>
      <c r="J771" s="11"/>
      <c r="K771" s="11"/>
      <c r="L771" s="11"/>
      <c r="M771" s="11"/>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5"/>
      <c r="CX771" s="15"/>
      <c r="CY771" s="15"/>
    </row>
    <row r="772" spans="1:103" ht="15" customHeight="1" x14ac:dyDescent="0.2">
      <c r="A772" s="7"/>
      <c r="B772" s="10"/>
      <c r="C772" s="10"/>
      <c r="D772" s="10"/>
      <c r="E772" s="10"/>
      <c r="F772" s="10"/>
      <c r="G772" s="10"/>
      <c r="H772" s="10"/>
      <c r="I772" s="10"/>
      <c r="J772" s="11"/>
      <c r="K772" s="11"/>
      <c r="L772" s="11"/>
      <c r="M772" s="11"/>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5"/>
      <c r="CX772" s="15"/>
      <c r="CY772" s="15"/>
    </row>
    <row r="773" spans="1:103" ht="15" customHeight="1" x14ac:dyDescent="0.2">
      <c r="A773" s="7"/>
      <c r="B773" s="10"/>
      <c r="C773" s="10"/>
      <c r="D773" s="10"/>
      <c r="E773" s="10"/>
      <c r="F773" s="10"/>
      <c r="G773" s="10"/>
      <c r="H773" s="10"/>
      <c r="I773" s="10"/>
      <c r="J773" s="11"/>
      <c r="K773" s="11"/>
      <c r="L773" s="11"/>
      <c r="M773" s="11"/>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5"/>
      <c r="CX773" s="15"/>
      <c r="CY773" s="15"/>
    </row>
    <row r="774" spans="1:103" ht="15" customHeight="1" x14ac:dyDescent="0.2">
      <c r="A774" s="7"/>
      <c r="B774" s="10"/>
      <c r="C774" s="10"/>
      <c r="D774" s="10"/>
      <c r="E774" s="10"/>
      <c r="F774" s="10"/>
      <c r="G774" s="10"/>
      <c r="H774" s="10"/>
      <c r="I774" s="10"/>
      <c r="J774" s="11"/>
      <c r="K774" s="11"/>
      <c r="L774" s="11"/>
      <c r="M774" s="11"/>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5"/>
      <c r="CX774" s="15"/>
      <c r="CY774" s="15"/>
    </row>
    <row r="775" spans="1:103" ht="15" customHeight="1" x14ac:dyDescent="0.2">
      <c r="A775" s="7"/>
      <c r="B775" s="10"/>
      <c r="C775" s="10"/>
      <c r="D775" s="10"/>
      <c r="E775" s="10"/>
      <c r="F775" s="10"/>
      <c r="G775" s="10"/>
      <c r="H775" s="10"/>
      <c r="I775" s="10"/>
      <c r="J775" s="11"/>
      <c r="K775" s="11"/>
      <c r="L775" s="11"/>
      <c r="M775" s="11"/>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c r="CO775" s="10"/>
      <c r="CP775" s="10"/>
      <c r="CQ775" s="10"/>
      <c r="CR775" s="10"/>
      <c r="CS775" s="10"/>
      <c r="CT775" s="10"/>
      <c r="CU775" s="10"/>
      <c r="CV775" s="10"/>
      <c r="CW775" s="15"/>
      <c r="CX775" s="15"/>
      <c r="CY775" s="15"/>
    </row>
    <row r="776" spans="1:103" ht="15" customHeight="1" x14ac:dyDescent="0.2">
      <c r="A776" s="7"/>
      <c r="B776" s="10"/>
      <c r="C776" s="10"/>
      <c r="D776" s="10"/>
      <c r="E776" s="10"/>
      <c r="F776" s="10"/>
      <c r="G776" s="10"/>
      <c r="H776" s="10"/>
      <c r="I776" s="10"/>
      <c r="J776" s="11"/>
      <c r="K776" s="11"/>
      <c r="L776" s="11"/>
      <c r="M776" s="11"/>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c r="CO776" s="10"/>
      <c r="CP776" s="10"/>
      <c r="CQ776" s="10"/>
      <c r="CR776" s="10"/>
      <c r="CS776" s="10"/>
      <c r="CT776" s="10"/>
      <c r="CU776" s="10"/>
      <c r="CV776" s="10"/>
      <c r="CW776" s="15"/>
      <c r="CX776" s="15"/>
      <c r="CY776" s="15"/>
    </row>
    <row r="777" spans="1:103" ht="15" customHeight="1" x14ac:dyDescent="0.2">
      <c r="A777" s="7"/>
      <c r="B777" s="10"/>
      <c r="C777" s="10"/>
      <c r="D777" s="10"/>
      <c r="E777" s="10"/>
      <c r="F777" s="10"/>
      <c r="G777" s="10"/>
      <c r="H777" s="10"/>
      <c r="I777" s="10"/>
      <c r="J777" s="11"/>
      <c r="K777" s="11"/>
      <c r="L777" s="11"/>
      <c r="M777" s="11"/>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c r="CO777" s="10"/>
      <c r="CP777" s="10"/>
      <c r="CQ777" s="10"/>
      <c r="CR777" s="10"/>
      <c r="CS777" s="10"/>
      <c r="CT777" s="10"/>
      <c r="CU777" s="10"/>
      <c r="CV777" s="10"/>
      <c r="CW777" s="15"/>
      <c r="CX777" s="15"/>
      <c r="CY777" s="15"/>
    </row>
    <row r="778" spans="1:103" ht="15" customHeight="1" x14ac:dyDescent="0.2">
      <c r="A778" s="7"/>
      <c r="B778" s="10"/>
      <c r="C778" s="10"/>
      <c r="D778" s="10"/>
      <c r="E778" s="10"/>
      <c r="F778" s="10"/>
      <c r="G778" s="10"/>
      <c r="H778" s="10"/>
      <c r="I778" s="10"/>
      <c r="J778" s="11"/>
      <c r="K778" s="11"/>
      <c r="L778" s="11"/>
      <c r="M778" s="11"/>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5"/>
      <c r="CX778" s="15"/>
      <c r="CY778" s="15"/>
    </row>
    <row r="779" spans="1:103" ht="15" customHeight="1" x14ac:dyDescent="0.2">
      <c r="A779" s="7"/>
      <c r="B779" s="10"/>
      <c r="C779" s="10"/>
      <c r="D779" s="10"/>
      <c r="E779" s="10"/>
      <c r="F779" s="10"/>
      <c r="G779" s="10"/>
      <c r="H779" s="10"/>
      <c r="I779" s="10"/>
      <c r="J779" s="11"/>
      <c r="K779" s="11"/>
      <c r="L779" s="11"/>
      <c r="M779" s="11"/>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5"/>
      <c r="CX779" s="15"/>
      <c r="CY779" s="15"/>
    </row>
    <row r="780" spans="1:103" ht="15" customHeight="1" x14ac:dyDescent="0.2">
      <c r="A780" s="7"/>
      <c r="B780" s="10"/>
      <c r="C780" s="10"/>
      <c r="D780" s="10"/>
      <c r="E780" s="10"/>
      <c r="F780" s="10"/>
      <c r="G780" s="10"/>
      <c r="H780" s="10"/>
      <c r="I780" s="10"/>
      <c r="J780" s="11"/>
      <c r="K780" s="11"/>
      <c r="L780" s="11"/>
      <c r="M780" s="11"/>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5"/>
      <c r="CX780" s="15"/>
      <c r="CY780" s="15"/>
    </row>
    <row r="781" spans="1:103" ht="15" customHeight="1" x14ac:dyDescent="0.2">
      <c r="A781" s="7"/>
      <c r="B781" s="10"/>
      <c r="C781" s="10"/>
      <c r="D781" s="10"/>
      <c r="E781" s="10"/>
      <c r="F781" s="10"/>
      <c r="G781" s="10"/>
      <c r="H781" s="10"/>
      <c r="I781" s="10"/>
      <c r="J781" s="11"/>
      <c r="K781" s="11"/>
      <c r="L781" s="11"/>
      <c r="M781" s="11"/>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5"/>
      <c r="CX781" s="15"/>
      <c r="CY781" s="15"/>
    </row>
    <row r="782" spans="1:103" ht="15" customHeight="1" x14ac:dyDescent="0.2">
      <c r="A782" s="7"/>
      <c r="B782" s="10"/>
      <c r="C782" s="10"/>
      <c r="D782" s="10"/>
      <c r="E782" s="10"/>
      <c r="F782" s="10"/>
      <c r="G782" s="10"/>
      <c r="H782" s="10"/>
      <c r="I782" s="10"/>
      <c r="J782" s="11"/>
      <c r="K782" s="11"/>
      <c r="L782" s="11"/>
      <c r="M782" s="11"/>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5"/>
      <c r="CX782" s="15"/>
      <c r="CY782" s="15"/>
    </row>
    <row r="783" spans="1:103" ht="15" customHeight="1" x14ac:dyDescent="0.2">
      <c r="A783" s="7"/>
      <c r="B783" s="10"/>
      <c r="C783" s="10"/>
      <c r="D783" s="10"/>
      <c r="E783" s="10"/>
      <c r="F783" s="10"/>
      <c r="G783" s="10"/>
      <c r="H783" s="10"/>
      <c r="I783" s="10"/>
      <c r="J783" s="11"/>
      <c r="K783" s="11"/>
      <c r="L783" s="11"/>
      <c r="M783" s="11"/>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5"/>
      <c r="CX783" s="15"/>
      <c r="CY783" s="15"/>
    </row>
    <row r="784" spans="1:103" ht="15" customHeight="1" x14ac:dyDescent="0.2">
      <c r="A784" s="7"/>
      <c r="B784" s="10"/>
      <c r="C784" s="10"/>
      <c r="D784" s="10"/>
      <c r="E784" s="10"/>
      <c r="F784" s="10"/>
      <c r="G784" s="10"/>
      <c r="H784" s="10"/>
      <c r="I784" s="10"/>
      <c r="J784" s="11"/>
      <c r="K784" s="11"/>
      <c r="L784" s="11"/>
      <c r="M784" s="11"/>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5"/>
      <c r="CX784" s="15"/>
      <c r="CY784" s="15"/>
    </row>
    <row r="785" spans="1:103" ht="15" customHeight="1" x14ac:dyDescent="0.2">
      <c r="A785" s="7"/>
      <c r="B785" s="10"/>
      <c r="C785" s="10"/>
      <c r="D785" s="10"/>
      <c r="E785" s="10"/>
      <c r="F785" s="10"/>
      <c r="G785" s="10"/>
      <c r="H785" s="10"/>
      <c r="I785" s="10"/>
      <c r="J785" s="11"/>
      <c r="K785" s="11"/>
      <c r="L785" s="11"/>
      <c r="M785" s="11"/>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5"/>
      <c r="CX785" s="15"/>
      <c r="CY785" s="15"/>
    </row>
    <row r="786" spans="1:103" ht="15" customHeight="1" x14ac:dyDescent="0.2">
      <c r="A786" s="7"/>
      <c r="B786" s="10"/>
      <c r="C786" s="10"/>
      <c r="D786" s="10"/>
      <c r="E786" s="10"/>
      <c r="F786" s="10"/>
      <c r="G786" s="10"/>
      <c r="H786" s="10"/>
      <c r="I786" s="10"/>
      <c r="J786" s="11"/>
      <c r="K786" s="11"/>
      <c r="L786" s="11"/>
      <c r="M786" s="11"/>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5"/>
      <c r="CX786" s="15"/>
      <c r="CY786" s="15"/>
    </row>
    <row r="787" spans="1:103" ht="15" customHeight="1" x14ac:dyDescent="0.2">
      <c r="A787" s="7"/>
      <c r="B787" s="10"/>
      <c r="C787" s="10"/>
      <c r="D787" s="10"/>
      <c r="E787" s="10"/>
      <c r="F787" s="10"/>
      <c r="G787" s="10"/>
      <c r="H787" s="10"/>
      <c r="I787" s="10"/>
      <c r="J787" s="11"/>
      <c r="K787" s="11"/>
      <c r="L787" s="11"/>
      <c r="M787" s="11"/>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5"/>
      <c r="CX787" s="15"/>
      <c r="CY787" s="15"/>
    </row>
    <row r="788" spans="1:103" ht="15" customHeight="1" x14ac:dyDescent="0.2">
      <c r="A788" s="7"/>
      <c r="B788" s="10"/>
      <c r="C788" s="10"/>
      <c r="D788" s="10"/>
      <c r="E788" s="10"/>
      <c r="F788" s="10"/>
      <c r="G788" s="10"/>
      <c r="H788" s="10"/>
      <c r="I788" s="10"/>
      <c r="J788" s="11"/>
      <c r="K788" s="11"/>
      <c r="L788" s="11"/>
      <c r="M788" s="11"/>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5"/>
      <c r="CX788" s="15"/>
      <c r="CY788" s="15"/>
    </row>
    <row r="789" spans="1:103" ht="15" customHeight="1" x14ac:dyDescent="0.2">
      <c r="A789" s="7"/>
      <c r="B789" s="10"/>
      <c r="C789" s="10"/>
      <c r="D789" s="10"/>
      <c r="E789" s="10"/>
      <c r="F789" s="10"/>
      <c r="G789" s="10"/>
      <c r="H789" s="10"/>
      <c r="I789" s="10"/>
      <c r="J789" s="11"/>
      <c r="K789" s="11"/>
      <c r="L789" s="11"/>
      <c r="M789" s="11"/>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5"/>
      <c r="CX789" s="15"/>
      <c r="CY789" s="15"/>
    </row>
    <row r="790" spans="1:103" ht="15" customHeight="1" x14ac:dyDescent="0.2">
      <c r="A790" s="7"/>
      <c r="B790" s="10"/>
      <c r="C790" s="10"/>
      <c r="D790" s="10"/>
      <c r="E790" s="10"/>
      <c r="F790" s="10"/>
      <c r="G790" s="10"/>
      <c r="H790" s="10"/>
      <c r="I790" s="10"/>
      <c r="J790" s="11"/>
      <c r="K790" s="11"/>
      <c r="L790" s="11"/>
      <c r="M790" s="11"/>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5"/>
      <c r="CX790" s="15"/>
      <c r="CY790" s="15"/>
    </row>
    <row r="791" spans="1:103" ht="15" customHeight="1" x14ac:dyDescent="0.2">
      <c r="A791" s="7"/>
      <c r="B791" s="10"/>
      <c r="C791" s="10"/>
      <c r="D791" s="10"/>
      <c r="E791" s="10"/>
      <c r="F791" s="10"/>
      <c r="G791" s="10"/>
      <c r="H791" s="10"/>
      <c r="I791" s="10"/>
      <c r="J791" s="11"/>
      <c r="K791" s="11"/>
      <c r="L791" s="11"/>
      <c r="M791" s="11"/>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5"/>
      <c r="CX791" s="15"/>
      <c r="CY791" s="15"/>
    </row>
    <row r="792" spans="1:103" ht="15" customHeight="1" x14ac:dyDescent="0.2">
      <c r="A792" s="7"/>
      <c r="B792" s="10"/>
      <c r="C792" s="10"/>
      <c r="D792" s="10"/>
      <c r="E792" s="10"/>
      <c r="F792" s="10"/>
      <c r="G792" s="10"/>
      <c r="H792" s="10"/>
      <c r="I792" s="10"/>
      <c r="J792" s="11"/>
      <c r="K792" s="11"/>
      <c r="L792" s="11"/>
      <c r="M792" s="11"/>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5"/>
      <c r="CX792" s="15"/>
      <c r="CY792" s="15"/>
    </row>
    <row r="793" spans="1:103" ht="15" customHeight="1" x14ac:dyDescent="0.2">
      <c r="A793" s="7"/>
      <c r="B793" s="10"/>
      <c r="C793" s="10"/>
      <c r="D793" s="10"/>
      <c r="E793" s="10"/>
      <c r="F793" s="10"/>
      <c r="G793" s="10"/>
      <c r="H793" s="10"/>
      <c r="I793" s="10"/>
      <c r="J793" s="11"/>
      <c r="K793" s="11"/>
      <c r="L793" s="11"/>
      <c r="M793" s="11"/>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5"/>
      <c r="CX793" s="15"/>
      <c r="CY793" s="15"/>
    </row>
    <row r="794" spans="1:103" ht="15" customHeight="1" x14ac:dyDescent="0.2">
      <c r="A794" s="7"/>
      <c r="B794" s="10"/>
      <c r="C794" s="10"/>
      <c r="D794" s="10"/>
      <c r="E794" s="10"/>
      <c r="F794" s="10"/>
      <c r="G794" s="10"/>
      <c r="H794" s="10"/>
      <c r="I794" s="10"/>
      <c r="J794" s="11"/>
      <c r="K794" s="11"/>
      <c r="L794" s="11"/>
      <c r="M794" s="11"/>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5"/>
      <c r="CX794" s="15"/>
      <c r="CY794" s="15"/>
    </row>
    <row r="795" spans="1:103" ht="15" customHeight="1" x14ac:dyDescent="0.2">
      <c r="A795" s="7"/>
      <c r="B795" s="10"/>
      <c r="C795" s="10"/>
      <c r="D795" s="10"/>
      <c r="E795" s="10"/>
      <c r="F795" s="10"/>
      <c r="G795" s="10"/>
      <c r="H795" s="10"/>
      <c r="I795" s="10"/>
      <c r="J795" s="11"/>
      <c r="K795" s="11"/>
      <c r="L795" s="11"/>
      <c r="M795" s="11"/>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5"/>
      <c r="CX795" s="15"/>
      <c r="CY795" s="15"/>
    </row>
    <row r="796" spans="1:103" ht="15" customHeight="1" x14ac:dyDescent="0.2">
      <c r="A796" s="7"/>
      <c r="B796" s="10"/>
      <c r="C796" s="10"/>
      <c r="D796" s="10"/>
      <c r="E796" s="10"/>
      <c r="F796" s="10"/>
      <c r="G796" s="10"/>
      <c r="H796" s="10"/>
      <c r="I796" s="10"/>
      <c r="J796" s="11"/>
      <c r="K796" s="11"/>
      <c r="L796" s="11"/>
      <c r="M796" s="11"/>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5"/>
      <c r="CX796" s="15"/>
      <c r="CY796" s="15"/>
    </row>
    <row r="797" spans="1:103" ht="15" customHeight="1" x14ac:dyDescent="0.2">
      <c r="A797" s="7"/>
      <c r="B797" s="10"/>
      <c r="C797" s="10"/>
      <c r="D797" s="10"/>
      <c r="E797" s="10"/>
      <c r="F797" s="10"/>
      <c r="G797" s="10"/>
      <c r="H797" s="10"/>
      <c r="I797" s="10"/>
      <c r="J797" s="11"/>
      <c r="K797" s="11"/>
      <c r="L797" s="11"/>
      <c r="M797" s="11"/>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5"/>
      <c r="CX797" s="15"/>
      <c r="CY797" s="15"/>
    </row>
    <row r="798" spans="1:103" ht="15" customHeight="1" x14ac:dyDescent="0.2">
      <c r="A798" s="7"/>
      <c r="B798" s="10"/>
      <c r="C798" s="10"/>
      <c r="D798" s="10"/>
      <c r="E798" s="10"/>
      <c r="F798" s="10"/>
      <c r="G798" s="10"/>
      <c r="H798" s="10"/>
      <c r="I798" s="10"/>
      <c r="J798" s="11"/>
      <c r="K798" s="11"/>
      <c r="L798" s="11"/>
      <c r="M798" s="11"/>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5"/>
      <c r="CX798" s="15"/>
      <c r="CY798" s="15"/>
    </row>
    <row r="799" spans="1:103" ht="15" customHeight="1" x14ac:dyDescent="0.2">
      <c r="A799" s="7"/>
      <c r="B799" s="10"/>
      <c r="C799" s="10"/>
      <c r="D799" s="10"/>
      <c r="E799" s="10"/>
      <c r="F799" s="10"/>
      <c r="G799" s="10"/>
      <c r="H799" s="10"/>
      <c r="I799" s="10"/>
      <c r="J799" s="11"/>
      <c r="K799" s="11"/>
      <c r="L799" s="11"/>
      <c r="M799" s="11"/>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5"/>
      <c r="CX799" s="15"/>
      <c r="CY799" s="15"/>
    </row>
    <row r="800" spans="1:103" ht="15" customHeight="1" x14ac:dyDescent="0.2">
      <c r="A800" s="7"/>
      <c r="B800" s="10"/>
      <c r="C800" s="10"/>
      <c r="D800" s="10"/>
      <c r="E800" s="10"/>
      <c r="F800" s="10"/>
      <c r="G800" s="10"/>
      <c r="H800" s="10"/>
      <c r="I800" s="10"/>
      <c r="J800" s="11"/>
      <c r="K800" s="11"/>
      <c r="L800" s="11"/>
      <c r="M800" s="11"/>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5"/>
      <c r="CX800" s="15"/>
      <c r="CY800" s="15"/>
    </row>
    <row r="801" spans="1:103" ht="15" customHeight="1" x14ac:dyDescent="0.2">
      <c r="A801" s="7"/>
      <c r="B801" s="10"/>
      <c r="C801" s="10"/>
      <c r="D801" s="10"/>
      <c r="E801" s="10"/>
      <c r="F801" s="10"/>
      <c r="G801" s="10"/>
      <c r="H801" s="10"/>
      <c r="I801" s="10"/>
      <c r="J801" s="11"/>
      <c r="K801" s="11"/>
      <c r="L801" s="11"/>
      <c r="M801" s="11"/>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5"/>
      <c r="CX801" s="15"/>
      <c r="CY801" s="15"/>
    </row>
    <row r="802" spans="1:103" ht="15" customHeight="1" x14ac:dyDescent="0.2">
      <c r="A802" s="7"/>
      <c r="B802" s="10"/>
      <c r="C802" s="10"/>
      <c r="D802" s="10"/>
      <c r="E802" s="10"/>
      <c r="F802" s="10"/>
      <c r="G802" s="10"/>
      <c r="H802" s="10"/>
      <c r="I802" s="10"/>
      <c r="J802" s="11"/>
      <c r="K802" s="11"/>
      <c r="L802" s="11"/>
      <c r="M802" s="11"/>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5"/>
      <c r="CX802" s="15"/>
      <c r="CY802" s="15"/>
    </row>
    <row r="803" spans="1:103" ht="15" customHeight="1" x14ac:dyDescent="0.2">
      <c r="A803" s="7"/>
      <c r="B803" s="10"/>
      <c r="C803" s="10"/>
      <c r="D803" s="10"/>
      <c r="E803" s="10"/>
      <c r="F803" s="10"/>
      <c r="G803" s="10"/>
      <c r="H803" s="10"/>
      <c r="I803" s="10"/>
      <c r="J803" s="11"/>
      <c r="K803" s="11"/>
      <c r="L803" s="11"/>
      <c r="M803" s="11"/>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5"/>
      <c r="CX803" s="15"/>
      <c r="CY803" s="15"/>
    </row>
    <row r="804" spans="1:103" ht="15" customHeight="1" x14ac:dyDescent="0.2">
      <c r="A804" s="7"/>
      <c r="B804" s="10"/>
      <c r="C804" s="10"/>
      <c r="D804" s="10"/>
      <c r="E804" s="10"/>
      <c r="F804" s="10"/>
      <c r="G804" s="10"/>
      <c r="H804" s="10"/>
      <c r="I804" s="10"/>
      <c r="J804" s="11"/>
      <c r="K804" s="11"/>
      <c r="L804" s="11"/>
      <c r="M804" s="11"/>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5"/>
      <c r="CX804" s="15"/>
      <c r="CY804" s="15"/>
    </row>
    <row r="805" spans="1:103" ht="15" customHeight="1" x14ac:dyDescent="0.2">
      <c r="A805" s="7"/>
      <c r="B805" s="10"/>
      <c r="C805" s="10"/>
      <c r="D805" s="10"/>
      <c r="E805" s="10"/>
      <c r="F805" s="10"/>
      <c r="G805" s="10"/>
      <c r="H805" s="10"/>
      <c r="I805" s="10"/>
      <c r="J805" s="11"/>
      <c r="K805" s="11"/>
      <c r="L805" s="11"/>
      <c r="M805" s="11"/>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5"/>
      <c r="CX805" s="15"/>
      <c r="CY805" s="15"/>
    </row>
    <row r="806" spans="1:103" ht="15" customHeight="1" x14ac:dyDescent="0.2">
      <c r="A806" s="7"/>
      <c r="B806" s="10"/>
      <c r="C806" s="10"/>
      <c r="D806" s="10"/>
      <c r="E806" s="10"/>
      <c r="F806" s="10"/>
      <c r="G806" s="10"/>
      <c r="H806" s="10"/>
      <c r="I806" s="10"/>
      <c r="J806" s="11"/>
      <c r="K806" s="11"/>
      <c r="L806" s="11"/>
      <c r="M806" s="11"/>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5"/>
      <c r="CX806" s="15"/>
      <c r="CY806" s="15"/>
    </row>
    <row r="807" spans="1:103" ht="15" customHeight="1" x14ac:dyDescent="0.2">
      <c r="A807" s="7"/>
      <c r="B807" s="10"/>
      <c r="C807" s="10"/>
      <c r="D807" s="10"/>
      <c r="E807" s="10"/>
      <c r="F807" s="10"/>
      <c r="G807" s="10"/>
      <c r="H807" s="10"/>
      <c r="I807" s="10"/>
      <c r="J807" s="11"/>
      <c r="K807" s="11"/>
      <c r="L807" s="11"/>
      <c r="M807" s="11"/>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5"/>
      <c r="CX807" s="15"/>
      <c r="CY807" s="15"/>
    </row>
    <row r="808" spans="1:103" ht="15" customHeight="1" x14ac:dyDescent="0.2">
      <c r="A808" s="7"/>
      <c r="B808" s="10"/>
      <c r="C808" s="10"/>
      <c r="D808" s="10"/>
      <c r="E808" s="10"/>
      <c r="F808" s="10"/>
      <c r="G808" s="10"/>
      <c r="H808" s="10"/>
      <c r="I808" s="10"/>
      <c r="J808" s="11"/>
      <c r="K808" s="11"/>
      <c r="L808" s="11"/>
      <c r="M808" s="11"/>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5"/>
      <c r="CX808" s="15"/>
      <c r="CY808" s="15"/>
    </row>
    <row r="809" spans="1:103" ht="15" customHeight="1" x14ac:dyDescent="0.2">
      <c r="A809" s="7"/>
      <c r="B809" s="10"/>
      <c r="C809" s="10"/>
      <c r="D809" s="10"/>
      <c r="E809" s="10"/>
      <c r="F809" s="10"/>
      <c r="G809" s="10"/>
      <c r="H809" s="10"/>
      <c r="I809" s="10"/>
      <c r="J809" s="11"/>
      <c r="K809" s="11"/>
      <c r="L809" s="11"/>
      <c r="M809" s="11"/>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5"/>
      <c r="CX809" s="15"/>
      <c r="CY809" s="15"/>
    </row>
    <row r="810" spans="1:103" ht="15" customHeight="1" x14ac:dyDescent="0.2">
      <c r="A810" s="7"/>
      <c r="B810" s="10"/>
      <c r="C810" s="10"/>
      <c r="D810" s="10"/>
      <c r="E810" s="10"/>
      <c r="F810" s="10"/>
      <c r="G810" s="10"/>
      <c r="H810" s="10"/>
      <c r="I810" s="10"/>
      <c r="J810" s="11"/>
      <c r="K810" s="11"/>
      <c r="L810" s="11"/>
      <c r="M810" s="11"/>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5"/>
      <c r="CX810" s="15"/>
      <c r="CY810" s="15"/>
    </row>
    <row r="811" spans="1:103" ht="15" customHeight="1" x14ac:dyDescent="0.2">
      <c r="A811" s="7"/>
      <c r="B811" s="10"/>
      <c r="C811" s="10"/>
      <c r="D811" s="10"/>
      <c r="E811" s="10"/>
      <c r="F811" s="10"/>
      <c r="G811" s="10"/>
      <c r="H811" s="10"/>
      <c r="I811" s="10"/>
      <c r="J811" s="11"/>
      <c r="K811" s="11"/>
      <c r="L811" s="11"/>
      <c r="M811" s="11"/>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5"/>
      <c r="CX811" s="15"/>
      <c r="CY811" s="15"/>
    </row>
    <row r="812" spans="1:103" ht="15" customHeight="1" x14ac:dyDescent="0.2">
      <c r="A812" s="7"/>
      <c r="B812" s="10"/>
      <c r="C812" s="10"/>
      <c r="D812" s="10"/>
      <c r="E812" s="10"/>
      <c r="F812" s="10"/>
      <c r="G812" s="10"/>
      <c r="H812" s="10"/>
      <c r="I812" s="10"/>
      <c r="J812" s="11"/>
      <c r="K812" s="11"/>
      <c r="L812" s="11"/>
      <c r="M812" s="11"/>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5"/>
      <c r="CX812" s="15"/>
      <c r="CY812" s="15"/>
    </row>
    <row r="813" spans="1:103" ht="15" customHeight="1" x14ac:dyDescent="0.2">
      <c r="A813" s="7"/>
      <c r="B813" s="10"/>
      <c r="C813" s="10"/>
      <c r="D813" s="10"/>
      <c r="E813" s="10"/>
      <c r="F813" s="10"/>
      <c r="G813" s="10"/>
      <c r="H813" s="10"/>
      <c r="I813" s="10"/>
      <c r="J813" s="11"/>
      <c r="K813" s="11"/>
      <c r="L813" s="11"/>
      <c r="M813" s="11"/>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5"/>
      <c r="CX813" s="15"/>
      <c r="CY813" s="15"/>
    </row>
    <row r="814" spans="1:103" ht="15" customHeight="1" x14ac:dyDescent="0.2">
      <c r="A814" s="7"/>
      <c r="B814" s="10"/>
      <c r="C814" s="10"/>
      <c r="D814" s="10"/>
      <c r="E814" s="10"/>
      <c r="F814" s="10"/>
      <c r="G814" s="10"/>
      <c r="H814" s="10"/>
      <c r="I814" s="10"/>
      <c r="J814" s="11"/>
      <c r="K814" s="11"/>
      <c r="L814" s="11"/>
      <c r="M814" s="11"/>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5"/>
      <c r="CX814" s="15"/>
      <c r="CY814" s="15"/>
    </row>
    <row r="815" spans="1:103" ht="15" customHeight="1" x14ac:dyDescent="0.2">
      <c r="A815" s="7"/>
      <c r="B815" s="10"/>
      <c r="C815" s="10"/>
      <c r="D815" s="10"/>
      <c r="E815" s="10"/>
      <c r="F815" s="10"/>
      <c r="G815" s="10"/>
      <c r="H815" s="10"/>
      <c r="I815" s="10"/>
      <c r="J815" s="11"/>
      <c r="K815" s="11"/>
      <c r="L815" s="11"/>
      <c r="M815" s="11"/>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5"/>
      <c r="CX815" s="15"/>
      <c r="CY815" s="15"/>
    </row>
    <row r="816" spans="1:103" ht="15" customHeight="1" x14ac:dyDescent="0.2">
      <c r="A816" s="7"/>
      <c r="B816" s="10"/>
      <c r="C816" s="10"/>
      <c r="D816" s="10"/>
      <c r="E816" s="10"/>
      <c r="F816" s="10"/>
      <c r="G816" s="10"/>
      <c r="H816" s="10"/>
      <c r="I816" s="10"/>
      <c r="J816" s="11"/>
      <c r="K816" s="11"/>
      <c r="L816" s="11"/>
      <c r="M816" s="11"/>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5"/>
      <c r="CX816" s="15"/>
      <c r="CY816" s="15"/>
    </row>
    <row r="817" spans="1:103" ht="15" customHeight="1" x14ac:dyDescent="0.2">
      <c r="A817" s="7"/>
      <c r="B817" s="10"/>
      <c r="C817" s="10"/>
      <c r="D817" s="10"/>
      <c r="E817" s="10"/>
      <c r="F817" s="10"/>
      <c r="G817" s="10"/>
      <c r="H817" s="10"/>
      <c r="I817" s="10"/>
      <c r="J817" s="11"/>
      <c r="K817" s="11"/>
      <c r="L817" s="11"/>
      <c r="M817" s="11"/>
      <c r="N817" s="10"/>
      <c r="O817" s="10"/>
      <c r="P817" s="58"/>
      <c r="Q817" s="58"/>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5"/>
      <c r="CX817" s="15"/>
      <c r="CY817" s="15"/>
    </row>
    <row r="818" spans="1:103" ht="15" customHeight="1" x14ac:dyDescent="0.2">
      <c r="A818" s="7"/>
      <c r="B818" s="10"/>
      <c r="C818" s="10"/>
      <c r="D818" s="10"/>
      <c r="E818" s="10"/>
      <c r="F818" s="10"/>
      <c r="G818" s="10"/>
      <c r="H818" s="10"/>
      <c r="I818" s="10"/>
      <c r="J818" s="11"/>
      <c r="K818" s="11"/>
      <c r="L818" s="11"/>
      <c r="M818" s="11"/>
      <c r="N818" s="10"/>
      <c r="O818" s="10"/>
      <c r="P818" s="10"/>
      <c r="Q818" s="10"/>
      <c r="R818" s="58"/>
      <c r="S818" s="10"/>
      <c r="T818" s="10"/>
      <c r="U818" s="10"/>
      <c r="V818" s="58"/>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5"/>
      <c r="CX818" s="15"/>
      <c r="CY818" s="15"/>
    </row>
    <row r="819" spans="1:103" ht="15" customHeight="1" x14ac:dyDescent="0.2">
      <c r="A819" s="7"/>
      <c r="B819" s="10"/>
      <c r="C819" s="10"/>
      <c r="D819" s="10"/>
      <c r="E819" s="10"/>
      <c r="F819" s="10"/>
      <c r="G819" s="10"/>
      <c r="H819" s="10"/>
      <c r="I819" s="10"/>
      <c r="J819" s="11"/>
      <c r="K819" s="11"/>
      <c r="L819" s="11"/>
      <c r="M819" s="11"/>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5"/>
      <c r="CX819" s="15"/>
      <c r="CY819" s="15"/>
    </row>
    <row r="820" spans="1:103" ht="15" customHeight="1" x14ac:dyDescent="0.2">
      <c r="A820" s="220">
        <f>MAX(A2:A819)</f>
        <v>753</v>
      </c>
      <c r="B820" s="221"/>
      <c r="C820" s="221"/>
      <c r="D820" s="221"/>
      <c r="E820" s="221"/>
      <c r="F820" s="221"/>
      <c r="G820" s="221"/>
      <c r="H820" s="221"/>
      <c r="I820" s="221"/>
      <c r="J820" s="220"/>
      <c r="K820" s="220"/>
      <c r="L820" s="220"/>
      <c r="M820" s="220"/>
      <c r="N820" s="221"/>
      <c r="O820" s="221"/>
      <c r="P820" s="221">
        <f t="shared" ref="P820:V820" si="1">SUM(P2:P819)</f>
        <v>1778</v>
      </c>
      <c r="Q820" s="221">
        <f t="shared" si="1"/>
        <v>183</v>
      </c>
      <c r="R820" s="221">
        <f t="shared" si="1"/>
        <v>31</v>
      </c>
      <c r="S820" s="221">
        <f t="shared" si="1"/>
        <v>202</v>
      </c>
      <c r="T820" s="221">
        <f t="shared" si="1"/>
        <v>565</v>
      </c>
      <c r="U820" s="221">
        <f t="shared" si="1"/>
        <v>94</v>
      </c>
      <c r="V820" s="221">
        <f t="shared" si="1"/>
        <v>559</v>
      </c>
      <c r="W820" s="221"/>
      <c r="X820" s="221"/>
      <c r="Y820" s="221"/>
      <c r="Z820" s="221"/>
      <c r="AA820" s="221"/>
      <c r="AB820" s="221"/>
      <c r="AC820" s="221">
        <f>SUM(AC2:AC819)</f>
        <v>202689</v>
      </c>
      <c r="AD820" s="221"/>
      <c r="AE820" s="221"/>
      <c r="AF820" s="221"/>
      <c r="AG820" s="221"/>
      <c r="AH820" s="221"/>
      <c r="AI820" s="221"/>
      <c r="AJ820" s="221"/>
      <c r="AK820" s="221"/>
      <c r="AL820" s="221"/>
      <c r="AM820" s="221"/>
      <c r="AN820" s="221"/>
      <c r="AO820" s="221"/>
      <c r="AP820" s="221"/>
      <c r="AQ820" s="221"/>
      <c r="AR820" s="221"/>
      <c r="AS820" s="221"/>
      <c r="AT820" s="221"/>
      <c r="AU820" s="221"/>
      <c r="AV820" s="221"/>
      <c r="AW820" s="221"/>
      <c r="AX820" s="221"/>
      <c r="AY820" s="221"/>
      <c r="AZ820" s="221"/>
      <c r="BA820" s="221"/>
      <c r="BB820" s="221"/>
      <c r="BC820" s="221"/>
      <c r="BD820" s="221"/>
      <c r="BE820" s="221"/>
      <c r="BF820" s="221"/>
      <c r="BG820" s="221"/>
      <c r="BH820" s="221"/>
      <c r="BI820" s="221"/>
      <c r="BJ820" s="221"/>
      <c r="BK820" s="221"/>
      <c r="BL820" s="221"/>
      <c r="BM820" s="221"/>
      <c r="BN820" s="221"/>
      <c r="BO820" s="221"/>
      <c r="BP820" s="221"/>
      <c r="BQ820" s="221"/>
      <c r="BR820" s="221"/>
      <c r="BS820" s="221"/>
      <c r="BT820" s="221"/>
      <c r="BU820" s="221"/>
      <c r="BV820" s="221"/>
      <c r="BW820" s="221"/>
      <c r="BX820" s="221"/>
      <c r="BY820" s="221"/>
      <c r="BZ820" s="221"/>
      <c r="CA820" s="221"/>
      <c r="CB820" s="221"/>
      <c r="CC820" s="221"/>
      <c r="CD820" s="221"/>
      <c r="CE820" s="221"/>
      <c r="CF820" s="221"/>
      <c r="CG820" s="221"/>
      <c r="CH820" s="221"/>
      <c r="CI820" s="221"/>
      <c r="CJ820" s="221"/>
      <c r="CK820" s="221"/>
      <c r="CL820" s="221"/>
      <c r="CM820" s="221"/>
      <c r="CN820" s="221"/>
      <c r="CO820" s="221"/>
      <c r="CP820" s="221"/>
      <c r="CQ820" s="221"/>
      <c r="CR820" s="221"/>
      <c r="CS820" s="221"/>
      <c r="CT820" s="221"/>
      <c r="CU820" s="221"/>
      <c r="CV820" s="221"/>
      <c r="CW820" s="221"/>
      <c r="CX820" s="221"/>
      <c r="CY820" s="221"/>
    </row>
    <row r="821" spans="1:103" ht="15" customHeight="1" x14ac:dyDescent="0.2">
      <c r="A821" s="7"/>
      <c r="B821" s="15"/>
      <c r="C821" s="15"/>
      <c r="D821" s="15"/>
      <c r="E821" s="15"/>
      <c r="F821" s="15"/>
      <c r="G821" s="15"/>
      <c r="H821" s="15"/>
      <c r="I821" s="15"/>
      <c r="J821" s="6"/>
      <c r="K821" s="6"/>
      <c r="L821" s="6"/>
      <c r="M821" s="6"/>
      <c r="N821" s="15"/>
      <c r="O821" s="15" t="s">
        <v>3991</v>
      </c>
      <c r="P821" s="15">
        <f>P820+Q820+R820+S820+T820+U820</f>
        <v>2853</v>
      </c>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c r="CP821" s="15"/>
      <c r="CQ821" s="15"/>
      <c r="CR821" s="15"/>
      <c r="CS821" s="15"/>
      <c r="CT821" s="15"/>
      <c r="CU821" s="15"/>
      <c r="CV821" s="15"/>
      <c r="CW821" s="15"/>
      <c r="CX821" s="15"/>
      <c r="CY821" s="15"/>
    </row>
    <row r="822" spans="1:103" ht="15" customHeight="1" x14ac:dyDescent="0.2">
      <c r="A822" s="1"/>
      <c r="B822" s="15"/>
      <c r="C822" s="15"/>
      <c r="D822" s="15"/>
      <c r="E822" s="15"/>
      <c r="F822" s="15"/>
      <c r="G822" s="15"/>
      <c r="H822" s="15"/>
      <c r="I822" s="15"/>
      <c r="J822" s="6"/>
      <c r="K822" s="6"/>
      <c r="L822" s="6"/>
      <c r="M822" s="6"/>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15"/>
      <c r="CQ822" s="15"/>
      <c r="CR822" s="15"/>
      <c r="CS822" s="15"/>
      <c r="CT822" s="15"/>
      <c r="CU822" s="15"/>
      <c r="CV822" s="15"/>
      <c r="CW822" s="15"/>
      <c r="CX822" s="15"/>
      <c r="CY822" s="15"/>
    </row>
    <row r="823" spans="1:103" ht="15" customHeight="1" x14ac:dyDescent="0.2">
      <c r="A823" s="7"/>
      <c r="B823" s="15"/>
      <c r="C823" s="15"/>
      <c r="D823" s="15"/>
      <c r="E823" s="15"/>
      <c r="F823" s="15"/>
      <c r="G823" s="15"/>
      <c r="H823" s="15"/>
      <c r="I823" s="15"/>
      <c r="J823" s="6"/>
      <c r="K823" s="6"/>
      <c r="L823" s="6"/>
      <c r="M823" s="6"/>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c r="CP823" s="15"/>
      <c r="CQ823" s="15"/>
      <c r="CR823" s="15"/>
      <c r="CS823" s="15"/>
      <c r="CT823" s="15"/>
      <c r="CU823" s="15"/>
      <c r="CV823" s="15"/>
      <c r="CW823" s="15"/>
      <c r="CX823" s="15"/>
      <c r="CY823" s="15"/>
    </row>
    <row r="824" spans="1:103" ht="15" customHeight="1" x14ac:dyDescent="0.2">
      <c r="A824" s="1"/>
      <c r="B824" s="15"/>
      <c r="C824" s="15"/>
      <c r="D824" s="15"/>
      <c r="E824" s="15"/>
      <c r="F824" s="15"/>
      <c r="G824" s="15"/>
      <c r="H824" s="15"/>
      <c r="I824" s="15"/>
      <c r="J824" s="6"/>
      <c r="K824" s="6"/>
      <c r="L824" s="6"/>
      <c r="M824" s="6"/>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15"/>
      <c r="CQ824" s="15"/>
      <c r="CR824" s="15"/>
      <c r="CS824" s="15"/>
      <c r="CT824" s="15"/>
      <c r="CU824" s="15"/>
      <c r="CV824" s="15"/>
      <c r="CW824" s="15"/>
      <c r="CX824" s="15"/>
      <c r="CY824" s="15"/>
    </row>
    <row r="825" spans="1:103" ht="15" customHeight="1" x14ac:dyDescent="0.2">
      <c r="A825" s="7"/>
      <c r="B825" s="15"/>
      <c r="C825" s="15"/>
      <c r="D825" s="15"/>
      <c r="E825" s="15"/>
      <c r="F825" s="15"/>
      <c r="G825" s="15"/>
      <c r="H825" s="15"/>
      <c r="I825" s="15"/>
      <c r="J825" s="6"/>
      <c r="K825" s="6"/>
      <c r="L825" s="6"/>
      <c r="M825" s="6"/>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15"/>
      <c r="CQ825" s="15"/>
      <c r="CR825" s="15"/>
      <c r="CS825" s="15"/>
      <c r="CT825" s="15"/>
      <c r="CU825" s="15"/>
      <c r="CV825" s="15"/>
      <c r="CW825" s="15"/>
      <c r="CX825" s="15"/>
      <c r="CY825" s="15"/>
    </row>
    <row r="826" spans="1:103" ht="15" customHeight="1" x14ac:dyDescent="0.2">
      <c r="A826" s="1"/>
      <c r="B826" s="15"/>
      <c r="C826" s="15"/>
      <c r="D826" s="15"/>
      <c r="E826" s="15"/>
      <c r="F826" s="15"/>
      <c r="G826" s="15"/>
      <c r="H826" s="15"/>
      <c r="I826" s="15"/>
      <c r="J826" s="6"/>
      <c r="K826" s="6"/>
      <c r="L826" s="6"/>
      <c r="M826" s="6"/>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c r="CP826" s="15"/>
      <c r="CQ826" s="15"/>
      <c r="CR826" s="15"/>
      <c r="CS826" s="15"/>
      <c r="CT826" s="15"/>
      <c r="CU826" s="15"/>
      <c r="CV826" s="15"/>
      <c r="CW826" s="15"/>
      <c r="CX826" s="15"/>
      <c r="CY826" s="15"/>
    </row>
    <row r="827" spans="1:103" ht="15" customHeight="1" x14ac:dyDescent="0.2">
      <c r="A827" s="7"/>
      <c r="B827" s="15"/>
      <c r="C827" s="15"/>
      <c r="D827" s="15"/>
      <c r="E827" s="15"/>
      <c r="F827" s="15"/>
      <c r="G827" s="15"/>
      <c r="H827" s="15"/>
      <c r="I827" s="15"/>
      <c r="J827" s="6"/>
      <c r="K827" s="6"/>
      <c r="L827" s="6"/>
      <c r="M827" s="6"/>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15"/>
      <c r="CQ827" s="15"/>
      <c r="CR827" s="15"/>
      <c r="CS827" s="15"/>
      <c r="CT827" s="15"/>
      <c r="CU827" s="15"/>
      <c r="CV827" s="15"/>
      <c r="CW827" s="15"/>
      <c r="CX827" s="15"/>
      <c r="CY827" s="15"/>
    </row>
    <row r="828" spans="1:103" ht="15" customHeight="1" x14ac:dyDescent="0.2">
      <c r="A828" s="1"/>
      <c r="B828" s="15"/>
      <c r="C828" s="15"/>
      <c r="D828" s="15"/>
      <c r="E828" s="15"/>
      <c r="F828" s="15"/>
      <c r="G828" s="15"/>
      <c r="H828" s="15"/>
      <c r="I828" s="15"/>
      <c r="J828" s="6"/>
      <c r="K828" s="6"/>
      <c r="L828" s="6"/>
      <c r="M828" s="6"/>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c r="CP828" s="15"/>
      <c r="CQ828" s="15"/>
      <c r="CR828" s="15"/>
      <c r="CS828" s="15"/>
      <c r="CT828" s="15"/>
      <c r="CU828" s="15"/>
      <c r="CV828" s="15"/>
      <c r="CW828" s="15"/>
      <c r="CX828" s="15"/>
      <c r="CY828" s="15"/>
    </row>
    <row r="829" spans="1:103" ht="15" customHeight="1" x14ac:dyDescent="0.2">
      <c r="A829" s="7"/>
      <c r="B829" s="15"/>
      <c r="C829" s="15"/>
      <c r="D829" s="15"/>
      <c r="E829" s="15"/>
      <c r="F829" s="15"/>
      <c r="G829" s="15"/>
      <c r="H829" s="15"/>
      <c r="I829" s="15"/>
      <c r="J829" s="6"/>
      <c r="K829" s="6"/>
      <c r="L829" s="6"/>
      <c r="M829" s="6"/>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15"/>
      <c r="CQ829" s="15"/>
      <c r="CR829" s="15"/>
      <c r="CS829" s="15"/>
      <c r="CT829" s="15"/>
      <c r="CU829" s="15"/>
      <c r="CV829" s="15"/>
      <c r="CW829" s="15"/>
      <c r="CX829" s="15"/>
      <c r="CY829" s="15"/>
    </row>
    <row r="830" spans="1:103" ht="15" customHeight="1" x14ac:dyDescent="0.2">
      <c r="A830" s="1"/>
      <c r="B830" s="15"/>
      <c r="C830" s="15"/>
      <c r="D830" s="15"/>
      <c r="E830" s="15"/>
      <c r="F830" s="15"/>
      <c r="G830" s="15"/>
      <c r="H830" s="15"/>
      <c r="I830" s="15"/>
      <c r="J830" s="6"/>
      <c r="K830" s="6"/>
      <c r="L830" s="6"/>
      <c r="M830" s="6"/>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c r="CP830" s="15"/>
      <c r="CQ830" s="15"/>
      <c r="CR830" s="15"/>
      <c r="CS830" s="15"/>
      <c r="CT830" s="15"/>
      <c r="CU830" s="15"/>
      <c r="CV830" s="15"/>
      <c r="CW830" s="15"/>
      <c r="CX830" s="15"/>
      <c r="CY830" s="15"/>
    </row>
    <row r="831" spans="1:103" ht="15" customHeight="1" x14ac:dyDescent="0.2">
      <c r="A831" s="1"/>
      <c r="B831" s="15"/>
      <c r="C831" s="15"/>
      <c r="D831" s="15"/>
      <c r="E831" s="15"/>
      <c r="F831" s="15"/>
      <c r="G831" s="15"/>
      <c r="H831" s="15"/>
      <c r="I831" s="15"/>
      <c r="J831" s="6"/>
      <c r="K831" s="6"/>
      <c r="L831" s="6"/>
      <c r="M831" s="6"/>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15"/>
      <c r="CQ831" s="15"/>
      <c r="CR831" s="15"/>
      <c r="CS831" s="15"/>
      <c r="CT831" s="15"/>
      <c r="CU831" s="15"/>
      <c r="CV831" s="15"/>
      <c r="CW831" s="15"/>
      <c r="CX831" s="15"/>
      <c r="CY831" s="15"/>
    </row>
    <row r="832" spans="1:103" ht="15" customHeight="1" x14ac:dyDescent="0.2">
      <c r="A832" s="222"/>
      <c r="B832" s="15"/>
      <c r="C832" s="15"/>
      <c r="D832" s="15"/>
      <c r="E832" s="15"/>
      <c r="F832" s="15"/>
      <c r="G832" s="15"/>
      <c r="H832" s="15"/>
      <c r="I832" s="15"/>
      <c r="J832" s="6"/>
      <c r="K832" s="6"/>
      <c r="L832" s="6"/>
      <c r="M832" s="6"/>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15"/>
      <c r="CQ832" s="15"/>
      <c r="CR832" s="15"/>
      <c r="CS832" s="15"/>
      <c r="CT832" s="15"/>
      <c r="CU832" s="15"/>
      <c r="CV832" s="15"/>
      <c r="CW832" s="15"/>
      <c r="CX832" s="15"/>
      <c r="CY832" s="15"/>
    </row>
    <row r="833" spans="1:103" ht="15" customHeight="1" x14ac:dyDescent="0.2">
      <c r="A833" s="223"/>
      <c r="B833" s="15"/>
      <c r="C833" s="15"/>
      <c r="D833" s="15"/>
      <c r="E833" s="15"/>
      <c r="F833" s="15"/>
      <c r="G833" s="15"/>
      <c r="H833" s="15"/>
      <c r="I833" s="15"/>
      <c r="J833" s="6"/>
      <c r="K833" s="6"/>
      <c r="L833" s="6"/>
      <c r="M833" s="6"/>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c r="CP833" s="15"/>
      <c r="CQ833" s="15"/>
      <c r="CR833" s="15"/>
      <c r="CS833" s="15"/>
      <c r="CT833" s="15"/>
      <c r="CU833" s="15"/>
      <c r="CV833" s="15"/>
      <c r="CW833" s="15"/>
      <c r="CX833" s="15"/>
      <c r="CY833" s="15"/>
    </row>
    <row r="834" spans="1:103" ht="15" customHeight="1" x14ac:dyDescent="0.2">
      <c r="A834" s="222"/>
      <c r="B834" s="15"/>
      <c r="C834" s="15"/>
      <c r="D834" s="15"/>
      <c r="E834" s="15"/>
      <c r="F834" s="15"/>
      <c r="G834" s="15"/>
      <c r="H834" s="15"/>
      <c r="I834" s="15"/>
      <c r="J834" s="6"/>
      <c r="K834" s="6"/>
      <c r="L834" s="6"/>
      <c r="M834" s="6"/>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15"/>
      <c r="CQ834" s="15"/>
      <c r="CR834" s="15"/>
      <c r="CS834" s="15"/>
      <c r="CT834" s="15"/>
      <c r="CU834" s="15"/>
      <c r="CV834" s="15"/>
      <c r="CW834" s="15"/>
      <c r="CX834" s="15"/>
      <c r="CY834" s="15"/>
    </row>
    <row r="835" spans="1:103" ht="15" customHeight="1" x14ac:dyDescent="0.2">
      <c r="A835" s="223"/>
      <c r="B835" s="15"/>
      <c r="C835" s="15"/>
      <c r="D835" s="15"/>
      <c r="E835" s="15"/>
      <c r="F835" s="15"/>
      <c r="G835" s="15"/>
      <c r="H835" s="15"/>
      <c r="I835" s="15"/>
      <c r="J835" s="6"/>
      <c r="K835" s="6"/>
      <c r="L835" s="6"/>
      <c r="M835" s="6"/>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c r="CP835" s="15"/>
      <c r="CQ835" s="15"/>
      <c r="CR835" s="15"/>
      <c r="CS835" s="15"/>
      <c r="CT835" s="15"/>
      <c r="CU835" s="15"/>
      <c r="CV835" s="15"/>
      <c r="CW835" s="15"/>
      <c r="CX835" s="15"/>
      <c r="CY835" s="15"/>
    </row>
    <row r="836" spans="1:103" ht="15" customHeight="1" x14ac:dyDescent="0.2">
      <c r="A836" s="223"/>
      <c r="B836" s="15"/>
      <c r="C836" s="15"/>
      <c r="D836" s="15"/>
      <c r="E836" s="15"/>
      <c r="F836" s="15"/>
      <c r="G836" s="15"/>
      <c r="H836" s="15"/>
      <c r="I836" s="15"/>
      <c r="J836" s="6"/>
      <c r="K836" s="6"/>
      <c r="L836" s="6"/>
      <c r="M836" s="6"/>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row>
    <row r="837" spans="1:103" ht="15" customHeight="1" x14ac:dyDescent="0.2">
      <c r="A837" s="222"/>
      <c r="B837" s="15"/>
      <c r="C837" s="15"/>
      <c r="D837" s="15"/>
      <c r="E837" s="15"/>
      <c r="F837" s="15"/>
      <c r="G837" s="15"/>
      <c r="H837" s="15"/>
      <c r="I837" s="15"/>
      <c r="J837" s="6"/>
      <c r="K837" s="6"/>
      <c r="L837" s="6"/>
      <c r="M837" s="6"/>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c r="CP837" s="15"/>
      <c r="CQ837" s="15"/>
      <c r="CR837" s="15"/>
      <c r="CS837" s="15"/>
      <c r="CT837" s="15"/>
      <c r="CU837" s="15"/>
      <c r="CV837" s="15"/>
      <c r="CW837" s="15"/>
      <c r="CX837" s="15"/>
      <c r="CY837" s="15"/>
    </row>
    <row r="838" spans="1:103" ht="15" customHeight="1" x14ac:dyDescent="0.2">
      <c r="A838" s="223"/>
      <c r="B838" s="15"/>
      <c r="C838" s="15"/>
      <c r="D838" s="15"/>
      <c r="E838" s="15"/>
      <c r="F838" s="15"/>
      <c r="G838" s="15"/>
      <c r="H838" s="15"/>
      <c r="I838" s="15"/>
      <c r="J838" s="6"/>
      <c r="K838" s="6"/>
      <c r="L838" s="6"/>
      <c r="M838" s="6"/>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c r="CP838" s="15"/>
      <c r="CQ838" s="15"/>
      <c r="CR838" s="15"/>
      <c r="CS838" s="15"/>
      <c r="CT838" s="15"/>
      <c r="CU838" s="15"/>
      <c r="CV838" s="15"/>
      <c r="CW838" s="15"/>
      <c r="CX838" s="15"/>
      <c r="CY838" s="15"/>
    </row>
    <row r="839" spans="1:103" ht="15" customHeight="1" x14ac:dyDescent="0.2">
      <c r="A839" s="222"/>
      <c r="B839" s="15"/>
      <c r="C839" s="15"/>
      <c r="D839" s="15"/>
      <c r="E839" s="15"/>
      <c r="F839" s="15"/>
      <c r="G839" s="15"/>
      <c r="H839" s="15"/>
      <c r="I839" s="15"/>
      <c r="J839" s="6"/>
      <c r="K839" s="6"/>
      <c r="L839" s="6"/>
      <c r="M839" s="6"/>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c r="CP839" s="15"/>
      <c r="CQ839" s="15"/>
      <c r="CR839" s="15"/>
      <c r="CS839" s="15"/>
      <c r="CT839" s="15"/>
      <c r="CU839" s="15"/>
      <c r="CV839" s="15"/>
      <c r="CW839" s="15"/>
      <c r="CX839" s="15"/>
      <c r="CY839" s="15"/>
    </row>
    <row r="840" spans="1:103" ht="15" customHeight="1" x14ac:dyDescent="0.2">
      <c r="A840" s="223"/>
      <c r="B840" s="15"/>
      <c r="C840" s="15"/>
      <c r="D840" s="15"/>
      <c r="E840" s="15"/>
      <c r="F840" s="15"/>
      <c r="G840" s="15"/>
      <c r="H840" s="15"/>
      <c r="I840" s="15"/>
      <c r="J840" s="6"/>
      <c r="K840" s="6"/>
      <c r="L840" s="6"/>
      <c r="M840" s="6"/>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c r="CP840" s="15"/>
      <c r="CQ840" s="15"/>
      <c r="CR840" s="15"/>
      <c r="CS840" s="15"/>
      <c r="CT840" s="15"/>
      <c r="CU840" s="15"/>
      <c r="CV840" s="15"/>
      <c r="CW840" s="15"/>
      <c r="CX840" s="15"/>
      <c r="CY840" s="15"/>
    </row>
    <row r="841" spans="1:103" ht="15" customHeight="1" x14ac:dyDescent="0.2">
      <c r="A841" s="223"/>
      <c r="B841" s="15"/>
      <c r="C841" s="15"/>
      <c r="D841" s="15"/>
      <c r="E841" s="15"/>
      <c r="F841" s="15"/>
      <c r="G841" s="15"/>
      <c r="H841" s="15"/>
      <c r="I841" s="15"/>
      <c r="J841" s="6"/>
      <c r="K841" s="6"/>
      <c r="L841" s="6"/>
      <c r="M841" s="6"/>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c r="CP841" s="15"/>
      <c r="CQ841" s="15"/>
      <c r="CR841" s="15"/>
      <c r="CS841" s="15"/>
      <c r="CT841" s="15"/>
      <c r="CU841" s="15"/>
      <c r="CV841" s="15"/>
      <c r="CW841" s="15"/>
      <c r="CX841" s="15"/>
      <c r="CY841" s="15"/>
    </row>
    <row r="842" spans="1:103" ht="15" customHeight="1" x14ac:dyDescent="0.2">
      <c r="A842" s="222"/>
      <c r="B842" s="15"/>
      <c r="C842" s="15"/>
      <c r="D842" s="15"/>
      <c r="E842" s="15"/>
      <c r="F842" s="15"/>
      <c r="G842" s="15"/>
      <c r="H842" s="15"/>
      <c r="I842" s="15"/>
      <c r="J842" s="6"/>
      <c r="K842" s="6"/>
      <c r="L842" s="6"/>
      <c r="M842" s="6"/>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c r="CP842" s="15"/>
      <c r="CQ842" s="15"/>
      <c r="CR842" s="15"/>
      <c r="CS842" s="15"/>
      <c r="CT842" s="15"/>
      <c r="CU842" s="15"/>
      <c r="CV842" s="15"/>
      <c r="CW842" s="15"/>
      <c r="CX842" s="15"/>
      <c r="CY842" s="15"/>
    </row>
    <row r="843" spans="1:103" ht="15" customHeight="1" x14ac:dyDescent="0.2">
      <c r="A843" s="223"/>
      <c r="B843" s="15"/>
      <c r="C843" s="15"/>
      <c r="D843" s="15"/>
      <c r="E843" s="15"/>
      <c r="F843" s="15"/>
      <c r="G843" s="15"/>
      <c r="H843" s="15"/>
      <c r="I843" s="15"/>
      <c r="J843" s="6"/>
      <c r="K843" s="6"/>
      <c r="L843" s="6"/>
      <c r="M843" s="6"/>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c r="CP843" s="15"/>
      <c r="CQ843" s="15"/>
      <c r="CR843" s="15"/>
      <c r="CS843" s="15"/>
      <c r="CT843" s="15"/>
      <c r="CU843" s="15"/>
      <c r="CV843" s="15"/>
      <c r="CW843" s="15"/>
      <c r="CX843" s="15"/>
      <c r="CY843" s="15"/>
    </row>
    <row r="844" spans="1:103" ht="15" customHeight="1" x14ac:dyDescent="0.2">
      <c r="A844" s="222"/>
      <c r="B844" s="15"/>
      <c r="C844" s="15"/>
      <c r="D844" s="15"/>
      <c r="E844" s="15"/>
      <c r="F844" s="15"/>
      <c r="G844" s="15"/>
      <c r="H844" s="15"/>
      <c r="I844" s="15"/>
      <c r="J844" s="6"/>
      <c r="K844" s="6"/>
      <c r="L844" s="6"/>
      <c r="M844" s="6"/>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c r="CP844" s="15"/>
      <c r="CQ844" s="15"/>
      <c r="CR844" s="15"/>
      <c r="CS844" s="15"/>
      <c r="CT844" s="15"/>
      <c r="CU844" s="15"/>
      <c r="CV844" s="15"/>
      <c r="CW844" s="15"/>
      <c r="CX844" s="15"/>
      <c r="CY844" s="15"/>
    </row>
    <row r="845" spans="1:103" ht="15" customHeight="1" x14ac:dyDescent="0.2">
      <c r="A845" s="223"/>
      <c r="B845" s="15"/>
      <c r="C845" s="15"/>
      <c r="D845" s="15"/>
      <c r="E845" s="15"/>
      <c r="F845" s="15"/>
      <c r="G845" s="15"/>
      <c r="H845" s="15"/>
      <c r="I845" s="15"/>
      <c r="J845" s="6"/>
      <c r="K845" s="6"/>
      <c r="L845" s="6"/>
      <c r="M845" s="6"/>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15"/>
      <c r="CQ845" s="15"/>
      <c r="CR845" s="15"/>
      <c r="CS845" s="15"/>
      <c r="CT845" s="15"/>
      <c r="CU845" s="15"/>
      <c r="CV845" s="15"/>
      <c r="CW845" s="15"/>
      <c r="CX845" s="15"/>
      <c r="CY845" s="15"/>
    </row>
    <row r="846" spans="1:103" ht="15" customHeight="1" x14ac:dyDescent="0.2">
      <c r="A846" s="223"/>
      <c r="B846" s="15"/>
      <c r="C846" s="15"/>
      <c r="D846" s="15"/>
      <c r="E846" s="15"/>
      <c r="F846" s="15"/>
      <c r="G846" s="15"/>
      <c r="H846" s="15"/>
      <c r="I846" s="15"/>
      <c r="J846" s="6"/>
      <c r="K846" s="6"/>
      <c r="L846" s="6"/>
      <c r="M846" s="6"/>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c r="CP846" s="15"/>
      <c r="CQ846" s="15"/>
      <c r="CR846" s="15"/>
      <c r="CS846" s="15"/>
      <c r="CT846" s="15"/>
      <c r="CU846" s="15"/>
      <c r="CV846" s="15"/>
      <c r="CW846" s="15"/>
      <c r="CX846" s="15"/>
      <c r="CY846" s="15"/>
    </row>
    <row r="847" spans="1:103" ht="15" customHeight="1" x14ac:dyDescent="0.2">
      <c r="A847" s="222"/>
      <c r="B847" s="15"/>
      <c r="C847" s="15"/>
      <c r="D847" s="15"/>
      <c r="E847" s="15"/>
      <c r="F847" s="15"/>
      <c r="G847" s="15"/>
      <c r="H847" s="15"/>
      <c r="I847" s="15"/>
      <c r="J847" s="6"/>
      <c r="K847" s="6"/>
      <c r="L847" s="6"/>
      <c r="M847" s="6"/>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c r="CP847" s="15"/>
      <c r="CQ847" s="15"/>
      <c r="CR847" s="15"/>
      <c r="CS847" s="15"/>
      <c r="CT847" s="15"/>
      <c r="CU847" s="15"/>
      <c r="CV847" s="15"/>
      <c r="CW847" s="15"/>
      <c r="CX847" s="15"/>
      <c r="CY847" s="15"/>
    </row>
    <row r="848" spans="1:103" ht="15" customHeight="1" x14ac:dyDescent="0.2">
      <c r="A848" s="223"/>
      <c r="B848" s="15"/>
      <c r="C848" s="15"/>
      <c r="D848" s="15"/>
      <c r="E848" s="15"/>
      <c r="F848" s="15"/>
      <c r="G848" s="15"/>
      <c r="H848" s="15"/>
      <c r="I848" s="15"/>
      <c r="J848" s="6"/>
      <c r="K848" s="6"/>
      <c r="L848" s="6"/>
      <c r="M848" s="6"/>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row>
  </sheetData>
  <autoFilter ref="A1:AD628" xr:uid="{00000000-0009-0000-0000-000000000000}"/>
  <mergeCells count="3">
    <mergeCell ref="Y2:AA2"/>
    <mergeCell ref="Y9:AA9"/>
    <mergeCell ref="Y11:AA11"/>
  </mergeCells>
  <conditionalFormatting sqref="A1:A848 B1:AD1">
    <cfRule type="expression" dxfId="0" priority="1">
      <formula>LEN(TRIM(#REF!))&gt;0</formula>
    </cfRule>
  </conditionalFormatting>
  <hyperlinks>
    <hyperlink ref="O17" r:id="rId1" xr:uid="{00000000-0004-0000-0000-000000000000}"/>
    <hyperlink ref="O26" r:id="rId2" xr:uid="{00000000-0004-0000-0000-000001000000}"/>
    <hyperlink ref="O63" r:id="rId3" xr:uid="{00000000-0004-0000-0000-000002000000}"/>
    <hyperlink ref="O64" r:id="rId4" xr:uid="{00000000-0004-0000-0000-000003000000}"/>
    <hyperlink ref="O65" r:id="rId5" xr:uid="{00000000-0004-0000-0000-000004000000}"/>
    <hyperlink ref="O75" r:id="rId6" xr:uid="{00000000-0004-0000-0000-000005000000}"/>
    <hyperlink ref="O76" r:id="rId7" xr:uid="{00000000-0004-0000-0000-000006000000}"/>
    <hyperlink ref="O79" r:id="rId8" xr:uid="{00000000-0004-0000-0000-000007000000}"/>
    <hyperlink ref="O80" r:id="rId9" xr:uid="{00000000-0004-0000-0000-000008000000}"/>
    <hyperlink ref="O93" r:id="rId10" xr:uid="{00000000-0004-0000-0000-000009000000}"/>
    <hyperlink ref="O94" r:id="rId11" xr:uid="{00000000-0004-0000-0000-00000A000000}"/>
    <hyperlink ref="O95" r:id="rId12" xr:uid="{00000000-0004-0000-0000-00000B000000}"/>
    <hyperlink ref="O96" r:id="rId13" xr:uid="{00000000-0004-0000-0000-00000C000000}"/>
    <hyperlink ref="O97" r:id="rId14" xr:uid="{00000000-0004-0000-0000-00000D000000}"/>
    <hyperlink ref="O98" r:id="rId15" xr:uid="{00000000-0004-0000-0000-00000E000000}"/>
    <hyperlink ref="O99" r:id="rId16" xr:uid="{00000000-0004-0000-0000-00000F000000}"/>
    <hyperlink ref="O100" r:id="rId17" xr:uid="{00000000-0004-0000-0000-000010000000}"/>
    <hyperlink ref="O105" r:id="rId18" xr:uid="{00000000-0004-0000-0000-000011000000}"/>
    <hyperlink ref="O107" r:id="rId19" xr:uid="{00000000-0004-0000-0000-000012000000}"/>
    <hyperlink ref="O111" r:id="rId20" xr:uid="{00000000-0004-0000-0000-000013000000}"/>
    <hyperlink ref="O112" r:id="rId21" xr:uid="{00000000-0004-0000-0000-000014000000}"/>
    <hyperlink ref="O113" r:id="rId22" xr:uid="{00000000-0004-0000-0000-000015000000}"/>
    <hyperlink ref="O115" r:id="rId23" xr:uid="{00000000-0004-0000-0000-000016000000}"/>
    <hyperlink ref="O116" r:id="rId24" xr:uid="{00000000-0004-0000-0000-000017000000}"/>
    <hyperlink ref="O118" r:id="rId25" xr:uid="{00000000-0004-0000-0000-000018000000}"/>
    <hyperlink ref="O119" r:id="rId26" xr:uid="{00000000-0004-0000-0000-000019000000}"/>
    <hyperlink ref="O128" r:id="rId27" xr:uid="{00000000-0004-0000-0000-00001A000000}"/>
    <hyperlink ref="O129" r:id="rId28" xr:uid="{00000000-0004-0000-0000-00001B000000}"/>
    <hyperlink ref="O130" r:id="rId29" xr:uid="{00000000-0004-0000-0000-00001C000000}"/>
    <hyperlink ref="O142" r:id="rId30" xr:uid="{00000000-0004-0000-0000-00001D000000}"/>
    <hyperlink ref="O149" r:id="rId31" xr:uid="{00000000-0004-0000-0000-00001E000000}"/>
    <hyperlink ref="O150" r:id="rId32" xr:uid="{00000000-0004-0000-0000-00001F000000}"/>
    <hyperlink ref="O151" r:id="rId33" xr:uid="{00000000-0004-0000-0000-000020000000}"/>
    <hyperlink ref="O152" r:id="rId34" xr:uid="{00000000-0004-0000-0000-000021000000}"/>
    <hyperlink ref="O153" r:id="rId35" xr:uid="{00000000-0004-0000-0000-000022000000}"/>
    <hyperlink ref="O154" r:id="rId36" xr:uid="{00000000-0004-0000-0000-000023000000}"/>
    <hyperlink ref="O155" r:id="rId37" xr:uid="{00000000-0004-0000-0000-000024000000}"/>
    <hyperlink ref="O156" r:id="rId38" xr:uid="{00000000-0004-0000-0000-000025000000}"/>
    <hyperlink ref="O157" r:id="rId39" xr:uid="{00000000-0004-0000-0000-000026000000}"/>
    <hyperlink ref="O159" r:id="rId40" xr:uid="{00000000-0004-0000-0000-000027000000}"/>
    <hyperlink ref="O160" r:id="rId41" xr:uid="{00000000-0004-0000-0000-000028000000}"/>
    <hyperlink ref="O161" r:id="rId42" xr:uid="{00000000-0004-0000-0000-000029000000}"/>
    <hyperlink ref="O162" r:id="rId43" xr:uid="{00000000-0004-0000-0000-00002A000000}"/>
    <hyperlink ref="O163" r:id="rId44" xr:uid="{00000000-0004-0000-0000-00002B000000}"/>
    <hyperlink ref="O164" r:id="rId45" xr:uid="{00000000-0004-0000-0000-00002C000000}"/>
    <hyperlink ref="O165" r:id="rId46" xr:uid="{00000000-0004-0000-0000-00002D000000}"/>
    <hyperlink ref="O170" r:id="rId47" xr:uid="{00000000-0004-0000-0000-00002E000000}"/>
    <hyperlink ref="O171" r:id="rId48" xr:uid="{00000000-0004-0000-0000-00002F000000}"/>
    <hyperlink ref="O172" r:id="rId49" xr:uid="{00000000-0004-0000-0000-000030000000}"/>
    <hyperlink ref="O173" r:id="rId50" xr:uid="{00000000-0004-0000-0000-000031000000}"/>
    <hyperlink ref="O174" r:id="rId51" xr:uid="{00000000-0004-0000-0000-000032000000}"/>
    <hyperlink ref="O175" r:id="rId52" xr:uid="{00000000-0004-0000-0000-000033000000}"/>
    <hyperlink ref="O176" r:id="rId53" xr:uid="{00000000-0004-0000-0000-000034000000}"/>
    <hyperlink ref="O177" r:id="rId54" xr:uid="{00000000-0004-0000-0000-000035000000}"/>
    <hyperlink ref="O178" r:id="rId55" xr:uid="{00000000-0004-0000-0000-000036000000}"/>
    <hyperlink ref="O180" r:id="rId56" xr:uid="{00000000-0004-0000-0000-000037000000}"/>
    <hyperlink ref="O181" r:id="rId57" xr:uid="{00000000-0004-0000-0000-000038000000}"/>
    <hyperlink ref="O185" r:id="rId58" xr:uid="{00000000-0004-0000-0000-000039000000}"/>
    <hyperlink ref="O188" r:id="rId59" xr:uid="{00000000-0004-0000-0000-00003A000000}"/>
    <hyperlink ref="O189" r:id="rId60" xr:uid="{00000000-0004-0000-0000-00003B000000}"/>
    <hyperlink ref="O190" r:id="rId61" xr:uid="{00000000-0004-0000-0000-00003C000000}"/>
    <hyperlink ref="O191" r:id="rId62" xr:uid="{00000000-0004-0000-0000-00003D000000}"/>
    <hyperlink ref="O192" r:id="rId63" xr:uid="{00000000-0004-0000-0000-00003E000000}"/>
    <hyperlink ref="O193" r:id="rId64" xr:uid="{00000000-0004-0000-0000-00003F000000}"/>
    <hyperlink ref="O201" r:id="rId65" xr:uid="{00000000-0004-0000-0000-000040000000}"/>
    <hyperlink ref="O202" r:id="rId66" xr:uid="{00000000-0004-0000-0000-000041000000}"/>
    <hyperlink ref="O203" r:id="rId67" xr:uid="{00000000-0004-0000-0000-000042000000}"/>
    <hyperlink ref="O204" r:id="rId68" xr:uid="{00000000-0004-0000-0000-000043000000}"/>
    <hyperlink ref="O205" r:id="rId69" xr:uid="{00000000-0004-0000-0000-000044000000}"/>
    <hyperlink ref="O206" r:id="rId70" xr:uid="{00000000-0004-0000-0000-000045000000}"/>
    <hyperlink ref="O207" r:id="rId71" xr:uid="{00000000-0004-0000-0000-000046000000}"/>
    <hyperlink ref="O209" r:id="rId72" xr:uid="{00000000-0004-0000-0000-000047000000}"/>
    <hyperlink ref="O210" r:id="rId73" xr:uid="{00000000-0004-0000-0000-000048000000}"/>
    <hyperlink ref="O216" r:id="rId74" xr:uid="{00000000-0004-0000-0000-000049000000}"/>
    <hyperlink ref="O217" r:id="rId75" xr:uid="{00000000-0004-0000-0000-00004A000000}"/>
    <hyperlink ref="O218" r:id="rId76" xr:uid="{00000000-0004-0000-0000-00004B000000}"/>
    <hyperlink ref="O219" r:id="rId77" xr:uid="{00000000-0004-0000-0000-00004C000000}"/>
    <hyperlink ref="O228" r:id="rId78" xr:uid="{00000000-0004-0000-0000-00004D000000}"/>
    <hyperlink ref="O229" r:id="rId79" xr:uid="{00000000-0004-0000-0000-00004E000000}"/>
    <hyperlink ref="O232" r:id="rId80" xr:uid="{00000000-0004-0000-0000-00004F000000}"/>
    <hyperlink ref="O233" r:id="rId81" xr:uid="{00000000-0004-0000-0000-000050000000}"/>
    <hyperlink ref="O234" r:id="rId82" xr:uid="{00000000-0004-0000-0000-000051000000}"/>
    <hyperlink ref="O237" r:id="rId83" xr:uid="{00000000-0004-0000-0000-000052000000}"/>
    <hyperlink ref="O241" r:id="rId84" xr:uid="{00000000-0004-0000-0000-000053000000}"/>
    <hyperlink ref="O242" r:id="rId85" xr:uid="{00000000-0004-0000-0000-000054000000}"/>
    <hyperlink ref="O243" r:id="rId86" xr:uid="{00000000-0004-0000-0000-000055000000}"/>
    <hyperlink ref="O248" r:id="rId87" xr:uid="{00000000-0004-0000-0000-000056000000}"/>
    <hyperlink ref="O249" r:id="rId88" xr:uid="{00000000-0004-0000-0000-000057000000}"/>
    <hyperlink ref="O250" r:id="rId89" xr:uid="{00000000-0004-0000-0000-000058000000}"/>
    <hyperlink ref="O253" r:id="rId90" xr:uid="{00000000-0004-0000-0000-000059000000}"/>
    <hyperlink ref="O300" r:id="rId91" xr:uid="{00000000-0004-0000-0000-00005A000000}"/>
    <hyperlink ref="O302" r:id="rId92" xr:uid="{00000000-0004-0000-0000-00005B000000}"/>
    <hyperlink ref="O305" r:id="rId93" xr:uid="{00000000-0004-0000-0000-00005C000000}"/>
    <hyperlink ref="O306" r:id="rId94" xr:uid="{00000000-0004-0000-0000-00005D000000}"/>
    <hyperlink ref="O316" r:id="rId95" xr:uid="{00000000-0004-0000-0000-00005E000000}"/>
    <hyperlink ref="O317" r:id="rId96" xr:uid="{00000000-0004-0000-0000-00005F000000}"/>
    <hyperlink ref="O318" r:id="rId97" xr:uid="{00000000-0004-0000-0000-000060000000}"/>
    <hyperlink ref="O323" r:id="rId98" xr:uid="{00000000-0004-0000-0000-000061000000}"/>
    <hyperlink ref="O324" r:id="rId99" xr:uid="{00000000-0004-0000-0000-000062000000}"/>
    <hyperlink ref="O325" r:id="rId100" xr:uid="{00000000-0004-0000-0000-000063000000}"/>
    <hyperlink ref="O342" r:id="rId101" xr:uid="{00000000-0004-0000-0000-000064000000}"/>
    <hyperlink ref="O363" r:id="rId102" xr:uid="{00000000-0004-0000-0000-000065000000}"/>
    <hyperlink ref="O364" r:id="rId103" xr:uid="{00000000-0004-0000-0000-000066000000}"/>
    <hyperlink ref="O365" r:id="rId104" xr:uid="{00000000-0004-0000-0000-000067000000}"/>
    <hyperlink ref="O371" r:id="rId105" xr:uid="{00000000-0004-0000-0000-000068000000}"/>
    <hyperlink ref="O377" r:id="rId106" xr:uid="{00000000-0004-0000-0000-000069000000}"/>
    <hyperlink ref="O378" r:id="rId107" xr:uid="{00000000-0004-0000-0000-00006A000000}"/>
    <hyperlink ref="O392" r:id="rId108" xr:uid="{00000000-0004-0000-0000-00006B000000}"/>
    <hyperlink ref="O398" r:id="rId109" xr:uid="{00000000-0004-0000-0000-00006C000000}"/>
    <hyperlink ref="O399" r:id="rId110" xr:uid="{00000000-0004-0000-0000-00006D000000}"/>
    <hyperlink ref="O403" r:id="rId111" xr:uid="{00000000-0004-0000-0000-00006E000000}"/>
    <hyperlink ref="O404" r:id="rId112" xr:uid="{00000000-0004-0000-0000-00006F000000}"/>
    <hyperlink ref="O405" r:id="rId113" xr:uid="{00000000-0004-0000-0000-000070000000}"/>
    <hyperlink ref="O406" r:id="rId114" xr:uid="{00000000-0004-0000-0000-000071000000}"/>
    <hyperlink ref="O412" r:id="rId115" xr:uid="{00000000-0004-0000-0000-000072000000}"/>
    <hyperlink ref="O413" r:id="rId116" xr:uid="{00000000-0004-0000-0000-000073000000}"/>
    <hyperlink ref="O414" r:id="rId117" xr:uid="{00000000-0004-0000-0000-000074000000}"/>
    <hyperlink ref="O415" r:id="rId118" xr:uid="{00000000-0004-0000-0000-000075000000}"/>
    <hyperlink ref="O429" r:id="rId119" xr:uid="{00000000-0004-0000-0000-000076000000}"/>
    <hyperlink ref="O433" r:id="rId120" xr:uid="{00000000-0004-0000-0000-000077000000}"/>
    <hyperlink ref="O434" r:id="rId121" xr:uid="{00000000-0004-0000-0000-000078000000}"/>
    <hyperlink ref="O435" r:id="rId122" xr:uid="{00000000-0004-0000-0000-000079000000}"/>
    <hyperlink ref="O437" r:id="rId123" xr:uid="{00000000-0004-0000-0000-00007A000000}"/>
    <hyperlink ref="O440" r:id="rId124" xr:uid="{00000000-0004-0000-0000-00007B000000}"/>
    <hyperlink ref="O442" r:id="rId125" xr:uid="{00000000-0004-0000-0000-00007C000000}"/>
    <hyperlink ref="O446" r:id="rId126" xr:uid="{00000000-0004-0000-0000-00007D000000}"/>
    <hyperlink ref="O448" r:id="rId127" xr:uid="{00000000-0004-0000-0000-00007E000000}"/>
    <hyperlink ref="O452" r:id="rId128" xr:uid="{00000000-0004-0000-0000-00007F000000}"/>
    <hyperlink ref="O453" r:id="rId129" xr:uid="{00000000-0004-0000-0000-000080000000}"/>
    <hyperlink ref="O470" r:id="rId130" xr:uid="{00000000-0004-0000-0000-000081000000}"/>
    <hyperlink ref="O483" r:id="rId131" xr:uid="{00000000-0004-0000-0000-000082000000}"/>
    <hyperlink ref="O485" r:id="rId132" xr:uid="{00000000-0004-0000-0000-000083000000}"/>
    <hyperlink ref="O496" r:id="rId133" xr:uid="{00000000-0004-0000-0000-000084000000}"/>
    <hyperlink ref="O497" r:id="rId134" xr:uid="{00000000-0004-0000-0000-000085000000}"/>
    <hyperlink ref="O498" r:id="rId135" xr:uid="{00000000-0004-0000-0000-000086000000}"/>
    <hyperlink ref="O499" r:id="rId136" xr:uid="{00000000-0004-0000-0000-000087000000}"/>
    <hyperlink ref="O502" r:id="rId137" xr:uid="{00000000-0004-0000-0000-000088000000}"/>
    <hyperlink ref="W502" r:id="rId138" xr:uid="{00000000-0004-0000-0000-000089000000}"/>
    <hyperlink ref="O503" r:id="rId139" xr:uid="{00000000-0004-0000-0000-00008A000000}"/>
    <hyperlink ref="O506" r:id="rId140" xr:uid="{00000000-0004-0000-0000-00008B000000}"/>
    <hyperlink ref="O507" r:id="rId141" xr:uid="{00000000-0004-0000-0000-00008C000000}"/>
    <hyperlink ref="O511" r:id="rId142" xr:uid="{00000000-0004-0000-0000-00008D000000}"/>
    <hyperlink ref="O512" r:id="rId143" xr:uid="{00000000-0004-0000-0000-00008E000000}"/>
    <hyperlink ref="O513" r:id="rId144" xr:uid="{00000000-0004-0000-0000-00008F000000}"/>
    <hyperlink ref="O528" r:id="rId145" xr:uid="{00000000-0004-0000-0000-000090000000}"/>
    <hyperlink ref="O545" r:id="rId146" xr:uid="{00000000-0004-0000-0000-000091000000}"/>
    <hyperlink ref="O586" r:id="rId147" xr:uid="{00000000-0004-0000-0000-000092000000}"/>
    <hyperlink ref="O587" r:id="rId148" xr:uid="{00000000-0004-0000-0000-000093000000}"/>
    <hyperlink ref="O588" r:id="rId149" xr:uid="{00000000-0004-0000-0000-000094000000}"/>
    <hyperlink ref="O589" r:id="rId150" xr:uid="{00000000-0004-0000-0000-000095000000}"/>
    <hyperlink ref="O590" r:id="rId151" xr:uid="{00000000-0004-0000-0000-000096000000}"/>
    <hyperlink ref="O591" r:id="rId152" xr:uid="{00000000-0004-0000-0000-000097000000}"/>
    <hyperlink ref="O592" r:id="rId153" xr:uid="{00000000-0004-0000-0000-000098000000}"/>
    <hyperlink ref="O611" r:id="rId154" xr:uid="{00000000-0004-0000-0000-000099000000}"/>
    <hyperlink ref="O618" r:id="rId155" xr:uid="{00000000-0004-0000-0000-00009A000000}"/>
    <hyperlink ref="O619" r:id="rId156" xr:uid="{00000000-0004-0000-0000-00009B000000}"/>
    <hyperlink ref="O620" r:id="rId157" xr:uid="{00000000-0004-0000-0000-00009C000000}"/>
    <hyperlink ref="O621" r:id="rId158" xr:uid="{00000000-0004-0000-0000-00009D000000}"/>
    <hyperlink ref="O622" r:id="rId159" xr:uid="{00000000-0004-0000-0000-00009E000000}"/>
    <hyperlink ref="O623" r:id="rId160" xr:uid="{00000000-0004-0000-0000-00009F000000}"/>
    <hyperlink ref="O629" r:id="rId161" xr:uid="{00000000-0004-0000-0000-0000A0000000}"/>
    <hyperlink ref="O630" r:id="rId162" xr:uid="{00000000-0004-0000-0000-0000A1000000}"/>
    <hyperlink ref="O631" r:id="rId163" xr:uid="{00000000-0004-0000-0000-0000A2000000}"/>
    <hyperlink ref="O632" r:id="rId164" xr:uid="{00000000-0004-0000-0000-0000A3000000}"/>
    <hyperlink ref="O633" r:id="rId165" xr:uid="{00000000-0004-0000-0000-0000A4000000}"/>
    <hyperlink ref="O634" r:id="rId166" xr:uid="{00000000-0004-0000-0000-0000A5000000}"/>
    <hyperlink ref="O659" r:id="rId167" xr:uid="{00000000-0004-0000-0000-0000A6000000}"/>
    <hyperlink ref="O660" r:id="rId168" xr:uid="{00000000-0004-0000-0000-0000A7000000}"/>
    <hyperlink ref="O687" r:id="rId169" xr:uid="{00000000-0004-0000-0000-0000A8000000}"/>
    <hyperlink ref="O688" r:id="rId170" xr:uid="{00000000-0004-0000-0000-0000A9000000}"/>
    <hyperlink ref="O689" r:id="rId171" xr:uid="{00000000-0004-0000-0000-0000AA000000}"/>
    <hyperlink ref="O690" r:id="rId172" xr:uid="{00000000-0004-0000-0000-0000AB000000}"/>
    <hyperlink ref="O691" r:id="rId173" xr:uid="{00000000-0004-0000-0000-0000AC000000}"/>
    <hyperlink ref="O692" r:id="rId174" xr:uid="{00000000-0004-0000-0000-0000AD000000}"/>
    <hyperlink ref="O693" r:id="rId175" xr:uid="{00000000-0004-0000-0000-0000AE000000}"/>
    <hyperlink ref="O694" r:id="rId176" xr:uid="{00000000-0004-0000-0000-0000AF000000}"/>
    <hyperlink ref="O695" r:id="rId177" xr:uid="{00000000-0004-0000-0000-0000B0000000}"/>
    <hyperlink ref="O696" r:id="rId178" xr:uid="{00000000-0004-0000-0000-0000B1000000}"/>
    <hyperlink ref="O697" r:id="rId179" xr:uid="{00000000-0004-0000-0000-0000B2000000}"/>
    <hyperlink ref="O698" r:id="rId180" xr:uid="{00000000-0004-0000-0000-0000B3000000}"/>
    <hyperlink ref="O700" r:id="rId181" xr:uid="{00000000-0004-0000-0000-0000B4000000}"/>
    <hyperlink ref="O745" r:id="rId182" xr:uid="{00000000-0004-0000-0000-0000B5000000}"/>
  </hyperlinks>
  <pageMargins left="0.7" right="0.7" top="0.75" bottom="0.75" header="0" footer="0"/>
  <pageSetup orientation="landscape"/>
  <drawing r:id="rId1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000"/>
  <sheetViews>
    <sheetView workbookViewId="0"/>
  </sheetViews>
  <sheetFormatPr baseColWidth="10" defaultColWidth="14.42578125" defaultRowHeight="15" customHeight="1" x14ac:dyDescent="0.2"/>
  <cols>
    <col min="1" max="1" width="10.7109375" customWidth="1"/>
    <col min="2" max="2" width="20.42578125" customWidth="1"/>
    <col min="3" max="3" width="29.42578125" customWidth="1"/>
    <col min="4" max="4" width="10.7109375" customWidth="1"/>
    <col min="5" max="5" width="20.28515625" customWidth="1"/>
    <col min="6" max="26" width="10.7109375" customWidth="1"/>
  </cols>
  <sheetData>
    <row r="1" spans="2:5" ht="12.75" customHeight="1" x14ac:dyDescent="0.2"/>
    <row r="2" spans="2:5" ht="12.75" customHeight="1" x14ac:dyDescent="0.2">
      <c r="B2" s="224" t="s">
        <v>3992</v>
      </c>
      <c r="C2" s="224" t="s">
        <v>3993</v>
      </c>
      <c r="D2" s="224">
        <v>3133930024</v>
      </c>
      <c r="E2" s="225" t="s">
        <v>3994</v>
      </c>
    </row>
    <row r="3" spans="2:5" ht="12.75" customHeight="1" x14ac:dyDescent="0.2"/>
    <row r="4" spans="2:5" ht="12.75" customHeight="1" x14ac:dyDescent="0.2"/>
    <row r="5" spans="2:5" ht="12.75" customHeight="1" x14ac:dyDescent="0.2"/>
    <row r="6" spans="2:5" ht="12.75" customHeight="1" x14ac:dyDescent="0.2"/>
    <row r="7" spans="2:5" ht="12.75" customHeight="1" x14ac:dyDescent="0.2"/>
    <row r="8" spans="2:5" ht="12.75" customHeight="1" x14ac:dyDescent="0.2"/>
    <row r="9" spans="2:5" ht="12.75" customHeight="1" x14ac:dyDescent="0.2"/>
    <row r="10" spans="2:5" ht="12.75" customHeight="1" x14ac:dyDescent="0.2"/>
    <row r="11" spans="2:5" ht="12.75" customHeight="1" x14ac:dyDescent="0.2"/>
    <row r="12" spans="2:5" ht="12.75" customHeight="1" x14ac:dyDescent="0.2"/>
    <row r="13" spans="2:5" ht="12.75" customHeight="1" x14ac:dyDescent="0.2"/>
    <row r="14" spans="2:5" ht="12.75" customHeight="1" x14ac:dyDescent="0.2"/>
    <row r="15" spans="2:5" ht="12.75" customHeight="1" x14ac:dyDescent="0.2"/>
    <row r="16" spans="2: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D999"/>
  <sheetViews>
    <sheetView workbookViewId="0"/>
  </sheetViews>
  <sheetFormatPr baseColWidth="10" defaultColWidth="14.42578125" defaultRowHeight="15" customHeight="1" x14ac:dyDescent="0.2"/>
  <cols>
    <col min="1" max="2" width="10.42578125" customWidth="1"/>
    <col min="3" max="3" width="38" customWidth="1"/>
    <col min="4" max="4" width="39.7109375" customWidth="1"/>
    <col min="5" max="6" width="10.42578125" customWidth="1"/>
  </cols>
  <sheetData>
    <row r="1" spans="3:4" ht="12.75" customHeight="1" x14ac:dyDescent="0.2"/>
    <row r="2" spans="3:4" ht="12.75" customHeight="1" x14ac:dyDescent="0.2"/>
    <row r="3" spans="3:4" ht="12.75" customHeight="1" x14ac:dyDescent="0.2">
      <c r="C3" s="226" t="s">
        <v>44</v>
      </c>
      <c r="D3" s="227" t="s">
        <v>3995</v>
      </c>
    </row>
    <row r="4" spans="3:4" ht="12.75" customHeight="1" x14ac:dyDescent="0.2">
      <c r="C4" s="228">
        <v>1</v>
      </c>
      <c r="D4" s="229">
        <f>COUNTIF('CONSOLIDADO DE VISITAS'!K:K,1)</f>
        <v>8</v>
      </c>
    </row>
    <row r="5" spans="3:4" ht="12.75" customHeight="1" x14ac:dyDescent="0.2">
      <c r="C5" s="230">
        <v>2</v>
      </c>
      <c r="D5" s="229">
        <f>COUNTIF('CONSOLIDADO DE VISITAS'!K:K,2)</f>
        <v>313</v>
      </c>
    </row>
    <row r="6" spans="3:4" ht="12.75" customHeight="1" x14ac:dyDescent="0.2">
      <c r="C6" s="230">
        <v>3</v>
      </c>
      <c r="D6" s="229">
        <f>COUNTIF('CONSOLIDADO DE VISITAS'!K:K,3)</f>
        <v>55</v>
      </c>
    </row>
    <row r="7" spans="3:4" ht="12.75" customHeight="1" x14ac:dyDescent="0.2">
      <c r="C7" s="231">
        <v>4</v>
      </c>
      <c r="D7" s="229">
        <f>COUNTIF('CONSOLIDADO DE VISITAS'!K:K,4)</f>
        <v>18</v>
      </c>
    </row>
    <row r="8" spans="3:4" ht="12.75" customHeight="1" x14ac:dyDescent="0.2">
      <c r="C8" s="230">
        <v>5</v>
      </c>
      <c r="D8" s="229">
        <f>COUNTIF('CONSOLIDADO DE VISITAS'!K:K,5)</f>
        <v>22</v>
      </c>
    </row>
    <row r="9" spans="3:4" ht="12.75" customHeight="1" x14ac:dyDescent="0.2">
      <c r="C9" s="230">
        <v>6</v>
      </c>
      <c r="D9" s="229">
        <f>COUNTIF('CONSOLIDADO DE VISITAS'!K:K,6)</f>
        <v>3</v>
      </c>
    </row>
    <row r="10" spans="3:4" ht="12.75" customHeight="1" x14ac:dyDescent="0.2">
      <c r="C10" s="230">
        <v>7</v>
      </c>
      <c r="D10" s="229">
        <f>COUNTIF('CONSOLIDADO DE VISITAS'!K:K,7)</f>
        <v>0</v>
      </c>
    </row>
    <row r="11" spans="3:4" ht="12.75" customHeight="1" x14ac:dyDescent="0.2">
      <c r="C11" s="230">
        <v>8</v>
      </c>
      <c r="D11" s="229">
        <f>COUNTIF('CONSOLIDADO DE VISITAS'!K:K,8)</f>
        <v>11</v>
      </c>
    </row>
    <row r="12" spans="3:4" ht="12.75" customHeight="1" x14ac:dyDescent="0.2">
      <c r="C12" s="230">
        <v>9</v>
      </c>
      <c r="D12" s="229">
        <f>COUNTIF('CONSOLIDADO DE VISITAS'!K:K,9)</f>
        <v>0</v>
      </c>
    </row>
    <row r="13" spans="3:4" ht="12.75" customHeight="1" x14ac:dyDescent="0.2">
      <c r="C13" s="230">
        <v>10</v>
      </c>
      <c r="D13" s="229">
        <f>COUNTIF('CONSOLIDADO DE VISITAS'!K:K,10)</f>
        <v>17</v>
      </c>
    </row>
    <row r="14" spans="3:4" ht="12.75" customHeight="1" x14ac:dyDescent="0.2">
      <c r="C14" s="230">
        <v>11</v>
      </c>
      <c r="D14" s="229">
        <f>COUNTIF('CONSOLIDADO DE VISITAS'!K:K,11)</f>
        <v>2</v>
      </c>
    </row>
    <row r="15" spans="3:4" ht="12.75" customHeight="1" x14ac:dyDescent="0.2">
      <c r="C15" s="230">
        <v>12</v>
      </c>
      <c r="D15" s="232">
        <v>4</v>
      </c>
    </row>
    <row r="16" spans="3:4" ht="12.75" customHeight="1" x14ac:dyDescent="0.2">
      <c r="C16" s="230">
        <v>13</v>
      </c>
      <c r="D16" s="229">
        <f>COUNTIF('CONSOLIDADO DE VISITAS'!K:K,13)</f>
        <v>2</v>
      </c>
    </row>
    <row r="17" spans="3:4" ht="12.75" customHeight="1" x14ac:dyDescent="0.2">
      <c r="C17" s="230">
        <v>14</v>
      </c>
      <c r="D17" s="229">
        <f>COUNTIF('CONSOLIDADO DE VISITAS'!K:K,14)</f>
        <v>0</v>
      </c>
    </row>
    <row r="18" spans="3:4" ht="12.75" customHeight="1" x14ac:dyDescent="0.2">
      <c r="C18" s="230">
        <v>15</v>
      </c>
      <c r="D18" s="229">
        <f>COUNTIF('CONSOLIDADO DE VISITAS'!K:K,15)</f>
        <v>1</v>
      </c>
    </row>
    <row r="19" spans="3:4" ht="12.75" customHeight="1" x14ac:dyDescent="0.2">
      <c r="C19" s="230">
        <v>16</v>
      </c>
      <c r="D19" s="229">
        <f>COUNTIF('CONSOLIDADO DE VISITAS'!K:K,16)</f>
        <v>3</v>
      </c>
    </row>
    <row r="20" spans="3:4" ht="12.75" customHeight="1" x14ac:dyDescent="0.2">
      <c r="C20" s="230">
        <v>17</v>
      </c>
      <c r="D20" s="229">
        <f>COUNTIF('CONSOLIDADO DE VISITAS'!K:K,17)</f>
        <v>125</v>
      </c>
    </row>
    <row r="21" spans="3:4" ht="12.75" customHeight="1" x14ac:dyDescent="0.2">
      <c r="C21" s="230">
        <v>18</v>
      </c>
      <c r="D21" s="229">
        <f>COUNTIF('CONSOLIDADO DE VISITAS'!K:K,18)</f>
        <v>4</v>
      </c>
    </row>
    <row r="22" spans="3:4" ht="12.75" customHeight="1" x14ac:dyDescent="0.2">
      <c r="C22" s="230">
        <v>19</v>
      </c>
      <c r="D22" s="229">
        <f>COUNTIF('CONSOLIDADO DE VISITAS'!K:K,19)</f>
        <v>98</v>
      </c>
    </row>
    <row r="23" spans="3:4" ht="12.75" customHeight="1" x14ac:dyDescent="0.2">
      <c r="C23" s="230">
        <v>20</v>
      </c>
      <c r="D23" s="229">
        <f>COUNTIF('CONSOLIDADO DE VISITAS'!K:K,20)</f>
        <v>0</v>
      </c>
    </row>
    <row r="24" spans="3:4" ht="12.75" customHeight="1" x14ac:dyDescent="0.2">
      <c r="C24" s="230">
        <v>21</v>
      </c>
      <c r="D24" s="229">
        <f>COUNTIF('CONSOLIDADO DE VISITAS'!K:K,21)</f>
        <v>2</v>
      </c>
    </row>
    <row r="25" spans="3:4" ht="12.75" customHeight="1" x14ac:dyDescent="0.2">
      <c r="C25" s="230">
        <v>22</v>
      </c>
      <c r="D25" s="229">
        <f>COUNTIF('CONSOLIDADO DE VISITAS'!K:K,22)</f>
        <v>64</v>
      </c>
    </row>
    <row r="26" spans="3:4" ht="12.75" customHeight="1" x14ac:dyDescent="0.2">
      <c r="C26" s="233" t="s">
        <v>3996</v>
      </c>
      <c r="D26" s="230">
        <f>SUM(D4:D25)</f>
        <v>752</v>
      </c>
    </row>
    <row r="27" spans="3:4" ht="12.75" customHeight="1" x14ac:dyDescent="0.2"/>
    <row r="28" spans="3:4" ht="12.75" customHeight="1" x14ac:dyDescent="0.2"/>
    <row r="29" spans="3:4" ht="12.75" customHeight="1" x14ac:dyDescent="0.2"/>
    <row r="30" spans="3:4" ht="12.75" customHeight="1" x14ac:dyDescent="0.2"/>
    <row r="31" spans="3:4" ht="12.75" customHeight="1" x14ac:dyDescent="0.2"/>
    <row r="32" spans="3:4" ht="12.75" customHeight="1" x14ac:dyDescent="0.2"/>
    <row r="33" spans="3:4" ht="12.75" customHeight="1" x14ac:dyDescent="0.2"/>
    <row r="34" spans="3:4" ht="12.75" customHeight="1" x14ac:dyDescent="0.2"/>
    <row r="35" spans="3:4" ht="12.75" customHeight="1" x14ac:dyDescent="0.2"/>
    <row r="36" spans="3:4" ht="12.75" customHeight="1" x14ac:dyDescent="0.2"/>
    <row r="37" spans="3:4" ht="12.75" customHeight="1" x14ac:dyDescent="0.25">
      <c r="C37" s="245" t="s">
        <v>3997</v>
      </c>
      <c r="D37" s="244"/>
    </row>
    <row r="38" spans="3:4" ht="12.75" customHeight="1" x14ac:dyDescent="0.2">
      <c r="C38" s="230" t="s">
        <v>3998</v>
      </c>
      <c r="D38" s="234">
        <f>'CONSOLIDADO DE VISITAS'!R820</f>
        <v>31</v>
      </c>
    </row>
    <row r="39" spans="3:4" ht="12.75" customHeight="1" x14ac:dyDescent="0.2">
      <c r="C39" s="230" t="s">
        <v>3999</v>
      </c>
      <c r="D39" s="234">
        <f>'CONSOLIDADO DE VISITAS'!U820</f>
        <v>94</v>
      </c>
    </row>
    <row r="40" spans="3:4" ht="12.75" customHeight="1" x14ac:dyDescent="0.2">
      <c r="C40" s="230" t="s">
        <v>4000</v>
      </c>
      <c r="D40" s="234">
        <f>'CONSOLIDADO DE VISITAS'!T820</f>
        <v>565</v>
      </c>
    </row>
    <row r="41" spans="3:4" ht="12.75" customHeight="1" x14ac:dyDescent="0.2">
      <c r="C41" s="230" t="s">
        <v>4001</v>
      </c>
      <c r="D41" s="234">
        <f>'CONSOLIDADO DE VISITAS'!S820</f>
        <v>202</v>
      </c>
    </row>
    <row r="42" spans="3:4" ht="12.75" customHeight="1" x14ac:dyDescent="0.2">
      <c r="C42" s="230" t="s">
        <v>4002</v>
      </c>
      <c r="D42" s="234">
        <f>'CONSOLIDADO DE VISITAS'!Q820</f>
        <v>183</v>
      </c>
    </row>
    <row r="43" spans="3:4" ht="12.75" customHeight="1" x14ac:dyDescent="0.2">
      <c r="C43" s="230" t="s">
        <v>4003</v>
      </c>
      <c r="D43" s="234">
        <f>'CONSOLIDADO DE VISITAS'!P820</f>
        <v>1778</v>
      </c>
    </row>
    <row r="44" spans="3:4" ht="12.75" customHeight="1" x14ac:dyDescent="0.2">
      <c r="C44" s="230" t="s">
        <v>4004</v>
      </c>
      <c r="D44" s="234">
        <f>'CONSOLIDADO DE VISITAS'!V820</f>
        <v>559</v>
      </c>
    </row>
    <row r="45" spans="3:4" ht="12.75" customHeight="1" x14ac:dyDescent="0.2">
      <c r="C45" s="230" t="s">
        <v>4005</v>
      </c>
      <c r="D45" s="234">
        <f>'CONSOLIDADO DE VISITAS'!A820</f>
        <v>753</v>
      </c>
    </row>
    <row r="46" spans="3:4" ht="12.75" customHeight="1" x14ac:dyDescent="0.2">
      <c r="C46" s="230" t="s">
        <v>4006</v>
      </c>
      <c r="D46" s="234">
        <f>'CONSOLIDADO DE VISITAS'!P821</f>
        <v>2853</v>
      </c>
    </row>
    <row r="47" spans="3:4" ht="12.75" customHeight="1" x14ac:dyDescent="0.2"/>
    <row r="48" spans="3:4" ht="12.75" customHeight="1" x14ac:dyDescent="0.2"/>
    <row r="49" spans="3:4" ht="12.75" customHeight="1" x14ac:dyDescent="0.2">
      <c r="C49" s="230" t="s">
        <v>46</v>
      </c>
      <c r="D49" s="230">
        <f>'CONSOLIDADO DE VISITAS'!AC820</f>
        <v>202689</v>
      </c>
    </row>
    <row r="50" spans="3:4" ht="12.75" customHeight="1" x14ac:dyDescent="0.2"/>
    <row r="51" spans="3:4" ht="12.75" customHeight="1" x14ac:dyDescent="0.2"/>
    <row r="52" spans="3:4" ht="12.75" customHeight="1" x14ac:dyDescent="0.2"/>
    <row r="53" spans="3:4" ht="12.75" customHeight="1" x14ac:dyDescent="0.2"/>
    <row r="54" spans="3:4" ht="12.75" customHeight="1" x14ac:dyDescent="0.2"/>
    <row r="55" spans="3:4" ht="12.75" customHeight="1" x14ac:dyDescent="0.2"/>
    <row r="56" spans="3:4" ht="12.75" customHeight="1" x14ac:dyDescent="0.2"/>
    <row r="57" spans="3:4" ht="12.75" customHeight="1" x14ac:dyDescent="0.2"/>
    <row r="58" spans="3:4" ht="12.75" customHeight="1" x14ac:dyDescent="0.2"/>
    <row r="59" spans="3:4" ht="12.75" customHeight="1" x14ac:dyDescent="0.2"/>
    <row r="60" spans="3:4" ht="12.75" customHeight="1" x14ac:dyDescent="0.2"/>
    <row r="61" spans="3:4" ht="12.75" customHeight="1" x14ac:dyDescent="0.2"/>
    <row r="62" spans="3:4" ht="12.75" customHeight="1" x14ac:dyDescent="0.2"/>
    <row r="63" spans="3:4" ht="12.75" customHeight="1" x14ac:dyDescent="0.2"/>
    <row r="64" spans="3: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C37:D37"/>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1000"/>
  <sheetViews>
    <sheetView workbookViewId="0"/>
  </sheetViews>
  <sheetFormatPr baseColWidth="10" defaultColWidth="14.42578125" defaultRowHeight="15" customHeight="1" x14ac:dyDescent="0.2"/>
  <cols>
    <col min="1" max="2" width="10.42578125" customWidth="1"/>
    <col min="3" max="3" width="14.140625" customWidth="1"/>
    <col min="4" max="4" width="34.7109375" customWidth="1"/>
    <col min="5" max="8" width="10.42578125" customWidth="1"/>
    <col min="9" max="9" width="59.28515625" customWidth="1"/>
    <col min="10" max="10" width="10.42578125" customWidth="1"/>
  </cols>
  <sheetData>
    <row r="1" spans="3:10" ht="12.75" customHeight="1" x14ac:dyDescent="0.2"/>
    <row r="2" spans="3:10" ht="12.75" customHeight="1" x14ac:dyDescent="0.2">
      <c r="D2" s="235" t="s">
        <v>4007</v>
      </c>
      <c r="I2" s="236" t="s">
        <v>4008</v>
      </c>
      <c r="J2" s="236" t="s">
        <v>4009</v>
      </c>
    </row>
    <row r="3" spans="3:10" ht="12.75" customHeight="1" x14ac:dyDescent="0.2">
      <c r="C3" s="226" t="s">
        <v>4010</v>
      </c>
      <c r="D3" s="226" t="s">
        <v>4011</v>
      </c>
      <c r="I3" s="230" t="str">
        <f>'CONSOLIDADO DE VISITAS'!P1</f>
        <v>Total de ascensores</v>
      </c>
      <c r="J3" s="230">
        <f>SUM('CONSOLIDADO DE VISITAS'!P:P)</f>
        <v>6409</v>
      </c>
    </row>
    <row r="4" spans="3:10" ht="12.75" customHeight="1" x14ac:dyDescent="0.2">
      <c r="C4" s="228" t="s">
        <v>35</v>
      </c>
      <c r="D4" s="229">
        <v>11</v>
      </c>
      <c r="I4" s="230" t="str">
        <f>'CONSOLIDADO DE VISITAS'!Q1</f>
        <v>Total escaleras eléctricas</v>
      </c>
      <c r="J4" s="230">
        <f>SUM('CONSOLIDADO DE VISITAS'!Q:Q)</f>
        <v>366</v>
      </c>
    </row>
    <row r="5" spans="3:10" ht="12.75" customHeight="1" x14ac:dyDescent="0.2">
      <c r="C5" s="230" t="s">
        <v>26</v>
      </c>
      <c r="D5" s="229">
        <v>35</v>
      </c>
      <c r="F5" s="235"/>
      <c r="I5" s="230" t="str">
        <f>'CONSOLIDADO DE VISITAS'!R1</f>
        <v>Total rampas eléctricas</v>
      </c>
      <c r="J5" s="230">
        <f>SUM('CONSOLIDADO DE VISITAS'!R:R)</f>
        <v>62</v>
      </c>
    </row>
    <row r="6" spans="3:10" ht="12.75" customHeight="1" x14ac:dyDescent="0.2">
      <c r="C6" s="230" t="s">
        <v>63</v>
      </c>
      <c r="D6" s="229">
        <v>18</v>
      </c>
      <c r="F6" s="235"/>
      <c r="I6" s="230" t="str">
        <f>'CONSOLIDADO DE VISITAS'!S1</f>
        <v>Total puertas eléctricas peatonal</v>
      </c>
      <c r="J6" s="230">
        <f>SUM('CONSOLIDADO DE VISITAS'!S:S)</f>
        <v>404</v>
      </c>
    </row>
    <row r="7" spans="3:10" ht="12.75" customHeight="1" x14ac:dyDescent="0.2">
      <c r="C7" s="230" t="s">
        <v>215</v>
      </c>
      <c r="D7" s="230">
        <f>D4+D5+D6</f>
        <v>64</v>
      </c>
      <c r="I7" s="230" t="str">
        <f>'CONSOLIDADO DE VISITAS'!T1</f>
        <v>Total puertas eléctricas vehicular</v>
      </c>
      <c r="J7" s="230">
        <f>SUM('CONSOLIDADO DE VISITAS'!T:T)</f>
        <v>1130</v>
      </c>
    </row>
    <row r="8" spans="3:10" ht="12.75" customHeight="1" x14ac:dyDescent="0.2">
      <c r="I8" s="230" t="str">
        <f>'CONSOLIDADO DE VISITAS'!U1</f>
        <v>Total plataformas elevadoras</v>
      </c>
      <c r="J8" s="230">
        <f>SUM('CONSOLIDADO DE VISITAS'!U:U)</f>
        <v>188</v>
      </c>
    </row>
    <row r="9" spans="3:10" ht="12.75" customHeight="1" x14ac:dyDescent="0.2">
      <c r="D9" s="235"/>
      <c r="I9" s="230" t="s">
        <v>3996</v>
      </c>
      <c r="J9" s="230">
        <f>SUM(J3:J8)</f>
        <v>8559</v>
      </c>
    </row>
    <row r="10" spans="3:10" ht="12.75" customHeight="1" x14ac:dyDescent="0.2">
      <c r="D10" s="235"/>
    </row>
    <row r="11" spans="3:10" ht="12.75" customHeight="1" x14ac:dyDescent="0.2">
      <c r="D11" s="235"/>
    </row>
    <row r="12" spans="3:10" ht="12.75" customHeight="1" x14ac:dyDescent="0.2"/>
    <row r="13" spans="3:10" ht="12.75" customHeight="1" x14ac:dyDescent="0.2"/>
    <row r="14" spans="3:10" ht="12.75" customHeight="1" x14ac:dyDescent="0.2"/>
    <row r="15" spans="3:10" ht="12.75" customHeight="1" x14ac:dyDescent="0.2"/>
    <row r="16" spans="3: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showGridLines="0" workbookViewId="0"/>
  </sheetViews>
  <sheetFormatPr baseColWidth="10" defaultColWidth="14.42578125" defaultRowHeight="15" customHeight="1" x14ac:dyDescent="0.2"/>
  <cols>
    <col min="1" max="3" width="10.42578125" customWidth="1"/>
    <col min="4" max="4" width="29.85546875" customWidth="1"/>
    <col min="5" max="6" width="10.42578125" customWidth="1"/>
    <col min="7" max="7" width="15.85546875" customWidth="1"/>
    <col min="8" max="8" width="13.5703125" customWidth="1"/>
    <col min="9" max="9" width="10.42578125" customWidth="1"/>
    <col min="10" max="10" width="18.42578125" customWidth="1"/>
    <col min="11" max="12" width="10.42578125" customWidth="1"/>
  </cols>
  <sheetData>
    <row r="1" spans="1:12" ht="12.75" customHeight="1" x14ac:dyDescent="0.2">
      <c r="E1" s="237"/>
      <c r="F1" s="237"/>
      <c r="G1" s="237"/>
      <c r="H1" s="237"/>
      <c r="I1" s="237"/>
      <c r="J1" s="237"/>
      <c r="K1" s="237"/>
      <c r="L1" s="237"/>
    </row>
    <row r="2" spans="1:12" ht="12.75" customHeight="1" x14ac:dyDescent="0.2">
      <c r="C2" s="230" t="s">
        <v>4012</v>
      </c>
      <c r="D2" s="230" t="s">
        <v>4013</v>
      </c>
      <c r="E2" s="237"/>
      <c r="F2" s="237"/>
      <c r="G2" s="246" t="s">
        <v>4014</v>
      </c>
      <c r="H2" s="243"/>
      <c r="I2" s="243"/>
      <c r="J2" s="243"/>
      <c r="K2" s="244"/>
      <c r="L2" s="237"/>
    </row>
    <row r="3" spans="1:12" ht="12.75" customHeight="1" x14ac:dyDescent="0.2">
      <c r="C3" s="230">
        <v>1</v>
      </c>
      <c r="D3" s="230" t="s">
        <v>847</v>
      </c>
      <c r="E3" s="237"/>
      <c r="F3" s="237"/>
      <c r="G3" s="238" t="s">
        <v>28</v>
      </c>
      <c r="H3" s="239"/>
      <c r="I3" s="239"/>
      <c r="J3" s="239"/>
      <c r="K3" s="239"/>
      <c r="L3" s="237"/>
    </row>
    <row r="4" spans="1:12" ht="12.75" customHeight="1" x14ac:dyDescent="0.2">
      <c r="C4" s="230">
        <v>2</v>
      </c>
      <c r="D4" s="230" t="s">
        <v>25</v>
      </c>
      <c r="E4" s="237"/>
      <c r="F4" s="237"/>
      <c r="G4" s="238" t="s">
        <v>101</v>
      </c>
      <c r="H4" s="239"/>
      <c r="I4" s="239"/>
      <c r="J4" s="239"/>
      <c r="K4" s="239"/>
      <c r="L4" s="237"/>
    </row>
    <row r="5" spans="1:12" ht="12.75" customHeight="1" x14ac:dyDescent="0.2">
      <c r="C5" s="230">
        <v>3</v>
      </c>
      <c r="D5" s="230" t="s">
        <v>4015</v>
      </c>
      <c r="E5" s="237"/>
      <c r="F5" s="237"/>
      <c r="G5" s="238" t="s">
        <v>149</v>
      </c>
      <c r="H5" s="239" t="s">
        <v>79</v>
      </c>
      <c r="I5" s="239" t="s">
        <v>4016</v>
      </c>
      <c r="J5" s="239" t="s">
        <v>4017</v>
      </c>
      <c r="K5" s="239"/>
      <c r="L5" s="237"/>
    </row>
    <row r="6" spans="1:12" ht="12.75" customHeight="1" x14ac:dyDescent="0.2">
      <c r="C6" s="230">
        <v>4</v>
      </c>
      <c r="D6" s="230" t="s">
        <v>4018</v>
      </c>
      <c r="E6" s="237"/>
      <c r="F6" s="237"/>
      <c r="G6" s="238" t="s">
        <v>4019</v>
      </c>
      <c r="H6" s="239"/>
      <c r="I6" s="239"/>
      <c r="J6" s="239"/>
      <c r="K6" s="239"/>
      <c r="L6" s="237"/>
    </row>
    <row r="7" spans="1:12" ht="12.75" customHeight="1" x14ac:dyDescent="0.2">
      <c r="A7" s="235" t="s">
        <v>4020</v>
      </c>
      <c r="C7" s="230">
        <v>5</v>
      </c>
      <c r="D7" s="230" t="s">
        <v>131</v>
      </c>
      <c r="E7" s="237"/>
      <c r="F7" s="237"/>
      <c r="G7" s="238" t="s">
        <v>48</v>
      </c>
      <c r="H7" s="239" t="s">
        <v>4021</v>
      </c>
      <c r="I7" s="239" t="s">
        <v>4022</v>
      </c>
      <c r="J7" s="239" t="s">
        <v>4023</v>
      </c>
      <c r="K7" s="239" t="s">
        <v>4024</v>
      </c>
      <c r="L7" s="237"/>
    </row>
    <row r="8" spans="1:12" ht="12.75" customHeight="1" x14ac:dyDescent="0.2">
      <c r="C8" s="230">
        <v>6</v>
      </c>
      <c r="D8" s="230" t="s">
        <v>4025</v>
      </c>
      <c r="E8" s="237"/>
      <c r="F8" s="237"/>
      <c r="G8" s="237"/>
      <c r="H8" s="237"/>
      <c r="I8" s="237"/>
      <c r="J8" s="237"/>
      <c r="K8" s="237"/>
      <c r="L8" s="237"/>
    </row>
    <row r="9" spans="1:12" ht="12.75" customHeight="1" x14ac:dyDescent="0.2">
      <c r="C9" s="230">
        <v>7</v>
      </c>
      <c r="D9" s="230" t="s">
        <v>4026</v>
      </c>
      <c r="E9" s="237"/>
      <c r="F9" s="237"/>
      <c r="G9" s="237"/>
      <c r="H9" s="237"/>
      <c r="I9" s="237"/>
      <c r="J9" s="237"/>
      <c r="K9" s="237"/>
      <c r="L9" s="237"/>
    </row>
    <row r="10" spans="1:12" ht="12.75" customHeight="1" x14ac:dyDescent="0.2">
      <c r="C10" s="240">
        <v>8</v>
      </c>
      <c r="D10" s="230" t="s">
        <v>99</v>
      </c>
    </row>
    <row r="11" spans="1:12" ht="12.75" customHeight="1" x14ac:dyDescent="0.2">
      <c r="C11" s="230">
        <v>9</v>
      </c>
      <c r="D11" s="230" t="s">
        <v>159</v>
      </c>
    </row>
    <row r="15" spans="1:12" ht="12.75" customHeight="1" x14ac:dyDescent="0.25">
      <c r="C15" s="241" t="s">
        <v>4027</v>
      </c>
      <c r="D15" s="241" t="s">
        <v>4028</v>
      </c>
    </row>
    <row r="16" spans="1:12" ht="12.75" customHeight="1" x14ac:dyDescent="0.25">
      <c r="D16" s="241" t="s">
        <v>4029</v>
      </c>
    </row>
    <row r="17" spans="4:4" ht="12.75" customHeight="1" x14ac:dyDescent="0.25">
      <c r="D17" s="241" t="s">
        <v>4030</v>
      </c>
    </row>
    <row r="18" spans="4:4" ht="12.75" customHeight="1" x14ac:dyDescent="0.25">
      <c r="D18" s="241" t="s">
        <v>4031</v>
      </c>
    </row>
    <row r="19" spans="4:4" ht="12.75" customHeight="1" x14ac:dyDescent="0.25">
      <c r="D19" s="241" t="s">
        <v>4032</v>
      </c>
    </row>
    <row r="20" spans="4:4" ht="12.75" customHeight="1" x14ac:dyDescent="0.2"/>
    <row r="21" spans="4:4" ht="12.75" customHeight="1" x14ac:dyDescent="0.2"/>
    <row r="22" spans="4:4" ht="12.75" customHeight="1" x14ac:dyDescent="0.2"/>
    <row r="23" spans="4:4" ht="12.75" customHeight="1" x14ac:dyDescent="0.2"/>
    <row r="24" spans="4:4" ht="12.75" customHeight="1" x14ac:dyDescent="0.2"/>
    <row r="25" spans="4:4" ht="12.75" customHeight="1" x14ac:dyDescent="0.2"/>
    <row r="26" spans="4:4" ht="12.75" customHeight="1" x14ac:dyDescent="0.2"/>
    <row r="27" spans="4:4" ht="12.75" customHeight="1" x14ac:dyDescent="0.2"/>
    <row r="28" spans="4:4" ht="12.75" customHeight="1" x14ac:dyDescent="0.2"/>
    <row r="29" spans="4:4" ht="12.75" customHeight="1" x14ac:dyDescent="0.2"/>
    <row r="30" spans="4:4" ht="12.75" customHeight="1" x14ac:dyDescent="0.2"/>
    <row r="31" spans="4:4" ht="12.75" customHeight="1" x14ac:dyDescent="0.2"/>
    <row r="32" spans="4: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G2:K2"/>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CONSOLIDADO DE VISITAS</vt:lpstr>
      <vt:lpstr>Hoja1</vt:lpstr>
      <vt:lpstr>CONSOLIDADO POR COMUNA</vt:lpstr>
      <vt:lpstr>PROCESO DE CERTIFICACION</vt:lpstr>
      <vt:lpstr>Guia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Miyerlad</dc:creator>
  <cp:lastModifiedBy>Administrador</cp:lastModifiedBy>
  <dcterms:created xsi:type="dcterms:W3CDTF">2020-09-30T21:56:23Z</dcterms:created>
  <dcterms:modified xsi:type="dcterms:W3CDTF">2022-02-22T12:59:42Z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