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<sst xmlns="http://schemas.openxmlformats.org/spreadsheetml/2006/main" uniqueCount="123">
  <si>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</si>
  <si>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</si>
  <si>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</si>
  <si>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</si>
  <si>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</si>
  <si>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</si>
  <si>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</si>
  <si>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</si>
  <si>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</si>
  <si>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</si>
  <si>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</si>
  <si>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</si>
  <si>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</si>
  <si>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</si>
  <si>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</si>
  <si>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</si>
  <si>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</si>
  <si>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</si>
  <si>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</si>
  <si>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</si>
  <si>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</si>
  <si>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</si>
  <si>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</si>
  <si>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</si>
  <si>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</si>
  <si>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</si>
  <si>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</si>
  <si>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</si>
  <si>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</si>
  <si>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</si>
  <si>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</si>
  <si>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</si>
  <si>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</si>
  <si>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</si>
  <si>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</si>
  <si>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</si>
  <si>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</si>
  <si>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</si>
  <si>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tact button using PADAUK MCU</t>
  </si>
  <si>
    <t>JacdacTactEc30 115.PrjPCB</t>
  </si>
  <si>
    <t>BOM hand-build for Project [JacdacTactEc30 115.PrjPCB] (No PCB Document Selected)</t>
  </si>
  <si>
    <t>JacdacTactEc30</t>
  </si>
  <si>
    <t>115</t>
  </si>
  <si>
    <t>None</t>
  </si>
  <si>
    <t>1.1</t>
  </si>
  <si>
    <t>12/06/2022</t>
  </si>
  <si>
    <t>21:24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</si>
  <si>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</si>
  <si>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</si>
  <si>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</si>
  <si>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</si>
  <si>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</si>
  <si>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</si>
  <si>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</si>
  <si>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</si>
  <si>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</si>
  <si>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RES SMD 220 OHM 1% 1/16W 0402</t>
  </si>
  <si>
    <t>RES SMD 1K OHM 1% 1/16W 0402</t>
  </si>
  <si>
    <t>6x6mm SPST 0.05A 12VDC SMD 260gf</t>
  </si>
  <si>
    <t>CMOS Low Dropout Regulator (LDO), 300 mA 3.3V, Non-Active Discharge, TSOP5</t>
  </si>
  <si>
    <t>8bit MTP MCU with 12-bit ADC</t>
  </si>
  <si>
    <t>Samsung</t>
  </si>
  <si>
    <t>Nexperia</t>
  </si>
  <si>
    <t>Born Semiconductor</t>
  </si>
  <si>
    <t>Everlight Elec</t>
  </si>
  <si>
    <t>TDK</t>
  </si>
  <si>
    <t>Yageo</t>
  </si>
  <si>
    <t>Wurth Electronics</t>
  </si>
  <si>
    <t>ON Semiconductor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</si>
  <si>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</si>
  <si>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</si>
  <si>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</si>
  <si>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</si>
  <si>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</si>
  <si>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</si>
  <si>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</si>
  <si>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RC0402FR-07220RL</t>
  </si>
  <si>
    <t>RC0402FR-071KL</t>
  </si>
  <si>
    <t>430152050826</t>
  </si>
  <si>
    <t>NCP114BSN330T1G</t>
  </si>
  <si>
    <t>PFS122-S08</t>
  </si>
  <si>
    <t>C1</t>
  </si>
  <si>
    <t>C2, C3, C4</t>
  </si>
  <si>
    <t>D1</t>
  </si>
  <si>
    <t>D2, D3</t>
  </si>
  <si>
    <t>D6</t>
  </si>
  <si>
    <t>FB1</t>
  </si>
  <si>
    <t>R1</t>
  </si>
  <si>
    <t>R2</t>
  </si>
  <si>
    <t>SW1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</si>
  <si>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</si>
  <si>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</si>
  <si>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</si>
  <si>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</si>
  <si>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</si>
  <si>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</si>
  <si>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</si>
  <si>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</si>
  <si>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</si>
  <si>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311-220LRCT-ND</t>
  </si>
  <si>
    <t>311-1.00KLRDKR-ND</t>
  </si>
  <si>
    <t>732-6993-1-ND</t>
  </si>
  <si>
    <t>NCP114BSN330T1GOSCT-ND</t>
  </si>
  <si>
    <t>Newark</t>
  </si>
  <si>
    <t>Mouser</t>
  </si>
  <si>
    <t>Farnell</t>
  </si>
  <si>
    <t>82AC9259</t>
  </si>
  <si>
    <t>187-CL05A105KP5NNNC</t>
  </si>
  <si>
    <t>771-BAT54S235</t>
  </si>
  <si>
    <t>810-MPZ1608S102ATA00</t>
  </si>
  <si>
    <t>603-RC0402FR-07220RL</t>
  </si>
  <si>
    <t>603-RC0402FR-071KL</t>
  </si>
  <si>
    <t>2065110</t>
  </si>
  <si>
    <t>863-NCP114BSN330T1G</t>
  </si>
  <si>
    <t>RSComponents</t>
  </si>
  <si>
    <t>187-CL05C330JB5NNNC</t>
  </si>
  <si>
    <t>3013329</t>
  </si>
  <si>
    <t>1707990</t>
  </si>
  <si>
    <t>2147864</t>
  </si>
  <si>
    <t>2132441</t>
  </si>
  <si>
    <t>7856213</t>
  </si>
  <si>
    <t>1263179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</si>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</sst>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44724</v>
      </c>
      <c r="C8" s="25">
        <f ca="1">NOW()</f>
        <v>44724.892166840276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92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61</v>
      </c>
      <c r="C14" s="93" t="s">
        <v>70</v>
      </c>
      <c r="D14" s="42" t="s">
        <v>81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Mouser</v>
      </c>
      <c r="I14" s="82" t="str">
        <f>IF(INDEX($M14:$AB14,$K14-2)&lt;&gt;0, INDEX($M14:$AB14,$K14-2), "")</f>
        <v>187-CL05C330JB5NNNC</v>
      </c>
      <c r="J14" s="83">
        <f>IF(INDEX($M14:$AB14,$K14-1)&lt;&gt;0, INDEX($M14:$AB14,$K14-1), "")</f>
        <v>0.00517</v>
      </c>
      <c r="K14" s="82">
        <f>MATCH(MIN($P14,$T14,$X14,$AB14), $M14:$AB14,0)</f>
        <v>12</v>
      </c>
      <c r="L14" s="84">
        <f>IF(MIN($P14,$T14,$X14,$AB14)&lt;&gt;0,MIN($P14,$T14,$X14,$AB14),"")</f>
        <v>5.17</v>
      </c>
      <c r="M14" s="29" t="s">
        <v>93</v>
      </c>
      <c r="N14" s="17" t="s">
        <v>95</v>
      </c>
      <c r="O14" s="27">
        <v>0.00626</v>
      </c>
      <c r="P14" s="27">
        <v>6.26</v>
      </c>
      <c r="Q14" s="31" t="s">
        <v>103</v>
      </c>
      <c r="R14" s="17" t="s">
        <v>106</v>
      </c>
      <c r="S14" s="27">
        <v>0.007</v>
      </c>
      <c r="T14" s="27">
        <v>7</v>
      </c>
      <c r="U14" s="31" t="s">
        <v>104</v>
      </c>
      <c r="V14" s="17" t="s">
        <v>115</v>
      </c>
      <c r="W14" s="27">
        <v>0.00517</v>
      </c>
      <c r="X14" s="27">
        <v>5.17</v>
      </c>
      <c r="Y14" s="31" t="s">
        <v>105</v>
      </c>
      <c r="Z14" s="17" t="s">
        <v>122</v>
      </c>
      <c r="AA14" s="27">
        <v>0.006</v>
      </c>
      <c r="AB14" s="65">
        <v>6</v>
      </c>
    </row>
    <row r="15" spans="1:28" s="2" customFormat="1" ht="16.5" customHeight="1">
      <c r="A15" s="54" t="s">
        <v>51</v>
      </c>
      <c r="B15" s="11" t="s">
        <v>61</v>
      </c>
      <c r="C15" s="94" t="s">
        <v>71</v>
      </c>
      <c r="D15" s="43" t="s">
        <v>82</v>
      </c>
      <c r="E15" s="11">
        <v>3</v>
      </c>
      <c r="F15" s="76">
        <f t="shared" si="0" ref="F15:F24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0.00894</v>
      </c>
      <c r="K15" s="78">
        <f>MATCH(MIN($P15,$T15,$X15,$AB15), $M15:$AB15,0)</f>
        <v>4</v>
      </c>
      <c r="L15" s="79">
        <f>IF(MIN($P15,$T15,$X15,$AB15)&lt;&gt;0,MIN($P15,$T15,$X15,$AB15),"")</f>
        <v>26.82</v>
      </c>
      <c r="M15" s="30" t="s">
        <v>93</v>
      </c>
      <c r="N15" s="11" t="s">
        <v>96</v>
      </c>
      <c r="O15" s="28">
        <v>0.00894</v>
      </c>
      <c r="P15" s="28">
        <v>26.82</v>
      </c>
      <c r="Q15" s="32" t="s">
        <v>104</v>
      </c>
      <c r="R15" s="11" t="s">
        <v>107</v>
      </c>
      <c r="S15" s="28">
        <v>0.01</v>
      </c>
      <c r="T15" s="28">
        <v>30</v>
      </c>
      <c r="U15" s="32" t="s">
        <v>105</v>
      </c>
      <c r="V15" s="11" t="s">
        <v>116</v>
      </c>
      <c r="W15" s="28">
        <v>0.01084</v>
      </c>
      <c r="X15" s="28">
        <v>32.51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62</v>
      </c>
      <c r="C16" s="93" t="s">
        <v>72</v>
      </c>
      <c r="D16" s="42" t="s">
        <v>83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0.03762</v>
      </c>
      <c r="K16" s="82">
        <f>MATCH(MIN($P16,$T16,$X16,$AB16), $M16:$AB16,0)</f>
        <v>8</v>
      </c>
      <c r="L16" s="84">
        <f>IF(MIN($P16,$T16,$X16,$AB16)&lt;&gt;0,MIN($P16,$T16,$X16,$AB16),"")</f>
        <v>37.62</v>
      </c>
      <c r="M16" s="29" t="s">
        <v>93</v>
      </c>
      <c r="N16" s="17" t="s">
        <v>97</v>
      </c>
      <c r="O16" s="27"/>
      <c r="P16" s="27"/>
      <c r="Q16" s="31" t="s">
        <v>104</v>
      </c>
      <c r="R16" s="17" t="s">
        <v>108</v>
      </c>
      <c r="S16" s="27">
        <v>0.03762</v>
      </c>
      <c r="T16" s="27">
        <v>37.62</v>
      </c>
      <c r="U16" s="31" t="s">
        <v>114</v>
      </c>
      <c r="V16" s="17" t="s">
        <v>117</v>
      </c>
      <c r="W16" s="27">
        <v>0.038</v>
      </c>
      <c r="X16" s="27">
        <v>38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63</v>
      </c>
      <c r="C17" s="94" t="s">
        <v>73</v>
      </c>
      <c r="D17" s="43" t="s">
        <v>84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64</v>
      </c>
      <c r="C18" s="93" t="s">
        <v>74</v>
      </c>
      <c r="D18" s="42" t="s">
        <v>85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94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65</v>
      </c>
      <c r="C19" s="94" t="s">
        <v>75</v>
      </c>
      <c r="D19" s="43" t="s">
        <v>86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0.02717</v>
      </c>
      <c r="K19" s="78">
        <f>MATCH(MIN($P19,$T19,$X19,$AB19), $M19:$AB19,0)</f>
        <v>4</v>
      </c>
      <c r="L19" s="79">
        <f>IF(MIN($P19,$T19,$X19,$AB19)&lt;&gt;0,MIN($P19,$T19,$X19,$AB19),"")</f>
        <v>27.17</v>
      </c>
      <c r="M19" s="30" t="s">
        <v>93</v>
      </c>
      <c r="N19" s="11" t="s">
        <v>98</v>
      </c>
      <c r="O19" s="28">
        <v>0.02717</v>
      </c>
      <c r="P19" s="28">
        <v>27.17</v>
      </c>
      <c r="Q19" s="32" t="s">
        <v>104</v>
      </c>
      <c r="R19" s="11" t="s">
        <v>109</v>
      </c>
      <c r="S19" s="28">
        <v>0.052</v>
      </c>
      <c r="T19" s="28">
        <v>52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66</v>
      </c>
      <c r="C20" s="93" t="s">
        <v>76</v>
      </c>
      <c r="D20" s="42" t="s">
        <v>87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603-RC0402FR-07220RL</v>
      </c>
      <c r="J20" s="83">
        <f>IF(INDEX($M20:$AB20,$K20-1)&lt;&gt;0, INDEX($M20:$AB20,$K20-1), "")</f>
        <v>0.00299</v>
      </c>
      <c r="K20" s="82">
        <f>MATCH(MIN($P20,$T20,$X20,$AB20), $M20:$AB20,0)</f>
        <v>8</v>
      </c>
      <c r="L20" s="84">
        <f>IF(MIN($P20,$T20,$X20,$AB20)&lt;&gt;0,MIN($P20,$T20,$X20,$AB20),"")</f>
        <v>2.99</v>
      </c>
      <c r="M20" s="29" t="s">
        <v>93</v>
      </c>
      <c r="N20" s="17" t="s">
        <v>99</v>
      </c>
      <c r="O20" s="27"/>
      <c r="P20" s="27"/>
      <c r="Q20" s="31" t="s">
        <v>104</v>
      </c>
      <c r="R20" s="17" t="s">
        <v>110</v>
      </c>
      <c r="S20" s="27">
        <v>0.00299</v>
      </c>
      <c r="T20" s="27">
        <v>2.99</v>
      </c>
      <c r="U20" s="31" t="s">
        <v>105</v>
      </c>
      <c r="V20" s="17" t="s">
        <v>118</v>
      </c>
      <c r="W20" s="27">
        <v>0.003</v>
      </c>
      <c r="X20" s="27">
        <v>3</v>
      </c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66</v>
      </c>
      <c r="C21" s="94" t="s">
        <v>77</v>
      </c>
      <c r="D21" s="43" t="s">
        <v>88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603-RC0402FR-071KL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93</v>
      </c>
      <c r="N21" s="11" t="s">
        <v>100</v>
      </c>
      <c r="O21" s="28"/>
      <c r="P21" s="28"/>
      <c r="Q21" s="32" t="s">
        <v>104</v>
      </c>
      <c r="R21" s="11" t="s">
        <v>111</v>
      </c>
      <c r="S21" s="28">
        <v>0.00299</v>
      </c>
      <c r="T21" s="28">
        <v>2.99</v>
      </c>
      <c r="U21" s="32" t="s">
        <v>105</v>
      </c>
      <c r="V21" s="11" t="s">
        <v>119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67</v>
      </c>
      <c r="C22" s="93" t="s">
        <v>78</v>
      </c>
      <c r="D22" s="42" t="s">
        <v>89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Farnell</v>
      </c>
      <c r="I22" s="82" t="str">
        <f>IF(INDEX($M22:$AB22,$K22-2)&lt;&gt;0, INDEX($M22:$AB22,$K22-2), "")</f>
        <v>2065110</v>
      </c>
      <c r="J22" s="83">
        <f>IF(INDEX($M22:$AB22,$K22-1)&lt;&gt;0, INDEX($M22:$AB22,$K22-1), "")</f>
        <v>0.408</v>
      </c>
      <c r="K22" s="82">
        <f>MATCH(MIN($P22,$T22,$X22,$AB22), $M22:$AB22,0)</f>
        <v>8</v>
      </c>
      <c r="L22" s="84">
        <f>IF(MIN($P22,$T22,$X22,$AB22)&lt;&gt;0,MIN($P22,$T22,$X22,$AB22),"")</f>
        <v>408</v>
      </c>
      <c r="M22" s="29" t="s">
        <v>93</v>
      </c>
      <c r="N22" s="17" t="s">
        <v>101</v>
      </c>
      <c r="O22" s="27">
        <v>0.4926</v>
      </c>
      <c r="P22" s="27">
        <v>492.6</v>
      </c>
      <c r="Q22" s="31" t="s">
        <v>105</v>
      </c>
      <c r="R22" s="17" t="s">
        <v>112</v>
      </c>
      <c r="S22" s="27">
        <v>0.408</v>
      </c>
      <c r="T22" s="27">
        <v>408</v>
      </c>
      <c r="U22" s="31" t="s">
        <v>114</v>
      </c>
      <c r="V22" s="17" t="s">
        <v>120</v>
      </c>
      <c r="W22" s="27">
        <v>1.47</v>
      </c>
      <c r="X22" s="27">
        <v>1471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68</v>
      </c>
      <c r="C23" s="94" t="s">
        <v>79</v>
      </c>
      <c r="D23" s="43" t="s">
        <v>90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RSComponents</v>
      </c>
      <c r="I23" s="78" t="str">
        <f>IF(INDEX($M23:$AB23,$K23-2)&lt;&gt;0, INDEX($M23:$AB23,$K23-2), "")</f>
        <v>1263179</v>
      </c>
      <c r="J23" s="80">
        <f>IF(INDEX($M23:$AB23,$K23-1)&lt;&gt;0, INDEX($M23:$AB23,$K23-1), "")</f>
        <v>0.09646</v>
      </c>
      <c r="K23" s="78">
        <f>MATCH(MIN($P23,$T23,$X23,$AB23), $M23:$AB23,0)</f>
        <v>12</v>
      </c>
      <c r="L23" s="79">
        <f>IF(MIN($P23,$T23,$X23,$AB23)&lt;&gt;0,MIN($P23,$T23,$X23,$AB23),"")</f>
        <v>96.46</v>
      </c>
      <c r="M23" s="30" t="s">
        <v>93</v>
      </c>
      <c r="N23" s="11" t="s">
        <v>102</v>
      </c>
      <c r="O23" s="28">
        <v>0.37684</v>
      </c>
      <c r="P23" s="28">
        <v>376.84</v>
      </c>
      <c r="Q23" s="32" t="s">
        <v>104</v>
      </c>
      <c r="R23" s="11" t="s">
        <v>113</v>
      </c>
      <c r="S23" s="28">
        <v>0.111</v>
      </c>
      <c r="T23" s="28">
        <v>111</v>
      </c>
      <c r="U23" s="32" t="s">
        <v>114</v>
      </c>
      <c r="V23" s="11" t="s">
        <v>121</v>
      </c>
      <c r="W23" s="28">
        <v>0.09646</v>
      </c>
      <c r="X23" s="28">
        <v>96.46</v>
      </c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69</v>
      </c>
      <c r="C24" s="93" t="s">
        <v>80</v>
      </c>
      <c r="D24" s="42" t="s">
        <v>91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/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14</v>
      </c>
      <c r="F25" s="57">
        <f>SUM(F14:F24)</f>
        <v>14000</v>
      </c>
      <c r="H25" s="35"/>
      <c r="I25" s="40" t="s">
        <v>16</v>
      </c>
      <c r="J25" s="41"/>
      <c r="K25" s="41"/>
      <c r="L25" s="85">
        <f>SUM(L14:L24)</f>
        <v>607.22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0.60722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