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shodges\TFS-MSR\SenDev\Projects\EduBoards - MS\ArcadeDev\Altium\IdealDiode v1.0\BOM MS-IdealDiode 03-1.0\"/>
    </mc:Choice>
  </mc:AlternateContent>
  <xr:revisionPtr revIDLastSave="0" documentId="8_{70FB28D4-7727-43C6-938C-F4B2956BAEA8}" xr6:coauthVersionLast="44" xr6:coauthVersionMax="44" xr10:uidLastSave="{00000000-0000-0000-0000-000000000000}"/>
  <bookViews>
    <workbookView xWindow="21732" yWindow="2760" windowWidth="22140" windowHeight="20100" xr2:uid="{00000000-000D-0000-FFFF-FFFF00000000}"/>
  </bookViews>
  <sheets>
    <sheet name="Costing" sheetId="1" r:id="rId1"/>
    <sheet name="Build" sheetId="4" r:id="rId2"/>
    <sheet name="Project Informatio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4" l="1"/>
  <c r="A10" i="4"/>
  <c r="A9" i="4"/>
  <c r="A8" i="4"/>
  <c r="L19" i="1"/>
  <c r="K19" i="1"/>
  <c r="J19" i="1" s="1"/>
  <c r="F19" i="1"/>
  <c r="L18" i="1"/>
  <c r="K18" i="1"/>
  <c r="H18" i="1" s="1"/>
  <c r="F18" i="1"/>
  <c r="L17" i="1"/>
  <c r="K17" i="1"/>
  <c r="J17" i="1" s="1"/>
  <c r="F17" i="1"/>
  <c r="L16" i="1"/>
  <c r="K16" i="1"/>
  <c r="J16" i="1" s="1"/>
  <c r="F16" i="1"/>
  <c r="I18" i="1" l="1"/>
  <c r="J18" i="1"/>
  <c r="I19" i="1"/>
  <c r="H19" i="1"/>
  <c r="H17" i="1"/>
  <c r="I17" i="1"/>
  <c r="H16" i="1"/>
  <c r="I16" i="1"/>
  <c r="F15" i="1"/>
  <c r="F14" i="1"/>
  <c r="L14" i="1" l="1"/>
  <c r="L15" i="1"/>
  <c r="K14" i="1"/>
  <c r="J14" i="1" s="1"/>
  <c r="K15" i="1"/>
  <c r="J15" i="1" s="1"/>
  <c r="K25" i="1"/>
  <c r="H14" i="1" l="1"/>
  <c r="I14" i="1"/>
  <c r="H15" i="1"/>
  <c r="I15" i="1"/>
  <c r="B20" i="1" l="1"/>
  <c r="E20" i="1"/>
  <c r="L20" i="1" l="1"/>
  <c r="L21" i="1" s="1"/>
  <c r="A4" i="4" l="1"/>
  <c r="A7" i="4" l="1"/>
  <c r="A6" i="4"/>
  <c r="F20" i="1"/>
  <c r="C8" i="1" l="1"/>
  <c r="B8" i="1"/>
</calcChain>
</file>

<file path=xl/sharedStrings.xml><?xml version="1.0" encoding="utf-8"?>
<sst xmlns="http://schemas.openxmlformats.org/spreadsheetml/2006/main" count="144" uniqueCount="116">
  <si>
    <t>Creation Date:</t>
  </si>
  <si>
    <t>Print Date:</t>
  </si>
  <si>
    <t>Source Data From: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</si>
  <si>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</si>
  <si>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</si>
  <si>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</si>
  <si>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</si>
  <si>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</si>
  <si>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</si>
  <si>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</si>
  <si>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</si>
  <si>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</si>
  <si>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</si>
  <si>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</si>
  <si>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</si>
  <si>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</si>
  <si>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</si>
  <si>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Currency</t>
  </si>
  <si>
    <t>Bill of Materials for Costing</t>
  </si>
  <si>
    <t>Best Supplier</t>
  </si>
  <si>
    <t>Best Supplier PN</t>
  </si>
  <si>
    <t>#</t>
  </si>
  <si>
    <t>Microsoft Research</t>
  </si>
  <si>
    <t>Bill of Materials for Build       Microsoft Research</t>
  </si>
  <si>
    <t>Best Subtotal</t>
  </si>
  <si>
    <t>Order Quantity</t>
  </si>
  <si>
    <t>total</t>
  </si>
  <si>
    <t>unit price</t>
  </si>
  <si>
    <t>Pricing based on number of boards =</t>
  </si>
  <si>
    <t>Bin</t>
  </si>
  <si>
    <t>number of line items</t>
  </si>
  <si>
    <t>Best Unit Price</t>
  </si>
  <si>
    <t>best subtotal index</t>
  </si>
  <si>
    <t>Project filename:</t>
  </si>
  <si>
    <t>Project codename/board ID:</t>
  </si>
  <si>
    <t>Variant/version:</t>
  </si>
  <si>
    <t>Ideal diode</t>
  </si>
  <si>
    <t>IdealDiode 03-1.0 complete.SchDoc</t>
  </si>
  <si>
    <t>Bill of Materials for Schematic Document [IdealDiode 03-1.0 complete.SchDoc]</t>
  </si>
  <si>
    <t>IdealDiode 03-1.0.PrjPCB</t>
  </si>
  <si>
    <t>MS-IdealDiode</t>
  </si>
  <si>
    <t>03</t>
  </si>
  <si>
    <t>None</t>
  </si>
  <si>
    <t>1.0</t>
  </si>
  <si>
    <t>28/08/2019</t>
  </si>
  <si>
    <t>19:36</t>
  </si>
  <si>
    <t>1000</t>
  </si>
  <si>
    <t>USD</t>
  </si>
  <si>
    <t>Description</t>
  </si>
  <si>
    <t>100nF 0402 16V</t>
  </si>
  <si>
    <t>MOSFET P-CH 20V 4.2A SOT23</t>
  </si>
  <si>
    <t>BJT ARRAY, DUAL PNP, -45V, -100MA, 6-SOT-457</t>
  </si>
  <si>
    <t>Generic 0402 Chip Resistor 1k5</t>
  </si>
  <si>
    <t>Generic 0402 Chip Resistor 150k</t>
  </si>
  <si>
    <t>Generic 0402 Chip Resistor 330k</t>
  </si>
  <si>
    <t>Manufacturer</t>
  </si>
  <si>
    <t>Kyocera AVX</t>
  </si>
  <si>
    <t>Diodes</t>
  </si>
  <si>
    <t>NXP Semiconductors</t>
  </si>
  <si>
    <t>Manufacturer Part Number</t>
  </si>
  <si>
    <t>0402YG104ZAT2A</t>
  </si>
  <si>
    <t>DMG2305UX-13</t>
  </si>
  <si>
    <t>BCM857DS,115</t>
  </si>
  <si>
    <t>Designator</t>
  </si>
  <si>
    <t>C1</t>
  </si>
  <si>
    <t>Q1</t>
  </si>
  <si>
    <t>Q2</t>
  </si>
  <si>
    <t>R1</t>
  </si>
  <si>
    <t>R2</t>
  </si>
  <si>
    <t>R3</t>
  </si>
  <si>
    <t>Quantity</t>
  </si>
  <si>
    <t>Supplier 1</t>
  </si>
  <si>
    <t>Digi-Key</t>
  </si>
  <si>
    <t>Supplier Part Number 1</t>
  </si>
  <si>
    <t>478-1138-1-ND</t>
  </si>
  <si>
    <t>DMG2305UX-13DICT-ND</t>
  </si>
  <si>
    <t>1727-4884-1-ND</t>
  </si>
  <si>
    <t>Supplier Unit Price 1</t>
  </si>
  <si>
    <t>Supplier Subtotal 1</t>
  </si>
  <si>
    <t>Supplier 2</t>
  </si>
  <si>
    <t>Farnell</t>
  </si>
  <si>
    <t>Supplier Part Number 2</t>
  </si>
  <si>
    <t>Supplier Unit Price 2</t>
  </si>
  <si>
    <t>Supplier Subtotal 2</t>
  </si>
  <si>
    <t>Supplier 3</t>
  </si>
  <si>
    <t>Mouser</t>
  </si>
  <si>
    <t>Supplier Part Number 3</t>
  </si>
  <si>
    <t>581-040216G104Z</t>
  </si>
  <si>
    <t>621-DMG2305UX-7</t>
  </si>
  <si>
    <t>Supplier Unit Price 3</t>
  </si>
  <si>
    <t>Supplier Subtotal 3</t>
  </si>
  <si>
    <t>Supplier 4</t>
  </si>
  <si>
    <t>RSComponents</t>
  </si>
  <si>
    <t>Supplier Part Number 4</t>
  </si>
  <si>
    <t>698-3190</t>
  </si>
  <si>
    <t>Supplier Unit Price 4</t>
  </si>
  <si>
    <t>Supplier Subtotal 4</t>
  </si>
  <si>
    <t>LibRef</t>
  </si>
  <si>
    <t>DMG2305UX-whitesch</t>
  </si>
  <si>
    <t>BCM857DS,115-whitesch</t>
  </si>
  <si>
    <t>RES0402_GENERIC</t>
  </si>
  <si>
    <t>Footprint</t>
  </si>
  <si>
    <t>CAP0402</t>
  </si>
  <si>
    <t>DIODES-SOT23-3</t>
  </si>
  <si>
    <t>NXP-SOT457</t>
  </si>
  <si>
    <t>RES0402</t>
  </si>
  <si>
    <t>#Column Name Error:' PCB Feature</t>
  </si>
  <si>
    <t>#Column Name Error:' Fitted</t>
  </si>
  <si>
    <t>#Column Name Error:' link</t>
  </si>
  <si>
    <t>D:\shodges\TFS-MSR\SenDev\Projects\EduBoards - MS\ArcadeDev\Altium\IdealDiode v1.0\IdealDiode 03-1.0.PrjPCB</t>
  </si>
  <si>
    <t>D:\shodges\TFS-MSR\SenDev\Projects\EduBoards - MS\ArcadeDev\Altium\IdealDiode v1.0\IdealDiode 03-1.0 complete.SchDoc</t>
  </si>
  <si>
    <t>6</t>
  </si>
  <si>
    <t>28/08/2019 19:36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</si>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</sst>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:ss\ AM/PM;@"/>
    <numFmt numFmtId="166" formatCode="&quot;£&quot;#,##0.00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Segoe UI"/>
      <family val="2"/>
    </font>
    <font>
      <b/>
      <sz val="10"/>
      <name val="Segoe UI"/>
      <family val="2"/>
    </font>
    <font>
      <sz val="9"/>
      <name val="Segoe UI"/>
      <family val="2"/>
    </font>
    <font>
      <b/>
      <sz val="9"/>
      <name val="Segoe UI"/>
      <family val="2"/>
    </font>
    <font>
      <i/>
      <sz val="10"/>
      <name val="Segoe UI"/>
      <family val="2"/>
    </font>
    <font>
      <sz val="18"/>
      <name val="Segoe UI"/>
      <family val="2"/>
    </font>
    <font>
      <b/>
      <sz val="10"/>
      <color rgb="FFFF0000"/>
      <name val="Segoe UI"/>
      <family val="2"/>
    </font>
    <font>
      <b/>
      <sz val="9"/>
      <color rgb="FFFF0000"/>
      <name val="Segoe UI"/>
      <family val="2"/>
    </font>
    <font>
      <sz val="8"/>
      <name val="Segoe UI"/>
      <family val="2"/>
    </font>
    <font>
      <sz val="14"/>
      <name val="Segoe UI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protection locked="0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6" fillId="0" borderId="0" xfId="0" applyFont="1" applyBorder="1" applyAlignment="1"/>
    <xf numFmtId="0" fontId="4" fillId="0" borderId="1" xfId="0" applyFont="1" applyBorder="1" applyAlignment="1"/>
    <xf numFmtId="164" fontId="4" fillId="0" borderId="2" xfId="0" applyNumberFormat="1" applyFont="1" applyBorder="1" applyAlignment="1">
      <alignment horizontal="left"/>
    </xf>
    <xf numFmtId="49" fontId="4" fillId="0" borderId="2" xfId="0" applyNumberFormat="1" applyFont="1" applyBorder="1" applyAlignment="1">
      <alignment horizontal="left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14" fontId="4" fillId="0" borderId="4" xfId="0" applyNumberFormat="1" applyFont="1" applyBorder="1" applyAlignment="1">
      <alignment vertical="top"/>
    </xf>
    <xf numFmtId="0" fontId="4" fillId="0" borderId="5" xfId="0" applyFon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right"/>
    </xf>
    <xf numFmtId="0" fontId="4" fillId="4" borderId="14" xfId="0" applyNumberFormat="1" applyFont="1" applyFill="1" applyBorder="1" applyAlignment="1" applyProtection="1">
      <alignment horizontal="left" vertical="top" wrapText="1"/>
      <protection locked="0"/>
    </xf>
    <xf numFmtId="0" fontId="8" fillId="4" borderId="14" xfId="0" applyNumberFormat="1" applyFont="1" applyFill="1" applyBorder="1" applyAlignment="1" applyProtection="1">
      <alignment vertical="top" wrapText="1"/>
      <protection locked="0"/>
    </xf>
    <xf numFmtId="0" fontId="4" fillId="4" borderId="15" xfId="0" applyFont="1" applyFill="1" applyBorder="1" applyAlignment="1"/>
    <xf numFmtId="0" fontId="4" fillId="4" borderId="16" xfId="0" applyFont="1" applyFill="1" applyBorder="1" applyAlignment="1">
      <alignment horizontal="left"/>
    </xf>
    <xf numFmtId="0" fontId="4" fillId="4" borderId="16" xfId="0" applyFont="1" applyFill="1" applyBorder="1" applyAlignment="1"/>
    <xf numFmtId="0" fontId="4" fillId="4" borderId="17" xfId="0" applyFont="1" applyFill="1" applyBorder="1" applyAlignment="1"/>
    <xf numFmtId="0" fontId="4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7" fillId="4" borderId="12" xfId="0" applyFont="1" applyFill="1" applyBorder="1" applyAlignment="1">
      <alignment vertical="center" wrapText="1"/>
    </xf>
    <xf numFmtId="0" fontId="9" fillId="0" borderId="0" xfId="0" applyFont="1" applyBorder="1" applyAlignment="1">
      <alignment horizontal="left"/>
    </xf>
    <xf numFmtId="0" fontId="9" fillId="0" borderId="1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1" fontId="4" fillId="0" borderId="5" xfId="0" applyNumberFormat="1" applyFont="1" applyFill="1" applyBorder="1" applyAlignment="1">
      <alignment vertical="top"/>
    </xf>
    <xf numFmtId="0" fontId="8" fillId="4" borderId="13" xfId="0" applyNumberFormat="1" applyFont="1" applyFill="1" applyBorder="1" applyAlignment="1" applyProtection="1">
      <alignment vertical="top" wrapText="1"/>
      <protection locked="0"/>
    </xf>
    <xf numFmtId="0" fontId="4" fillId="0" borderId="0" xfId="0" applyFont="1" applyFill="1" applyBorder="1" applyAlignment="1"/>
    <xf numFmtId="0" fontId="0" fillId="0" borderId="0" xfId="0" quotePrefix="1" applyAlignment="1">
      <alignment vertical="top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right"/>
    </xf>
    <xf numFmtId="0" fontId="7" fillId="4" borderId="12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14" fontId="4" fillId="0" borderId="5" xfId="0" applyNumberFormat="1" applyFont="1" applyBorder="1" applyAlignment="1">
      <alignment vertical="top"/>
    </xf>
    <xf numFmtId="165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4" fontId="4" fillId="5" borderId="1" xfId="0" applyNumberFormat="1" applyFont="1" applyFill="1" applyBorder="1" applyAlignment="1">
      <alignment vertical="top"/>
    </xf>
    <xf numFmtId="4" fontId="4" fillId="0" borderId="1" xfId="0" applyNumberFormat="1" applyFont="1" applyBorder="1" applyAlignment="1">
      <alignment vertical="top"/>
    </xf>
    <xf numFmtId="0" fontId="4" fillId="5" borderId="18" xfId="0" applyFont="1" applyFill="1" applyBorder="1" applyAlignment="1">
      <alignment vertical="top"/>
    </xf>
    <xf numFmtId="0" fontId="4" fillId="0" borderId="18" xfId="0" applyFont="1" applyBorder="1" applyAlignment="1">
      <alignment vertical="top"/>
    </xf>
    <xf numFmtId="0" fontId="4" fillId="5" borderId="19" xfId="0" applyFont="1" applyFill="1" applyBorder="1" applyAlignment="1">
      <alignment vertical="top"/>
    </xf>
    <xf numFmtId="0" fontId="4" fillId="0" borderId="19" xfId="0" applyFont="1" applyBorder="1" applyAlignment="1">
      <alignment vertical="top"/>
    </xf>
    <xf numFmtId="0" fontId="4" fillId="0" borderId="5" xfId="0" applyNumberFormat="1" applyFont="1" applyBorder="1" applyAlignment="1">
      <alignment vertical="top"/>
    </xf>
    <xf numFmtId="0" fontId="4" fillId="0" borderId="21" xfId="0" applyNumberFormat="1" applyFont="1" applyBorder="1" applyAlignment="1">
      <alignment vertical="top"/>
    </xf>
    <xf numFmtId="0" fontId="4" fillId="0" borderId="5" xfId="0" applyNumberFormat="1" applyFont="1" applyBorder="1" applyAlignment="1">
      <alignment horizontal="right" vertical="top"/>
    </xf>
    <xf numFmtId="0" fontId="4" fillId="0" borderId="22" xfId="0" applyNumberFormat="1" applyFont="1" applyBorder="1" applyAlignment="1">
      <alignment vertical="top"/>
    </xf>
    <xf numFmtId="4" fontId="4" fillId="0" borderId="0" xfId="0" applyNumberFormat="1" applyFont="1" applyBorder="1" applyAlignment="1"/>
    <xf numFmtId="0" fontId="4" fillId="0" borderId="5" xfId="0" applyNumberFormat="1" applyFont="1" applyBorder="1" applyAlignment="1">
      <alignment horizontal="left" vertical="top"/>
    </xf>
    <xf numFmtId="166" fontId="4" fillId="0" borderId="20" xfId="0" applyNumberFormat="1" applyFont="1" applyBorder="1" applyAlignment="1">
      <alignment horizontal="right" vertical="top"/>
    </xf>
    <xf numFmtId="4" fontId="4" fillId="0" borderId="22" xfId="0" applyNumberFormat="1" applyFont="1" applyBorder="1" applyAlignment="1">
      <alignment horizontal="right" vertical="top"/>
    </xf>
    <xf numFmtId="0" fontId="4" fillId="5" borderId="1" xfId="0" applyFont="1" applyFill="1" applyBorder="1" applyAlignment="1">
      <alignment vertical="top" shrinkToFit="1"/>
    </xf>
    <xf numFmtId="0" fontId="4" fillId="0" borderId="1" xfId="0" applyFont="1" applyBorder="1" applyAlignment="1">
      <alignment vertical="top" shrinkToFit="1"/>
    </xf>
    <xf numFmtId="0" fontId="4" fillId="0" borderId="0" xfId="0" applyNumberFormat="1" applyFont="1" applyBorder="1" applyAlignment="1">
      <alignment vertical="top"/>
    </xf>
    <xf numFmtId="0" fontId="4" fillId="4" borderId="1" xfId="0" applyNumberFormat="1" applyFont="1" applyFill="1" applyBorder="1" applyAlignment="1" applyProtection="1">
      <alignment vertical="top" wrapText="1"/>
      <protection locked="0"/>
    </xf>
    <xf numFmtId="0" fontId="4" fillId="4" borderId="0" xfId="0" applyNumberFormat="1" applyFont="1" applyFill="1" applyBorder="1" applyAlignment="1" applyProtection="1">
      <alignment vertical="top" wrapText="1"/>
      <protection locked="0"/>
    </xf>
    <xf numFmtId="0" fontId="4" fillId="4" borderId="0" xfId="0" applyNumberFormat="1" applyFont="1" applyFill="1" applyBorder="1" applyAlignment="1" applyProtection="1">
      <alignment horizontal="left" vertical="top" wrapText="1"/>
      <protection locked="0"/>
    </xf>
    <xf numFmtId="0" fontId="8" fillId="4" borderId="0" xfId="0" applyNumberFormat="1" applyFont="1" applyFill="1" applyBorder="1" applyAlignment="1" applyProtection="1">
      <alignment vertical="top" wrapText="1"/>
      <protection locked="0"/>
    </xf>
    <xf numFmtId="0" fontId="7" fillId="4" borderId="24" xfId="0" applyFont="1" applyFill="1" applyBorder="1" applyAlignment="1">
      <alignment vertical="center" wrapText="1"/>
    </xf>
    <xf numFmtId="0" fontId="7" fillId="4" borderId="25" xfId="0" applyFont="1" applyFill="1" applyBorder="1" applyAlignment="1">
      <alignment vertical="center" wrapText="1"/>
    </xf>
    <xf numFmtId="0" fontId="7" fillId="4" borderId="26" xfId="0" applyFont="1" applyFill="1" applyBorder="1" applyAlignment="1">
      <alignment vertical="center" wrapText="1"/>
    </xf>
    <xf numFmtId="0" fontId="7" fillId="4" borderId="27" xfId="0" applyFont="1" applyFill="1" applyBorder="1" applyAlignment="1">
      <alignment vertical="center" wrapText="1"/>
    </xf>
    <xf numFmtId="0" fontId="4" fillId="5" borderId="28" xfId="0" applyFont="1" applyFill="1" applyBorder="1" applyAlignment="1">
      <alignment vertical="top"/>
    </xf>
    <xf numFmtId="0" fontId="4" fillId="0" borderId="28" xfId="0" applyFont="1" applyBorder="1" applyAlignment="1">
      <alignment vertical="top"/>
    </xf>
    <xf numFmtId="0" fontId="4" fillId="0" borderId="21" xfId="0" applyNumberFormat="1" applyFont="1" applyBorder="1" applyAlignment="1">
      <alignment horizontal="right" vertical="top"/>
    </xf>
    <xf numFmtId="0" fontId="4" fillId="0" borderId="30" xfId="0" applyNumberFormat="1" applyFont="1" applyBorder="1" applyAlignment="1">
      <alignment vertical="top"/>
    </xf>
    <xf numFmtId="0" fontId="4" fillId="0" borderId="31" xfId="0" applyNumberFormat="1" applyFont="1" applyBorder="1" applyAlignment="1">
      <alignment vertical="top"/>
    </xf>
    <xf numFmtId="0" fontId="4" fillId="0" borderId="32" xfId="0" applyNumberFormat="1" applyFont="1" applyBorder="1" applyAlignment="1">
      <alignment vertical="top"/>
    </xf>
    <xf numFmtId="0" fontId="4" fillId="0" borderId="33" xfId="0" applyNumberFormat="1" applyFont="1" applyBorder="1" applyAlignment="1">
      <alignment vertical="top"/>
    </xf>
    <xf numFmtId="166" fontId="4" fillId="0" borderId="0" xfId="0" applyNumberFormat="1" applyFont="1" applyBorder="1" applyAlignment="1">
      <alignment horizontal="right" vertical="top"/>
    </xf>
    <xf numFmtId="4" fontId="4" fillId="0" borderId="0" xfId="0" applyNumberFormat="1" applyFont="1" applyBorder="1" applyAlignment="1">
      <alignment vertical="top"/>
    </xf>
    <xf numFmtId="0" fontId="7" fillId="4" borderId="34" xfId="0" applyFont="1" applyFill="1" applyBorder="1" applyAlignment="1">
      <alignment vertical="center" wrapText="1"/>
    </xf>
    <xf numFmtId="0" fontId="7" fillId="4" borderId="35" xfId="0" applyFont="1" applyFill="1" applyBorder="1" applyAlignment="1">
      <alignment vertical="center" wrapText="1"/>
    </xf>
    <xf numFmtId="4" fontId="4" fillId="5" borderId="29" xfId="0" applyNumberFormat="1" applyFont="1" applyFill="1" applyBorder="1" applyAlignment="1">
      <alignment vertical="top"/>
    </xf>
    <xf numFmtId="4" fontId="4" fillId="0" borderId="29" xfId="0" applyNumberFormat="1" applyFont="1" applyBorder="1" applyAlignment="1">
      <alignment vertical="top"/>
    </xf>
    <xf numFmtId="166" fontId="10" fillId="0" borderId="36" xfId="0" applyNumberFormat="1" applyFont="1" applyBorder="1" applyAlignment="1">
      <alignment horizontal="right" vertical="top"/>
    </xf>
    <xf numFmtId="4" fontId="10" fillId="0" borderId="32" xfId="0" applyNumberFormat="1" applyFont="1" applyBorder="1" applyAlignment="1">
      <alignment horizontal="right" vertical="top"/>
    </xf>
    <xf numFmtId="4" fontId="10" fillId="0" borderId="37" xfId="0" applyNumberFormat="1" applyFont="1" applyBorder="1" applyAlignment="1">
      <alignment vertical="top"/>
    </xf>
    <xf numFmtId="0" fontId="11" fillId="0" borderId="1" xfId="0" applyFont="1" applyBorder="1" applyAlignment="1">
      <alignment horizontal="right"/>
    </xf>
    <xf numFmtId="0" fontId="12" fillId="4" borderId="25" xfId="0" applyFont="1" applyFill="1" applyBorder="1" applyAlignment="1">
      <alignment vertical="center" wrapText="1"/>
    </xf>
    <xf numFmtId="4" fontId="10" fillId="0" borderId="38" xfId="0" applyNumberFormat="1" applyFont="1" applyBorder="1" applyAlignment="1">
      <alignment horizontal="right" vertical="top"/>
    </xf>
    <xf numFmtId="0" fontId="1" fillId="0" borderId="0" xfId="0" applyFont="1" applyAlignment="1">
      <alignment vertical="top"/>
    </xf>
    <xf numFmtId="0" fontId="4" fillId="5" borderId="29" xfId="0" applyNumberFormat="1" applyFont="1" applyFill="1" applyBorder="1" applyAlignment="1">
      <alignment vertical="top"/>
    </xf>
    <xf numFmtId="0" fontId="4" fillId="6" borderId="29" xfId="0" applyNumberFormat="1" applyFont="1" applyFill="1" applyBorder="1" applyAlignment="1">
      <alignment vertical="top"/>
    </xf>
    <xf numFmtId="0" fontId="0" fillId="0" borderId="28" xfId="0" applyBorder="1" applyAlignment="1">
      <alignment vertical="top"/>
    </xf>
    <xf numFmtId="0" fontId="0" fillId="0" borderId="23" xfId="0" applyBorder="1" applyAlignment="1">
      <alignment vertical="top"/>
    </xf>
    <xf numFmtId="4" fontId="0" fillId="0" borderId="29" xfId="0" applyNumberFormat="1" applyBorder="1" applyAlignment="1">
      <alignment vertical="top"/>
    </xf>
    <xf numFmtId="4" fontId="0" fillId="0" borderId="23" xfId="0" applyNumberFormat="1" applyBorder="1" applyAlignment="1">
      <alignment vertical="top"/>
    </xf>
    <xf numFmtId="0" fontId="0" fillId="5" borderId="28" xfId="0" applyFill="1" applyBorder="1" applyAlignment="1">
      <alignment vertical="top"/>
    </xf>
    <xf numFmtId="0" fontId="0" fillId="5" borderId="23" xfId="0" applyFill="1" applyBorder="1" applyAlignment="1">
      <alignment vertical="top"/>
    </xf>
    <xf numFmtId="4" fontId="0" fillId="5" borderId="23" xfId="0" applyNumberFormat="1" applyFill="1" applyBorder="1" applyAlignment="1">
      <alignment vertical="top"/>
    </xf>
    <xf numFmtId="4" fontId="0" fillId="5" borderId="29" xfId="0" applyNumberFormat="1" applyFill="1" applyBorder="1" applyAlignment="1">
      <alignment vertical="top"/>
    </xf>
    <xf numFmtId="4" fontId="4" fillId="0" borderId="30" xfId="0" applyNumberFormat="1" applyFont="1" applyBorder="1" applyAlignment="1">
      <alignment vertical="top"/>
    </xf>
    <xf numFmtId="4" fontId="4" fillId="0" borderId="39" xfId="0" applyNumberFormat="1" applyFont="1" applyBorder="1" applyAlignment="1">
      <alignment vertical="top"/>
    </xf>
    <xf numFmtId="4" fontId="4" fillId="0" borderId="40" xfId="0" applyNumberFormat="1" applyFont="1" applyBorder="1" applyAlignment="1">
      <alignment vertical="top"/>
    </xf>
    <xf numFmtId="4" fontId="4" fillId="0" borderId="33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0" fontId="13" fillId="0" borderId="0" xfId="0" applyFont="1" applyFill="1" applyBorder="1" applyAlignment="1"/>
    <xf numFmtId="0" fontId="14" fillId="0" borderId="0" xfId="0" applyFont="1"/>
    <xf numFmtId="0" fontId="13" fillId="0" borderId="0" xfId="0" quotePrefix="1" applyFont="1" applyFill="1" applyBorder="1" applyAlignment="1">
      <alignment vertical="center"/>
    </xf>
    <xf numFmtId="0" fontId="4" fillId="0" borderId="0" xfId="0" quotePrefix="1" applyFont="1" applyBorder="1" applyAlignment="1">
      <alignment horizontal="left"/>
    </xf>
    <xf numFmtId="0" fontId="4" fillId="0" borderId="2" xfId="0" quotePrefix="1" applyFont="1" applyBorder="1" applyAlignment="1">
      <alignment horizontal="left"/>
    </xf>
    <xf numFmtId="0" fontId="4" fillId="0" borderId="3" xfId="0" quotePrefix="1" applyFont="1" applyBorder="1" applyAlignment="1">
      <alignment horizontal="left"/>
    </xf>
    <xf numFmtId="49" fontId="10" fillId="0" borderId="2" xfId="0" quotePrefix="1" applyNumberFormat="1" applyFont="1" applyBorder="1" applyAlignment="1">
      <alignment horizontal="left"/>
    </xf>
    <xf numFmtId="0" fontId="9" fillId="0" borderId="0" xfId="0" quotePrefix="1" applyFont="1" applyFill="1" applyBorder="1" applyAlignment="1">
      <alignment vertical="center"/>
    </xf>
    <xf numFmtId="0" fontId="4" fillId="2" borderId="7" xfId="0" quotePrefix="1" applyFont="1" applyFill="1" applyBorder="1" applyAlignment="1">
      <alignment horizontal="left" vertical="center"/>
    </xf>
    <xf numFmtId="0" fontId="4" fillId="3" borderId="9" xfId="0" quotePrefix="1" applyFont="1" applyFill="1" applyBorder="1" applyAlignment="1">
      <alignment horizontal="left" vertical="center"/>
    </xf>
    <xf numFmtId="0" fontId="4" fillId="2" borderId="9" xfId="0" quotePrefix="1" applyFont="1" applyFill="1" applyBorder="1" applyAlignment="1">
      <alignment horizontal="left" vertical="center"/>
    </xf>
    <xf numFmtId="0" fontId="4" fillId="3" borderId="11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36"/>
  <sheetViews>
    <sheetView showGridLines="0" tabSelected="1" zoomScale="85" zoomScaleNormal="85" workbookViewId="0">
      <selection activeCell="C27" sqref="C27"/>
    </sheetView>
  </sheetViews>
  <sheetFormatPr defaultColWidth="9.109375" defaultRowHeight="13.2" x14ac:dyDescent="0.25"/>
  <cols>
    <col min="1" max="1" width="51.6640625" style="3" customWidth="1"/>
    <col min="2" max="2" width="29.88671875" style="3" customWidth="1"/>
    <col min="3" max="3" width="24.88671875" style="5" customWidth="1"/>
    <col min="4" max="4" width="26.88671875" style="5" customWidth="1"/>
    <col min="5" max="5" width="8" style="3" customWidth="1"/>
    <col min="6" max="6" width="8.6640625" style="3" customWidth="1"/>
    <col min="7" max="7" width="9.88671875" customWidth="1"/>
    <col min="8" max="8" width="12.88671875" style="3" customWidth="1"/>
    <col min="9" max="9" width="18.44140625" style="3" customWidth="1"/>
    <col min="10" max="10" width="7.88671875" style="3" customWidth="1"/>
    <col min="11" max="11" width="6.44140625" style="3" hidden="1" customWidth="1"/>
    <col min="12" max="12" width="9.6640625" style="3" customWidth="1"/>
    <col min="13" max="13" width="9.5546875" style="3" customWidth="1"/>
    <col min="14" max="14" width="16.77734375" style="3" customWidth="1"/>
    <col min="15" max="15" width="7.77734375" style="3" customWidth="1"/>
    <col min="16" max="16" width="8.88671875" style="3" customWidth="1"/>
    <col min="17" max="17" width="9.5546875" style="3" customWidth="1"/>
    <col min="18" max="18" width="16.77734375" style="3" customWidth="1"/>
    <col min="19" max="19" width="7.77734375" style="3" customWidth="1"/>
    <col min="20" max="20" width="8.88671875" style="3" customWidth="1"/>
    <col min="21" max="21" width="9.5546875" style="3" customWidth="1"/>
    <col min="22" max="22" width="16.77734375" style="3" customWidth="1"/>
    <col min="23" max="23" width="7.77734375" style="3" customWidth="1"/>
    <col min="24" max="24" width="8.88671875" style="3" customWidth="1"/>
    <col min="25" max="25" width="9.5546875" style="3" customWidth="1"/>
    <col min="26" max="26" width="16.77734375" style="3" customWidth="1"/>
    <col min="27" max="27" width="7.77734375" style="3" customWidth="1"/>
    <col min="28" max="28" width="8.88671875" style="3" customWidth="1"/>
    <col min="29" max="16384" width="9.109375" style="3"/>
  </cols>
  <sheetData>
    <row r="1" spans="1:28" ht="6" customHeight="1" thickBot="1" x14ac:dyDescent="0.4">
      <c r="A1" s="28"/>
      <c r="B1" s="30"/>
      <c r="C1" s="29"/>
      <c r="D1" s="29"/>
      <c r="E1" s="29"/>
      <c r="F1" s="30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spans="1:28" ht="37.5" customHeight="1" x14ac:dyDescent="0.45">
      <c r="A2" s="39" t="s">
        <v>18</v>
      </c>
      <c r="B2" s="40" t="s">
        <v>22</v>
      </c>
      <c r="C2" s="40"/>
      <c r="D2" s="116" t="s">
        <v>36</v>
      </c>
      <c r="E2" s="113"/>
      <c r="F2" s="114"/>
      <c r="G2" s="115"/>
      <c r="H2" s="114"/>
      <c r="J2" s="43"/>
      <c r="K2" s="43"/>
      <c r="L2" s="43"/>
      <c r="M2" s="43"/>
      <c r="N2" s="43"/>
      <c r="O2" s="43"/>
      <c r="P2" s="43"/>
      <c r="Q2" s="43"/>
      <c r="R2" s="43"/>
      <c r="S2" s="43"/>
      <c r="U2" s="43"/>
      <c r="V2" s="43"/>
      <c r="W2" s="43"/>
      <c r="Y2" s="43"/>
      <c r="Z2" s="43"/>
      <c r="AA2" s="43"/>
    </row>
    <row r="3" spans="1:28" ht="23.25" customHeight="1" x14ac:dyDescent="0.35">
      <c r="A3" s="36" t="s">
        <v>2</v>
      </c>
      <c r="B3" s="117" t="s">
        <v>37</v>
      </c>
      <c r="C3" s="10"/>
      <c r="D3" s="116" t="s">
        <v>38</v>
      </c>
      <c r="E3" s="11"/>
      <c r="F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U3" s="11"/>
      <c r="V3" s="11"/>
      <c r="W3" s="11"/>
      <c r="Y3" s="11"/>
      <c r="Z3" s="11"/>
      <c r="AA3" s="11"/>
    </row>
    <row r="4" spans="1:28" ht="17.25" customHeight="1" x14ac:dyDescent="0.35">
      <c r="A4" s="36" t="s">
        <v>33</v>
      </c>
      <c r="B4" s="118" t="s">
        <v>39</v>
      </c>
      <c r="C4" s="53"/>
      <c r="D4"/>
      <c r="E4" s="11"/>
      <c r="F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U4" s="11"/>
      <c r="V4" s="11"/>
      <c r="W4" s="11"/>
      <c r="Y4" s="11"/>
      <c r="Z4" s="11"/>
      <c r="AA4" s="11"/>
    </row>
    <row r="5" spans="1:28" ht="17.25" customHeight="1" x14ac:dyDescent="0.35">
      <c r="A5" s="36" t="s">
        <v>34</v>
      </c>
      <c r="B5" s="118" t="s">
        <v>40</v>
      </c>
      <c r="C5" s="118" t="s">
        <v>41</v>
      </c>
      <c r="D5"/>
      <c r="E5" s="11"/>
      <c r="F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U5" s="11"/>
      <c r="V5" s="11"/>
      <c r="W5" s="11"/>
      <c r="Y5" s="11"/>
      <c r="Z5" s="11"/>
      <c r="AA5" s="11"/>
    </row>
    <row r="6" spans="1:28" ht="17.25" customHeight="1" x14ac:dyDescent="0.35">
      <c r="A6" s="36" t="s">
        <v>35</v>
      </c>
      <c r="B6" s="119" t="s">
        <v>42</v>
      </c>
      <c r="C6" s="119" t="s">
        <v>43</v>
      </c>
      <c r="D6"/>
      <c r="E6" s="11"/>
      <c r="F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U6" s="11"/>
      <c r="V6" s="11"/>
      <c r="W6" s="11"/>
      <c r="Y6" s="11"/>
      <c r="Z6" s="11"/>
      <c r="AA6" s="11"/>
    </row>
    <row r="7" spans="1:28" ht="15.75" customHeight="1" x14ac:dyDescent="0.35">
      <c r="A7" s="25" t="s">
        <v>0</v>
      </c>
      <c r="B7" s="119" t="s">
        <v>44</v>
      </c>
      <c r="C7" s="118" t="s">
        <v>45</v>
      </c>
      <c r="D7"/>
      <c r="E7" s="11"/>
      <c r="F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U7" s="11"/>
      <c r="V7" s="11"/>
      <c r="W7" s="11"/>
      <c r="Y7" s="11"/>
      <c r="Z7" s="11"/>
      <c r="AA7" s="11"/>
    </row>
    <row r="8" spans="1:28" ht="15.75" customHeight="1" x14ac:dyDescent="0.35">
      <c r="A8" s="35" t="s">
        <v>1</v>
      </c>
      <c r="B8" s="14">
        <f ca="1">TODAY()</f>
        <v>43705</v>
      </c>
      <c r="C8" s="52">
        <f ca="1">NOW()</f>
        <v>43705.816854166667</v>
      </c>
      <c r="D8"/>
      <c r="E8" s="11"/>
      <c r="F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U8" s="11"/>
      <c r="V8" s="11"/>
      <c r="W8" s="11"/>
      <c r="Y8" s="11"/>
      <c r="Z8" s="11"/>
      <c r="AA8" s="11"/>
    </row>
    <row r="9" spans="1:28" ht="15.75" customHeight="1" x14ac:dyDescent="0.35">
      <c r="A9" s="25"/>
      <c r="B9" s="15"/>
      <c r="C9" s="15"/>
      <c r="D9"/>
      <c r="E9" s="11"/>
      <c r="F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U9" s="11"/>
      <c r="V9" s="11"/>
      <c r="W9" s="11"/>
      <c r="Y9" s="11"/>
      <c r="Z9" s="11"/>
      <c r="AA9" s="11"/>
    </row>
    <row r="10" spans="1:28" ht="15.75" customHeight="1" x14ac:dyDescent="0.35">
      <c r="A10" s="95" t="s">
        <v>28</v>
      </c>
      <c r="B10" s="120" t="s">
        <v>46</v>
      </c>
      <c r="C10" s="45"/>
      <c r="D10"/>
      <c r="E10" s="11"/>
      <c r="F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U10" s="11"/>
      <c r="V10" s="11"/>
      <c r="W10" s="11"/>
      <c r="Y10" s="11"/>
      <c r="Z10" s="11"/>
      <c r="AA10" s="11"/>
    </row>
    <row r="11" spans="1:28" ht="15.75" customHeight="1" x14ac:dyDescent="0.35">
      <c r="A11" s="95" t="s">
        <v>17</v>
      </c>
      <c r="B11" s="120" t="s">
        <v>47</v>
      </c>
      <c r="C11" s="47"/>
      <c r="D11" s="46"/>
      <c r="H11" s="36"/>
      <c r="I11" s="64"/>
      <c r="J11" s="64"/>
      <c r="K11" s="64"/>
      <c r="L11" s="11"/>
      <c r="M11" s="11"/>
      <c r="N11" s="11"/>
      <c r="O11" s="11"/>
      <c r="P11" s="11"/>
      <c r="Q11" s="11"/>
      <c r="R11" s="11"/>
      <c r="S11" s="11"/>
      <c r="U11" s="11"/>
      <c r="V11" s="11"/>
      <c r="W11" s="11"/>
      <c r="Y11" s="11"/>
      <c r="Z11" s="11"/>
      <c r="AA11" s="11"/>
    </row>
    <row r="12" spans="1:28" ht="15.75" customHeight="1" thickBot="1" x14ac:dyDescent="0.4">
      <c r="A12" s="13"/>
      <c r="B12" s="11"/>
      <c r="C12" s="11"/>
      <c r="D12" s="36"/>
      <c r="E12" s="70"/>
      <c r="F12" s="70"/>
      <c r="I12" s="86"/>
      <c r="J12" s="86"/>
      <c r="K12" s="86"/>
      <c r="L12" s="87"/>
      <c r="M12" s="11"/>
      <c r="N12" s="11"/>
      <c r="O12" s="11"/>
      <c r="P12" s="11"/>
      <c r="Q12" s="11"/>
      <c r="R12" s="11"/>
      <c r="S12" s="11"/>
      <c r="U12" s="11"/>
      <c r="V12" s="11"/>
      <c r="W12" s="11"/>
      <c r="Y12" s="11"/>
      <c r="Z12" s="11"/>
      <c r="AA12" s="11"/>
    </row>
    <row r="13" spans="1:28" s="8" customFormat="1" ht="39" customHeight="1" thickTop="1" x14ac:dyDescent="0.25">
      <c r="A13" s="75" t="s">
        <v>48</v>
      </c>
      <c r="B13" s="76" t="s">
        <v>55</v>
      </c>
      <c r="C13" s="76" t="s">
        <v>59</v>
      </c>
      <c r="D13" s="76" t="s">
        <v>63</v>
      </c>
      <c r="E13" s="77" t="s">
        <v>70</v>
      </c>
      <c r="F13" s="78" t="s">
        <v>25</v>
      </c>
      <c r="G13"/>
      <c r="H13" s="88" t="s">
        <v>19</v>
      </c>
      <c r="I13" s="76" t="s">
        <v>20</v>
      </c>
      <c r="J13" s="76" t="s">
        <v>31</v>
      </c>
      <c r="K13" s="96" t="s">
        <v>32</v>
      </c>
      <c r="L13" s="78" t="s">
        <v>24</v>
      </c>
      <c r="M13" s="88" t="s">
        <v>71</v>
      </c>
      <c r="N13" s="76" t="s">
        <v>73</v>
      </c>
      <c r="O13" s="76" t="s">
        <v>77</v>
      </c>
      <c r="P13" s="76" t="s">
        <v>78</v>
      </c>
      <c r="Q13" s="89" t="s">
        <v>79</v>
      </c>
      <c r="R13" s="76" t="s">
        <v>81</v>
      </c>
      <c r="S13" s="76" t="s">
        <v>82</v>
      </c>
      <c r="T13" s="76" t="s">
        <v>83</v>
      </c>
      <c r="U13" s="89" t="s">
        <v>84</v>
      </c>
      <c r="V13" s="76" t="s">
        <v>86</v>
      </c>
      <c r="W13" s="76" t="s">
        <v>89</v>
      </c>
      <c r="X13" s="76" t="s">
        <v>90</v>
      </c>
      <c r="Y13" s="89" t="s">
        <v>91</v>
      </c>
      <c r="Z13" s="76" t="s">
        <v>93</v>
      </c>
      <c r="AA13" s="76" t="s">
        <v>95</v>
      </c>
      <c r="AB13" s="78" t="s">
        <v>96</v>
      </c>
    </row>
    <row r="14" spans="1:28" s="4" customFormat="1" ht="16.5" customHeight="1" x14ac:dyDescent="0.25">
      <c r="A14" s="79" t="s">
        <v>49</v>
      </c>
      <c r="B14" s="32" t="s">
        <v>56</v>
      </c>
      <c r="C14" s="32" t="s">
        <v>60</v>
      </c>
      <c r="D14" s="68" t="s">
        <v>64</v>
      </c>
      <c r="E14" s="32">
        <v>1</v>
      </c>
      <c r="F14" s="99">
        <f>E14*$B$10</f>
        <v>1000</v>
      </c>
      <c r="G14"/>
      <c r="H14" s="105" t="e">
        <f>IF(INDEX($M14:$AB14,$K14-3)&lt;&gt;0, INDEX($M14:$AB14,$K14-3), "")</f>
        <v>#N/A</v>
      </c>
      <c r="I14" s="106" t="e">
        <f>IF(INDEX($M14:$AB14,$K14-2)&lt;&gt;0, INDEX($M14:$AB14,$K14-2), "")</f>
        <v>#N/A</v>
      </c>
      <c r="J14" s="107" t="e">
        <f>IF(INDEX($M14:$AB14,$K14-1)&lt;&gt;0, INDEX($M14:$AB14,$K14-1), "")</f>
        <v>#N/A</v>
      </c>
      <c r="K14" s="106" t="e">
        <f>MATCH(MIN($P14,$T14,$X14,$AB14), $M14:$AB14,0)</f>
        <v>#N/A</v>
      </c>
      <c r="L14" s="108" t="str">
        <f>IF(MIN($P14,$T14,$X14,$AB14)&lt;&gt;0,MIN($P14,$T14,$X14,$AB14),"")</f>
        <v/>
      </c>
      <c r="M14" s="56" t="s">
        <v>72</v>
      </c>
      <c r="N14" s="32" t="s">
        <v>74</v>
      </c>
      <c r="O14" s="54"/>
      <c r="P14" s="54"/>
      <c r="Q14" s="58" t="s">
        <v>80</v>
      </c>
      <c r="R14" s="32">
        <v>1327667</v>
      </c>
      <c r="S14" s="54"/>
      <c r="T14" s="54"/>
      <c r="U14" s="58" t="s">
        <v>85</v>
      </c>
      <c r="V14" s="32" t="s">
        <v>87</v>
      </c>
      <c r="W14" s="54"/>
      <c r="X14" s="54"/>
      <c r="Y14" s="58" t="s">
        <v>92</v>
      </c>
      <c r="Z14" s="32" t="s">
        <v>94</v>
      </c>
      <c r="AA14" s="54"/>
      <c r="AB14" s="90"/>
    </row>
    <row r="15" spans="1:28" s="4" customFormat="1" ht="16.5" customHeight="1" x14ac:dyDescent="0.25">
      <c r="A15" s="80" t="s">
        <v>50</v>
      </c>
      <c r="B15" s="16" t="s">
        <v>57</v>
      </c>
      <c r="C15" s="16" t="s">
        <v>61</v>
      </c>
      <c r="D15" s="69" t="s">
        <v>65</v>
      </c>
      <c r="E15" s="16">
        <v>1</v>
      </c>
      <c r="F15" s="100">
        <f t="shared" ref="F15:F19" si="0">E15*$B$10</f>
        <v>1000</v>
      </c>
      <c r="G15"/>
      <c r="H15" s="101" t="e">
        <f>IF(INDEX($M15:$AB15,$K15-3)&lt;&gt;0, INDEX($M15:$AB15,$K15-3), "")</f>
        <v>#N/A</v>
      </c>
      <c r="I15" s="102" t="e">
        <f>IF(INDEX($M15:$AB15,$K15-2)&lt;&gt;0, INDEX($M15:$AB15,$K15-2), "")</f>
        <v>#N/A</v>
      </c>
      <c r="J15" s="104" t="e">
        <f>IF(INDEX($M15:$AB15,$K15-1)&lt;&gt;0, INDEX($M15:$AB15,$K15-1), "")</f>
        <v>#N/A</v>
      </c>
      <c r="K15" s="102" t="e">
        <f>MATCH(MIN($P15,$T15,$X15,$AB15), $M15:$AB15,0)</f>
        <v>#N/A</v>
      </c>
      <c r="L15" s="103" t="str">
        <f>IF(MIN($P15,$T15,$X15,$AB15)&lt;&gt;0,MIN($P15,$T15,$X15,$AB15),"")</f>
        <v/>
      </c>
      <c r="M15" s="57" t="s">
        <v>72</v>
      </c>
      <c r="N15" s="16" t="s">
        <v>75</v>
      </c>
      <c r="O15" s="55"/>
      <c r="P15" s="55"/>
      <c r="Q15" s="59" t="s">
        <v>80</v>
      </c>
      <c r="R15" s="16">
        <v>2543533</v>
      </c>
      <c r="S15" s="55"/>
      <c r="T15" s="55"/>
      <c r="U15" s="59" t="s">
        <v>85</v>
      </c>
      <c r="V15" s="16" t="s">
        <v>88</v>
      </c>
      <c r="W15" s="55"/>
      <c r="X15" s="55"/>
      <c r="Y15" s="59" t="s">
        <v>92</v>
      </c>
      <c r="Z15" s="16">
        <v>8270452</v>
      </c>
      <c r="AA15" s="55"/>
      <c r="AB15" s="91"/>
    </row>
    <row r="16" spans="1:28" s="4" customFormat="1" ht="16.5" customHeight="1" x14ac:dyDescent="0.25">
      <c r="A16" s="79" t="s">
        <v>51</v>
      </c>
      <c r="B16" s="32" t="s">
        <v>58</v>
      </c>
      <c r="C16" s="32" t="s">
        <v>62</v>
      </c>
      <c r="D16" s="68" t="s">
        <v>66</v>
      </c>
      <c r="E16" s="32">
        <v>1</v>
      </c>
      <c r="F16" s="99">
        <f>E16*$B$10</f>
        <v>1000</v>
      </c>
      <c r="G16"/>
      <c r="H16" s="105" t="e">
        <f>IF(INDEX($M16:$AB16,$K16-3)&lt;&gt;0, INDEX($M16:$AB16,$K16-3), "")</f>
        <v>#N/A</v>
      </c>
      <c r="I16" s="106" t="e">
        <f>IF(INDEX($M16:$AB16,$K16-2)&lt;&gt;0, INDEX($M16:$AB16,$K16-2), "")</f>
        <v>#N/A</v>
      </c>
      <c r="J16" s="107" t="e">
        <f>IF(INDEX($M16:$AB16,$K16-1)&lt;&gt;0, INDEX($M16:$AB16,$K16-1), "")</f>
        <v>#N/A</v>
      </c>
      <c r="K16" s="106" t="e">
        <f>MATCH(MIN($P16,$T16,$X16,$AB16), $M16:$AB16,0)</f>
        <v>#N/A</v>
      </c>
      <c r="L16" s="108" t="str">
        <f>IF(MIN($P16,$T16,$X16,$AB16)&lt;&gt;0,MIN($P16,$T16,$X16,$AB16),"")</f>
        <v/>
      </c>
      <c r="M16" s="56" t="s">
        <v>72</v>
      </c>
      <c r="N16" s="32" t="s">
        <v>76</v>
      </c>
      <c r="O16" s="54"/>
      <c r="P16" s="54"/>
      <c r="Q16" s="58"/>
      <c r="R16" s="32"/>
      <c r="S16" s="54"/>
      <c r="T16" s="54"/>
      <c r="U16" s="58"/>
      <c r="V16" s="32"/>
      <c r="W16" s="54"/>
      <c r="X16" s="54"/>
      <c r="Y16" s="58"/>
      <c r="Z16" s="32"/>
      <c r="AA16" s="54"/>
      <c r="AB16" s="90"/>
    </row>
    <row r="17" spans="1:28" s="4" customFormat="1" ht="16.5" customHeight="1" x14ac:dyDescent="0.25">
      <c r="A17" s="80" t="s">
        <v>52</v>
      </c>
      <c r="B17" s="16"/>
      <c r="C17" s="16"/>
      <c r="D17" s="69" t="s">
        <v>67</v>
      </c>
      <c r="E17" s="16">
        <v>1</v>
      </c>
      <c r="F17" s="100">
        <f t="shared" ref="F17" si="1">E17*$B$10</f>
        <v>1000</v>
      </c>
      <c r="G17"/>
      <c r="H17" s="101" t="e">
        <f>IF(INDEX($M17:$AB17,$K17-3)&lt;&gt;0, INDEX($M17:$AB17,$K17-3), "")</f>
        <v>#N/A</v>
      </c>
      <c r="I17" s="102" t="e">
        <f>IF(INDEX($M17:$AB17,$K17-2)&lt;&gt;0, INDEX($M17:$AB17,$K17-2), "")</f>
        <v>#N/A</v>
      </c>
      <c r="J17" s="104" t="e">
        <f>IF(INDEX($M17:$AB17,$K17-1)&lt;&gt;0, INDEX($M17:$AB17,$K17-1), "")</f>
        <v>#N/A</v>
      </c>
      <c r="K17" s="102" t="e">
        <f>MATCH(MIN($P17,$T17,$X17,$AB17), $M17:$AB17,0)</f>
        <v>#N/A</v>
      </c>
      <c r="L17" s="103" t="str">
        <f>IF(MIN($P17,$T17,$X17,$AB17)&lt;&gt;0,MIN($P17,$T17,$X17,$AB17),"")</f>
        <v/>
      </c>
      <c r="M17" s="57"/>
      <c r="N17" s="16"/>
      <c r="O17" s="55"/>
      <c r="P17" s="55"/>
      <c r="Q17" s="59"/>
      <c r="R17" s="16"/>
      <c r="S17" s="55"/>
      <c r="T17" s="55"/>
      <c r="U17" s="59"/>
      <c r="V17" s="16"/>
      <c r="W17" s="55"/>
      <c r="X17" s="55"/>
      <c r="Y17" s="59"/>
      <c r="Z17" s="16"/>
      <c r="AA17" s="55"/>
      <c r="AB17" s="91"/>
    </row>
    <row r="18" spans="1:28" s="4" customFormat="1" ht="16.5" customHeight="1" x14ac:dyDescent="0.25">
      <c r="A18" s="79" t="s">
        <v>53</v>
      </c>
      <c r="B18" s="32"/>
      <c r="C18" s="32"/>
      <c r="D18" s="68" t="s">
        <v>68</v>
      </c>
      <c r="E18" s="32">
        <v>1</v>
      </c>
      <c r="F18" s="99">
        <f>E18*$B$10</f>
        <v>1000</v>
      </c>
      <c r="G18"/>
      <c r="H18" s="105" t="e">
        <f>IF(INDEX($M18:$AB18,$K18-3)&lt;&gt;0, INDEX($M18:$AB18,$K18-3), "")</f>
        <v>#N/A</v>
      </c>
      <c r="I18" s="106" t="e">
        <f>IF(INDEX($M18:$AB18,$K18-2)&lt;&gt;0, INDEX($M18:$AB18,$K18-2), "")</f>
        <v>#N/A</v>
      </c>
      <c r="J18" s="107" t="e">
        <f>IF(INDEX($M18:$AB18,$K18-1)&lt;&gt;0, INDEX($M18:$AB18,$K18-1), "")</f>
        <v>#N/A</v>
      </c>
      <c r="K18" s="106" t="e">
        <f>MATCH(MIN($P18,$T18,$X18,$AB18), $M18:$AB18,0)</f>
        <v>#N/A</v>
      </c>
      <c r="L18" s="108" t="str">
        <f>IF(MIN($P18,$T18,$X18,$AB18)&lt;&gt;0,MIN($P18,$T18,$X18,$AB18),"")</f>
        <v/>
      </c>
      <c r="M18" s="56"/>
      <c r="N18" s="32"/>
      <c r="O18" s="54"/>
      <c r="P18" s="54"/>
      <c r="Q18" s="58"/>
      <c r="R18" s="32"/>
      <c r="S18" s="54"/>
      <c r="T18" s="54"/>
      <c r="U18" s="58"/>
      <c r="V18" s="32"/>
      <c r="W18" s="54"/>
      <c r="X18" s="54"/>
      <c r="Y18" s="58"/>
      <c r="Z18" s="32"/>
      <c r="AA18" s="54"/>
      <c r="AB18" s="90"/>
    </row>
    <row r="19" spans="1:28" s="4" customFormat="1" ht="16.5" customHeight="1" x14ac:dyDescent="0.25">
      <c r="A19" s="80" t="s">
        <v>54</v>
      </c>
      <c r="B19" s="16"/>
      <c r="C19" s="16"/>
      <c r="D19" s="69" t="s">
        <v>69</v>
      </c>
      <c r="E19" s="16">
        <v>1</v>
      </c>
      <c r="F19" s="100">
        <f t="shared" ref="F19" si="2">E19*$B$10</f>
        <v>1000</v>
      </c>
      <c r="G19"/>
      <c r="H19" s="101" t="e">
        <f>IF(INDEX($M19:$AB19,$K19-3)&lt;&gt;0, INDEX($M19:$AB19,$K19-3), "")</f>
        <v>#N/A</v>
      </c>
      <c r="I19" s="102" t="e">
        <f>IF(INDEX($M19:$AB19,$K19-2)&lt;&gt;0, INDEX($M19:$AB19,$K19-2), "")</f>
        <v>#N/A</v>
      </c>
      <c r="J19" s="104" t="e">
        <f>IF(INDEX($M19:$AB19,$K19-1)&lt;&gt;0, INDEX($M19:$AB19,$K19-1), "")</f>
        <v>#N/A</v>
      </c>
      <c r="K19" s="102" t="e">
        <f>MATCH(MIN($P19,$T19,$X19,$AB19), $M19:$AB19,0)</f>
        <v>#N/A</v>
      </c>
      <c r="L19" s="103" t="str">
        <f>IF(MIN($P19,$T19,$X19,$AB19)&lt;&gt;0,MIN($P19,$T19,$X19,$AB19),"")</f>
        <v/>
      </c>
      <c r="M19" s="57"/>
      <c r="N19" s="16"/>
      <c r="O19" s="55"/>
      <c r="P19" s="55"/>
      <c r="Q19" s="59"/>
      <c r="R19" s="16"/>
      <c r="S19" s="55"/>
      <c r="T19" s="55"/>
      <c r="U19" s="59"/>
      <c r="V19" s="16"/>
      <c r="W19" s="55"/>
      <c r="X19" s="55"/>
      <c r="Y19" s="59"/>
      <c r="Z19" s="16"/>
      <c r="AA19" s="55"/>
      <c r="AB19" s="91"/>
    </row>
    <row r="20" spans="1:28" ht="15" x14ac:dyDescent="0.25">
      <c r="A20" s="81" t="s">
        <v>30</v>
      </c>
      <c r="B20" s="65">
        <f>ROW(A19)-ROW(A$13)</f>
        <v>6</v>
      </c>
      <c r="C20" s="60"/>
      <c r="D20" s="62" t="s">
        <v>26</v>
      </c>
      <c r="E20" s="63">
        <f>SUM(E14:E19)</f>
        <v>6</v>
      </c>
      <c r="F20" s="82">
        <f>SUM(F14:F19)</f>
        <v>6000</v>
      </c>
      <c r="H20" s="61"/>
      <c r="I20" s="66" t="s">
        <v>26</v>
      </c>
      <c r="J20" s="67"/>
      <c r="K20" s="67"/>
      <c r="L20" s="109">
        <f>SUM(L14:L19)</f>
        <v>0</v>
      </c>
      <c r="M20" s="61"/>
      <c r="N20" s="60"/>
      <c r="O20" s="60"/>
      <c r="P20" s="110"/>
      <c r="Q20" s="60"/>
      <c r="R20" s="60"/>
      <c r="S20" s="60"/>
      <c r="T20" s="110"/>
      <c r="U20" s="60"/>
      <c r="V20" s="60"/>
      <c r="W20" s="60"/>
      <c r="X20" s="110"/>
      <c r="Y20" s="60"/>
      <c r="Z20" s="60"/>
      <c r="AA20" s="60"/>
      <c r="AB20" s="109"/>
    </row>
    <row r="21" spans="1:28" ht="15.6" thickBot="1" x14ac:dyDescent="0.3">
      <c r="A21" s="83"/>
      <c r="B21" s="84"/>
      <c r="C21" s="84"/>
      <c r="D21" s="84"/>
      <c r="E21" s="84"/>
      <c r="F21" s="85"/>
      <c r="H21" s="83"/>
      <c r="I21" s="92" t="s">
        <v>27</v>
      </c>
      <c r="J21" s="97"/>
      <c r="K21" s="93"/>
      <c r="L21" s="94">
        <f>L20/$B$10</f>
        <v>0</v>
      </c>
      <c r="M21" s="83"/>
      <c r="N21" s="84"/>
      <c r="O21" s="84"/>
      <c r="P21" s="111"/>
      <c r="Q21" s="84"/>
      <c r="R21" s="84"/>
      <c r="S21" s="84"/>
      <c r="T21" s="111"/>
      <c r="U21" s="84"/>
      <c r="V21" s="84"/>
      <c r="W21" s="84"/>
      <c r="X21" s="111"/>
      <c r="Y21" s="84"/>
      <c r="Z21" s="84"/>
      <c r="AA21" s="84"/>
      <c r="AB21" s="112"/>
    </row>
    <row r="22" spans="1:28" customFormat="1" ht="6" customHeight="1" thickTop="1" x14ac:dyDescent="0.25">
      <c r="A22" s="71"/>
      <c r="B22" s="72"/>
      <c r="C22" s="72"/>
      <c r="D22" s="73"/>
      <c r="E22" s="74"/>
      <c r="F22" s="73"/>
      <c r="H22" s="73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</row>
    <row r="24" spans="1:28" x14ac:dyDescent="0.25">
      <c r="N24" s="98"/>
      <c r="O24" s="98"/>
      <c r="Q24" s="98"/>
      <c r="R24" s="98"/>
      <c r="S24" s="98"/>
    </row>
    <row r="25" spans="1:28" x14ac:dyDescent="0.25">
      <c r="K25" s="3">
        <f>MIN($P24,$T24,$X24,$AB24)</f>
        <v>0</v>
      </c>
    </row>
    <row r="36" spans="1:2" x14ac:dyDescent="0.25">
      <c r="A36" s="44"/>
      <c r="B36" s="44"/>
    </row>
  </sheetData>
  <phoneticPr fontId="0" type="noConversion"/>
  <pageMargins left="0.39370078740157483" right="0.39370078740157483" top="0.39370078740157483" bottom="0" header="0.11811023622047245" footer="0.19685039370078741"/>
  <pageSetup paperSize="9" scale="48" orientation="landscape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13"/>
  <sheetViews>
    <sheetView showGridLines="0" zoomScaleNormal="100" workbookViewId="0">
      <selection activeCell="D6" sqref="D6"/>
    </sheetView>
  </sheetViews>
  <sheetFormatPr defaultColWidth="9.109375" defaultRowHeight="13.2" x14ac:dyDescent="0.25"/>
  <cols>
    <col min="1" max="2" width="5.6640625" style="3" customWidth="1"/>
    <col min="3" max="3" width="61" style="5" customWidth="1"/>
    <col min="4" max="4" width="18.6640625" style="5" customWidth="1"/>
    <col min="5" max="5" width="7" style="5" customWidth="1"/>
    <col min="6" max="6" width="9.109375" style="5" customWidth="1"/>
    <col min="7" max="7" width="6.6640625" style="3" customWidth="1"/>
    <col min="8" max="8" width="244.6640625" style="3" customWidth="1"/>
    <col min="9" max="16384" width="9.109375" style="3"/>
  </cols>
  <sheetData>
    <row r="1" spans="1:9" ht="6" customHeight="1" thickBot="1" x14ac:dyDescent="0.4">
      <c r="A1" s="28"/>
      <c r="B1" s="30"/>
      <c r="C1" s="29"/>
      <c r="D1" s="29"/>
      <c r="E1" s="29"/>
      <c r="F1" s="29"/>
      <c r="G1" s="29"/>
      <c r="H1" s="30"/>
      <c r="I1" s="2"/>
    </row>
    <row r="2" spans="1:9" ht="37.5" customHeight="1" x14ac:dyDescent="0.6">
      <c r="A2" s="39" t="s">
        <v>23</v>
      </c>
      <c r="B2" s="49"/>
      <c r="C2" s="38"/>
      <c r="D2" s="38"/>
      <c r="E2" s="38"/>
      <c r="F2" s="10"/>
      <c r="G2" s="121" t="s">
        <v>37</v>
      </c>
      <c r="H2" s="2"/>
    </row>
    <row r="3" spans="1:9" ht="15.75" customHeight="1" x14ac:dyDescent="0.35">
      <c r="A3" s="25"/>
      <c r="B3" s="50"/>
      <c r="C3" s="117" t="s">
        <v>44</v>
      </c>
      <c r="D3" s="10"/>
      <c r="E3" s="10"/>
      <c r="F3" s="117" t="s">
        <v>45</v>
      </c>
      <c r="G3" s="12"/>
      <c r="H3" s="1"/>
    </row>
    <row r="4" spans="1:9" ht="15.75" customHeight="1" x14ac:dyDescent="0.35">
      <c r="A4" s="13">
        <f>ROW(A11)-ROW(A$5)</f>
        <v>6</v>
      </c>
      <c r="B4" s="11"/>
      <c r="C4" s="10"/>
      <c r="D4" s="10"/>
      <c r="E4" s="10"/>
      <c r="F4" s="10"/>
      <c r="G4" s="11"/>
      <c r="H4" s="2"/>
    </row>
    <row r="5" spans="1:9" s="8" customFormat="1" ht="26.25" customHeight="1" x14ac:dyDescent="0.25">
      <c r="A5" s="37" t="s">
        <v>21</v>
      </c>
      <c r="B5" s="37" t="s">
        <v>29</v>
      </c>
      <c r="C5" s="37" t="s">
        <v>97</v>
      </c>
      <c r="D5" s="37" t="s">
        <v>101</v>
      </c>
      <c r="E5" s="37" t="s">
        <v>106</v>
      </c>
      <c r="F5" s="37" t="s">
        <v>107</v>
      </c>
      <c r="G5" s="48" t="s">
        <v>108</v>
      </c>
      <c r="H5" s="37" t="s">
        <v>63</v>
      </c>
    </row>
    <row r="6" spans="1:9" s="4" customFormat="1" ht="16.5" customHeight="1" x14ac:dyDescent="0.25">
      <c r="A6" s="32">
        <f>ROW(A6)-ROW(A$5)</f>
        <v>1</v>
      </c>
      <c r="B6" s="32"/>
      <c r="C6" s="33" t="s">
        <v>60</v>
      </c>
      <c r="D6" s="33" t="s">
        <v>102</v>
      </c>
      <c r="E6" s="33"/>
      <c r="F6" s="33"/>
      <c r="G6" s="33"/>
      <c r="H6" s="34" t="s">
        <v>64</v>
      </c>
    </row>
    <row r="7" spans="1:9" s="4" customFormat="1" ht="16.5" customHeight="1" x14ac:dyDescent="0.25">
      <c r="A7" s="16">
        <f>ROW(A7)-ROW(A$5)</f>
        <v>2</v>
      </c>
      <c r="B7" s="16"/>
      <c r="C7" s="17" t="s">
        <v>98</v>
      </c>
      <c r="D7" s="17" t="s">
        <v>103</v>
      </c>
      <c r="E7" s="17"/>
      <c r="F7" s="17"/>
      <c r="G7" s="17"/>
      <c r="H7" s="24" t="s">
        <v>65</v>
      </c>
    </row>
    <row r="8" spans="1:9" s="4" customFormat="1" ht="16.5" customHeight="1" x14ac:dyDescent="0.25">
      <c r="A8" s="32">
        <f>ROW(A8)-ROW(A$5)</f>
        <v>3</v>
      </c>
      <c r="B8" s="32"/>
      <c r="C8" s="33" t="s">
        <v>99</v>
      </c>
      <c r="D8" s="33" t="s">
        <v>104</v>
      </c>
      <c r="E8" s="33"/>
      <c r="F8" s="33"/>
      <c r="G8" s="33"/>
      <c r="H8" s="34" t="s">
        <v>66</v>
      </c>
    </row>
    <row r="9" spans="1:9" s="4" customFormat="1" ht="16.5" customHeight="1" x14ac:dyDescent="0.25">
      <c r="A9" s="16">
        <f>ROW(A9)-ROW(A$5)</f>
        <v>4</v>
      </c>
      <c r="B9" s="16"/>
      <c r="C9" s="17" t="s">
        <v>100</v>
      </c>
      <c r="D9" s="17" t="s">
        <v>105</v>
      </c>
      <c r="E9" s="17"/>
      <c r="F9" s="17"/>
      <c r="G9" s="17"/>
      <c r="H9" s="24" t="s">
        <v>67</v>
      </c>
    </row>
    <row r="10" spans="1:9" s="4" customFormat="1" ht="16.5" customHeight="1" x14ac:dyDescent="0.25">
      <c r="A10" s="32">
        <f>ROW(A10)-ROW(A$5)</f>
        <v>5</v>
      </c>
      <c r="B10" s="32"/>
      <c r="C10" s="33" t="s">
        <v>100</v>
      </c>
      <c r="D10" s="33" t="s">
        <v>105</v>
      </c>
      <c r="E10" s="33"/>
      <c r="F10" s="33"/>
      <c r="G10" s="33"/>
      <c r="H10" s="34" t="s">
        <v>68</v>
      </c>
    </row>
    <row r="11" spans="1:9" s="4" customFormat="1" ht="16.5" customHeight="1" x14ac:dyDescent="0.25">
      <c r="A11" s="16">
        <f>ROW(A11)-ROW(A$5)</f>
        <v>6</v>
      </c>
      <c r="B11" s="16"/>
      <c r="C11" s="17" t="s">
        <v>100</v>
      </c>
      <c r="D11" s="17" t="s">
        <v>105</v>
      </c>
      <c r="E11" s="17"/>
      <c r="F11" s="17"/>
      <c r="G11" s="17"/>
      <c r="H11" s="24" t="s">
        <v>69</v>
      </c>
    </row>
    <row r="12" spans="1:9" ht="15.6" thickBot="1" x14ac:dyDescent="0.3">
      <c r="A12" s="18"/>
      <c r="B12" s="51"/>
      <c r="C12" s="19"/>
      <c r="D12" s="19"/>
      <c r="E12" s="19"/>
      <c r="F12" s="19"/>
      <c r="G12" s="19"/>
      <c r="H12" s="41"/>
    </row>
    <row r="13" spans="1:9" customFormat="1" ht="6" customHeight="1" x14ac:dyDescent="0.25">
      <c r="A13" s="42"/>
      <c r="B13" s="27"/>
      <c r="C13" s="26"/>
      <c r="D13" s="26"/>
      <c r="E13" s="26"/>
      <c r="F13" s="26"/>
      <c r="G13" s="26"/>
      <c r="H13" s="26"/>
      <c r="I13" s="9"/>
    </row>
  </sheetData>
  <pageMargins left="0.39370078740157483" right="0.39370078740157483" top="0.39370078740157483" bottom="0" header="0" footer="0"/>
  <pageSetup paperSize="9" scale="60" orientation="landscape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4"/>
  <sheetViews>
    <sheetView workbookViewId="0">
      <selection sqref="A1:B14"/>
    </sheetView>
  </sheetViews>
  <sheetFormatPr defaultRowHeight="13.2" x14ac:dyDescent="0.25"/>
  <cols>
    <col min="1" max="1" width="30.33203125" style="6" customWidth="1"/>
    <col min="2" max="2" width="108.5546875" style="6" customWidth="1"/>
  </cols>
  <sheetData>
    <row r="1" spans="1:2" s="7" customFormat="1" ht="17.25" customHeight="1" x14ac:dyDescent="0.25">
      <c r="A1" s="20" t="s">
        <v>4</v>
      </c>
      <c r="B1" s="122" t="s">
        <v>109</v>
      </c>
    </row>
    <row r="2" spans="1:2" s="7" customFormat="1" ht="17.25" customHeight="1" x14ac:dyDescent="0.25">
      <c r="A2" s="21" t="s">
        <v>6</v>
      </c>
      <c r="B2" s="123" t="s">
        <v>39</v>
      </c>
    </row>
    <row r="3" spans="1:2" s="7" customFormat="1" ht="17.25" customHeight="1" x14ac:dyDescent="0.25">
      <c r="A3" s="22" t="s">
        <v>5</v>
      </c>
      <c r="B3" s="124" t="s">
        <v>42</v>
      </c>
    </row>
    <row r="4" spans="1:2" s="7" customFormat="1" ht="17.25" customHeight="1" x14ac:dyDescent="0.25">
      <c r="A4" s="21" t="s">
        <v>7</v>
      </c>
      <c r="B4" s="123" t="s">
        <v>37</v>
      </c>
    </row>
    <row r="5" spans="1:2" s="7" customFormat="1" ht="17.25" customHeight="1" x14ac:dyDescent="0.25">
      <c r="A5" s="22" t="s">
        <v>8</v>
      </c>
      <c r="B5" s="124" t="s">
        <v>110</v>
      </c>
    </row>
    <row r="6" spans="1:2" s="7" customFormat="1" ht="17.25" customHeight="1" x14ac:dyDescent="0.25">
      <c r="A6" s="21" t="s">
        <v>3</v>
      </c>
      <c r="B6" s="123" t="s">
        <v>38</v>
      </c>
    </row>
    <row r="7" spans="1:2" s="7" customFormat="1" ht="17.25" customHeight="1" x14ac:dyDescent="0.25">
      <c r="A7" s="22" t="s">
        <v>9</v>
      </c>
      <c r="B7" s="124" t="s">
        <v>111</v>
      </c>
    </row>
    <row r="8" spans="1:2" s="7" customFormat="1" ht="17.25" customHeight="1" x14ac:dyDescent="0.25">
      <c r="A8" s="21" t="s">
        <v>10</v>
      </c>
      <c r="B8" s="123" t="s">
        <v>45</v>
      </c>
    </row>
    <row r="9" spans="1:2" s="7" customFormat="1" ht="17.25" customHeight="1" x14ac:dyDescent="0.25">
      <c r="A9" s="22" t="s">
        <v>11</v>
      </c>
      <c r="B9" s="124" t="s">
        <v>44</v>
      </c>
    </row>
    <row r="10" spans="1:2" s="7" customFormat="1" ht="17.25" customHeight="1" x14ac:dyDescent="0.25">
      <c r="A10" s="21" t="s">
        <v>13</v>
      </c>
      <c r="B10" s="123" t="s">
        <v>112</v>
      </c>
    </row>
    <row r="11" spans="1:2" s="7" customFormat="1" ht="17.25" customHeight="1" x14ac:dyDescent="0.25">
      <c r="A11" s="22" t="s">
        <v>12</v>
      </c>
      <c r="B11" s="124" t="s">
        <v>113</v>
      </c>
    </row>
    <row r="12" spans="1:2" s="7" customFormat="1" ht="17.25" customHeight="1" x14ac:dyDescent="0.25">
      <c r="A12" s="21" t="s">
        <v>14</v>
      </c>
      <c r="B12" s="123" t="s">
        <v>114</v>
      </c>
    </row>
    <row r="13" spans="1:2" s="7" customFormat="1" ht="17.25" customHeight="1" x14ac:dyDescent="0.25">
      <c r="A13" s="22" t="s">
        <v>15</v>
      </c>
      <c r="B13" s="124" t="s">
        <v>115</v>
      </c>
    </row>
    <row r="14" spans="1:2" s="7" customFormat="1" ht="17.25" customHeight="1" thickBot="1" x14ac:dyDescent="0.3">
      <c r="A14" s="23" t="s">
        <v>16</v>
      </c>
      <c r="B14" s="125" t="s">
        <v>113</v>
      </c>
    </row>
  </sheetData>
  <phoneticPr fontId="0" type="noConversion"/>
  <pageMargins left="0.39370078740157483" right="0.39370078740157483" top="0.39370078740157483" bottom="0" header="0.39370078740157483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Costing</vt:lpstr>
      <vt:lpstr>Build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Daniel Cletheroe</dc:creator>
  <cp:lastModifiedBy>Steve Hodges</cp:lastModifiedBy>
  <cp:lastPrinted>2016-07-13T07:52:47Z</cp:lastPrinted>
  <dcterms:created xsi:type="dcterms:W3CDTF">2000-10-27T00:30:29Z</dcterms:created>
  <dcterms:modified xsi:type="dcterms:W3CDTF">2019-08-28T18:36:16Z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daclethe@microsoft.com</vt:lpwstr>
  </property>
  <property fmtid="{D5CDD505-2E9C-101B-9397-08002B2CF9AE}" pid="5" name="MSIP_Label_f42aa342-8706-4288-bd11-ebb85995028c_SetDate">
    <vt:lpwstr>2018-12-17T11:44:23.0713137Z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