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<sst xmlns="http://schemas.openxmlformats.org/spreadsheetml/2006/main" uniqueCount="103">
  <si>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</si>
  <si>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</si>
  <si>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</si>
  <si>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</si>
  <si>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</si>
  <si>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</si>
  <si>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</si>
  <si>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</si>
  <si>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</si>
  <si>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</si>
  <si>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</si>
  <si>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</si>
  <si>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</si>
  <si>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</si>
  <si>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</si>
  <si>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</si>
  <si>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</si>
  <si>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</si>
  <si>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</si>
  <si>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</si>
  <si>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</si>
  <si>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</si>
  <si>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</si>
  <si>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</si>
  <si>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</si>
  <si>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</si>
  <si>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</si>
  <si>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</si>
  <si>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</si>
  <si>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</si>
  <si>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</si>
  <si>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</si>
  <si>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</si>
  <si>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</si>
  <si>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</si>
  <si>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</si>
  <si>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</si>
  <si>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</si>
  <si>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Compaict Jacdac adapter for the BBC micro:bit V2</t>
  </si>
  <si>
    <t>JacdacMicroBitBackPack 94.PrjPCB</t>
  </si>
  <si>
    <t>Bill of Materials for Project [JacdacMicroBitBackPack 94.PrjPCB] (No PCB Document Selected)</t>
  </si>
  <si>
    <t>JacdacMicroBitBackPack</t>
  </si>
  <si>
    <t>94</t>
  </si>
  <si>
    <t>None</t>
  </si>
  <si>
    <t>0.1</t>
  </si>
  <si>
    <t>23/03/2022</t>
  </si>
  <si>
    <t>14:46</t>
  </si>
  <si>
    <t>1000</t>
  </si>
  <si>
    <t>USD</t>
  </si>
  <si>
    <t>Description</t>
  </si>
  <si>
    <t>SMD Multilayer Ceramic Capacitor, 1 µF, 16 V, 0603 [1608 Metric], ± 10%, X5R, CL Series</t>
  </si>
  <si>
    <t>CAP CER 33PF 50V NP0 0402</t>
  </si>
  <si>
    <t>DIODE ARRAY SCHOTTKY 30V SOT23</t>
  </si>
  <si>
    <t>DIODE SCHOTTKY 20V 1A SOD123FL</t>
  </si>
  <si>
    <t>Bidirectional 5V (Max) 6V 16V 3.5A (8/20us) 0402 TVS RoHS</t>
  </si>
  <si>
    <t>0603 1k@100MHz 0.8A chip</t>
  </si>
  <si>
    <t>RES SMD 220 OHM 1% 1/16W 0402</t>
  </si>
  <si>
    <t>6V 260mV @ 200mA(typ) - - Fixed 3.3V SOT-23-5 Linear Voltage Regulators (LDO) ROHS</t>
  </si>
  <si>
    <t>Samsung</t>
  </si>
  <si>
    <t>Nexperia</t>
  </si>
  <si>
    <t>ON Semiconductor</t>
  </si>
  <si>
    <t>Born Semiconductor</t>
  </si>
  <si>
    <t>TDK</t>
  </si>
  <si>
    <t>Uniroyal Elec</t>
  </si>
  <si>
    <t>MICRONE(Nanjing Micro One Elec)</t>
  </si>
  <si>
    <t>CL10A105KO8NNNC</t>
  </si>
  <si>
    <t>CL05C330JB51PNC</t>
  </si>
  <si>
    <t>BAT54S,235</t>
  </si>
  <si>
    <t>MBR120VLSFT3G</t>
  </si>
  <si>
    <t>RCLAMP0521P-N</t>
  </si>
  <si>
    <t>MPZ1608S102ATA00</t>
  </si>
  <si>
    <t>0402WGF2200TCE</t>
  </si>
  <si>
    <t>ME6211C33M5G-N</t>
  </si>
  <si>
    <t>C1, C2</t>
  </si>
  <si>
    <t>C3</t>
  </si>
  <si>
    <t>D1</t>
  </si>
  <si>
    <t>D2</t>
  </si>
  <si>
    <t>D3, D4</t>
  </si>
  <si>
    <t>FB1</t>
  </si>
  <si>
    <t>R1</t>
  </si>
  <si>
    <t>U1</t>
  </si>
  <si>
    <t>Supplier 1</t>
  </si>
  <si>
    <t>Digi-Key</t>
  </si>
  <si>
    <t>LCSC</t>
  </si>
  <si>
    <t>1276-1034-1-ND</t>
  </si>
  <si>
    <t>1276-6515-1-ND</t>
  </si>
  <si>
    <t>1727-1868-1-ND</t>
  </si>
  <si>
    <t>MBR120VLSFT3GOSCT-ND</t>
  </si>
  <si>
    <t>445-8694-1-ND</t>
  </si>
  <si>
    <t>Farnell</t>
  </si>
  <si>
    <t>Mouser</t>
  </si>
  <si>
    <t>3013384</t>
  </si>
  <si>
    <t>187-CL05C330JB51PNC</t>
  </si>
  <si>
    <t>771-BAT54S235</t>
  </si>
  <si>
    <t>863-MBR120VLSFT3G</t>
  </si>
  <si>
    <t>810-MPZ1608S102ATA00</t>
  </si>
  <si>
    <t>RSComponents</t>
  </si>
  <si>
    <t>Future Electronics</t>
  </si>
  <si>
    <t>7664780</t>
  </si>
  <si>
    <t>6022520</t>
  </si>
  <si>
    <t>1707990</t>
  </si>
  <si>
    <t>1867479</t>
  </si>
  <si>
    <t>187-CL10A105KO8NNNC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</si>
</sst>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38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44643</v>
      </c>
      <c r="C8" s="25">
        <f ca="1">NOW()</f>
        <v>44643.615904861108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81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58</v>
      </c>
      <c r="C14" s="93" t="s">
        <v>65</v>
      </c>
      <c r="D14" s="42" t="s">
        <v>73</v>
      </c>
      <c r="E14" s="17">
        <v>2</v>
      </c>
      <c r="F14" s="75">
        <f>E14*$B$10</f>
        <v>2000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1276-1034-1-ND</v>
      </c>
      <c r="J14" s="83">
        <f>IF(INDEX($M14:$AB14,$K14-1)&lt;&gt;0, INDEX($M14:$AB14,$K14-1), "")</f>
        <v>0.00898</v>
      </c>
      <c r="K14" s="82">
        <f>MATCH(MIN($P14,$T14,$X14,$AB14), $M14:$AB14,0)</f>
        <v>4</v>
      </c>
      <c r="L14" s="84">
        <f>IF(MIN($P14,$T14,$X14,$AB14)&lt;&gt;0,MIN($P14,$T14,$X14,$AB14),"")</f>
        <v>17.96</v>
      </c>
      <c r="M14" s="29" t="s">
        <v>82</v>
      </c>
      <c r="N14" s="17" t="s">
        <v>84</v>
      </c>
      <c r="O14" s="27">
        <v>0.00898</v>
      </c>
      <c r="P14" s="27">
        <v>17.96</v>
      </c>
      <c r="Q14" s="31" t="s">
        <v>89</v>
      </c>
      <c r="R14" s="17" t="s">
        <v>91</v>
      </c>
      <c r="S14" s="27">
        <v>0.009</v>
      </c>
      <c r="T14" s="27">
        <v>18</v>
      </c>
      <c r="U14" s="31" t="s">
        <v>96</v>
      </c>
      <c r="V14" s="17" t="s">
        <v>98</v>
      </c>
      <c r="W14" s="27">
        <v>0.0106</v>
      </c>
      <c r="X14" s="27">
        <v>21.21</v>
      </c>
      <c r="Y14" s="31" t="s">
        <v>90</v>
      </c>
      <c r="Z14" s="17" t="s">
        <v>102</v>
      </c>
      <c r="AA14" s="27"/>
      <c r="AB14" s="65"/>
    </row>
    <row r="15" spans="1:28" s="2" customFormat="1" ht="16.5" customHeight="1">
      <c r="A15" s="54" t="s">
        <v>51</v>
      </c>
      <c r="B15" s="11" t="s">
        <v>58</v>
      </c>
      <c r="C15" s="94" t="s">
        <v>66</v>
      </c>
      <c r="D15" s="43" t="s">
        <v>74</v>
      </c>
      <c r="E15" s="11">
        <v>1</v>
      </c>
      <c r="F15" s="76">
        <f t="shared" si="0" ref="F15:F21">E15*$B$10</f>
        <v>1000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1276-6515-1-ND</v>
      </c>
      <c r="J15" s="80">
        <f>IF(INDEX($M15:$AB15,$K15-1)&lt;&gt;0, INDEX($M15:$AB15,$K15-1), "")</f>
        <v>0.01122</v>
      </c>
      <c r="K15" s="78">
        <f>MATCH(MIN($P15,$T15,$X15,$AB15), $M15:$AB15,0)</f>
        <v>4</v>
      </c>
      <c r="L15" s="79">
        <f>IF(MIN($P15,$T15,$X15,$AB15)&lt;&gt;0,MIN($P15,$T15,$X15,$AB15),"")</f>
        <v>11.22</v>
      </c>
      <c r="M15" s="30" t="s">
        <v>82</v>
      </c>
      <c r="N15" s="11" t="s">
        <v>85</v>
      </c>
      <c r="O15" s="28">
        <v>0.01122</v>
      </c>
      <c r="P15" s="28">
        <v>11.22</v>
      </c>
      <c r="Q15" s="32" t="s">
        <v>90</v>
      </c>
      <c r="R15" s="11" t="s">
        <v>92</v>
      </c>
      <c r="S15" s="28">
        <v>0.013</v>
      </c>
      <c r="T15" s="28">
        <v>13</v>
      </c>
      <c r="U15" s="32" t="s">
        <v>97</v>
      </c>
      <c r="V15" s="11" t="s">
        <v>99</v>
      </c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59</v>
      </c>
      <c r="C16" s="93" t="s">
        <v>67</v>
      </c>
      <c r="D16" s="42" t="s">
        <v>75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RSComponents</v>
      </c>
      <c r="I16" s="82" t="str">
        <f>IF(INDEX($M16:$AB16,$K16-2)&lt;&gt;0, INDEX($M16:$AB16,$K16-2), "")</f>
        <v>1707990</v>
      </c>
      <c r="J16" s="83">
        <f>IF(INDEX($M16:$AB16,$K16-1)&lt;&gt;0, INDEX($M16:$AB16,$K16-1), "")</f>
        <v>0.038</v>
      </c>
      <c r="K16" s="82">
        <f>MATCH(MIN($P16,$T16,$X16,$AB16), $M16:$AB16,0)</f>
        <v>12</v>
      </c>
      <c r="L16" s="84">
        <f>IF(MIN($P16,$T16,$X16,$AB16)&lt;&gt;0,MIN($P16,$T16,$X16,$AB16),"")</f>
        <v>38</v>
      </c>
      <c r="M16" s="29" t="s">
        <v>82</v>
      </c>
      <c r="N16" s="17" t="s">
        <v>86</v>
      </c>
      <c r="O16" s="27"/>
      <c r="P16" s="27"/>
      <c r="Q16" s="31" t="s">
        <v>90</v>
      </c>
      <c r="R16" s="17" t="s">
        <v>93</v>
      </c>
      <c r="S16" s="27">
        <v>0.04425</v>
      </c>
      <c r="T16" s="27">
        <v>44.25</v>
      </c>
      <c r="U16" s="31" t="s">
        <v>96</v>
      </c>
      <c r="V16" s="17" t="s">
        <v>100</v>
      </c>
      <c r="W16" s="27">
        <v>0.038</v>
      </c>
      <c r="X16" s="27">
        <v>38</v>
      </c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60</v>
      </c>
      <c r="C17" s="94" t="s">
        <v>68</v>
      </c>
      <c r="D17" s="43" t="s">
        <v>76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RSComponents</v>
      </c>
      <c r="I17" s="78" t="str">
        <f>IF(INDEX($M17:$AB17,$K17-2)&lt;&gt;0, INDEX($M17:$AB17,$K17-2), "")</f>
        <v>1867479</v>
      </c>
      <c r="J17" s="80">
        <f>IF(INDEX($M17:$AB17,$K17-1)&lt;&gt;0, INDEX($M17:$AB17,$K17-1), "")</f>
        <v>0.14596</v>
      </c>
      <c r="K17" s="78">
        <f>MATCH(MIN($P17,$T17,$X17,$AB17), $M17:$AB17,0)</f>
        <v>12</v>
      </c>
      <c r="L17" s="79">
        <f>IF(MIN($P17,$T17,$X17,$AB17)&lt;&gt;0,MIN($P17,$T17,$X17,$AB17),"")</f>
        <v>145.96</v>
      </c>
      <c r="M17" s="30" t="s">
        <v>82</v>
      </c>
      <c r="N17" s="11" t="s">
        <v>87</v>
      </c>
      <c r="O17" s="28"/>
      <c r="P17" s="28"/>
      <c r="Q17" s="32" t="s">
        <v>90</v>
      </c>
      <c r="R17" s="11" t="s">
        <v>94</v>
      </c>
      <c r="S17" s="28">
        <v>0.152</v>
      </c>
      <c r="T17" s="28">
        <v>152</v>
      </c>
      <c r="U17" s="32" t="s">
        <v>96</v>
      </c>
      <c r="V17" s="11" t="s">
        <v>101</v>
      </c>
      <c r="W17" s="28">
        <v>0.14596</v>
      </c>
      <c r="X17" s="28">
        <v>145.96</v>
      </c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61</v>
      </c>
      <c r="C18" s="93" t="s">
        <v>69</v>
      </c>
      <c r="D18" s="42" t="s">
        <v>77</v>
      </c>
      <c r="E18" s="17">
        <v>2</v>
      </c>
      <c r="F18" s="75">
        <f>E18*$B$10</f>
        <v>2000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62</v>
      </c>
      <c r="C19" s="94" t="s">
        <v>70</v>
      </c>
      <c r="D19" s="43" t="s">
        <v>78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Digi-Key</v>
      </c>
      <c r="I19" s="78" t="str">
        <f>IF(INDEX($M19:$AB19,$K19-2)&lt;&gt;0, INDEX($M19:$AB19,$K19-2), "")</f>
        <v>445-8694-1-ND</v>
      </c>
      <c r="J19" s="80">
        <f>IF(INDEX($M19:$AB19,$K19-1)&lt;&gt;0, INDEX($M19:$AB19,$K19-1), "")</f>
        <v>0.02717</v>
      </c>
      <c r="K19" s="78">
        <f>MATCH(MIN($P19,$T19,$X19,$AB19), $M19:$AB19,0)</f>
        <v>4</v>
      </c>
      <c r="L19" s="79">
        <f>IF(MIN($P19,$T19,$X19,$AB19)&lt;&gt;0,MIN($P19,$T19,$X19,$AB19),"")</f>
        <v>27.17</v>
      </c>
      <c r="M19" s="30" t="s">
        <v>82</v>
      </c>
      <c r="N19" s="11" t="s">
        <v>88</v>
      </c>
      <c r="O19" s="28">
        <v>0.02717</v>
      </c>
      <c r="P19" s="28">
        <v>27.17</v>
      </c>
      <c r="Q19" s="32" t="s">
        <v>90</v>
      </c>
      <c r="R19" s="11" t="s">
        <v>95</v>
      </c>
      <c r="S19" s="28">
        <v>0.028</v>
      </c>
      <c r="T19" s="28">
        <v>28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63</v>
      </c>
      <c r="C20" s="93" t="s">
        <v>71</v>
      </c>
      <c r="D20" s="42" t="s">
        <v>79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/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64</v>
      </c>
      <c r="C21" s="94" t="s">
        <v>72</v>
      </c>
      <c r="D21" s="43" t="s">
        <v>80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 t="s">
        <v>83</v>
      </c>
      <c r="N21" s="11"/>
      <c r="O21" s="28"/>
      <c r="P21" s="28"/>
      <c r="Q21" s="32"/>
      <c r="R21" s="11"/>
      <c r="S21" s="28"/>
      <c r="T21" s="28"/>
      <c r="U21" s="32"/>
      <c r="V21" s="11"/>
      <c r="W21" s="28"/>
      <c r="X21" s="28"/>
      <c r="Y21" s="32"/>
      <c r="Z21" s="11"/>
      <c r="AA21" s="28"/>
      <c r="AB21" s="66"/>
    </row>
    <row r="22" spans="1:28" ht="14.25">
      <c r="A22" s="56" t="s">
        <v>27</v>
      </c>
      <c r="B22" s="39">
        <f>ROW(A21)-ROW(A$13)</f>
        <v>8</v>
      </c>
      <c r="C22" s="34"/>
      <c r="D22" s="36" t="s">
        <v>16</v>
      </c>
      <c r="E22" s="37">
        <f>SUM(E14:E21)</f>
        <v>10</v>
      </c>
      <c r="F22" s="57">
        <f>SUM(F14:F21)</f>
        <v>10000</v>
      </c>
      <c r="H22" s="35"/>
      <c r="I22" s="40" t="s">
        <v>16</v>
      </c>
      <c r="J22" s="41"/>
      <c r="K22" s="41"/>
      <c r="L22" s="85">
        <f>SUM(L14:L21)</f>
        <v>240.31</v>
      </c>
      <c r="M22" s="35"/>
      <c r="N22" s="34"/>
      <c r="O22" s="34"/>
      <c r="P22" s="86"/>
      <c r="Q22" s="34"/>
      <c r="R22" s="34"/>
      <c r="S22" s="34"/>
      <c r="T22" s="86"/>
      <c r="U22" s="34"/>
      <c r="V22" s="34"/>
      <c r="W22" s="34"/>
      <c r="X22" s="86"/>
      <c r="Y22" s="34"/>
      <c r="Z22" s="34"/>
      <c r="AA22" s="34"/>
      <c r="AB22" s="85"/>
    </row>
    <row r="23" spans="1:28" ht="15" thickBot="1">
      <c r="A23" s="58"/>
      <c r="B23" s="59"/>
      <c r="C23" s="59"/>
      <c r="D23" s="59"/>
      <c r="E23" s="59"/>
      <c r="F23" s="60"/>
      <c r="H23" s="58"/>
      <c r="I23" s="68" t="s">
        <v>17</v>
      </c>
      <c r="J23" s="74"/>
      <c r="K23" s="69"/>
      <c r="L23" s="70">
        <f>L22/$B$10</f>
        <v>0.24031</v>
      </c>
      <c r="M23" s="58"/>
      <c r="N23" s="59"/>
      <c r="O23" s="59"/>
      <c r="P23" s="87"/>
      <c r="Q23" s="59"/>
      <c r="R23" s="59"/>
      <c r="S23" s="59"/>
      <c r="T23" s="87"/>
      <c r="U23" s="59"/>
      <c r="V23" s="59"/>
      <c r="W23" s="59"/>
      <c r="X23" s="87"/>
      <c r="Y23" s="59"/>
      <c r="Z23" s="59"/>
      <c r="AA23" s="59"/>
      <c r="AB23" s="88"/>
    </row>
    <row r="24" spans="1:28" ht="6" customHeight="1" thickTop="1">
      <c r="A24" s="45"/>
      <c r="B24" s="46"/>
      <c r="C24" s="46"/>
      <c r="D24" s="47"/>
      <c r="E24" s="48"/>
      <c r="F24" s="47"/>
      <c r="H24" s="47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6" spans="14:19">
      <c r="N26" s="2"/>
      <c r="O26" s="2"/>
      <c r="Q26" s="2"/>
      <c r="R26" s="2"/>
      <c r="S26" s="2"/>
    </row>
    <row r="27" spans="11:11">
      <c r="K27" s="1">
        <f>MIN($P26,$T26,$X26,$AB26)</f>
        <v>0</v>
      </c>
    </row>
    <row r="38" spans="1:2">
      <c r="A38" s="1"/>
      <c r="B38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