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<sst xmlns="http://schemas.openxmlformats.org/spreadsheetml/2006/main" uniqueCount="122">
  <si>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</si>
  <si>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</si>
  <si>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</si>
  <si>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</si>
  <si>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</si>
  <si>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</si>
  <si>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</si>
  <si>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</si>
  <si>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</si>
  <si>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</si>
  <si>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</si>
  <si>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</si>
  <si>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</si>
  <si>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</si>
  <si>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</si>
  <si>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</si>
  <si>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</si>
  <si>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</si>
  <si>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</si>
  <si>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</si>
  <si>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</si>
  <si>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</si>
  <si>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</si>
  <si>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</si>
  <si>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</si>
  <si>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</si>
  <si>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</si>
  <si>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</si>
  <si>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</si>
  <si>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</si>
  <si>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</si>
  <si>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</si>
  <si>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</si>
  <si>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</si>
  <si>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</si>
  <si>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</si>
  <si>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</si>
  <si>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</si>
  <si>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PADAUK 2-axis analog thumb joystick</t>
  </si>
  <si>
    <t>JacdacJoystick 44.PrjPCB</t>
  </si>
  <si>
    <t>Bill of Materials for Project [JacdacJoystick 44.PrjPCB] (No PCB Document Selected)</t>
  </si>
  <si>
    <t>JacdacJoystick</t>
  </si>
  <si>
    <t>44</t>
  </si>
  <si>
    <t>None</t>
  </si>
  <si>
    <t>0.4</t>
  </si>
  <si>
    <t>21/12/2021</t>
  </si>
  <si>
    <t>19:13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</si>
  <si>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</si>
  <si>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</si>
  <si>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</si>
  <si>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</si>
  <si>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</si>
  <si>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</si>
  <si>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</si>
  <si>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0603 SMD</t>
  </si>
  <si>
    <t>0603 1k@100MHz 0.8A chip</t>
  </si>
  <si>
    <t>RES SMD 220 OHM 1% 1/16W 0402</t>
  </si>
  <si>
    <t>RES SMD 1K OHM 1% 1/16W 0402</t>
  </si>
  <si>
    <t>Joystick, 2 - Axis Analog (Resistive) Output</t>
  </si>
  <si>
    <t>6V 260mV @ 200mA(typ) - - Fixed 3.3V SOT-23-5 Linear Voltage Regulators (LDO) ROHS</t>
  </si>
  <si>
    <t>8bit OTP MCU with 8-bit ADC</t>
  </si>
  <si>
    <t>Samsung</t>
  </si>
  <si>
    <t>Nexperia</t>
  </si>
  <si>
    <t>Born Semiconductor</t>
  </si>
  <si>
    <t>Everlight Elec</t>
  </si>
  <si>
    <t>TDK</t>
  </si>
  <si>
    <t>Yageo</t>
  </si>
  <si>
    <t>ITT C&amp;K</t>
  </si>
  <si>
    <t>MICRONE(Nanjing Micro One Elec)</t>
  </si>
  <si>
    <t>PADAUK</t>
  </si>
  <si>
    <t>CL05C330JB5NNNC</t>
  </si>
  <si>
    <t>CL05A105KP5NNNC</t>
  </si>
  <si>
    <t>BAT54S,235</t>
  </si>
  <si>
    <t>RCLAMP0521P-N</t>
  </si>
  <si>
    <t>19-217/S2C-AQ1R1B/3T</t>
  </si>
  <si>
    <t>MPZ1608S102ATA00</t>
  </si>
  <si>
    <t>RC0402FR-07220RL</t>
  </si>
  <si>
    <t>RC0402FR-071KL</t>
  </si>
  <si>
    <t>THB001P</t>
  </si>
  <si>
    <t>ME6211C33M5G-N</t>
  </si>
  <si>
    <t>PMS171B-S08</t>
  </si>
  <si>
    <t>C1</t>
  </si>
  <si>
    <t>C2, C3, C4</t>
  </si>
  <si>
    <t>D1</t>
  </si>
  <si>
    <t>D2, D3, D4, D5</t>
  </si>
  <si>
    <t>D6</t>
  </si>
  <si>
    <t>FB1</t>
  </si>
  <si>
    <t>R1</t>
  </si>
  <si>
    <t>R2</t>
  </si>
  <si>
    <t>SW1</t>
  </si>
  <si>
    <t>U1</t>
  </si>
  <si>
    <t>U2</t>
  </si>
  <si>
    <t>Supplier 1</t>
  </si>
  <si>
    <t>Digi-Key</t>
  </si>
  <si>
    <t>LCSC</t>
  </si>
  <si>
    <t>1276-1272-1-ND</t>
  </si>
  <si>
    <t>1276-1076-1-ND</t>
  </si>
  <si>
    <t>1727-1868-1-ND</t>
  </si>
  <si>
    <t>445-8694-1-ND</t>
  </si>
  <si>
    <t>311-220LRCT-ND</t>
  </si>
  <si>
    <t>311-1.00KLRDKR-ND</t>
  </si>
  <si>
    <t>108-THB001P-ND</t>
  </si>
  <si>
    <t>C337967</t>
  </si>
  <si>
    <t>Newark</t>
  </si>
  <si>
    <t>Mouser</t>
  </si>
  <si>
    <t>82AC9259</t>
  </si>
  <si>
    <t>187-CL05A105KP5NNNC</t>
  </si>
  <si>
    <t>771-BAT54S235</t>
  </si>
  <si>
    <t>810-MPZ1608S102ATA00</t>
  </si>
  <si>
    <t>603-RC0402FR-07220RL</t>
  </si>
  <si>
    <t>603-RC0402FR-071KL</t>
  </si>
  <si>
    <t>66AH3097</t>
  </si>
  <si>
    <t>Farnell</t>
  </si>
  <si>
    <t>RSComponents</t>
  </si>
  <si>
    <t>187-CL05C330JB5NNNC</t>
  </si>
  <si>
    <t>3013329</t>
  </si>
  <si>
    <t>1707990</t>
  </si>
  <si>
    <t>2147864</t>
  </si>
  <si>
    <t>2132441</t>
  </si>
  <si>
    <t>611-THB001P</t>
  </si>
  <si>
    <t>3013373RL</t>
  </si>
  <si>
    <t>3463017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</si>
</sst>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44551</v>
      </c>
      <c r="C8" s="25">
        <f ca="1">NOW()</f>
        <v>44551.801211620368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92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61</v>
      </c>
      <c r="C14" s="93" t="s">
        <v>70</v>
      </c>
      <c r="D14" s="42" t="s">
        <v>81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Newark</v>
      </c>
      <c r="I14" s="82" t="str">
        <f>IF(INDEX($M14:$AB14,$K14-2)&lt;&gt;0, INDEX($M14:$AB14,$K14-2), "")</f>
        <v>82AC9259</v>
      </c>
      <c r="J14" s="83">
        <f>IF(INDEX($M14:$AB14,$K14-1)&lt;&gt;0, INDEX($M14:$AB14,$K14-1), "")</f>
        <v>0.006</v>
      </c>
      <c r="K14" s="82">
        <f>MATCH(MIN($P14,$T14,$X14,$AB14), $M14:$AB14,0)</f>
        <v>8</v>
      </c>
      <c r="L14" s="84">
        <f>IF(MIN($P14,$T14,$X14,$AB14)&lt;&gt;0,MIN($P14,$T14,$X14,$AB14),"")</f>
        <v>6</v>
      </c>
      <c r="M14" s="29" t="s">
        <v>93</v>
      </c>
      <c r="N14" s="17" t="s">
        <v>95</v>
      </c>
      <c r="O14" s="27">
        <v>0.00626</v>
      </c>
      <c r="P14" s="27">
        <v>6.26</v>
      </c>
      <c r="Q14" s="31" t="s">
        <v>103</v>
      </c>
      <c r="R14" s="17" t="s">
        <v>105</v>
      </c>
      <c r="S14" s="27">
        <v>0.006</v>
      </c>
      <c r="T14" s="27">
        <v>6</v>
      </c>
      <c r="U14" s="31" t="s">
        <v>104</v>
      </c>
      <c r="V14" s="17" t="s">
        <v>114</v>
      </c>
      <c r="W14" s="27">
        <v>0.007</v>
      </c>
      <c r="X14" s="27">
        <v>7</v>
      </c>
      <c r="Y14" s="31" t="s">
        <v>112</v>
      </c>
      <c r="Z14" s="17" t="s">
        <v>120</v>
      </c>
      <c r="AA14" s="27">
        <v>0.006</v>
      </c>
      <c r="AB14" s="65">
        <v>6</v>
      </c>
    </row>
    <row r="15" spans="1:28" s="2" customFormat="1" ht="16.5" customHeight="1">
      <c r="A15" s="54" t="s">
        <v>51</v>
      </c>
      <c r="B15" s="11" t="s">
        <v>61</v>
      </c>
      <c r="C15" s="94" t="s">
        <v>71</v>
      </c>
      <c r="D15" s="43" t="s">
        <v>82</v>
      </c>
      <c r="E15" s="11">
        <v>3</v>
      </c>
      <c r="F15" s="76">
        <f t="shared" si="0" ref="F15:F24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0.00894</v>
      </c>
      <c r="K15" s="78">
        <f>MATCH(MIN($P15,$T15,$X15,$AB15), $M15:$AB15,0)</f>
        <v>4</v>
      </c>
      <c r="L15" s="79">
        <f>IF(MIN($P15,$T15,$X15,$AB15)&lt;&gt;0,MIN($P15,$T15,$X15,$AB15),"")</f>
        <v>26.82</v>
      </c>
      <c r="M15" s="30" t="s">
        <v>93</v>
      </c>
      <c r="N15" s="11" t="s">
        <v>96</v>
      </c>
      <c r="O15" s="28">
        <v>0.00894</v>
      </c>
      <c r="P15" s="28">
        <v>26.82</v>
      </c>
      <c r="Q15" s="32" t="s">
        <v>104</v>
      </c>
      <c r="R15" s="11" t="s">
        <v>106</v>
      </c>
      <c r="S15" s="28">
        <v>0.011</v>
      </c>
      <c r="T15" s="28">
        <v>33</v>
      </c>
      <c r="U15" s="32" t="s">
        <v>112</v>
      </c>
      <c r="V15" s="11" t="s">
        <v>115</v>
      </c>
      <c r="W15" s="28">
        <v>0.01057</v>
      </c>
      <c r="X15" s="28">
        <v>31.7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62</v>
      </c>
      <c r="C16" s="93" t="s">
        <v>72</v>
      </c>
      <c r="D16" s="42" t="s">
        <v>83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93</v>
      </c>
      <c r="N16" s="17" t="s">
        <v>97</v>
      </c>
      <c r="O16" s="27"/>
      <c r="P16" s="27"/>
      <c r="Q16" s="31" t="s">
        <v>104</v>
      </c>
      <c r="R16" s="17" t="s">
        <v>107</v>
      </c>
      <c r="S16" s="27">
        <v>0.03135</v>
      </c>
      <c r="T16" s="27">
        <v>31.35</v>
      </c>
      <c r="U16" s="31" t="s">
        <v>113</v>
      </c>
      <c r="V16" s="17" t="s">
        <v>116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63</v>
      </c>
      <c r="C17" s="94" t="s">
        <v>73</v>
      </c>
      <c r="D17" s="43" t="s">
        <v>84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64</v>
      </c>
      <c r="C18" s="93" t="s">
        <v>74</v>
      </c>
      <c r="D18" s="42" t="s">
        <v>85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94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65</v>
      </c>
      <c r="C19" s="94" t="s">
        <v>75</v>
      </c>
      <c r="D19" s="43" t="s">
        <v>86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445-8694-1-ND</v>
      </c>
      <c r="J19" s="80">
        <f>IF(INDEX($M19:$AB19,$K19-1)&lt;&gt;0, INDEX($M19:$AB19,$K19-1), "")</f>
        <v>0.02717</v>
      </c>
      <c r="K19" s="78">
        <f>MATCH(MIN($P19,$T19,$X19,$AB19), $M19:$AB19,0)</f>
        <v>4</v>
      </c>
      <c r="L19" s="79">
        <f>IF(MIN($P19,$T19,$X19,$AB19)&lt;&gt;0,MIN($P19,$T19,$X19,$AB19),"")</f>
        <v>27.17</v>
      </c>
      <c r="M19" s="30" t="s">
        <v>93</v>
      </c>
      <c r="N19" s="11" t="s">
        <v>98</v>
      </c>
      <c r="O19" s="28">
        <v>0.02717</v>
      </c>
      <c r="P19" s="28">
        <v>27.17</v>
      </c>
      <c r="Q19" s="32" t="s">
        <v>104</v>
      </c>
      <c r="R19" s="11" t="s">
        <v>108</v>
      </c>
      <c r="S19" s="28">
        <v>0.028</v>
      </c>
      <c r="T19" s="28">
        <v>28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66</v>
      </c>
      <c r="C20" s="93" t="s">
        <v>76</v>
      </c>
      <c r="D20" s="42" t="s">
        <v>87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603-RC0402FR-07220RL</v>
      </c>
      <c r="J20" s="83">
        <f>IF(INDEX($M20:$AB20,$K20-1)&lt;&gt;0, INDEX($M20:$AB20,$K20-1), "")</f>
        <v>0.00299</v>
      </c>
      <c r="K20" s="82">
        <f>MATCH(MIN($P20,$T20,$X20,$AB20), $M20:$AB20,0)</f>
        <v>8</v>
      </c>
      <c r="L20" s="84">
        <f>IF(MIN($P20,$T20,$X20,$AB20)&lt;&gt;0,MIN($P20,$T20,$X20,$AB20),"")</f>
        <v>2.99</v>
      </c>
      <c r="M20" s="29" t="s">
        <v>93</v>
      </c>
      <c r="N20" s="17" t="s">
        <v>99</v>
      </c>
      <c r="O20" s="27"/>
      <c r="P20" s="27"/>
      <c r="Q20" s="31" t="s">
        <v>104</v>
      </c>
      <c r="R20" s="17" t="s">
        <v>109</v>
      </c>
      <c r="S20" s="27">
        <v>0.00299</v>
      </c>
      <c r="T20" s="27">
        <v>2.99</v>
      </c>
      <c r="U20" s="31" t="s">
        <v>112</v>
      </c>
      <c r="V20" s="17" t="s">
        <v>117</v>
      </c>
      <c r="W20" s="27">
        <v>0.003</v>
      </c>
      <c r="X20" s="27">
        <v>3</v>
      </c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66</v>
      </c>
      <c r="C21" s="94" t="s">
        <v>77</v>
      </c>
      <c r="D21" s="43" t="s">
        <v>88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603-RC0402FR-071KL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93</v>
      </c>
      <c r="N21" s="11" t="s">
        <v>100</v>
      </c>
      <c r="O21" s="28"/>
      <c r="P21" s="28"/>
      <c r="Q21" s="32" t="s">
        <v>104</v>
      </c>
      <c r="R21" s="11" t="s">
        <v>110</v>
      </c>
      <c r="S21" s="28">
        <v>0.00299</v>
      </c>
      <c r="T21" s="28">
        <v>2.99</v>
      </c>
      <c r="U21" s="32" t="s">
        <v>112</v>
      </c>
      <c r="V21" s="11" t="s">
        <v>118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67</v>
      </c>
      <c r="C22" s="93" t="s">
        <v>78</v>
      </c>
      <c r="D22" s="42" t="s">
        <v>89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611-THB001P</v>
      </c>
      <c r="J22" s="83">
        <f>IF(INDEX($M22:$AB22,$K22-1)&lt;&gt;0, INDEX($M22:$AB22,$K22-1), "")</f>
        <v>1.12</v>
      </c>
      <c r="K22" s="82">
        <f>MATCH(MIN($P22,$T22,$X22,$AB22), $M22:$AB22,0)</f>
        <v>12</v>
      </c>
      <c r="L22" s="84">
        <f>IF(MIN($P22,$T22,$X22,$AB22)&lt;&gt;0,MIN($P22,$T22,$X22,$AB22),"")</f>
        <v>1120</v>
      </c>
      <c r="M22" s="29" t="s">
        <v>93</v>
      </c>
      <c r="N22" s="17" t="s">
        <v>101</v>
      </c>
      <c r="O22" s="27">
        <v>1.33</v>
      </c>
      <c r="P22" s="27">
        <v>1327.1</v>
      </c>
      <c r="Q22" s="31" t="s">
        <v>103</v>
      </c>
      <c r="R22" s="17" t="s">
        <v>111</v>
      </c>
      <c r="S22" s="27">
        <v>1.36</v>
      </c>
      <c r="T22" s="27">
        <v>1360.66</v>
      </c>
      <c r="U22" s="31" t="s">
        <v>104</v>
      </c>
      <c r="V22" s="17" t="s">
        <v>119</v>
      </c>
      <c r="W22" s="27">
        <v>1.12</v>
      </c>
      <c r="X22" s="27">
        <v>1120</v>
      </c>
      <c r="Y22" s="31" t="s">
        <v>112</v>
      </c>
      <c r="Z22" s="17" t="s">
        <v>121</v>
      </c>
      <c r="AA22" s="27">
        <v>1.22</v>
      </c>
      <c r="AB22" s="65">
        <v>1220</v>
      </c>
    </row>
    <row r="23" spans="1:28" s="2" customFormat="1" ht="16.5" customHeight="1">
      <c r="A23" s="54" t="s">
        <v>59</v>
      </c>
      <c r="B23" s="11" t="s">
        <v>68</v>
      </c>
      <c r="C23" s="94" t="s">
        <v>79</v>
      </c>
      <c r="D23" s="43" t="s">
        <v>90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 t="s">
        <v>94</v>
      </c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69</v>
      </c>
      <c r="C24" s="93" t="s">
        <v>80</v>
      </c>
      <c r="D24" s="42" t="s">
        <v>91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94</v>
      </c>
      <c r="N24" s="17" t="s">
        <v>102</v>
      </c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ht="14.25">
      <c r="A25" s="56" t="s">
        <v>27</v>
      </c>
      <c r="B25" s="39">
        <f>ROW(A24)-ROW(A$13)</f>
        <v>11</v>
      </c>
      <c r="C25" s="34"/>
      <c r="D25" s="36" t="s">
        <v>16</v>
      </c>
      <c r="E25" s="37">
        <f>SUM(E14:E24)</f>
        <v>16</v>
      </c>
      <c r="F25" s="57">
        <f>SUM(F14:F24)</f>
        <v>16000</v>
      </c>
      <c r="H25" s="35"/>
      <c r="I25" s="40" t="s">
        <v>16</v>
      </c>
      <c r="J25" s="41"/>
      <c r="K25" s="41"/>
      <c r="L25" s="85">
        <f>SUM(L14:L24)</f>
        <v>1217.32</v>
      </c>
      <c r="M25" s="35"/>
      <c r="N25" s="34"/>
      <c r="O25" s="34"/>
      <c r="P25" s="86"/>
      <c r="Q25" s="34"/>
      <c r="R25" s="34"/>
      <c r="S25" s="34"/>
      <c r="T25" s="86"/>
      <c r="U25" s="34"/>
      <c r="V25" s="34"/>
      <c r="W25" s="34"/>
      <c r="X25" s="86"/>
      <c r="Y25" s="34"/>
      <c r="Z25" s="34"/>
      <c r="AA25" s="34"/>
      <c r="AB25" s="85"/>
    </row>
    <row r="26" spans="1:28" ht="15" thickBot="1">
      <c r="A26" s="58"/>
      <c r="B26" s="59"/>
      <c r="C26" s="59"/>
      <c r="D26" s="59"/>
      <c r="E26" s="59"/>
      <c r="F26" s="60"/>
      <c r="H26" s="58"/>
      <c r="I26" s="68" t="s">
        <v>17</v>
      </c>
      <c r="J26" s="74"/>
      <c r="K26" s="69"/>
      <c r="L26" s="70">
        <f>L25/$B$10</f>
        <v>1.21732</v>
      </c>
      <c r="M26" s="58"/>
      <c r="N26" s="59"/>
      <c r="O26" s="59"/>
      <c r="P26" s="87"/>
      <c r="Q26" s="59"/>
      <c r="R26" s="59"/>
      <c r="S26" s="59"/>
      <c r="T26" s="87"/>
      <c r="U26" s="59"/>
      <c r="V26" s="59"/>
      <c r="W26" s="59"/>
      <c r="X26" s="87"/>
      <c r="Y26" s="59"/>
      <c r="Z26" s="59"/>
      <c r="AA26" s="59"/>
      <c r="AB26" s="88"/>
    </row>
    <row r="27" spans="1:28" ht="6" customHeight="1" thickTop="1">
      <c r="A27" s="45"/>
      <c r="B27" s="46"/>
      <c r="C27" s="46"/>
      <c r="D27" s="47"/>
      <c r="E27" s="48"/>
      <c r="F27" s="47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9" spans="14:19">
      <c r="N29" s="2"/>
      <c r="O29" s="2"/>
      <c r="Q29" s="2"/>
      <c r="R29" s="2"/>
      <c r="S29" s="2"/>
    </row>
    <row r="30" spans="11:11">
      <c r="K30" s="1">
        <f>MIN($P29,$T29,$X29,$AB29)</f>
        <v>0</v>
      </c>
    </row>
    <row r="41" spans="1:2">
      <c r="A41" s="1"/>
      <c r="B4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