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harles\Desktop\models\financial_models\"/>
    </mc:Choice>
  </mc:AlternateContent>
  <xr:revisionPtr revIDLastSave="0" documentId="13_ncr:1_{33DA9078-465F-4354-82B2-4C2735235A4A}" xr6:coauthVersionLast="47" xr6:coauthVersionMax="47" xr10:uidLastSave="{00000000-0000-0000-0000-000000000000}"/>
  <bookViews>
    <workbookView xWindow="510" yWindow="105" windowWidth="14160" windowHeight="15120" xr2:uid="{6A39C88D-A02D-4857-89E2-E91040455456}"/>
  </bookViews>
  <sheets>
    <sheet name="Warner Music" sheetId="3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3" l="1"/>
  <c r="G68" i="3"/>
  <c r="H61" i="3"/>
  <c r="G61" i="3"/>
  <c r="G70" i="3" s="1"/>
  <c r="H48" i="3"/>
  <c r="G48" i="3"/>
  <c r="F71" i="3"/>
  <c r="I71" i="3"/>
  <c r="J71" i="3"/>
  <c r="E71" i="3"/>
  <c r="I61" i="3"/>
  <c r="J61" i="3"/>
  <c r="F70" i="3"/>
  <c r="H70" i="3"/>
  <c r="H71" i="3" s="1"/>
  <c r="I70" i="3"/>
  <c r="J70" i="3"/>
  <c r="E70" i="3"/>
  <c r="I68" i="3"/>
  <c r="I48" i="3"/>
  <c r="J68" i="3"/>
  <c r="F7" i="3"/>
  <c r="F5" i="3"/>
  <c r="J48" i="3"/>
  <c r="J29" i="3"/>
  <c r="I29" i="3"/>
  <c r="H29" i="3"/>
  <c r="G29" i="3"/>
  <c r="F29" i="3"/>
  <c r="E29" i="3"/>
  <c r="J27" i="3"/>
  <c r="I27" i="3"/>
  <c r="H27" i="3"/>
  <c r="G27" i="3"/>
  <c r="F27" i="3"/>
  <c r="J15" i="3"/>
  <c r="J18" i="3" s="1"/>
  <c r="J22" i="3" s="1"/>
  <c r="I15" i="3"/>
  <c r="I18" i="3" s="1"/>
  <c r="I22" i="3" s="1"/>
  <c r="H15" i="3"/>
  <c r="H18" i="3" s="1"/>
  <c r="H22" i="3" s="1"/>
  <c r="H30" i="3" s="1"/>
  <c r="G15" i="3"/>
  <c r="G18" i="3" s="1"/>
  <c r="G22" i="3" s="1"/>
  <c r="F15" i="3"/>
  <c r="F28" i="3" s="1"/>
  <c r="E15" i="3"/>
  <c r="E28" i="3" s="1"/>
  <c r="J98" i="3"/>
  <c r="I98" i="3"/>
  <c r="G112" i="3"/>
  <c r="H112" i="3"/>
  <c r="I112" i="3"/>
  <c r="J112" i="3"/>
  <c r="F112" i="3"/>
  <c r="F110" i="3"/>
  <c r="G110" i="3" s="1"/>
  <c r="H110" i="3" s="1"/>
  <c r="I110" i="3" s="1"/>
  <c r="J110" i="3" s="1"/>
  <c r="H130" i="3"/>
  <c r="I130" i="3"/>
  <c r="J130" i="3"/>
  <c r="G130" i="3"/>
  <c r="J128" i="3"/>
  <c r="I128" i="3"/>
  <c r="F128" i="3"/>
  <c r="G128" i="3"/>
  <c r="H128" i="3"/>
  <c r="E128" i="3"/>
  <c r="F120" i="3"/>
  <c r="G120" i="3"/>
  <c r="E120" i="3"/>
  <c r="E121" i="3" s="1"/>
  <c r="E112" i="3"/>
  <c r="I120" i="3"/>
  <c r="J120" i="3"/>
  <c r="H120" i="3"/>
  <c r="G71" i="3" l="1"/>
  <c r="F8" i="3"/>
  <c r="G28" i="3"/>
  <c r="H28" i="3"/>
  <c r="I28" i="3"/>
  <c r="J28" i="3"/>
  <c r="H121" i="3"/>
  <c r="G30" i="3"/>
  <c r="G24" i="3"/>
  <c r="I30" i="3"/>
  <c r="I24" i="3"/>
  <c r="J30" i="3"/>
  <c r="J24" i="3"/>
  <c r="H24" i="3"/>
  <c r="E18" i="3"/>
  <c r="E22" i="3" s="1"/>
  <c r="F18" i="3"/>
  <c r="F22" i="3" s="1"/>
  <c r="G121" i="3"/>
  <c r="J121" i="3"/>
  <c r="I121" i="3"/>
  <c r="F121" i="3"/>
  <c r="F30" i="3" l="1"/>
  <c r="F24" i="3"/>
  <c r="E30" i="3"/>
  <c r="E24" i="3"/>
</calcChain>
</file>

<file path=xl/sharedStrings.xml><?xml version="1.0" encoding="utf-8"?>
<sst xmlns="http://schemas.openxmlformats.org/spreadsheetml/2006/main" count="90" uniqueCount="82">
  <si>
    <t>Balance Sheet</t>
  </si>
  <si>
    <t>Cash</t>
  </si>
  <si>
    <t>Accounts Receivable</t>
  </si>
  <si>
    <t>Inventories</t>
  </si>
  <si>
    <t>Accounts Payable</t>
  </si>
  <si>
    <t>Accrued Liabilities</t>
  </si>
  <si>
    <t>Deferred Revenue</t>
  </si>
  <si>
    <t>Warner Music</t>
  </si>
  <si>
    <t>Fiscal Year</t>
  </si>
  <si>
    <t>Other Assets</t>
  </si>
  <si>
    <t>Total Assets</t>
  </si>
  <si>
    <t>1y Royalty Recoup</t>
  </si>
  <si>
    <t>"+1y Royalty Recoup</t>
  </si>
  <si>
    <t>PPE</t>
  </si>
  <si>
    <t>Operating Lease</t>
  </si>
  <si>
    <t>Goodwill</t>
  </si>
  <si>
    <t>Net intangible assets s.t amortization</t>
  </si>
  <si>
    <t>Intangible assets not subject to amortization</t>
  </si>
  <si>
    <t>Deferred Tax Asset</t>
  </si>
  <si>
    <t>Accrued Royalties</t>
  </si>
  <si>
    <t>Accruied Interest</t>
  </si>
  <si>
    <t>Operating lease</t>
  </si>
  <si>
    <t>Other current liabilites</t>
  </si>
  <si>
    <t>Long-Term Debt</t>
  </si>
  <si>
    <t>Ooperating Lease Liabilites</t>
  </si>
  <si>
    <t>Defered Taax Liabilites</t>
  </si>
  <si>
    <t>Other liabilities</t>
  </si>
  <si>
    <t>Total Liabilities</t>
  </si>
  <si>
    <t>Income Statement</t>
  </si>
  <si>
    <t>Revenue</t>
  </si>
  <si>
    <t>Cost of Revenue</t>
  </si>
  <si>
    <t>SGA</t>
  </si>
  <si>
    <t>Amortization</t>
  </si>
  <si>
    <t>Interest Exepens, Net</t>
  </si>
  <si>
    <t>Net Income</t>
  </si>
  <si>
    <t>Cash Flow</t>
  </si>
  <si>
    <t>DA</t>
  </si>
  <si>
    <t>Revenue By Type</t>
  </si>
  <si>
    <t>Digital</t>
  </si>
  <si>
    <t>Physical</t>
  </si>
  <si>
    <t>Recorded Music</t>
  </si>
  <si>
    <t>Performance</t>
  </si>
  <si>
    <t>Mechanical</t>
  </si>
  <si>
    <t>US REVENUE</t>
  </si>
  <si>
    <t>INTERNATIONAL Revenue</t>
  </si>
  <si>
    <t>Sync</t>
  </si>
  <si>
    <t>SG&amp;A</t>
  </si>
  <si>
    <t>Total Revenue</t>
  </si>
  <si>
    <t>Operating Income</t>
  </si>
  <si>
    <t>Total P&amp;D</t>
  </si>
  <si>
    <t>Income b4 tax</t>
  </si>
  <si>
    <t>Total Costs</t>
  </si>
  <si>
    <t>OIBDA</t>
  </si>
  <si>
    <t>OIBDA Growth Rate</t>
  </si>
  <si>
    <t>Net Income GR</t>
  </si>
  <si>
    <t>Total Revenue GR</t>
  </si>
  <si>
    <t>Digital GR</t>
  </si>
  <si>
    <t>Debt</t>
  </si>
  <si>
    <t>Price</t>
  </si>
  <si>
    <t>Shares</t>
  </si>
  <si>
    <t>MC</t>
  </si>
  <si>
    <t>Enterprise Value</t>
  </si>
  <si>
    <t>Gross Profit</t>
  </si>
  <si>
    <t>Other expense/income</t>
  </si>
  <si>
    <t>Pretax Profit</t>
  </si>
  <si>
    <t>Taxes</t>
  </si>
  <si>
    <t>EBITDA</t>
  </si>
  <si>
    <t>Extinguishment of debt</t>
  </si>
  <si>
    <t>Growth Rate &amp; Margins</t>
  </si>
  <si>
    <t>Revenue Growth</t>
  </si>
  <si>
    <t>Gross Profit Margin</t>
  </si>
  <si>
    <t>SGA % of sales</t>
  </si>
  <si>
    <t>Tax Rate</t>
  </si>
  <si>
    <t>Prepaid &amp; Other Current Assets</t>
  </si>
  <si>
    <t>Paid in Capital</t>
  </si>
  <si>
    <t>Accumulated Deficit</t>
  </si>
  <si>
    <t>Other loss</t>
  </si>
  <si>
    <t>Non Controllingh interest</t>
  </si>
  <si>
    <t>Total Equity</t>
  </si>
  <si>
    <t>Balance Check</t>
  </si>
  <si>
    <t>Common Stock  (Class B)</t>
  </si>
  <si>
    <t>Total Liability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</si>
</sst>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_);\(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616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quotePrefix="1"/>
    <xf numFmtId="9" fontId="0" fillId="0" borderId="0" xfId="1" applyFont="1"/>
    <xf numFmtId="9" fontId="1" fillId="0" borderId="0" xfId="1" applyFont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8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A467-5148-42F9-96DA-8C6649E27F5C}">
  <dimension ref="B3:J130"/>
  <sheetViews>
    <sheetView showGridLines="0" tabSelected="1" topLeftCell="B32" zoomScale="90" zoomScaleNormal="90" workbookViewId="0">
      <selection activeCell="G69" sqref="G69"/>
    </sheetView>
  </sheetViews>
  <sheetFormatPr defaultRowHeight="15" x14ac:dyDescent="0.25"/>
  <cols>
    <col min="2" max="2" width="22.28515625" customWidth="1"/>
    <col min="3" max="3" width="17.7109375" bestFit="1" customWidth="1"/>
    <col min="4" max="4" width="9.85546875" bestFit="1" customWidth="1"/>
    <col min="5" max="5" width="14.5703125" customWidth="1"/>
    <col min="6" max="7" width="13.140625" bestFit="1" customWidth="1"/>
    <col min="8" max="8" width="13.5703125" bestFit="1" customWidth="1"/>
    <col min="9" max="9" width="13.140625" bestFit="1" customWidth="1"/>
    <col min="10" max="10" width="13.5703125" bestFit="1" customWidth="1"/>
  </cols>
  <sheetData>
    <row r="3" spans="2:10" x14ac:dyDescent="0.25">
      <c r="B3" s="2" t="s">
        <v>7</v>
      </c>
      <c r="E3" t="s">
        <v>58</v>
      </c>
      <c r="F3" s="14">
        <v>33.19</v>
      </c>
      <c r="G3" s="2"/>
      <c r="H3" s="2"/>
    </row>
    <row r="4" spans="2:10" x14ac:dyDescent="0.25">
      <c r="B4" s="2"/>
      <c r="E4" t="s">
        <v>59</v>
      </c>
      <c r="F4">
        <v>1372</v>
      </c>
      <c r="G4" s="2"/>
      <c r="H4" s="2"/>
    </row>
    <row r="5" spans="2:10" x14ac:dyDescent="0.25">
      <c r="B5" s="2"/>
      <c r="E5" t="s">
        <v>60</v>
      </c>
      <c r="F5">
        <f>PRODUCT(F3:F4)</f>
        <v>45536.68</v>
      </c>
      <c r="G5" s="2"/>
      <c r="H5" s="2"/>
    </row>
    <row r="6" spans="2:10" x14ac:dyDescent="0.25">
      <c r="E6" t="s">
        <v>1</v>
      </c>
      <c r="F6">
        <v>720</v>
      </c>
      <c r="G6" s="2"/>
      <c r="H6" s="2"/>
    </row>
    <row r="7" spans="2:10" x14ac:dyDescent="0.25">
      <c r="E7" t="s">
        <v>57</v>
      </c>
      <c r="F7" s="6">
        <f>J57</f>
        <v>3732</v>
      </c>
      <c r="G7" s="2"/>
      <c r="H7" s="2"/>
    </row>
    <row r="8" spans="2:10" x14ac:dyDescent="0.25">
      <c r="B8" s="2"/>
      <c r="E8" t="s">
        <v>61</v>
      </c>
      <c r="F8" s="6">
        <f>SUM(F5:F7)</f>
        <v>49988.68</v>
      </c>
      <c r="G8" s="2"/>
      <c r="H8" s="2"/>
    </row>
    <row r="9" spans="2:10" x14ac:dyDescent="0.25">
      <c r="B9" s="2"/>
      <c r="E9" s="2"/>
      <c r="F9" s="2"/>
      <c r="G9" s="2"/>
      <c r="H9" s="2"/>
    </row>
    <row r="10" spans="2:10" x14ac:dyDescent="0.25">
      <c r="B10" s="7" t="s">
        <v>28</v>
      </c>
      <c r="C10" s="7"/>
      <c r="D10" s="7"/>
      <c r="E10" s="7"/>
      <c r="F10" s="7"/>
      <c r="G10" s="7"/>
      <c r="H10" s="7"/>
    </row>
    <row r="11" spans="2:10" x14ac:dyDescent="0.25">
      <c r="B11" s="16" t="s">
        <v>8</v>
      </c>
      <c r="C11" s="16"/>
      <c r="D11" s="16"/>
      <c r="E11" s="17">
        <v>43008</v>
      </c>
      <c r="F11" s="17">
        <v>43373</v>
      </c>
      <c r="G11" s="17">
        <v>43738</v>
      </c>
      <c r="H11" s="17">
        <v>44104</v>
      </c>
      <c r="I11" s="17">
        <v>44469</v>
      </c>
      <c r="J11" s="17">
        <v>44834</v>
      </c>
    </row>
    <row r="13" spans="2:10" x14ac:dyDescent="0.25">
      <c r="B13" t="s">
        <v>29</v>
      </c>
      <c r="E13" s="4">
        <v>3576</v>
      </c>
      <c r="F13" s="4">
        <v>4005</v>
      </c>
      <c r="G13" s="4">
        <v>4475</v>
      </c>
      <c r="H13" s="4">
        <v>4463</v>
      </c>
      <c r="I13" s="4">
        <v>5301</v>
      </c>
      <c r="J13" s="4">
        <v>5919</v>
      </c>
    </row>
    <row r="14" spans="2:10" x14ac:dyDescent="0.25">
      <c r="B14" t="s">
        <v>30</v>
      </c>
      <c r="E14" s="4">
        <v>-1931</v>
      </c>
      <c r="F14" s="4">
        <v>-2171</v>
      </c>
      <c r="G14" s="4">
        <v>-2401</v>
      </c>
      <c r="H14" s="4">
        <v>-2333</v>
      </c>
      <c r="I14" s="4">
        <v>-2742</v>
      </c>
      <c r="J14" s="4">
        <v>-3080</v>
      </c>
    </row>
    <row r="15" spans="2:10" x14ac:dyDescent="0.25">
      <c r="B15" s="1" t="s">
        <v>62</v>
      </c>
      <c r="C15" s="1"/>
      <c r="D15" s="1"/>
      <c r="E15" s="5">
        <f>SUM(E13:E14)</f>
        <v>1645</v>
      </c>
      <c r="F15" s="5">
        <f t="shared" ref="F15" si="0">SUM(F13:F14)</f>
        <v>1834</v>
      </c>
      <c r="G15" s="5">
        <f t="shared" ref="G15" si="1">SUM(G13:G14)</f>
        <v>2074</v>
      </c>
      <c r="H15" s="5">
        <f>SUM(H13:H14)</f>
        <v>2130</v>
      </c>
      <c r="I15" s="5">
        <f>SUM(I13:I14)</f>
        <v>2559</v>
      </c>
      <c r="J15" s="5">
        <f>SUM(J13:J14)</f>
        <v>2839</v>
      </c>
    </row>
    <row r="16" spans="2:10" x14ac:dyDescent="0.25">
      <c r="B16" t="s">
        <v>31</v>
      </c>
      <c r="E16" s="4">
        <v>-1222</v>
      </c>
      <c r="F16" s="4">
        <v>-1411</v>
      </c>
      <c r="G16" s="4">
        <v>-1510</v>
      </c>
      <c r="H16" s="4">
        <v>-2169</v>
      </c>
      <c r="I16" s="4">
        <v>-1721</v>
      </c>
      <c r="J16" s="4">
        <v>-1862</v>
      </c>
    </row>
    <row r="17" spans="2:10" x14ac:dyDescent="0.25">
      <c r="B17" t="s">
        <v>32</v>
      </c>
      <c r="E17" s="4">
        <v>-201</v>
      </c>
      <c r="F17" s="4">
        <v>-206</v>
      </c>
      <c r="G17" s="4">
        <v>-208</v>
      </c>
      <c r="H17" s="4">
        <v>-190</v>
      </c>
      <c r="I17" s="4">
        <v>-229</v>
      </c>
      <c r="J17" s="4">
        <v>-263</v>
      </c>
    </row>
    <row r="18" spans="2:10" x14ac:dyDescent="0.25">
      <c r="B18" s="1" t="s">
        <v>66</v>
      </c>
      <c r="C18" s="1"/>
      <c r="D18" s="1"/>
      <c r="E18" s="5">
        <f>SUM(E15:E17)</f>
        <v>222</v>
      </c>
      <c r="F18" s="5">
        <f t="shared" ref="F18" si="2">SUM(F15:F17)</f>
        <v>217</v>
      </c>
      <c r="G18" s="5">
        <f t="shared" ref="G18" si="3">SUM(G15:G17)</f>
        <v>356</v>
      </c>
      <c r="H18" s="5">
        <f>SUM(H15:H17)</f>
        <v>-229</v>
      </c>
      <c r="I18" s="5">
        <f>SUM(I15:I17)</f>
        <v>609</v>
      </c>
      <c r="J18" s="5">
        <f>SUM(J15:J17)</f>
        <v>714</v>
      </c>
    </row>
    <row r="19" spans="2:10" x14ac:dyDescent="0.25">
      <c r="B19" t="s">
        <v>67</v>
      </c>
      <c r="C19" s="1"/>
      <c r="D19" s="1"/>
      <c r="E19" s="4">
        <v>-35</v>
      </c>
      <c r="F19" s="4">
        <v>-31</v>
      </c>
      <c r="G19" s="4">
        <v>-7</v>
      </c>
      <c r="H19" s="4">
        <v>-34</v>
      </c>
      <c r="I19" s="4">
        <v>-22</v>
      </c>
      <c r="J19" s="4">
        <v>0</v>
      </c>
    </row>
    <row r="20" spans="2:10" x14ac:dyDescent="0.25">
      <c r="B20" t="s">
        <v>33</v>
      </c>
      <c r="E20" s="4">
        <v>-149</v>
      </c>
      <c r="F20" s="4">
        <v>-138</v>
      </c>
      <c r="G20" s="4">
        <v>-142</v>
      </c>
      <c r="H20" s="4">
        <v>-127</v>
      </c>
      <c r="I20" s="4">
        <v>-122</v>
      </c>
      <c r="J20" s="4">
        <v>-125</v>
      </c>
    </row>
    <row r="21" spans="2:10" x14ac:dyDescent="0.25">
      <c r="B21" t="s">
        <v>63</v>
      </c>
      <c r="E21" s="4">
        <v>-40</v>
      </c>
      <c r="F21" s="4">
        <v>394</v>
      </c>
      <c r="G21" s="4">
        <v>60</v>
      </c>
      <c r="H21" s="4">
        <v>-57</v>
      </c>
      <c r="I21" s="4">
        <v>-9</v>
      </c>
      <c r="J21" s="4">
        <v>151</v>
      </c>
    </row>
    <row r="22" spans="2:10" x14ac:dyDescent="0.25">
      <c r="B22" s="1" t="s">
        <v>64</v>
      </c>
      <c r="E22" s="5">
        <f>SUM(E18:E21)</f>
        <v>-2</v>
      </c>
      <c r="F22" s="5">
        <f t="shared" ref="F22" si="4">SUM(F18:F21)</f>
        <v>442</v>
      </c>
      <c r="G22" s="5">
        <f t="shared" ref="G22" si="5">SUM(G18:G21)</f>
        <v>267</v>
      </c>
      <c r="H22" s="5">
        <f>SUM(H18:H21)</f>
        <v>-447</v>
      </c>
      <c r="I22" s="5">
        <f t="shared" ref="I22" si="6">SUM(I18:I21)</f>
        <v>456</v>
      </c>
      <c r="J22" s="5">
        <f t="shared" ref="J22" si="7">SUM(J18:J21)</f>
        <v>740</v>
      </c>
    </row>
    <row r="23" spans="2:10" x14ac:dyDescent="0.25">
      <c r="B23" t="s">
        <v>65</v>
      </c>
      <c r="E23" s="4">
        <v>151</v>
      </c>
      <c r="F23" s="4">
        <v>-130</v>
      </c>
      <c r="G23" s="4">
        <v>-9</v>
      </c>
      <c r="H23" s="4">
        <v>-23</v>
      </c>
      <c r="I23" s="4">
        <v>-149</v>
      </c>
      <c r="J23" s="4">
        <v>-185</v>
      </c>
    </row>
    <row r="24" spans="2:10" x14ac:dyDescent="0.25">
      <c r="B24" s="1" t="s">
        <v>34</v>
      </c>
      <c r="C24" s="1"/>
      <c r="D24" s="1"/>
      <c r="E24" s="5">
        <f>SUM(E22:E23)</f>
        <v>149</v>
      </c>
      <c r="F24" s="5">
        <f t="shared" ref="F24" si="8">SUM(F22:F23)</f>
        <v>312</v>
      </c>
      <c r="G24" s="5">
        <f t="shared" ref="G24" si="9">SUM(G22:G23)</f>
        <v>258</v>
      </c>
      <c r="H24" s="5">
        <f>SUM(H22:H23)</f>
        <v>-470</v>
      </c>
      <c r="I24" s="5">
        <f>SUM(I22:I23)</f>
        <v>307</v>
      </c>
      <c r="J24" s="5">
        <f>SUM(J22:J23)</f>
        <v>555</v>
      </c>
    </row>
    <row r="26" spans="2:10" x14ac:dyDescent="0.25">
      <c r="B26" s="2" t="s">
        <v>68</v>
      </c>
    </row>
    <row r="27" spans="2:10" x14ac:dyDescent="0.25">
      <c r="B27" t="s">
        <v>69</v>
      </c>
      <c r="C27" s="15"/>
      <c r="D27" s="15"/>
      <c r="E27" s="15"/>
      <c r="F27" s="15">
        <f>F13/E13-1</f>
        <v>0.11996644295302006</v>
      </c>
      <c r="G27" s="15">
        <f t="shared" ref="G27:H27" si="10">G13/F13-1</f>
        <v>0.11735330836454438</v>
      </c>
      <c r="H27" s="15">
        <f t="shared" si="10"/>
        <v>-2.6815642458100086E-3</v>
      </c>
      <c r="I27" s="15">
        <f>I13/H13-1</f>
        <v>0.1877660766300695</v>
      </c>
      <c r="J27" s="15">
        <f>J13/I13-1</f>
        <v>0.11658177702320316</v>
      </c>
    </row>
    <row r="28" spans="2:10" x14ac:dyDescent="0.25">
      <c r="B28" t="s">
        <v>70</v>
      </c>
      <c r="C28" s="15"/>
      <c r="D28" s="15"/>
      <c r="E28" s="15">
        <f>E15/E13</f>
        <v>0.46001118568232663</v>
      </c>
      <c r="F28" s="15">
        <f t="shared" ref="F28:G28" si="11">F15/F13</f>
        <v>0.45792759051186016</v>
      </c>
      <c r="G28" s="15">
        <f t="shared" si="11"/>
        <v>0.46346368715083797</v>
      </c>
      <c r="H28" s="15">
        <f>H15/H13</f>
        <v>0.47725745014564197</v>
      </c>
      <c r="I28" s="15">
        <f t="shared" ref="I28:J28" si="12">I15/I13</f>
        <v>0.48273910582908885</v>
      </c>
      <c r="J28" s="15">
        <f t="shared" si="12"/>
        <v>0.47964183139043759</v>
      </c>
    </row>
    <row r="29" spans="2:10" x14ac:dyDescent="0.25">
      <c r="B29" t="s">
        <v>71</v>
      </c>
      <c r="C29" s="15"/>
      <c r="D29" s="15"/>
      <c r="E29" s="15">
        <f>-E16/E13</f>
        <v>0.34172259507829977</v>
      </c>
      <c r="F29" s="15">
        <f t="shared" ref="F29:G29" si="13">-F16/F13</f>
        <v>0.35230961298377028</v>
      </c>
      <c r="G29" s="15">
        <f t="shared" si="13"/>
        <v>0.33743016759776534</v>
      </c>
      <c r="H29" s="15">
        <f>-H16/H13</f>
        <v>0.48599596683844948</v>
      </c>
      <c r="I29" s="15">
        <f t="shared" ref="I29:J29" si="14">-I16/I13</f>
        <v>0.32465572533484249</v>
      </c>
      <c r="J29" s="15">
        <f t="shared" si="14"/>
        <v>0.31458016556850821</v>
      </c>
    </row>
    <row r="30" spans="2:10" x14ac:dyDescent="0.25">
      <c r="B30" t="s">
        <v>72</v>
      </c>
      <c r="C30" s="15"/>
      <c r="D30" s="15"/>
      <c r="E30" s="15">
        <f>-(E23/E22)</f>
        <v>75.5</v>
      </c>
      <c r="F30" s="15">
        <f t="shared" ref="F30:J30" si="15">-(F23/F22)</f>
        <v>0.29411764705882354</v>
      </c>
      <c r="G30" s="15">
        <f t="shared" si="15"/>
        <v>3.3707865168539325E-2</v>
      </c>
      <c r="H30" s="15">
        <f t="shared" si="15"/>
        <v>-5.145413870246085E-2</v>
      </c>
      <c r="I30" s="15">
        <f t="shared" si="15"/>
        <v>0.3267543859649123</v>
      </c>
      <c r="J30" s="15">
        <f t="shared" si="15"/>
        <v>0.25</v>
      </c>
    </row>
    <row r="31" spans="2:10" x14ac:dyDescent="0.25">
      <c r="B31" s="1"/>
      <c r="E31" s="2"/>
      <c r="F31" s="2"/>
      <c r="G31" s="2"/>
      <c r="H31" s="2"/>
    </row>
    <row r="32" spans="2:10" x14ac:dyDescent="0.25">
      <c r="B32" s="7" t="s">
        <v>0</v>
      </c>
      <c r="C32" s="7"/>
      <c r="D32" s="7"/>
      <c r="E32" s="7"/>
      <c r="F32" s="7"/>
      <c r="G32" s="7"/>
      <c r="H32" s="7"/>
    </row>
    <row r="33" spans="2:10" x14ac:dyDescent="0.25">
      <c r="B33" s="8" t="s">
        <v>8</v>
      </c>
      <c r="C33" s="8"/>
      <c r="D33" s="8"/>
      <c r="E33" s="9">
        <v>43008</v>
      </c>
      <c r="F33" s="9">
        <v>43373</v>
      </c>
      <c r="G33" s="9">
        <v>43738</v>
      </c>
      <c r="H33" s="9">
        <v>44104</v>
      </c>
      <c r="I33" s="9">
        <v>44469</v>
      </c>
      <c r="J33" s="9">
        <v>44834</v>
      </c>
    </row>
    <row r="34" spans="2:10" x14ac:dyDescent="0.25">
      <c r="C34" s="4"/>
      <c r="D34" s="4"/>
      <c r="E34" s="4"/>
      <c r="F34" s="4"/>
      <c r="G34" s="4"/>
      <c r="H34" s="4"/>
      <c r="I34" s="4"/>
    </row>
    <row r="35" spans="2:10" x14ac:dyDescent="0.25">
      <c r="B35" t="s">
        <v>1</v>
      </c>
      <c r="C35" s="4"/>
      <c r="D35" s="4"/>
      <c r="E35" s="4"/>
      <c r="F35" s="4"/>
      <c r="G35" s="4">
        <v>619</v>
      </c>
      <c r="H35" s="4">
        <v>553</v>
      </c>
      <c r="I35" s="4">
        <v>499</v>
      </c>
      <c r="J35" s="3">
        <v>584</v>
      </c>
    </row>
    <row r="36" spans="2:10" x14ac:dyDescent="0.25">
      <c r="B36" t="s">
        <v>2</v>
      </c>
      <c r="C36" s="4"/>
      <c r="D36" s="4"/>
      <c r="E36" s="4"/>
      <c r="F36" s="4"/>
      <c r="G36" s="4">
        <v>775</v>
      </c>
      <c r="H36" s="4">
        <v>771</v>
      </c>
      <c r="I36" s="4">
        <v>839</v>
      </c>
      <c r="J36" s="3">
        <v>984</v>
      </c>
    </row>
    <row r="37" spans="2:10" x14ac:dyDescent="0.25">
      <c r="B37" t="s">
        <v>3</v>
      </c>
      <c r="C37" s="4"/>
      <c r="D37" s="4"/>
      <c r="E37" s="4"/>
      <c r="F37" s="4"/>
      <c r="G37" s="4">
        <v>74</v>
      </c>
      <c r="H37" s="4">
        <v>79</v>
      </c>
      <c r="I37" s="4">
        <v>99</v>
      </c>
      <c r="J37" s="3">
        <v>108</v>
      </c>
    </row>
    <row r="38" spans="2:10" x14ac:dyDescent="0.25">
      <c r="B38" t="s">
        <v>11</v>
      </c>
      <c r="C38" s="4"/>
      <c r="D38" s="4"/>
      <c r="E38" s="4"/>
      <c r="F38" s="4"/>
      <c r="G38" s="4">
        <v>170</v>
      </c>
      <c r="H38" s="4">
        <v>220</v>
      </c>
      <c r="I38" s="4">
        <v>373</v>
      </c>
      <c r="J38" s="3">
        <v>372</v>
      </c>
    </row>
    <row r="39" spans="2:10" x14ac:dyDescent="0.25">
      <c r="B39" t="s">
        <v>73</v>
      </c>
      <c r="C39" s="4"/>
      <c r="D39" s="4"/>
      <c r="E39" s="4"/>
      <c r="F39" s="4"/>
      <c r="G39" s="4">
        <v>53</v>
      </c>
      <c r="H39" s="4">
        <v>55</v>
      </c>
      <c r="I39" s="4">
        <v>86</v>
      </c>
      <c r="J39" s="3">
        <v>91</v>
      </c>
    </row>
    <row r="40" spans="2:10" x14ac:dyDescent="0.25">
      <c r="B40" t="s">
        <v>12</v>
      </c>
      <c r="C40" s="4"/>
      <c r="D40" s="4"/>
      <c r="E40" s="4"/>
      <c r="F40" s="4"/>
      <c r="G40" s="4">
        <v>208</v>
      </c>
      <c r="H40" s="4">
        <v>269</v>
      </c>
      <c r="I40" s="4">
        <v>457</v>
      </c>
      <c r="J40" s="3">
        <v>503</v>
      </c>
    </row>
    <row r="41" spans="2:10" x14ac:dyDescent="0.25">
      <c r="B41" t="s">
        <v>13</v>
      </c>
      <c r="C41" s="4"/>
      <c r="D41" s="4"/>
      <c r="E41" s="4"/>
      <c r="F41" s="4"/>
      <c r="G41" s="4">
        <v>300</v>
      </c>
      <c r="H41" s="4">
        <v>331</v>
      </c>
      <c r="I41" s="4">
        <v>364</v>
      </c>
      <c r="J41" s="3">
        <v>415</v>
      </c>
    </row>
    <row r="42" spans="2:10" x14ac:dyDescent="0.25">
      <c r="B42" t="s">
        <v>14</v>
      </c>
      <c r="C42" s="4"/>
      <c r="D42" s="4"/>
      <c r="E42" s="4"/>
      <c r="F42" s="4"/>
      <c r="G42" s="4">
        <v>0</v>
      </c>
      <c r="H42" s="4">
        <v>273</v>
      </c>
      <c r="I42" s="4">
        <v>268</v>
      </c>
      <c r="J42" s="3">
        <v>226</v>
      </c>
    </row>
    <row r="43" spans="2:10" x14ac:dyDescent="0.25">
      <c r="B43" t="s">
        <v>15</v>
      </c>
      <c r="C43" s="4"/>
      <c r="D43" s="4"/>
      <c r="E43" s="4"/>
      <c r="F43" s="4"/>
      <c r="G43" s="4">
        <v>1761</v>
      </c>
      <c r="H43" s="4">
        <v>1831</v>
      </c>
      <c r="I43" s="4">
        <v>1830</v>
      </c>
      <c r="J43" s="3">
        <v>1920</v>
      </c>
    </row>
    <row r="44" spans="2:10" x14ac:dyDescent="0.25">
      <c r="B44" t="s">
        <v>16</v>
      </c>
      <c r="C44" s="4"/>
      <c r="D44" s="4"/>
      <c r="E44" s="4"/>
      <c r="F44" s="4"/>
      <c r="G44" s="4">
        <v>1723</v>
      </c>
      <c r="H44" s="4">
        <v>1653</v>
      </c>
      <c r="I44" s="4">
        <v>2017</v>
      </c>
      <c r="J44" s="3">
        <v>2239</v>
      </c>
    </row>
    <row r="45" spans="2:10" x14ac:dyDescent="0.25">
      <c r="B45" t="s">
        <v>17</v>
      </c>
      <c r="C45" s="4"/>
      <c r="D45" s="4"/>
      <c r="E45" s="4"/>
      <c r="F45" s="4"/>
      <c r="G45" s="4">
        <v>151</v>
      </c>
      <c r="H45" s="4">
        <v>154</v>
      </c>
      <c r="I45" s="4">
        <v>154</v>
      </c>
      <c r="J45" s="3">
        <v>145</v>
      </c>
    </row>
    <row r="46" spans="2:10" x14ac:dyDescent="0.25">
      <c r="B46" t="s">
        <v>18</v>
      </c>
      <c r="C46" s="4"/>
      <c r="D46" s="4"/>
      <c r="E46" s="4"/>
      <c r="F46" s="4"/>
      <c r="G46" s="4">
        <v>38</v>
      </c>
      <c r="H46" s="4">
        <v>68</v>
      </c>
      <c r="I46" s="4">
        <v>31</v>
      </c>
      <c r="J46" s="3">
        <v>29</v>
      </c>
    </row>
    <row r="47" spans="2:10" x14ac:dyDescent="0.25">
      <c r="B47" t="s">
        <v>9</v>
      </c>
      <c r="C47" s="4"/>
      <c r="D47" s="4"/>
      <c r="E47" s="4"/>
      <c r="F47" s="4"/>
      <c r="G47" s="4">
        <v>145</v>
      </c>
      <c r="H47" s="4">
        <v>153</v>
      </c>
      <c r="I47" s="4">
        <v>194</v>
      </c>
      <c r="J47" s="3">
        <v>212</v>
      </c>
    </row>
    <row r="48" spans="2:10" x14ac:dyDescent="0.25">
      <c r="B48" s="1" t="s">
        <v>10</v>
      </c>
      <c r="C48" s="4"/>
      <c r="D48" s="4"/>
      <c r="E48" s="4"/>
      <c r="F48" s="4"/>
      <c r="G48" s="1">
        <f>SUM(G35:G47)</f>
        <v>6017</v>
      </c>
      <c r="H48" s="1">
        <f>SUM(H35:H47)</f>
        <v>6410</v>
      </c>
      <c r="I48" s="1">
        <f>SUM(I35:I47)</f>
        <v>7211</v>
      </c>
      <c r="J48" s="1">
        <f>SUM(J35:J47)</f>
        <v>7828</v>
      </c>
    </row>
    <row r="49" spans="2:10" x14ac:dyDescent="0.25">
      <c r="C49" s="4"/>
      <c r="D49" s="4"/>
      <c r="E49" s="4"/>
      <c r="F49" s="4"/>
      <c r="G49" s="4"/>
      <c r="H49" s="4"/>
      <c r="I49" s="4"/>
    </row>
    <row r="50" spans="2:10" x14ac:dyDescent="0.25">
      <c r="B50" t="s">
        <v>4</v>
      </c>
      <c r="C50" s="4"/>
      <c r="D50" s="4"/>
      <c r="E50" s="4"/>
      <c r="F50" s="4"/>
      <c r="G50" s="4">
        <v>260</v>
      </c>
      <c r="H50" s="4">
        <v>264</v>
      </c>
      <c r="I50" s="4">
        <v>302</v>
      </c>
      <c r="J50" s="4">
        <v>268</v>
      </c>
    </row>
    <row r="51" spans="2:10" x14ac:dyDescent="0.25">
      <c r="B51" t="s">
        <v>19</v>
      </c>
      <c r="C51" s="4"/>
      <c r="D51" s="4"/>
      <c r="E51" s="4"/>
      <c r="F51" s="4"/>
      <c r="G51" s="4">
        <v>1567</v>
      </c>
      <c r="H51" s="4">
        <v>1628</v>
      </c>
      <c r="I51" s="4">
        <v>1880</v>
      </c>
      <c r="J51" s="4">
        <v>1918</v>
      </c>
    </row>
    <row r="52" spans="2:10" x14ac:dyDescent="0.25">
      <c r="B52" t="s">
        <v>5</v>
      </c>
      <c r="C52" s="4"/>
      <c r="D52" s="4"/>
      <c r="E52" s="4"/>
      <c r="F52" s="4"/>
      <c r="G52" s="4">
        <v>492</v>
      </c>
      <c r="H52" s="4">
        <v>382</v>
      </c>
      <c r="I52" s="4">
        <v>461</v>
      </c>
      <c r="J52" s="4">
        <v>457</v>
      </c>
    </row>
    <row r="53" spans="2:10" x14ac:dyDescent="0.25">
      <c r="B53" t="s">
        <v>20</v>
      </c>
      <c r="C53" s="4"/>
      <c r="D53" s="4"/>
      <c r="E53" s="4"/>
      <c r="F53" s="4"/>
      <c r="G53" s="4">
        <v>34</v>
      </c>
      <c r="H53" s="4">
        <v>30</v>
      </c>
      <c r="I53" s="4">
        <v>14</v>
      </c>
      <c r="J53" s="4">
        <v>17</v>
      </c>
    </row>
    <row r="54" spans="2:10" x14ac:dyDescent="0.25">
      <c r="B54" t="s">
        <v>21</v>
      </c>
      <c r="C54" s="4"/>
      <c r="D54" s="4"/>
      <c r="E54" s="4"/>
      <c r="F54" s="4"/>
      <c r="G54" s="4">
        <v>0</v>
      </c>
      <c r="H54" s="4">
        <v>39</v>
      </c>
      <c r="I54" s="4">
        <v>43</v>
      </c>
      <c r="J54" s="4">
        <v>40</v>
      </c>
    </row>
    <row r="55" spans="2:10" x14ac:dyDescent="0.25">
      <c r="B55" t="s">
        <v>6</v>
      </c>
      <c r="C55" s="4"/>
      <c r="D55" s="4"/>
      <c r="E55" s="4"/>
      <c r="F55" s="4"/>
      <c r="G55" s="4">
        <v>180</v>
      </c>
      <c r="H55" s="4">
        <v>297</v>
      </c>
      <c r="I55" s="4">
        <v>348</v>
      </c>
      <c r="J55" s="4">
        <v>423</v>
      </c>
    </row>
    <row r="56" spans="2:10" x14ac:dyDescent="0.25">
      <c r="B56" t="s">
        <v>22</v>
      </c>
      <c r="C56" s="4"/>
      <c r="D56" s="4"/>
      <c r="E56" s="4"/>
      <c r="F56" s="4"/>
      <c r="G56" s="4">
        <v>286</v>
      </c>
      <c r="H56" s="4">
        <v>80</v>
      </c>
      <c r="I56" s="4">
        <v>102</v>
      </c>
      <c r="J56" s="4">
        <v>245</v>
      </c>
    </row>
    <row r="57" spans="2:10" x14ac:dyDescent="0.25">
      <c r="B57" t="s">
        <v>23</v>
      </c>
      <c r="C57" s="4"/>
      <c r="D57" s="4"/>
      <c r="E57" s="4"/>
      <c r="F57" s="4"/>
      <c r="G57" s="4">
        <v>2974</v>
      </c>
      <c r="H57" s="4">
        <v>3104</v>
      </c>
      <c r="I57" s="4">
        <v>3346</v>
      </c>
      <c r="J57" s="4">
        <v>3732</v>
      </c>
    </row>
    <row r="58" spans="2:10" x14ac:dyDescent="0.25">
      <c r="B58" t="s">
        <v>24</v>
      </c>
      <c r="C58" s="4"/>
      <c r="D58" s="4"/>
      <c r="E58" s="4"/>
      <c r="F58" s="4"/>
      <c r="G58" s="4">
        <v>0</v>
      </c>
      <c r="H58" s="4">
        <v>299</v>
      </c>
      <c r="I58" s="4">
        <v>287</v>
      </c>
      <c r="J58" s="4">
        <v>241</v>
      </c>
    </row>
    <row r="59" spans="2:10" x14ac:dyDescent="0.25">
      <c r="B59" t="s">
        <v>25</v>
      </c>
      <c r="C59" s="4"/>
      <c r="D59" s="4"/>
      <c r="E59" s="4"/>
      <c r="F59" s="4"/>
      <c r="G59" s="4">
        <v>172</v>
      </c>
      <c r="H59" s="4">
        <v>163</v>
      </c>
      <c r="I59" s="4">
        <v>207</v>
      </c>
      <c r="J59" s="4">
        <v>220</v>
      </c>
    </row>
    <row r="60" spans="2:10" x14ac:dyDescent="0.25">
      <c r="B60" t="s">
        <v>26</v>
      </c>
      <c r="C60" s="4"/>
      <c r="D60" s="4"/>
      <c r="E60" s="4"/>
      <c r="F60" s="4"/>
      <c r="G60" s="4">
        <v>321</v>
      </c>
      <c r="H60" s="4">
        <v>169</v>
      </c>
      <c r="I60" s="4">
        <v>175</v>
      </c>
      <c r="J60" s="4">
        <v>99</v>
      </c>
    </row>
    <row r="61" spans="2:10" x14ac:dyDescent="0.25">
      <c r="B61" s="1" t="s">
        <v>27</v>
      </c>
      <c r="C61" s="4"/>
      <c r="D61" s="4"/>
      <c r="E61" s="4"/>
      <c r="F61" s="4"/>
      <c r="G61" s="5">
        <f>SUM(G50:G60)</f>
        <v>6286</v>
      </c>
      <c r="H61" s="5">
        <f>SUM(H50:H60)</f>
        <v>6455</v>
      </c>
      <c r="I61" s="5">
        <f>(SUM(I50:I60))</f>
        <v>7165</v>
      </c>
      <c r="J61" s="5">
        <f>((SUM(J50:J60)))</f>
        <v>7660</v>
      </c>
    </row>
    <row r="62" spans="2:10" x14ac:dyDescent="0.25">
      <c r="C62" s="4"/>
      <c r="D62" s="4"/>
      <c r="E62" s="4"/>
      <c r="F62" s="4"/>
      <c r="G62" s="4"/>
      <c r="H62" s="4"/>
      <c r="I62" s="4"/>
      <c r="J62" s="6"/>
    </row>
    <row r="63" spans="2:10" x14ac:dyDescent="0.25">
      <c r="B63" t="s">
        <v>80</v>
      </c>
      <c r="C63" s="4"/>
      <c r="D63" s="4"/>
      <c r="E63" s="4"/>
      <c r="F63" s="4"/>
      <c r="G63" s="4">
        <v>1</v>
      </c>
      <c r="H63" s="4">
        <v>1</v>
      </c>
      <c r="I63" s="4">
        <v>1</v>
      </c>
      <c r="J63" s="6">
        <v>1</v>
      </c>
    </row>
    <row r="64" spans="2:10" x14ac:dyDescent="0.25">
      <c r="B64" t="s">
        <v>74</v>
      </c>
      <c r="C64" s="4"/>
      <c r="D64" s="4"/>
      <c r="E64" s="4"/>
      <c r="F64" s="4"/>
      <c r="G64" s="4">
        <v>1127</v>
      </c>
      <c r="H64" s="4">
        <v>1907</v>
      </c>
      <c r="I64" s="4">
        <v>1942</v>
      </c>
      <c r="J64" s="4">
        <v>1975</v>
      </c>
    </row>
    <row r="65" spans="2:10" x14ac:dyDescent="0.25">
      <c r="B65" t="s">
        <v>75</v>
      </c>
      <c r="C65" s="4"/>
      <c r="D65" s="4"/>
      <c r="E65" s="4"/>
      <c r="F65" s="4"/>
      <c r="G65" s="4">
        <v>-1177</v>
      </c>
      <c r="H65" s="4">
        <v>-1749</v>
      </c>
      <c r="I65" s="4">
        <v>-1710</v>
      </c>
      <c r="J65" s="4">
        <v>-1477</v>
      </c>
    </row>
    <row r="66" spans="2:10" x14ac:dyDescent="0.25">
      <c r="B66" t="s">
        <v>76</v>
      </c>
      <c r="C66" s="4"/>
      <c r="D66" s="4"/>
      <c r="E66" s="4"/>
      <c r="F66" s="4"/>
      <c r="G66" s="4">
        <v>-240</v>
      </c>
      <c r="H66" s="4">
        <v>-222</v>
      </c>
      <c r="I66" s="4">
        <v>-202</v>
      </c>
      <c r="J66" s="4">
        <v>-347</v>
      </c>
    </row>
    <row r="67" spans="2:10" x14ac:dyDescent="0.25">
      <c r="B67" t="s">
        <v>77</v>
      </c>
      <c r="C67" s="4"/>
      <c r="D67" s="4"/>
      <c r="E67" s="4"/>
      <c r="F67" s="4"/>
      <c r="G67" s="4">
        <v>20</v>
      </c>
      <c r="H67" s="4">
        <v>18</v>
      </c>
      <c r="I67" s="4">
        <v>15</v>
      </c>
      <c r="J67" s="4">
        <v>16</v>
      </c>
    </row>
    <row r="68" spans="2:10" x14ac:dyDescent="0.25">
      <c r="B68" s="1" t="s">
        <v>78</v>
      </c>
      <c r="C68" s="4"/>
      <c r="D68" s="4"/>
      <c r="E68" s="4"/>
      <c r="F68" s="4"/>
      <c r="G68" s="4">
        <f>SUM(G63:G67)</f>
        <v>-269</v>
      </c>
      <c r="H68" s="4">
        <f>SUM(H63:H67)</f>
        <v>-45</v>
      </c>
      <c r="I68" s="5">
        <f>SUM(I63:I67)</f>
        <v>46</v>
      </c>
      <c r="J68" s="5">
        <f>SUM(J63:J67)</f>
        <v>168</v>
      </c>
    </row>
    <row r="69" spans="2:10" x14ac:dyDescent="0.25">
      <c r="B69" s="1"/>
      <c r="C69" s="1"/>
      <c r="D69" s="1"/>
      <c r="E69" s="1"/>
      <c r="F69" s="1"/>
      <c r="G69" s="1"/>
      <c r="H69" s="1"/>
      <c r="I69" s="4"/>
    </row>
    <row r="70" spans="2:10" x14ac:dyDescent="0.25">
      <c r="B70" s="1" t="s">
        <v>81</v>
      </c>
      <c r="C70" s="1"/>
      <c r="D70" s="1"/>
      <c r="E70" s="5">
        <f>E61+E68</f>
        <v>0</v>
      </c>
      <c r="F70" s="5">
        <f t="shared" ref="F70:J70" si="16">F61+F68</f>
        <v>0</v>
      </c>
      <c r="G70" s="5">
        <f t="shared" si="16"/>
        <v>6017</v>
      </c>
      <c r="H70" s="5">
        <f t="shared" si="16"/>
        <v>6410</v>
      </c>
      <c r="I70" s="5">
        <f t="shared" si="16"/>
        <v>7211</v>
      </c>
      <c r="J70" s="5">
        <f t="shared" si="16"/>
        <v>7828</v>
      </c>
    </row>
    <row r="71" spans="2:10" x14ac:dyDescent="0.25">
      <c r="B71" s="18" t="s">
        <v>79</v>
      </c>
      <c r="E71" s="6">
        <f>E48-E70</f>
        <v>0</v>
      </c>
      <c r="F71" s="6">
        <f t="shared" ref="F71:J71" si="17">F48-F70</f>
        <v>0</v>
      </c>
      <c r="G71" s="6">
        <f t="shared" si="17"/>
        <v>0</v>
      </c>
      <c r="H71" s="6">
        <f t="shared" si="17"/>
        <v>0</v>
      </c>
      <c r="I71" s="6">
        <f t="shared" si="17"/>
        <v>0</v>
      </c>
      <c r="J71" s="6">
        <f t="shared" si="17"/>
        <v>0</v>
      </c>
    </row>
    <row r="77" spans="2:10" s="1" customFormat="1" x14ac:dyDescent="0.25">
      <c r="B77"/>
      <c r="C77"/>
      <c r="D77"/>
      <c r="E77"/>
      <c r="F77"/>
      <c r="G77"/>
      <c r="H77"/>
      <c r="I77"/>
      <c r="J77"/>
    </row>
    <row r="95" spans="2:10" x14ac:dyDescent="0.25">
      <c r="B95" s="7" t="s">
        <v>35</v>
      </c>
      <c r="C95" s="7"/>
      <c r="D95" s="7"/>
      <c r="E95" s="7"/>
      <c r="F95" s="7"/>
      <c r="G95" s="7"/>
      <c r="H95" s="7"/>
    </row>
    <row r="96" spans="2:10" x14ac:dyDescent="0.25">
      <c r="B96" t="s">
        <v>8</v>
      </c>
      <c r="I96" s="9">
        <v>44561</v>
      </c>
      <c r="J96" s="9">
        <v>44926</v>
      </c>
    </row>
    <row r="98" spans="2:10" x14ac:dyDescent="0.25">
      <c r="B98" t="s">
        <v>34</v>
      </c>
      <c r="I98" s="6">
        <f>I88</f>
        <v>0</v>
      </c>
      <c r="J98" s="6">
        <f>J88</f>
        <v>0</v>
      </c>
    </row>
    <row r="99" spans="2:10" x14ac:dyDescent="0.25">
      <c r="B99" t="s">
        <v>36</v>
      </c>
      <c r="I99">
        <v>81</v>
      </c>
      <c r="J99">
        <v>84</v>
      </c>
    </row>
    <row r="107" spans="2:10" x14ac:dyDescent="0.25">
      <c r="B107" s="7" t="s">
        <v>37</v>
      </c>
      <c r="C107" s="7"/>
      <c r="D107" s="7"/>
      <c r="E107" s="7"/>
      <c r="F107" s="7"/>
      <c r="G107" s="7"/>
      <c r="H107" s="7"/>
    </row>
    <row r="108" spans="2:10" x14ac:dyDescent="0.25">
      <c r="B108" t="s">
        <v>8</v>
      </c>
      <c r="C108">
        <v>15</v>
      </c>
      <c r="D108">
        <v>16</v>
      </c>
      <c r="E108" s="10">
        <v>17</v>
      </c>
      <c r="F108" s="10">
        <v>18</v>
      </c>
      <c r="G108">
        <v>19</v>
      </c>
      <c r="H108" s="13">
        <v>20</v>
      </c>
      <c r="I108">
        <v>21</v>
      </c>
      <c r="J108">
        <v>22</v>
      </c>
    </row>
    <row r="109" spans="2:10" x14ac:dyDescent="0.25">
      <c r="B109" t="s">
        <v>38</v>
      </c>
      <c r="E109">
        <v>1692</v>
      </c>
      <c r="F109">
        <v>2019</v>
      </c>
      <c r="G109">
        <v>2343</v>
      </c>
      <c r="H109">
        <v>2568</v>
      </c>
      <c r="I109">
        <v>3105</v>
      </c>
      <c r="J109">
        <v>3305</v>
      </c>
    </row>
    <row r="110" spans="2:10" x14ac:dyDescent="0.25">
      <c r="B110" t="s">
        <v>56</v>
      </c>
      <c r="F110" s="11">
        <f>(F109-E110)/E109</f>
        <v>1.1932624113475176</v>
      </c>
      <c r="G110" s="11">
        <f t="shared" ref="G110:J110" si="18">(G109-F110)/F109</f>
        <v>1.1598844663638694</v>
      </c>
      <c r="H110" s="11">
        <f t="shared" si="18"/>
        <v>1.0955356873809798</v>
      </c>
      <c r="I110" s="11">
        <f t="shared" si="18"/>
        <v>1.2086855390625464</v>
      </c>
      <c r="J110" s="11">
        <f t="shared" si="18"/>
        <v>1.0640229676202697</v>
      </c>
    </row>
    <row r="111" spans="2:10" x14ac:dyDescent="0.25">
      <c r="B111" t="s">
        <v>39</v>
      </c>
      <c r="E111">
        <v>667</v>
      </c>
      <c r="F111">
        <v>630</v>
      </c>
      <c r="G111">
        <v>559</v>
      </c>
      <c r="H111">
        <v>434</v>
      </c>
      <c r="I111">
        <v>549</v>
      </c>
      <c r="J111">
        <v>563</v>
      </c>
    </row>
    <row r="112" spans="2:10" x14ac:dyDescent="0.25">
      <c r="B112" s="1" t="s">
        <v>49</v>
      </c>
      <c r="C112" s="1"/>
      <c r="D112" s="1"/>
      <c r="E112" s="1">
        <f>SUM(E109:E111)</f>
        <v>2359</v>
      </c>
      <c r="F112" s="1">
        <f>SUM(F109,F111)</f>
        <v>2649</v>
      </c>
      <c r="G112" s="1">
        <f t="shared" ref="G112:J112" si="19">SUM(G109,G111)</f>
        <v>2902</v>
      </c>
      <c r="H112" s="1">
        <f t="shared" si="19"/>
        <v>3002</v>
      </c>
      <c r="I112" s="1">
        <f t="shared" si="19"/>
        <v>3654</v>
      </c>
      <c r="J112" s="1">
        <f t="shared" si="19"/>
        <v>3868</v>
      </c>
    </row>
    <row r="113" spans="2:10" x14ac:dyDescent="0.25">
      <c r="B113" t="s">
        <v>40</v>
      </c>
      <c r="E113">
        <v>3020</v>
      </c>
      <c r="F113">
        <v>3360</v>
      </c>
      <c r="G113">
        <v>3840</v>
      </c>
      <c r="H113">
        <v>3810</v>
      </c>
      <c r="I113">
        <v>4544</v>
      </c>
      <c r="J113">
        <v>4966</v>
      </c>
    </row>
    <row r="114" spans="2:10" x14ac:dyDescent="0.25">
      <c r="B114" t="s">
        <v>41</v>
      </c>
      <c r="E114">
        <v>197</v>
      </c>
      <c r="F114">
        <v>212</v>
      </c>
      <c r="G114">
        <v>183</v>
      </c>
      <c r="H114">
        <v>142</v>
      </c>
      <c r="I114">
        <v>122</v>
      </c>
      <c r="J114">
        <v>159</v>
      </c>
    </row>
    <row r="115" spans="2:10" x14ac:dyDescent="0.25">
      <c r="B115" t="s">
        <v>38</v>
      </c>
      <c r="E115">
        <v>187</v>
      </c>
      <c r="F115">
        <v>237</v>
      </c>
      <c r="G115">
        <v>271</v>
      </c>
      <c r="H115">
        <v>337</v>
      </c>
      <c r="I115">
        <v>436</v>
      </c>
      <c r="J115">
        <v>563</v>
      </c>
    </row>
    <row r="116" spans="2:10" x14ac:dyDescent="0.25">
      <c r="B116" t="s">
        <v>45</v>
      </c>
      <c r="E116">
        <v>112</v>
      </c>
      <c r="F116">
        <v>119</v>
      </c>
      <c r="G116">
        <v>120</v>
      </c>
      <c r="H116">
        <v>119</v>
      </c>
      <c r="I116">
        <v>144</v>
      </c>
      <c r="J116">
        <v>172</v>
      </c>
    </row>
    <row r="117" spans="2:10" x14ac:dyDescent="0.25">
      <c r="B117" t="s">
        <v>42</v>
      </c>
      <c r="E117">
        <v>65</v>
      </c>
      <c r="F117">
        <v>72</v>
      </c>
      <c r="G117">
        <v>55</v>
      </c>
      <c r="H117">
        <v>48</v>
      </c>
      <c r="I117">
        <v>49</v>
      </c>
      <c r="J117">
        <v>50</v>
      </c>
    </row>
    <row r="118" spans="2:10" x14ac:dyDescent="0.25">
      <c r="B118" t="s">
        <v>43</v>
      </c>
      <c r="E118">
        <v>1587</v>
      </c>
      <c r="F118">
        <v>1754</v>
      </c>
      <c r="G118">
        <v>1956</v>
      </c>
      <c r="H118">
        <v>1934</v>
      </c>
      <c r="I118">
        <v>2363</v>
      </c>
      <c r="J118">
        <v>2744</v>
      </c>
    </row>
    <row r="119" spans="2:10" x14ac:dyDescent="0.25">
      <c r="B119" t="s">
        <v>44</v>
      </c>
      <c r="E119">
        <v>2005</v>
      </c>
      <c r="F119">
        <v>2259</v>
      </c>
      <c r="G119">
        <v>2527</v>
      </c>
      <c r="H119">
        <v>2533</v>
      </c>
      <c r="I119">
        <v>2942</v>
      </c>
      <c r="J119">
        <v>3180</v>
      </c>
    </row>
    <row r="120" spans="2:10" x14ac:dyDescent="0.25">
      <c r="B120" s="1" t="s">
        <v>47</v>
      </c>
      <c r="D120" s="1">
        <v>3246</v>
      </c>
      <c r="E120" s="1">
        <f>SUM(E118:E119)</f>
        <v>3592</v>
      </c>
      <c r="F120" s="1">
        <f t="shared" ref="F120:G120" si="20">SUM(F118:F119)</f>
        <v>4013</v>
      </c>
      <c r="G120" s="1">
        <f t="shared" si="20"/>
        <v>4483</v>
      </c>
      <c r="H120" s="1">
        <f>SUM(H118:H119)</f>
        <v>4467</v>
      </c>
      <c r="I120" s="1">
        <f t="shared" ref="I120:J120" si="21">SUM(I118:I119)</f>
        <v>5305</v>
      </c>
      <c r="J120" s="1">
        <f t="shared" si="21"/>
        <v>5924</v>
      </c>
    </row>
    <row r="121" spans="2:10" x14ac:dyDescent="0.25">
      <c r="B121" s="1" t="s">
        <v>55</v>
      </c>
      <c r="D121" s="1"/>
      <c r="E121" s="12">
        <f>(E120-D120)/D120</f>
        <v>0.10659272951324707</v>
      </c>
      <c r="F121" s="12">
        <f t="shared" ref="F121:J121" si="22">(F120-E120)/E120</f>
        <v>0.11720489977728285</v>
      </c>
      <c r="G121" s="12">
        <f t="shared" si="22"/>
        <v>0.1171193620732619</v>
      </c>
      <c r="H121" s="12">
        <f t="shared" si="22"/>
        <v>-3.5690385902297571E-3</v>
      </c>
      <c r="I121" s="12">
        <f t="shared" si="22"/>
        <v>0.18759794045220507</v>
      </c>
      <c r="J121" s="12">
        <f t="shared" si="22"/>
        <v>0.11668237511781339</v>
      </c>
    </row>
    <row r="122" spans="2:10" x14ac:dyDescent="0.25">
      <c r="B122" t="s">
        <v>30</v>
      </c>
      <c r="D122" s="6">
        <v>-1707</v>
      </c>
      <c r="E122" s="6">
        <v>-1931</v>
      </c>
      <c r="F122" s="6">
        <v>-2171</v>
      </c>
      <c r="G122" s="6">
        <v>-2401</v>
      </c>
      <c r="H122" s="6">
        <v>-2333</v>
      </c>
      <c r="I122" s="6">
        <v>-2742</v>
      </c>
      <c r="J122" s="6">
        <v>-3080</v>
      </c>
    </row>
    <row r="123" spans="2:10" x14ac:dyDescent="0.25">
      <c r="B123" t="s">
        <v>46</v>
      </c>
      <c r="D123" s="6">
        <v>-1082</v>
      </c>
      <c r="E123" s="6">
        <v>-1222</v>
      </c>
      <c r="F123" s="6">
        <v>-1411</v>
      </c>
      <c r="G123" s="6">
        <v>-1510</v>
      </c>
      <c r="H123" s="6">
        <v>-2169</v>
      </c>
      <c r="I123" s="6">
        <v>-1721</v>
      </c>
      <c r="J123" s="6">
        <v>-1862</v>
      </c>
    </row>
    <row r="124" spans="2:10" x14ac:dyDescent="0.25">
      <c r="B124" s="1" t="s">
        <v>51</v>
      </c>
      <c r="C124" s="1"/>
      <c r="D124" s="5">
        <v>-3032</v>
      </c>
      <c r="E124" s="5">
        <v>-3354</v>
      </c>
      <c r="F124" s="5">
        <v>-3788</v>
      </c>
      <c r="G124" s="5">
        <v>-4119</v>
      </c>
      <c r="H124" s="5">
        <v>-4692</v>
      </c>
      <c r="I124" s="5">
        <v>-4692</v>
      </c>
      <c r="J124" s="5">
        <v>-5205</v>
      </c>
    </row>
    <row r="125" spans="2:10" x14ac:dyDescent="0.25">
      <c r="B125" t="s">
        <v>48</v>
      </c>
      <c r="D125">
        <v>214</v>
      </c>
      <c r="E125" s="6">
        <v>222</v>
      </c>
      <c r="F125" s="6">
        <v>217</v>
      </c>
      <c r="G125" s="6">
        <v>356</v>
      </c>
      <c r="H125" s="6">
        <v>-229</v>
      </c>
      <c r="I125" s="6">
        <v>609</v>
      </c>
      <c r="J125" s="6">
        <v>-714</v>
      </c>
    </row>
    <row r="126" spans="2:10" x14ac:dyDescent="0.25">
      <c r="B126" t="s">
        <v>50</v>
      </c>
      <c r="D126">
        <v>41</v>
      </c>
      <c r="E126" s="6">
        <v>-2</v>
      </c>
      <c r="F126" s="6">
        <v>422</v>
      </c>
      <c r="G126" s="6">
        <v>267</v>
      </c>
      <c r="H126" s="6">
        <v>-447</v>
      </c>
      <c r="I126" s="6">
        <v>456</v>
      </c>
    </row>
    <row r="127" spans="2:10" s="1" customFormat="1" x14ac:dyDescent="0.25">
      <c r="B127" s="1" t="s">
        <v>34</v>
      </c>
      <c r="D127" s="1">
        <v>30</v>
      </c>
      <c r="E127" s="5">
        <v>149</v>
      </c>
      <c r="F127" s="5">
        <v>312</v>
      </c>
      <c r="G127" s="1">
        <v>258</v>
      </c>
      <c r="H127" s="5">
        <v>-470</v>
      </c>
      <c r="I127" s="1">
        <v>307</v>
      </c>
      <c r="J127" s="1">
        <v>555</v>
      </c>
    </row>
    <row r="128" spans="2:10" s="1" customFormat="1" x14ac:dyDescent="0.25">
      <c r="B128" s="1" t="s">
        <v>54</v>
      </c>
      <c r="E128" s="12">
        <f>(E127-D127)/D127</f>
        <v>3.9666666666666668</v>
      </c>
      <c r="F128" s="12">
        <f t="shared" ref="F128:H128" si="23">(F127-E127)/E127</f>
        <v>1.0939597315436242</v>
      </c>
      <c r="G128" s="12">
        <f t="shared" si="23"/>
        <v>-0.17307692307692307</v>
      </c>
      <c r="H128" s="12">
        <f t="shared" si="23"/>
        <v>-2.8217054263565893</v>
      </c>
      <c r="I128" s="12">
        <f>(I127-H127)/ABS(H127)</f>
        <v>1.6531914893617021</v>
      </c>
      <c r="J128" s="12">
        <f>(J127-I127)/ABS(I127)</f>
        <v>0.80781758957654726</v>
      </c>
    </row>
    <row r="129" spans="2:10" x14ac:dyDescent="0.25">
      <c r="B129" t="s">
        <v>52</v>
      </c>
      <c r="F129" s="6">
        <v>883</v>
      </c>
      <c r="G129" s="6">
        <v>635</v>
      </c>
      <c r="H129" s="6">
        <v>32</v>
      </c>
      <c r="I129" s="6">
        <v>915</v>
      </c>
      <c r="J129" s="6">
        <v>1053</v>
      </c>
    </row>
    <row r="130" spans="2:10" x14ac:dyDescent="0.25">
      <c r="B130" t="s">
        <v>53</v>
      </c>
      <c r="G130" s="11">
        <f>(G129-F129)/F129</f>
        <v>-0.2808607021517554</v>
      </c>
      <c r="H130" s="11">
        <f t="shared" ref="H130:J130" si="24">(H129-G129)/G129</f>
        <v>-0.94960629921259843</v>
      </c>
      <c r="I130" s="11">
        <f t="shared" si="24"/>
        <v>27.59375</v>
      </c>
      <c r="J130" s="11">
        <f t="shared" si="24"/>
        <v>0.15081967213114755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Warner 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jacharles</dc:creator>
  <cp:lastModifiedBy>jacharles</cp:lastModifiedBy>
  <dcterms:created xsi:type="dcterms:W3CDTF">2023-02-12T03:08:27Z</dcterms:created>
  <dcterms:modified xsi:type="dcterms:W3CDTF">2023-02-24T05:33:46Z</dcterms:modified>
</cp:coreProperties>
</file>