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13_ncr:1_{526227D6-8EF7-4958-A097-48B186DE9774}" xr6:coauthVersionLast="47" xr6:coauthVersionMax="47" xr10:uidLastSave="{00000000-0000-0000-0000-000000000000}"/>
  <bookViews>
    <workbookView xWindow="19290" yWindow="1560" windowWidth="19020" windowHeight="19155" activeTab="1" xr2:uid="{265F6D15-6622-4893-BDC3-D1E3807CD4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C29" i="2"/>
  <c r="C30" i="2" s="1"/>
  <c r="B29" i="2"/>
  <c r="B30" i="2" s="1"/>
  <c r="D30" i="2"/>
  <c r="D29" i="2"/>
  <c r="D22" i="2"/>
  <c r="D23" i="2" s="1"/>
  <c r="C23" i="2"/>
  <c r="C22" i="2"/>
  <c r="B22" i="2"/>
  <c r="B23" i="2" s="1"/>
  <c r="C21" i="2"/>
  <c r="D21" i="2"/>
  <c r="B21" i="2"/>
  <c r="C15" i="2"/>
  <c r="D15" i="2"/>
  <c r="B15" i="2"/>
  <c r="B12" i="2"/>
  <c r="D12" i="2"/>
  <c r="C12" i="2"/>
  <c r="C32" i="2" s="1"/>
  <c r="K4" i="1"/>
  <c r="K7" i="1" s="1"/>
  <c r="K5" i="1"/>
  <c r="K6" i="1"/>
  <c r="C2" i="2"/>
  <c r="D2" i="2" s="1"/>
  <c r="E2" i="2" s="1"/>
  <c r="D32" i="2" l="1"/>
</calcChain>
</file>

<file path=xl/sharedStrings.xml><?xml version="1.0" encoding="utf-8"?>
<sst xmlns="http://schemas.openxmlformats.org/spreadsheetml/2006/main" count="33" uniqueCount="33">
  <si>
    <t>Solarwinfds Corporation</t>
  </si>
  <si>
    <t>Price</t>
  </si>
  <si>
    <t>SO</t>
  </si>
  <si>
    <t>MC</t>
  </si>
  <si>
    <t>Cash</t>
  </si>
  <si>
    <t>Debt</t>
  </si>
  <si>
    <t>EV</t>
  </si>
  <si>
    <t>subscription ARR</t>
  </si>
  <si>
    <t>total ARR</t>
  </si>
  <si>
    <t>number in thousands</t>
  </si>
  <si>
    <t>employees</t>
  </si>
  <si>
    <t>subscription rev</t>
  </si>
  <si>
    <t>mainentence rev</t>
  </si>
  <si>
    <t>license rev</t>
  </si>
  <si>
    <t>total rev</t>
  </si>
  <si>
    <t>rev yoy</t>
  </si>
  <si>
    <t>net retention rate</t>
  </si>
  <si>
    <t>edjusted EBITDA</t>
  </si>
  <si>
    <t>op cash flow</t>
  </si>
  <si>
    <t>capex</t>
  </si>
  <si>
    <t>cost of recurring rev</t>
  </si>
  <si>
    <t>amortization of acquired tech</t>
  </si>
  <si>
    <t>gross progit</t>
  </si>
  <si>
    <t>s&amp;m</t>
  </si>
  <si>
    <t>r&amp;d</t>
  </si>
  <si>
    <t>g&amp;a</t>
  </si>
  <si>
    <t>amortization of acquired intangibles</t>
  </si>
  <si>
    <t>goodwill impairment</t>
  </si>
  <si>
    <t>income exp</t>
  </si>
  <si>
    <t>op income</t>
  </si>
  <si>
    <t>net loss</t>
  </si>
  <si>
    <t>fcf</t>
  </si>
  <si>
    <t>ev/fcf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</si>
</sst>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0_);\(0\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8" fontId="0" fillId="0" borderId="0" xfId="0" applyNumberFormat="1"/>
    <xf numFmtId="0" fontId="0" fillId="0" borderId="0" xfId="0" applyFont="1"/>
    <xf numFmtId="9" fontId="0" fillId="0" borderId="0" xfId="1" applyFont="1"/>
    <xf numFmtId="0" fontId="0" fillId="0" borderId="0" xfId="0" applyBorder="1"/>
    <xf numFmtId="9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6" fontId="0" fillId="0" borderId="0" xfId="0" applyNumberFormat="1"/>
    <xf numFmtId="5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35E1-E157-4DE1-BD99-5539B667A654}">
  <dimension ref="B2:K8"/>
  <sheetViews>
    <sheetView topLeftCell="G1" zoomScale="160" zoomScaleNormal="160" workbookViewId="0">
      <selection activeCell="K8" sqref="K8"/>
    </sheetView>
  </sheetViews>
  <sheetFormatPr defaultRowHeight="15" x14ac:dyDescent="0.25"/>
  <cols>
    <col min="11" max="11" width="13.85546875" bestFit="1" customWidth="1"/>
  </cols>
  <sheetData>
    <row r="2" spans="2:11" x14ac:dyDescent="0.25">
      <c r="B2" t="s">
        <v>0</v>
      </c>
      <c r="J2" t="s">
        <v>1</v>
      </c>
      <c r="K2" s="2">
        <v>12.51</v>
      </c>
    </row>
    <row r="3" spans="2:11" x14ac:dyDescent="0.25">
      <c r="J3" t="s">
        <v>2</v>
      </c>
      <c r="K3">
        <v>169407</v>
      </c>
    </row>
    <row r="4" spans="2:11" x14ac:dyDescent="0.25">
      <c r="J4" t="s">
        <v>3</v>
      </c>
      <c r="K4" s="10">
        <f>K3*K2</f>
        <v>2119281.5699999998</v>
      </c>
    </row>
    <row r="5" spans="2:11" x14ac:dyDescent="0.25">
      <c r="J5" t="s">
        <v>4</v>
      </c>
      <c r="K5">
        <f>158845+10705</f>
        <v>169550</v>
      </c>
    </row>
    <row r="6" spans="2:11" x14ac:dyDescent="0.25">
      <c r="J6" t="s">
        <v>5</v>
      </c>
      <c r="K6">
        <f>454835</f>
        <v>454835</v>
      </c>
    </row>
    <row r="7" spans="2:11" x14ac:dyDescent="0.25">
      <c r="J7" t="s">
        <v>6</v>
      </c>
      <c r="K7" s="9">
        <f>K4+K6-K5</f>
        <v>2404566.5699999998</v>
      </c>
    </row>
    <row r="8" spans="2:11" x14ac:dyDescent="0.25">
      <c r="J8" t="s">
        <v>32</v>
      </c>
      <c r="K8" s="11">
        <f>K7/Sheet2!D30</f>
        <v>14.533669612204438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7000-17F1-40F7-AAFC-8352AC8A5D6B}">
  <dimension ref="A1:E32"/>
  <sheetViews>
    <sheetView tabSelected="1" zoomScale="175" zoomScaleNormal="1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3" sqref="C13"/>
    </sheetView>
  </sheetViews>
  <sheetFormatPr defaultRowHeight="15" x14ac:dyDescent="0.25"/>
  <cols>
    <col min="1" max="1" width="33.85546875" bestFit="1" customWidth="1"/>
    <col min="11" max="11" width="17.7109375" bestFit="1" customWidth="1"/>
  </cols>
  <sheetData>
    <row r="1" spans="1:5" x14ac:dyDescent="0.25">
      <c r="D1" t="s">
        <v>9</v>
      </c>
    </row>
    <row r="2" spans="1:5" x14ac:dyDescent="0.25">
      <c r="B2" s="1">
        <v>2021</v>
      </c>
      <c r="C2" s="1">
        <f>B2+1</f>
        <v>2022</v>
      </c>
      <c r="D2" s="1">
        <f t="shared" ref="D2:E2" si="0">C2+1</f>
        <v>2023</v>
      </c>
      <c r="E2" s="1">
        <f t="shared" si="0"/>
        <v>2024</v>
      </c>
    </row>
    <row r="3" spans="1:5" x14ac:dyDescent="0.25">
      <c r="A3" t="s">
        <v>10</v>
      </c>
      <c r="B3" s="1"/>
      <c r="C3" s="3">
        <v>2305</v>
      </c>
      <c r="D3" s="3">
        <v>2103</v>
      </c>
      <c r="E3" s="1"/>
    </row>
    <row r="4" spans="1:5" x14ac:dyDescent="0.25">
      <c r="A4" t="s">
        <v>7</v>
      </c>
      <c r="C4">
        <v>174508</v>
      </c>
      <c r="D4">
        <v>233176</v>
      </c>
    </row>
    <row r="5" spans="1:5" x14ac:dyDescent="0.25">
      <c r="A5" t="s">
        <v>8</v>
      </c>
      <c r="C5">
        <v>635900</v>
      </c>
      <c r="D5">
        <v>684118</v>
      </c>
    </row>
    <row r="6" spans="1:5" x14ac:dyDescent="0.25">
      <c r="A6" t="s">
        <v>16</v>
      </c>
      <c r="B6" s="6">
        <v>0.97</v>
      </c>
      <c r="C6" s="6">
        <v>0.96</v>
      </c>
      <c r="D6" s="6">
        <v>0.97</v>
      </c>
    </row>
    <row r="8" spans="1:5" s="5" customFormat="1" x14ac:dyDescent="0.25"/>
    <row r="9" spans="1:5" x14ac:dyDescent="0.25">
      <c r="A9" t="s">
        <v>11</v>
      </c>
      <c r="B9">
        <v>124601</v>
      </c>
      <c r="C9">
        <v>167676</v>
      </c>
      <c r="D9">
        <v>234236</v>
      </c>
    </row>
    <row r="10" spans="1:5" x14ac:dyDescent="0.25">
      <c r="A10" t="s">
        <v>12</v>
      </c>
      <c r="B10">
        <v>479415</v>
      </c>
      <c r="C10">
        <v>458901</v>
      </c>
      <c r="D10">
        <v>462072</v>
      </c>
    </row>
    <row r="11" spans="1:5" x14ac:dyDescent="0.25">
      <c r="A11" t="s">
        <v>13</v>
      </c>
      <c r="B11">
        <v>114616</v>
      </c>
      <c r="C11">
        <v>92790</v>
      </c>
      <c r="D11">
        <v>62432</v>
      </c>
    </row>
    <row r="12" spans="1:5" s="1" customFormat="1" x14ac:dyDescent="0.25">
      <c r="A12" s="1" t="s">
        <v>14</v>
      </c>
      <c r="B12" s="1">
        <f>SUM(B9:B11)</f>
        <v>718632</v>
      </c>
      <c r="C12" s="1">
        <f>SUM(C9:C11)</f>
        <v>719367</v>
      </c>
      <c r="D12" s="1">
        <f>SUM(D9:D11)</f>
        <v>758740</v>
      </c>
    </row>
    <row r="13" spans="1:5" x14ac:dyDescent="0.25">
      <c r="A13" t="s">
        <v>20</v>
      </c>
      <c r="B13" s="7">
        <v>-67043</v>
      </c>
      <c r="C13" s="7">
        <v>-67848</v>
      </c>
      <c r="D13" s="7">
        <v>-73636</v>
      </c>
    </row>
    <row r="14" spans="1:5" x14ac:dyDescent="0.25">
      <c r="A14" t="s">
        <v>21</v>
      </c>
      <c r="B14" s="7">
        <v>-159973</v>
      </c>
      <c r="C14" s="7">
        <v>-28135</v>
      </c>
      <c r="D14" s="7">
        <v>-13369</v>
      </c>
    </row>
    <row r="15" spans="1:5" s="1" customFormat="1" x14ac:dyDescent="0.25">
      <c r="A15" s="1" t="s">
        <v>22</v>
      </c>
      <c r="B15" s="8">
        <f>SUM(B12:B14)</f>
        <v>491616</v>
      </c>
      <c r="C15" s="8">
        <f t="shared" ref="C15:D15" si="1">SUM(C12:C14)</f>
        <v>623384</v>
      </c>
      <c r="D15" s="8">
        <f t="shared" si="1"/>
        <v>671735</v>
      </c>
    </row>
    <row r="16" spans="1:5" x14ac:dyDescent="0.25">
      <c r="A16" t="s">
        <v>23</v>
      </c>
      <c r="B16" s="7">
        <v>-236383</v>
      </c>
      <c r="C16" s="7">
        <v>-257746</v>
      </c>
      <c r="D16" s="7">
        <v>-249265</v>
      </c>
    </row>
    <row r="17" spans="1:4" x14ac:dyDescent="0.25">
      <c r="A17" t="s">
        <v>24</v>
      </c>
      <c r="B17" s="7">
        <v>-101813</v>
      </c>
      <c r="C17" s="7">
        <v>-92330</v>
      </c>
      <c r="D17" s="7">
        <v>-100173</v>
      </c>
    </row>
    <row r="18" spans="1:4" x14ac:dyDescent="0.25">
      <c r="A18" t="s">
        <v>25</v>
      </c>
      <c r="B18" s="7">
        <v>-130977</v>
      </c>
      <c r="C18" s="7">
        <v>-149461</v>
      </c>
      <c r="D18" s="7">
        <v>-123716</v>
      </c>
    </row>
    <row r="19" spans="1:4" x14ac:dyDescent="0.25">
      <c r="A19" t="s">
        <v>26</v>
      </c>
      <c r="B19" s="7">
        <v>-55314</v>
      </c>
      <c r="C19" s="7">
        <v>-52325</v>
      </c>
      <c r="D19" s="7">
        <v>-48208</v>
      </c>
    </row>
    <row r="20" spans="1:4" x14ac:dyDescent="0.25">
      <c r="A20" t="s">
        <v>27</v>
      </c>
      <c r="B20" s="7"/>
      <c r="C20" s="7">
        <v>-891101</v>
      </c>
      <c r="D20" s="7"/>
    </row>
    <row r="21" spans="1:4" s="1" customFormat="1" x14ac:dyDescent="0.25">
      <c r="A21" s="1" t="s">
        <v>29</v>
      </c>
      <c r="B21" s="8">
        <f>SUM(B15:B20)</f>
        <v>-32871</v>
      </c>
      <c r="C21" s="8">
        <f t="shared" ref="C21:D21" si="2">SUM(C15:C20)</f>
        <v>-819579</v>
      </c>
      <c r="D21" s="8">
        <f t="shared" si="2"/>
        <v>150373</v>
      </c>
    </row>
    <row r="22" spans="1:4" x14ac:dyDescent="0.25">
      <c r="A22" t="s">
        <v>28</v>
      </c>
      <c r="B22" s="7">
        <f>-64522+454+32469+13062</f>
        <v>-18537</v>
      </c>
      <c r="C22" s="7">
        <f>-83374-5074-21386</f>
        <v>-109834</v>
      </c>
      <c r="D22" s="7">
        <f>-115848-386-43248</f>
        <v>-159482</v>
      </c>
    </row>
    <row r="23" spans="1:4" x14ac:dyDescent="0.25">
      <c r="A23" t="s">
        <v>30</v>
      </c>
      <c r="B23" s="7">
        <f>SUM(B21:B22)</f>
        <v>-51408</v>
      </c>
      <c r="C23" s="7">
        <f t="shared" ref="C23:D23" si="3">SUM(C21:C22)</f>
        <v>-929413</v>
      </c>
      <c r="D23" s="7">
        <f t="shared" si="3"/>
        <v>-9109</v>
      </c>
    </row>
    <row r="24" spans="1:4" x14ac:dyDescent="0.25">
      <c r="B24" s="7"/>
      <c r="C24" s="7"/>
      <c r="D24" s="7"/>
    </row>
    <row r="25" spans="1:4" x14ac:dyDescent="0.25">
      <c r="B25" s="7"/>
      <c r="C25" s="7"/>
      <c r="D25" s="7"/>
    </row>
    <row r="27" spans="1:4" x14ac:dyDescent="0.25">
      <c r="A27" t="s">
        <v>17</v>
      </c>
      <c r="B27">
        <v>303298</v>
      </c>
      <c r="C27">
        <v>280429</v>
      </c>
      <c r="D27">
        <v>328575</v>
      </c>
    </row>
    <row r="28" spans="1:4" x14ac:dyDescent="0.25">
      <c r="A28" t="s">
        <v>18</v>
      </c>
      <c r="B28">
        <v>118092</v>
      </c>
      <c r="C28">
        <v>154506</v>
      </c>
      <c r="D28">
        <v>183465</v>
      </c>
    </row>
    <row r="29" spans="1:4" x14ac:dyDescent="0.25">
      <c r="A29" t="s">
        <v>19</v>
      </c>
      <c r="B29" s="7">
        <f>-9252-4406</f>
        <v>-13658</v>
      </c>
      <c r="C29" s="7">
        <f>-7463-13037</f>
        <v>-20500</v>
      </c>
      <c r="D29" s="7">
        <f>-4343-13674</f>
        <v>-18017</v>
      </c>
    </row>
    <row r="30" spans="1:4" x14ac:dyDescent="0.25">
      <c r="A30" t="s">
        <v>31</v>
      </c>
      <c r="B30">
        <f>SUM(B28:B29)</f>
        <v>104434</v>
      </c>
      <c r="C30">
        <f>SUM(C28:C29)</f>
        <v>134006</v>
      </c>
      <c r="D30">
        <f>SUM(D28:D29)</f>
        <v>165448</v>
      </c>
    </row>
    <row r="32" spans="1:4" x14ac:dyDescent="0.25">
      <c r="A32" t="s">
        <v>15</v>
      </c>
      <c r="C32" s="4">
        <f>C12/B12-1</f>
        <v>1.0227766088901635E-3</v>
      </c>
      <c r="D32" s="4">
        <f>D12/C12-1</f>
        <v>5.47328415120516E-2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2024-10-26T03:54:05Z</dcterms:created>
  <dcterms:modified xsi:type="dcterms:W3CDTF">2024-10-26T04:58:54Z</dcterms:modified>
</cp:coreProperties>
</file>