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CAEE769A-D223-41DB-BF7A-4959EB1C37C3}" xr6:coauthVersionLast="47" xr6:coauthVersionMax="47" xr10:uidLastSave="{00000000-0000-0000-0000-000000000000}"/>
  <bookViews>
    <workbookView xWindow="19095" yWindow="0" windowWidth="19410" windowHeight="20985" activeTab="1" xr2:uid="{55AFEE1C-3CAB-41BC-B8D3-3B2E9E6544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2" l="1"/>
  <c r="B35" i="2"/>
  <c r="C35" i="2"/>
  <c r="C36" i="2"/>
  <c r="D36" i="2"/>
  <c r="B36" i="2"/>
  <c r="D40" i="2"/>
  <c r="E40" i="2"/>
  <c r="C40" i="2"/>
  <c r="C41" i="2"/>
  <c r="D41" i="2"/>
  <c r="B41" i="2"/>
  <c r="D38" i="2"/>
  <c r="E38" i="2"/>
  <c r="C38" i="2"/>
  <c r="D26" i="2"/>
  <c r="C26" i="2"/>
  <c r="D22" i="2"/>
  <c r="C22" i="2"/>
  <c r="C27" i="2" s="1"/>
  <c r="C30" i="2" s="1"/>
  <c r="B26" i="2"/>
  <c r="B22" i="2"/>
  <c r="E46" i="2"/>
  <c r="E47" i="2"/>
  <c r="E45" i="2"/>
  <c r="D2" i="2"/>
  <c r="E2" i="2" s="1"/>
  <c r="F2" i="2" s="1"/>
  <c r="G2" i="2" s="1"/>
  <c r="G35" i="2"/>
  <c r="G36" i="2" s="1"/>
  <c r="F35" i="2"/>
  <c r="F36" i="2" s="1"/>
  <c r="E35" i="2"/>
  <c r="E36" i="2" s="1"/>
  <c r="G26" i="2"/>
  <c r="F26" i="2"/>
  <c r="E26" i="2"/>
  <c r="E22" i="2"/>
  <c r="E41" i="2" s="1"/>
  <c r="G12" i="2"/>
  <c r="G45" i="2" s="1"/>
  <c r="F12" i="2"/>
  <c r="F45" i="2" s="1"/>
  <c r="G15" i="2"/>
  <c r="G46" i="2" s="1"/>
  <c r="G18" i="2"/>
  <c r="G47" i="2" s="1"/>
  <c r="F18" i="2"/>
  <c r="F47" i="2" s="1"/>
  <c r="F15" i="2"/>
  <c r="F46" i="2" s="1"/>
  <c r="G21" i="2"/>
  <c r="F21" i="2"/>
  <c r="G20" i="2"/>
  <c r="G42" i="2" s="1"/>
  <c r="F20" i="2"/>
  <c r="F44" i="2" s="1"/>
  <c r="K8" i="1"/>
  <c r="K6" i="1"/>
  <c r="K5" i="1"/>
  <c r="D27" i="2" l="1"/>
  <c r="D30" i="2" s="1"/>
  <c r="B27" i="2"/>
  <c r="B30" i="2" s="1"/>
  <c r="E27" i="2"/>
  <c r="E30" i="2" s="1"/>
  <c r="F38" i="2"/>
  <c r="G38" i="2"/>
  <c r="F42" i="2"/>
  <c r="F43" i="2"/>
  <c r="G44" i="2"/>
  <c r="G43" i="2"/>
  <c r="F22" i="2"/>
  <c r="G22" i="2"/>
  <c r="F40" i="2" l="1"/>
  <c r="F41" i="2"/>
  <c r="G27" i="2"/>
  <c r="G30" i="2" s="1"/>
  <c r="G41" i="2"/>
  <c r="F27" i="2"/>
  <c r="F30" i="2" s="1"/>
  <c r="G40" i="2"/>
</calcChain>
</file>

<file path=xl/sharedStrings.xml><?xml version="1.0" encoding="utf-8"?>
<sst xmlns="http://schemas.openxmlformats.org/spreadsheetml/2006/main" count="77" uniqueCount="77">
  <si>
    <t>Price</t>
  </si>
  <si>
    <t>SO</t>
  </si>
  <si>
    <t>MC</t>
  </si>
  <si>
    <t>cash</t>
  </si>
  <si>
    <t>debt</t>
  </si>
  <si>
    <t>ev</t>
  </si>
  <si>
    <t>Blackberry Limited</t>
  </si>
  <si>
    <t>Main</t>
  </si>
  <si>
    <t>fy</t>
  </si>
  <si>
    <t>ceo</t>
  </si>
  <si>
    <t>in millions</t>
  </si>
  <si>
    <t>business</t>
  </si>
  <si>
    <t>provides intelliegent security software and services to enterprises and governments around the world</t>
  </si>
  <si>
    <t>secures more than 235M vehicles</t>
  </si>
  <si>
    <t>Announced general availability of QNX® Software Development Platform (SDP) 8.0, the Company’s scalable, high-performance foundation for next generation automotive and IoT systems;</t>
  </si>
  <si>
    <t xml:space="preserve">products and innovation: </t>
  </si>
  <si>
    <t>Launched an enhanced AI-based Cylance® cybersecurity solutions portfolio, including a major update to its patented Cylance AI engine;</t>
  </si>
  <si>
    <t>Launched QNX® Sound, an audio and acoustics innovation platform for software-defined vehicles;</t>
  </si>
  <si>
    <t>Announced enhancements to SecuSUITE® for Government, including encrypted video and group audio calls;</t>
  </si>
  <si>
    <t>Announced an integration of CylanceGUARD® and BlackBerry® AtHoc® technologies for secure bi-directional response communications during cyber incidents;</t>
  </si>
  <si>
    <t>Announced that CylanceENDPOINT™ received Gartner® Peer Insights™ 2023, Customers’ Choice designation for Endpoint Protection Platforms, based on customer feedback, placing in the upper-right quadrant;</t>
  </si>
  <si>
    <t>Released a Global Threat Intelligence Report, highlighting that the Company’s AI-driven cybersecurity solutions stopped 55,000 individual cyber-attacks between March and May 2023;</t>
  </si>
  <si>
    <t>Launched a generative AI-powered cybersecurity assistant to increase efficiency and reduce fatigue for CISO teams; and</t>
  </si>
  <si>
    <t>Announced that BlackBerry is the first Mobile Device Management vendor to receive BSI clearance for BlackBerry® UEM Brightsite usage with Apple iNDIGO.</t>
  </si>
  <si>
    <t>customers and partners:</t>
  </si>
  <si>
    <t>multiyear deal to provide full suite of cybersecyrity solutions to government of Malaysia</t>
  </si>
  <si>
    <t>mobnility in harmony consortium</t>
  </si>
  <si>
    <t>new personal emergency notification system (PENS) contract to Blacberry with US Homeland Security</t>
  </si>
  <si>
    <t>strategic partnership with McLeod Software</t>
  </si>
  <si>
    <t>oct 2023, BB annouced intention to separate the IoT and Sybersecurity business units</t>
  </si>
  <si>
    <t>IoT rev</t>
  </si>
  <si>
    <t>IoT cost of sales</t>
  </si>
  <si>
    <t>cybersecu rev</t>
  </si>
  <si>
    <t>cybersecu cost of sales</t>
  </si>
  <si>
    <t>licensing and other rev</t>
  </si>
  <si>
    <t>licensing and other COS</t>
  </si>
  <si>
    <t>total rev</t>
  </si>
  <si>
    <t>total COS</t>
  </si>
  <si>
    <t>gross margin</t>
  </si>
  <si>
    <t>cybersecu gross</t>
  </si>
  <si>
    <t>IoT gross</t>
  </si>
  <si>
    <t>licensing and other gross</t>
  </si>
  <si>
    <t>cybersecu gross margin</t>
  </si>
  <si>
    <t>IoT gross margin</t>
  </si>
  <si>
    <t>licensing and other gross margin</t>
  </si>
  <si>
    <t>op cash flow</t>
  </si>
  <si>
    <t>capex</t>
  </si>
  <si>
    <t>cybersecu ARR</t>
  </si>
  <si>
    <t>cybersecu dollar based net retention rate</t>
  </si>
  <si>
    <t>cybersecu total contract value</t>
  </si>
  <si>
    <t>recurring software profuct rev %</t>
  </si>
  <si>
    <t>q123</t>
  </si>
  <si>
    <t>q223</t>
  </si>
  <si>
    <t>q323</t>
  </si>
  <si>
    <t>q423</t>
  </si>
  <si>
    <t>q124</t>
  </si>
  <si>
    <t>q224</t>
  </si>
  <si>
    <t>q324</t>
  </si>
  <si>
    <t>q424</t>
  </si>
  <si>
    <t>QNX royalty backlog</t>
  </si>
  <si>
    <t>customers</t>
  </si>
  <si>
    <t>cybersecu rev %</t>
  </si>
  <si>
    <t>IoT rev %</t>
  </si>
  <si>
    <t>lisc and other rev %</t>
  </si>
  <si>
    <t>rev yoy</t>
  </si>
  <si>
    <t>COS yoy</t>
  </si>
  <si>
    <t>gross margin yoy</t>
  </si>
  <si>
    <t>r&amp;d</t>
  </si>
  <si>
    <t>s&amp;m</t>
  </si>
  <si>
    <t>g&amp;a</t>
  </si>
  <si>
    <t>other costs</t>
  </si>
  <si>
    <t>op loss</t>
  </si>
  <si>
    <t>investment income</t>
  </si>
  <si>
    <t>income tax</t>
  </si>
  <si>
    <t>net income</t>
  </si>
  <si>
    <t>fcf</t>
  </si>
  <si>
    <t>gross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</si>
</sst>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8" formatCode="0_);\(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8" fontId="0" fillId="0" borderId="0" xfId="0" applyNumberFormat="1"/>
    <xf numFmtId="16" fontId="0" fillId="0" borderId="0" xfId="0" applyNumberFormat="1"/>
    <xf numFmtId="0" fontId="2" fillId="0" borderId="1" xfId="0" applyFont="1" applyBorder="1"/>
    <xf numFmtId="168" fontId="0" fillId="0" borderId="0" xfId="0" applyNumberFormat="1"/>
    <xf numFmtId="9" fontId="0" fillId="0" borderId="0" xfId="1" applyFont="1"/>
    <xf numFmtId="9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5443</xdr:colOff>
      <xdr:row>0</xdr:row>
      <xdr:rowOff>10885</xdr:rowOff>
    </xdr:from>
    <xdr:to>
      <xdr:col>7</xdr:col>
      <xdr:colOff>5443</xdr:colOff>
      <xdr:row>68</xdr:row>
      <xdr:rowOff>21771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A715DFB-B5F2-C14C-6243-F348FC0C99BC}"/>
            </a:ext>
          </a:extLst>
        </xdr:cNvPr>
        <xdr:cNvCxnSpPr/>
      </xdr:nvCxnSpPr>
      <xdr:spPr>
        <a:xfrm>
          <a:off x="3282043" y="10885"/>
          <a:ext cx="0" cy="127743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DD05-8B41-488E-9290-A3A11532E00D}">
  <dimension ref="B1:K30"/>
  <sheetViews>
    <sheetView workbookViewId="0">
      <selection activeCell="B30" sqref="B30"/>
    </sheetView>
  </sheetViews>
  <sheetFormatPr defaultRowHeight="15" x14ac:dyDescent="0.25"/>
  <cols>
    <col min="11" max="11" width="9.85546875" bestFit="1" customWidth="1"/>
  </cols>
  <sheetData>
    <row r="1" spans="2:11" x14ac:dyDescent="0.25">
      <c r="K1" t="s">
        <v>10</v>
      </c>
    </row>
    <row r="2" spans="2:11" ht="21" x14ac:dyDescent="0.35">
      <c r="B2" s="1" t="s">
        <v>6</v>
      </c>
    </row>
    <row r="3" spans="2:11" x14ac:dyDescent="0.25">
      <c r="J3" t="s">
        <v>0</v>
      </c>
      <c r="K3" s="2">
        <v>2.38</v>
      </c>
    </row>
    <row r="4" spans="2:11" x14ac:dyDescent="0.25">
      <c r="B4" t="s">
        <v>8</v>
      </c>
      <c r="C4" s="3">
        <v>45351</v>
      </c>
      <c r="J4" t="s">
        <v>1</v>
      </c>
      <c r="K4">
        <v>591</v>
      </c>
    </row>
    <row r="5" spans="2:11" x14ac:dyDescent="0.25">
      <c r="B5" t="s">
        <v>9</v>
      </c>
      <c r="J5" t="s">
        <v>2</v>
      </c>
      <c r="K5" s="2">
        <f>K3*K4</f>
        <v>1406.58</v>
      </c>
    </row>
    <row r="6" spans="2:11" x14ac:dyDescent="0.25">
      <c r="J6" t="s">
        <v>3</v>
      </c>
      <c r="K6">
        <f>171+40</f>
        <v>211</v>
      </c>
    </row>
    <row r="7" spans="2:11" x14ac:dyDescent="0.25">
      <c r="J7" t="s">
        <v>4</v>
      </c>
      <c r="K7">
        <v>305</v>
      </c>
    </row>
    <row r="8" spans="2:11" x14ac:dyDescent="0.25">
      <c r="J8" t="s">
        <v>5</v>
      </c>
      <c r="K8" s="2">
        <f>K5-K6+K7</f>
        <v>1500.58</v>
      </c>
    </row>
    <row r="12" spans="2:11" x14ac:dyDescent="0.25">
      <c r="B12" s="4" t="s">
        <v>11</v>
      </c>
    </row>
    <row r="13" spans="2:11" x14ac:dyDescent="0.25">
      <c r="B13" t="s">
        <v>12</v>
      </c>
    </row>
    <row r="14" spans="2:11" x14ac:dyDescent="0.25">
      <c r="B14" t="s">
        <v>13</v>
      </c>
    </row>
    <row r="15" spans="2:11" x14ac:dyDescent="0.25">
      <c r="B15" t="s">
        <v>15</v>
      </c>
    </row>
    <row r="16" spans="2:11" x14ac:dyDescent="0.25">
      <c r="C16" t="s">
        <v>14</v>
      </c>
    </row>
    <row r="17" spans="2:3" x14ac:dyDescent="0.25">
      <c r="C17" t="s">
        <v>16</v>
      </c>
    </row>
    <row r="18" spans="2:3" x14ac:dyDescent="0.25">
      <c r="C18" t="s">
        <v>17</v>
      </c>
    </row>
    <row r="19" spans="2:3" x14ac:dyDescent="0.25">
      <c r="C19" t="s">
        <v>18</v>
      </c>
    </row>
    <row r="20" spans="2:3" x14ac:dyDescent="0.25">
      <c r="C20" t="s">
        <v>19</v>
      </c>
    </row>
    <row r="21" spans="2:3" x14ac:dyDescent="0.25">
      <c r="C21" t="s">
        <v>20</v>
      </c>
    </row>
    <row r="22" spans="2:3" x14ac:dyDescent="0.25">
      <c r="C22" t="s">
        <v>21</v>
      </c>
    </row>
    <row r="23" spans="2:3" x14ac:dyDescent="0.25">
      <c r="C23" t="s">
        <v>22</v>
      </c>
    </row>
    <row r="24" spans="2:3" x14ac:dyDescent="0.25">
      <c r="C24" t="s">
        <v>23</v>
      </c>
    </row>
    <row r="25" spans="2:3" x14ac:dyDescent="0.25">
      <c r="B25" t="s">
        <v>24</v>
      </c>
    </row>
    <row r="26" spans="2:3" x14ac:dyDescent="0.25">
      <c r="C26" t="s">
        <v>25</v>
      </c>
    </row>
    <row r="27" spans="2:3" x14ac:dyDescent="0.25">
      <c r="C27" t="s">
        <v>26</v>
      </c>
    </row>
    <row r="28" spans="2:3" x14ac:dyDescent="0.25">
      <c r="C28" t="s">
        <v>27</v>
      </c>
    </row>
    <row r="29" spans="2:3" x14ac:dyDescent="0.25">
      <c r="C29" t="s">
        <v>28</v>
      </c>
    </row>
    <row r="30" spans="2:3" x14ac:dyDescent="0.25">
      <c r="B3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14DB-4305-4F73-BB77-70D285393217}">
  <dimension ref="A1:R47"/>
  <sheetViews>
    <sheetView tabSelected="1" zoomScale="175" zoomScaleNormal="175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36" sqref="E36"/>
    </sheetView>
  </sheetViews>
  <sheetFormatPr defaultRowHeight="15" x14ac:dyDescent="0.25"/>
  <cols>
    <col min="1" max="1" width="21.7109375" bestFit="1" customWidth="1"/>
    <col min="2" max="3" width="9.7109375" customWidth="1"/>
    <col min="4" max="4" width="8.28515625" customWidth="1"/>
  </cols>
  <sheetData>
    <row r="1" spans="1:18" x14ac:dyDescent="0.25">
      <c r="A1" t="s">
        <v>7</v>
      </c>
    </row>
    <row r="2" spans="1:18" x14ac:dyDescent="0.25">
      <c r="B2" s="9">
        <v>2019</v>
      </c>
      <c r="C2">
        <v>2020</v>
      </c>
      <c r="D2">
        <f>C2+1</f>
        <v>2021</v>
      </c>
      <c r="E2">
        <f t="shared" ref="E2:G2" si="0">D2+1</f>
        <v>2022</v>
      </c>
      <c r="F2">
        <f t="shared" si="0"/>
        <v>2023</v>
      </c>
      <c r="G2">
        <f t="shared" si="0"/>
        <v>2024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</row>
    <row r="3" spans="1:18" x14ac:dyDescent="0.25">
      <c r="A3" t="s">
        <v>47</v>
      </c>
      <c r="N3">
        <v>298</v>
      </c>
      <c r="Q3">
        <v>273</v>
      </c>
      <c r="R3">
        <v>280</v>
      </c>
    </row>
    <row r="4" spans="1:18" x14ac:dyDescent="0.25">
      <c r="A4" t="s">
        <v>48</v>
      </c>
      <c r="K4" s="7"/>
      <c r="L4" s="7"/>
      <c r="M4" s="7"/>
      <c r="N4" s="7">
        <v>0.81</v>
      </c>
      <c r="O4" s="7"/>
      <c r="P4" s="7"/>
      <c r="Q4" s="7">
        <v>0.82</v>
      </c>
      <c r="R4" s="7">
        <v>0.85</v>
      </c>
    </row>
    <row r="5" spans="1:18" x14ac:dyDescent="0.25">
      <c r="A5" t="s">
        <v>60</v>
      </c>
      <c r="K5" s="7"/>
      <c r="L5" s="7"/>
      <c r="M5" s="7"/>
      <c r="N5" s="8"/>
      <c r="O5" s="8"/>
      <c r="P5" s="8"/>
      <c r="Q5" s="8"/>
      <c r="R5" s="8"/>
    </row>
    <row r="6" spans="1:18" x14ac:dyDescent="0.25">
      <c r="A6" t="s">
        <v>49</v>
      </c>
      <c r="N6">
        <v>107</v>
      </c>
      <c r="Q6">
        <v>109</v>
      </c>
      <c r="R6">
        <v>91</v>
      </c>
    </row>
    <row r="7" spans="1:18" x14ac:dyDescent="0.25">
      <c r="A7" t="s">
        <v>50</v>
      </c>
      <c r="N7" s="6">
        <v>0.9</v>
      </c>
      <c r="Q7" s="6">
        <v>0.7</v>
      </c>
      <c r="R7" s="6">
        <v>0.9</v>
      </c>
    </row>
    <row r="8" spans="1:18" x14ac:dyDescent="0.25">
      <c r="A8" t="s">
        <v>59</v>
      </c>
      <c r="N8">
        <v>640</v>
      </c>
      <c r="R8">
        <v>815</v>
      </c>
    </row>
    <row r="10" spans="1:18" x14ac:dyDescent="0.25">
      <c r="A10" t="s">
        <v>32</v>
      </c>
      <c r="E10">
        <v>718</v>
      </c>
      <c r="F10" s="5">
        <v>418</v>
      </c>
      <c r="G10" s="5">
        <v>378</v>
      </c>
    </row>
    <row r="11" spans="1:18" x14ac:dyDescent="0.25">
      <c r="A11" t="s">
        <v>33</v>
      </c>
      <c r="F11" s="5">
        <v>-185</v>
      </c>
      <c r="G11" s="5">
        <v>-142</v>
      </c>
    </row>
    <row r="12" spans="1:18" x14ac:dyDescent="0.25">
      <c r="A12" t="s">
        <v>39</v>
      </c>
      <c r="F12" s="5">
        <f>SUM(F10:F11)</f>
        <v>233</v>
      </c>
      <c r="G12" s="5">
        <f>SUM(G10:G11)</f>
        <v>236</v>
      </c>
    </row>
    <row r="13" spans="1:18" x14ac:dyDescent="0.25">
      <c r="A13" t="s">
        <v>30</v>
      </c>
      <c r="F13" s="5">
        <v>206</v>
      </c>
      <c r="G13" s="5">
        <v>215</v>
      </c>
    </row>
    <row r="14" spans="1:18" x14ac:dyDescent="0.25">
      <c r="A14" t="s">
        <v>31</v>
      </c>
      <c r="F14" s="5">
        <v>-37</v>
      </c>
      <c r="G14" s="5">
        <v>-36</v>
      </c>
    </row>
    <row r="15" spans="1:18" x14ac:dyDescent="0.25">
      <c r="A15" t="s">
        <v>40</v>
      </c>
      <c r="F15" s="5">
        <f>SUM(F13:F14)</f>
        <v>169</v>
      </c>
      <c r="G15" s="5">
        <f>SUM(G13:G14)</f>
        <v>179</v>
      </c>
    </row>
    <row r="16" spans="1:18" x14ac:dyDescent="0.25">
      <c r="A16" t="s">
        <v>34</v>
      </c>
      <c r="F16" s="5">
        <v>32</v>
      </c>
      <c r="G16" s="5">
        <v>260</v>
      </c>
    </row>
    <row r="17" spans="1:7" x14ac:dyDescent="0.25">
      <c r="A17" t="s">
        <v>35</v>
      </c>
      <c r="F17" s="5">
        <v>-12</v>
      </c>
      <c r="G17" s="5">
        <v>-152</v>
      </c>
    </row>
    <row r="18" spans="1:7" x14ac:dyDescent="0.25">
      <c r="A18" t="s">
        <v>41</v>
      </c>
      <c r="F18" s="5">
        <f>SUM(F16:F17)</f>
        <v>20</v>
      </c>
      <c r="G18" s="5">
        <f>SUM(G16:G17)</f>
        <v>108</v>
      </c>
    </row>
    <row r="20" spans="1:7" x14ac:dyDescent="0.25">
      <c r="A20" t="s">
        <v>36</v>
      </c>
      <c r="B20" s="5">
        <v>904</v>
      </c>
      <c r="C20" s="5">
        <v>1040</v>
      </c>
      <c r="D20" s="5">
        <v>893</v>
      </c>
      <c r="E20" s="5">
        <v>718</v>
      </c>
      <c r="F20" s="5">
        <f>F10+F13+F16</f>
        <v>656</v>
      </c>
      <c r="G20" s="5">
        <f>G10+G13+G16</f>
        <v>853</v>
      </c>
    </row>
    <row r="21" spans="1:7" x14ac:dyDescent="0.25">
      <c r="A21" t="s">
        <v>37</v>
      </c>
      <c r="B21" s="5">
        <v>-206</v>
      </c>
      <c r="C21" s="5">
        <v>-277</v>
      </c>
      <c r="D21" s="5">
        <v>-250</v>
      </c>
      <c r="E21" s="5">
        <v>-251</v>
      </c>
      <c r="F21" s="5">
        <f>F11+F14+F17</f>
        <v>-234</v>
      </c>
      <c r="G21" s="5">
        <f>G11+G14+G17</f>
        <v>-330</v>
      </c>
    </row>
    <row r="22" spans="1:7" x14ac:dyDescent="0.25">
      <c r="A22" t="s">
        <v>38</v>
      </c>
      <c r="B22" s="5">
        <f>SUM(B20:B21)</f>
        <v>698</v>
      </c>
      <c r="C22" s="5">
        <f>SUM(C20:C21)</f>
        <v>763</v>
      </c>
      <c r="D22" s="5">
        <f>SUM(D20:D21)</f>
        <v>643</v>
      </c>
      <c r="E22" s="5">
        <f>SUM(E20:E21)</f>
        <v>467</v>
      </c>
      <c r="F22" s="5">
        <f>SUM(F20:F21)</f>
        <v>422</v>
      </c>
      <c r="G22" s="5">
        <f>SUM(G20:G21)</f>
        <v>523</v>
      </c>
    </row>
    <row r="23" spans="1:7" x14ac:dyDescent="0.25">
      <c r="A23" t="s">
        <v>67</v>
      </c>
      <c r="B23" s="5">
        <v>-219</v>
      </c>
      <c r="C23" s="5">
        <v>-259</v>
      </c>
      <c r="D23" s="5">
        <v>-215</v>
      </c>
      <c r="E23" s="5">
        <v>-219</v>
      </c>
      <c r="F23" s="5">
        <v>-207</v>
      </c>
      <c r="G23" s="5">
        <v>-186</v>
      </c>
    </row>
    <row r="24" spans="1:7" x14ac:dyDescent="0.25">
      <c r="A24" t="s">
        <v>68</v>
      </c>
      <c r="B24" s="5">
        <v>-409</v>
      </c>
      <c r="C24" s="5">
        <v>-493</v>
      </c>
      <c r="D24" s="5">
        <v>-344</v>
      </c>
      <c r="E24" s="5">
        <v>-183</v>
      </c>
      <c r="F24" s="5">
        <v>-176</v>
      </c>
      <c r="G24" s="5">
        <v>-171</v>
      </c>
    </row>
    <row r="25" spans="1:7" x14ac:dyDescent="0.25">
      <c r="A25" t="s">
        <v>69</v>
      </c>
      <c r="B25" s="5">
        <v>-136</v>
      </c>
      <c r="C25" s="5">
        <v>-194</v>
      </c>
      <c r="D25" s="5">
        <v>-182</v>
      </c>
      <c r="E25" s="5">
        <v>-114</v>
      </c>
      <c r="F25" s="5">
        <v>-164</v>
      </c>
      <c r="G25" s="5">
        <v>-181</v>
      </c>
    </row>
    <row r="26" spans="1:7" x14ac:dyDescent="0.25">
      <c r="A26" t="s">
        <v>70</v>
      </c>
      <c r="B26" s="5">
        <f>117+9</f>
        <v>126</v>
      </c>
      <c r="C26" s="5">
        <f>-22-10+66</f>
        <v>34</v>
      </c>
      <c r="D26" s="5">
        <f>-594-43-372</f>
        <v>-1009</v>
      </c>
      <c r="E26" s="5">
        <f>-165+212</f>
        <v>47</v>
      </c>
      <c r="F26" s="5">
        <f>-96-245-235+6+138-165</f>
        <v>-597</v>
      </c>
      <c r="G26" s="5">
        <f>-54-35-15-3</f>
        <v>-107</v>
      </c>
    </row>
    <row r="27" spans="1:7" x14ac:dyDescent="0.25">
      <c r="A27" t="s">
        <v>71</v>
      </c>
      <c r="B27" s="5">
        <f>SUM(B22:B26)</f>
        <v>60</v>
      </c>
      <c r="C27" s="5">
        <f>SUM(C22:C26)</f>
        <v>-149</v>
      </c>
      <c r="D27" s="5">
        <f>SUM(D22:D26)</f>
        <v>-1107</v>
      </c>
      <c r="E27" s="5">
        <f>SUM(E22:E26)</f>
        <v>-2</v>
      </c>
      <c r="F27" s="5">
        <f t="shared" ref="F27:G27" si="1">SUM(F22:F26)</f>
        <v>-722</v>
      </c>
      <c r="G27" s="5">
        <f t="shared" si="1"/>
        <v>-122</v>
      </c>
    </row>
    <row r="28" spans="1:7" x14ac:dyDescent="0.25">
      <c r="A28" t="s">
        <v>72</v>
      </c>
      <c r="B28" s="5">
        <v>17</v>
      </c>
      <c r="C28" s="5">
        <v>1</v>
      </c>
      <c r="D28" s="5">
        <v>-6</v>
      </c>
      <c r="E28" s="5">
        <v>21</v>
      </c>
      <c r="F28" s="5">
        <v>5</v>
      </c>
      <c r="G28" s="5">
        <v>19</v>
      </c>
    </row>
    <row r="29" spans="1:7" x14ac:dyDescent="0.25">
      <c r="A29" t="s">
        <v>73</v>
      </c>
      <c r="B29" s="5">
        <v>16</v>
      </c>
      <c r="C29" s="5">
        <v>-4</v>
      </c>
      <c r="D29" s="5">
        <v>9</v>
      </c>
      <c r="E29" s="5">
        <v>-7</v>
      </c>
      <c r="F29" s="5">
        <v>-14</v>
      </c>
      <c r="G29" s="5">
        <v>-24</v>
      </c>
    </row>
    <row r="30" spans="1:7" x14ac:dyDescent="0.25">
      <c r="A30" s="5" t="s">
        <v>74</v>
      </c>
      <c r="B30" s="5">
        <f>SUM(B27:B29)</f>
        <v>93</v>
      </c>
      <c r="C30" s="5">
        <f>SUM(C27:C29)</f>
        <v>-152</v>
      </c>
      <c r="D30" s="5">
        <f>SUM(D27:D29)</f>
        <v>-1104</v>
      </c>
      <c r="E30" s="5">
        <f>SUM(E27:E29)</f>
        <v>12</v>
      </c>
      <c r="F30" s="5">
        <f t="shared" ref="F30:G30" si="2">SUM(F27:F29)</f>
        <v>-731</v>
      </c>
      <c r="G30" s="5">
        <f t="shared" si="2"/>
        <v>-127</v>
      </c>
    </row>
    <row r="31" spans="1:7" x14ac:dyDescent="0.25">
      <c r="E31" s="5"/>
      <c r="F31" s="5"/>
      <c r="G31" s="5"/>
    </row>
    <row r="32" spans="1:7" x14ac:dyDescent="0.25">
      <c r="E32" s="5"/>
      <c r="F32" s="5"/>
      <c r="G32" s="5"/>
    </row>
    <row r="33" spans="1:7" x14ac:dyDescent="0.25">
      <c r="E33" s="5"/>
      <c r="F33" s="5"/>
      <c r="G33" s="5"/>
    </row>
    <row r="34" spans="1:7" x14ac:dyDescent="0.25">
      <c r="A34" t="s">
        <v>45</v>
      </c>
      <c r="B34">
        <v>100</v>
      </c>
      <c r="C34">
        <v>26</v>
      </c>
      <c r="D34">
        <v>82</v>
      </c>
      <c r="E34" s="5">
        <v>-28</v>
      </c>
      <c r="F34" s="5">
        <v>-263</v>
      </c>
      <c r="G34" s="5">
        <v>-3</v>
      </c>
    </row>
    <row r="35" spans="1:7" x14ac:dyDescent="0.25">
      <c r="A35" t="s">
        <v>46</v>
      </c>
      <c r="B35" s="5">
        <f>-17-32-1402</f>
        <v>-1451</v>
      </c>
      <c r="C35" s="5">
        <f>-12-32</f>
        <v>-44</v>
      </c>
      <c r="D35" s="5">
        <f>-8-36</f>
        <v>-44</v>
      </c>
      <c r="E35" s="5">
        <f>-8-31</f>
        <v>-39</v>
      </c>
      <c r="F35" s="5">
        <f>-7-34</f>
        <v>-41</v>
      </c>
      <c r="G35" s="5">
        <f>-7-14</f>
        <v>-21</v>
      </c>
    </row>
    <row r="36" spans="1:7" x14ac:dyDescent="0.25">
      <c r="A36" t="s">
        <v>75</v>
      </c>
      <c r="B36" s="5">
        <f>SUM(B34:B35)</f>
        <v>-1351</v>
      </c>
      <c r="C36" s="5">
        <f t="shared" ref="C36:D36" si="3">SUM(C34:C35)</f>
        <v>-18</v>
      </c>
      <c r="D36" s="5">
        <f t="shared" si="3"/>
        <v>38</v>
      </c>
      <c r="E36" s="5">
        <f>SUM(E34:E35)</f>
        <v>-67</v>
      </c>
      <c r="F36" s="5">
        <f t="shared" ref="F36:G36" si="4">SUM(F34:F35)</f>
        <v>-304</v>
      </c>
      <c r="G36" s="5">
        <f t="shared" si="4"/>
        <v>-24</v>
      </c>
    </row>
    <row r="38" spans="1:7" x14ac:dyDescent="0.25">
      <c r="A38" t="s">
        <v>64</v>
      </c>
      <c r="C38" s="6">
        <f>C20/B20-1</f>
        <v>0.15044247787610621</v>
      </c>
      <c r="D38" s="6">
        <f t="shared" ref="D38:E38" si="5">D20/C20-1</f>
        <v>-0.1413461538461539</v>
      </c>
      <c r="E38" s="6">
        <f t="shared" si="5"/>
        <v>-0.19596864501679734</v>
      </c>
      <c r="F38" s="6">
        <f>F20/E20-1</f>
        <v>-8.6350974930362145E-2</v>
      </c>
      <c r="G38" s="6">
        <f>G20/F20-1</f>
        <v>0.30030487804878048</v>
      </c>
    </row>
    <row r="39" spans="1:7" x14ac:dyDescent="0.25">
      <c r="A39" t="s">
        <v>65</v>
      </c>
    </row>
    <row r="40" spans="1:7" x14ac:dyDescent="0.25">
      <c r="A40" t="s">
        <v>66</v>
      </c>
      <c r="C40" s="6">
        <f>C22/B22-1</f>
        <v>9.3123209169054366E-2</v>
      </c>
      <c r="D40" s="6">
        <f t="shared" ref="D40:E40" si="6">D22/C22-1</f>
        <v>-0.15727391874180863</v>
      </c>
      <c r="E40" s="6">
        <f t="shared" si="6"/>
        <v>-0.27371695178849142</v>
      </c>
      <c r="F40" s="6">
        <f>F22/E22-1</f>
        <v>-9.6359743040685175E-2</v>
      </c>
      <c r="G40" s="6">
        <f>G22/F22-1</f>
        <v>0.23933649289099534</v>
      </c>
    </row>
    <row r="41" spans="1:7" x14ac:dyDescent="0.25">
      <c r="A41" t="s">
        <v>76</v>
      </c>
      <c r="B41" s="6">
        <f>B22/B20</f>
        <v>0.77212389380530977</v>
      </c>
      <c r="C41" s="6">
        <f t="shared" ref="C41:D41" si="7">C22/C20</f>
        <v>0.7336538461538461</v>
      </c>
      <c r="D41" s="6">
        <f t="shared" si="7"/>
        <v>0.72004479283314671</v>
      </c>
      <c r="E41" s="6">
        <f>E22/E20</f>
        <v>0.65041782729805009</v>
      </c>
      <c r="F41" s="6">
        <f t="shared" ref="F41:G41" si="8">F22/F20</f>
        <v>0.64329268292682928</v>
      </c>
      <c r="G41" s="6">
        <f t="shared" si="8"/>
        <v>0.61313012895662367</v>
      </c>
    </row>
    <row r="42" spans="1:7" x14ac:dyDescent="0.25">
      <c r="A42" t="s">
        <v>61</v>
      </c>
      <c r="F42" s="6">
        <f>F10/F20</f>
        <v>0.63719512195121952</v>
      </c>
      <c r="G42" s="6">
        <f>G10/G20</f>
        <v>0.44314185228604924</v>
      </c>
    </row>
    <row r="43" spans="1:7" x14ac:dyDescent="0.25">
      <c r="A43" t="s">
        <v>62</v>
      </c>
      <c r="F43" s="6">
        <f>F13/F20</f>
        <v>0.31402439024390244</v>
      </c>
      <c r="G43" s="6">
        <f>G13/G20</f>
        <v>0.25205158264947247</v>
      </c>
    </row>
    <row r="44" spans="1:7" x14ac:dyDescent="0.25">
      <c r="A44" t="s">
        <v>63</v>
      </c>
      <c r="F44" s="6">
        <f>F16/F20</f>
        <v>4.878048780487805E-2</v>
      </c>
      <c r="G44" s="6">
        <f>G16/G20</f>
        <v>0.30480656506447829</v>
      </c>
    </row>
    <row r="45" spans="1:7" x14ac:dyDescent="0.25">
      <c r="A45" t="s">
        <v>42</v>
      </c>
      <c r="E45">
        <f>E12/E10</f>
        <v>0</v>
      </c>
      <c r="F45" s="6">
        <f>F12/F10</f>
        <v>0.5574162679425837</v>
      </c>
      <c r="G45" s="6">
        <f>G12/G10</f>
        <v>0.6243386243386243</v>
      </c>
    </row>
    <row r="46" spans="1:7" x14ac:dyDescent="0.25">
      <c r="A46" t="s">
        <v>43</v>
      </c>
      <c r="E46" t="e">
        <f t="shared" ref="E46:E47" si="9">E13/E11</f>
        <v>#DIV/0!</v>
      </c>
      <c r="F46" s="6">
        <f>F15/F13</f>
        <v>0.82038834951456308</v>
      </c>
      <c r="G46" s="6">
        <f>G15/G13</f>
        <v>0.83255813953488367</v>
      </c>
    </row>
    <row r="47" spans="1:7" x14ac:dyDescent="0.25">
      <c r="A47" t="s">
        <v>44</v>
      </c>
      <c r="E47" t="e">
        <f t="shared" si="9"/>
        <v>#DIV/0!</v>
      </c>
      <c r="F47" s="6">
        <f>F18/F16</f>
        <v>0.625</v>
      </c>
      <c r="G47" s="6">
        <f>G18/G16</f>
        <v>0.41538461538461541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2024-11-18T03:59:25Z</dcterms:created>
  <dcterms:modified xsi:type="dcterms:W3CDTF">2024-11-18T04:56:47Z</dcterms:modified>
</cp:coreProperties>
</file>