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16E4CF41-25A7-4BCD-9915-6E1E69652219}" xr6:coauthVersionLast="47" xr6:coauthVersionMax="47" xr10:uidLastSave="{00000000-0000-0000-0000-000000000000}"/>
  <bookViews>
    <workbookView xWindow="19815" yWindow="30" windowWidth="18510" windowHeight="20850" xr2:uid="{0400FD6F-01BA-4F0D-95C0-87C0F0236D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3" i="1" l="1"/>
  <c r="Q72" i="1"/>
  <c r="Q71" i="1"/>
  <c r="Q68" i="1"/>
  <c r="Q69" i="1"/>
  <c r="Q67" i="1"/>
  <c r="Q63" i="1"/>
  <c r="Q62" i="1"/>
  <c r="M63" i="1"/>
  <c r="M62" i="1"/>
  <c r="Q60" i="1"/>
  <c r="M60" i="1"/>
  <c r="Q58" i="1"/>
  <c r="M58" i="1"/>
  <c r="M59" i="1" s="1"/>
  <c r="M61" i="1" s="1"/>
  <c r="M64" i="1" s="1"/>
  <c r="M57" i="1"/>
  <c r="M56" i="1"/>
  <c r="Q56" i="1"/>
  <c r="Q55" i="1"/>
  <c r="Q57" i="1" s="1"/>
  <c r="Q59" i="1" s="1"/>
  <c r="M55" i="1"/>
  <c r="Q46" i="1"/>
  <c r="Q48" i="1" s="1"/>
  <c r="Q51" i="1" s="1"/>
  <c r="Q70" i="1" s="1"/>
  <c r="M46" i="1"/>
  <c r="M48" i="1" s="1"/>
  <c r="M51" i="1" s="1"/>
  <c r="C24" i="2"/>
  <c r="I46" i="1"/>
  <c r="I48" i="1" s="1"/>
  <c r="I51" i="1" s="1"/>
  <c r="J46" i="1"/>
  <c r="J48" i="1" s="1"/>
  <c r="J51" i="1" s="1"/>
  <c r="D38" i="1"/>
  <c r="E38" i="1" s="1"/>
  <c r="F38" i="1" s="1"/>
  <c r="G38" i="1" s="1"/>
  <c r="H38" i="1" s="1"/>
  <c r="I38" i="1" s="1"/>
  <c r="J38" i="1" s="1"/>
  <c r="K38" i="1" s="1"/>
  <c r="D11" i="1"/>
  <c r="E11" i="1" s="1"/>
  <c r="F11" i="1" s="1"/>
  <c r="G11" i="1" s="1"/>
  <c r="H11" i="1" s="1"/>
  <c r="I11" i="1" s="1"/>
  <c r="J11" i="1" s="1"/>
  <c r="K11" i="1" s="1"/>
  <c r="Q61" i="1" l="1"/>
  <c r="Q64" i="1" s="1"/>
</calcChain>
</file>

<file path=xl/sharedStrings.xml><?xml version="1.0" encoding="utf-8"?>
<sst xmlns="http://schemas.openxmlformats.org/spreadsheetml/2006/main" count="93" uniqueCount="89">
  <si>
    <t>Aspen Insurance</t>
  </si>
  <si>
    <t>Gross Written Premiums</t>
  </si>
  <si>
    <t>Net Written Premiums</t>
  </si>
  <si>
    <t>Net Earned Premiums</t>
  </si>
  <si>
    <t>Underwriting Income</t>
  </si>
  <si>
    <t>ADJUSTED Underwriting Income</t>
  </si>
  <si>
    <t>CEO</t>
  </si>
  <si>
    <t>Mark Cloutirer</t>
  </si>
  <si>
    <t>Business</t>
  </si>
  <si>
    <t>Specialty (Re)Insurance</t>
  </si>
  <si>
    <t>Net Investment Income</t>
  </si>
  <si>
    <t>Net realized &amp; unrealized investment</t>
  </si>
  <si>
    <t>Interest Expense</t>
  </si>
  <si>
    <t>Corporate &amp; other expenses</t>
  </si>
  <si>
    <t>Non-operating expenses</t>
  </si>
  <si>
    <t>Net realized &amp; unrealized FOREX</t>
  </si>
  <si>
    <t>Income tax benegit</t>
  </si>
  <si>
    <t>Net Income</t>
  </si>
  <si>
    <t>Net Income availablie to ordinary shareholders</t>
  </si>
  <si>
    <t>Loss Ratio</t>
  </si>
  <si>
    <t>Expense ratio</t>
  </si>
  <si>
    <t>Combined ratio</t>
  </si>
  <si>
    <t>Adjusted combined ratio</t>
  </si>
  <si>
    <t>Operating income</t>
  </si>
  <si>
    <t>Annualized operating return on average equity</t>
  </si>
  <si>
    <t>Annualized total investment return</t>
  </si>
  <si>
    <t>Notes:</t>
  </si>
  <si>
    <t xml:space="preserve">Significant improvement in underwriting and investment performance drove the improvement in our rewsults. </t>
  </si>
  <si>
    <t>Consolidated Highlights</t>
  </si>
  <si>
    <t>Insurance Segment</t>
  </si>
  <si>
    <t>Gross written premiums</t>
  </si>
  <si>
    <t>Net written premiums</t>
  </si>
  <si>
    <t>Net earned premiums</t>
  </si>
  <si>
    <t>Current accident year net losses and loss expenses</t>
  </si>
  <si>
    <t>Catastrophe losses</t>
  </si>
  <si>
    <t>Prior year reserve development</t>
  </si>
  <si>
    <t>Adjusted losses and loss adjustement expenses</t>
  </si>
  <si>
    <t>impact of LPT</t>
  </si>
  <si>
    <t>Total new losses and loss expenses</t>
  </si>
  <si>
    <t>Acquisition costs</t>
  </si>
  <si>
    <t>General &amp; admin expenses</t>
  </si>
  <si>
    <t>Underwriting income</t>
  </si>
  <si>
    <t>Adjusted underwriting income</t>
  </si>
  <si>
    <t>Ratios</t>
  </si>
  <si>
    <t>Current accident year loss ration, excl. catastrophe losses</t>
  </si>
  <si>
    <t>Current Accident year loss ratio</t>
  </si>
  <si>
    <t>Prior year reserve development ration, post LPT yearts</t>
  </si>
  <si>
    <t>Adjusted loss ratio</t>
  </si>
  <si>
    <t>Impact of the LPT</t>
  </si>
  <si>
    <t>Loss ratio</t>
  </si>
  <si>
    <t>Acquisition cost ratio</t>
  </si>
  <si>
    <t>General &amp; admin expense ratio</t>
  </si>
  <si>
    <t>q123</t>
  </si>
  <si>
    <t>q223</t>
  </si>
  <si>
    <t>q323</t>
  </si>
  <si>
    <t>q423</t>
  </si>
  <si>
    <t>q124</t>
  </si>
  <si>
    <t>q324</t>
  </si>
  <si>
    <t>q224</t>
  </si>
  <si>
    <t>GWP</t>
  </si>
  <si>
    <t>NWP</t>
  </si>
  <si>
    <t>Net Earned premimum</t>
  </si>
  <si>
    <t>Net investment income</t>
  </si>
  <si>
    <t>net realized &amp; unrealuzed invsmt gains</t>
  </si>
  <si>
    <t>int expense</t>
  </si>
  <si>
    <t>corporate &amp; otyher exp</t>
  </si>
  <si>
    <t>non op exp</t>
  </si>
  <si>
    <t>net un&amp;realized FX gains</t>
  </si>
  <si>
    <t>income tax</t>
  </si>
  <si>
    <t>net income</t>
  </si>
  <si>
    <t>loss ratio</t>
  </si>
  <si>
    <t>expense ratio</t>
  </si>
  <si>
    <t>combined ratio</t>
  </si>
  <si>
    <t># in millions</t>
  </si>
  <si>
    <t>current accident yyear net loss and loss exp</t>
  </si>
  <si>
    <t>catastrophe loss</t>
  </si>
  <si>
    <t>prior year reserve development, post LPT</t>
  </si>
  <si>
    <t>adjusted losses</t>
  </si>
  <si>
    <t>total net loss</t>
  </si>
  <si>
    <t>acquisition cost</t>
  </si>
  <si>
    <t>g&amp;a expense</t>
  </si>
  <si>
    <t>adjusted combined ratio</t>
  </si>
  <si>
    <t>gwp change</t>
  </si>
  <si>
    <t>nwp change</t>
  </si>
  <si>
    <t>nep change</t>
  </si>
  <si>
    <t>uw income change</t>
  </si>
  <si>
    <t>combined ratio change</t>
  </si>
  <si>
    <t>adj uw income change</t>
  </si>
  <si>
    <t>adj combined ratio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</si>
</sst>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0.0_);\(0.0\)"/>
    <numFmt numFmtId="166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2" borderId="0" xfId="0" applyFont="1" applyFill="1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0" fontId="2" fillId="0" borderId="0" xfId="0" applyFont="1"/>
    <xf numFmtId="0" fontId="6" fillId="0" borderId="0" xfId="0" applyFont="1"/>
    <xf numFmtId="0" fontId="5" fillId="0" borderId="1" xfId="0" applyFont="1" applyBorder="1"/>
    <xf numFmtId="0" fontId="0" fillId="0" borderId="1" xfId="0" applyBorder="1"/>
    <xf numFmtId="9" fontId="0" fillId="0" borderId="0" xfId="1" applyFont="1"/>
    <xf numFmtId="165" fontId="0" fillId="0" borderId="0" xfId="0" applyNumberFormat="1"/>
    <xf numFmtId="165" fontId="2" fillId="0" borderId="0" xfId="0" applyNumberFormat="1" applyFont="1"/>
    <xf numFmtId="166" fontId="0" fillId="0" borderId="0" xfId="1" applyNumberFormat="1" applyFont="1"/>
    <xf numFmtId="166" fontId="0" fillId="0" borderId="0" xfId="0" applyNumberFormat="1"/>
    <xf numFmtId="166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DB4E-C871-43D9-BE99-436BB2E0D529}">
  <dimension ref="B2:Q73"/>
  <sheetViews>
    <sheetView tabSelected="1" topLeftCell="A35" zoomScale="175" zoomScaleNormal="175" workbookViewId="0">
      <pane xSplit="2" ySplit="4" topLeftCell="N54" activePane="bottomRight" state="frozen"/>
      <selection activeCell="A35" sqref="A35"/>
      <selection pane="topRight" activeCell="C35" sqref="C35"/>
      <selection pane="bottomLeft" activeCell="A41" sqref="A41"/>
      <selection pane="bottomRight" activeCell="P70" sqref="P70"/>
    </sheetView>
  </sheetViews>
  <sheetFormatPr defaultRowHeight="15" x14ac:dyDescent="0.25"/>
  <cols>
    <col min="2" max="2" width="22.7109375" bestFit="1" customWidth="1"/>
    <col min="10" max="10" width="10.140625" bestFit="1" customWidth="1"/>
    <col min="17" max="17" width="10.5703125" customWidth="1"/>
  </cols>
  <sheetData>
    <row r="2" spans="2:11" ht="93.75" x14ac:dyDescent="1.4">
      <c r="B2" s="1" t="s">
        <v>0</v>
      </c>
    </row>
    <row r="6" spans="2:11" x14ac:dyDescent="0.25">
      <c r="B6" t="s">
        <v>8</v>
      </c>
      <c r="C6" t="s">
        <v>9</v>
      </c>
    </row>
    <row r="7" spans="2:11" x14ac:dyDescent="0.25">
      <c r="B7" t="s">
        <v>6</v>
      </c>
      <c r="C7" t="s">
        <v>7</v>
      </c>
    </row>
    <row r="10" spans="2:11" x14ac:dyDescent="0.25">
      <c r="B10" s="7" t="s">
        <v>28</v>
      </c>
    </row>
    <row r="11" spans="2:11" x14ac:dyDescent="0.25">
      <c r="C11" s="2">
        <v>2016</v>
      </c>
      <c r="D11" s="2">
        <f>C11+1</f>
        <v>2017</v>
      </c>
      <c r="E11" s="2">
        <f t="shared" ref="E11:K11" si="0">D11+1</f>
        <v>2018</v>
      </c>
      <c r="F11" s="2">
        <f t="shared" si="0"/>
        <v>2019</v>
      </c>
      <c r="G11" s="2">
        <f t="shared" si="0"/>
        <v>2020</v>
      </c>
      <c r="H11" s="2">
        <f t="shared" si="0"/>
        <v>2021</v>
      </c>
      <c r="I11" s="2">
        <f t="shared" si="0"/>
        <v>2022</v>
      </c>
      <c r="J11" s="2">
        <f t="shared" si="0"/>
        <v>2023</v>
      </c>
      <c r="K11" s="2">
        <f t="shared" si="0"/>
        <v>2024</v>
      </c>
    </row>
    <row r="12" spans="2:11" x14ac:dyDescent="0.25">
      <c r="B12" t="s">
        <v>1</v>
      </c>
      <c r="I12">
        <v>4338.7</v>
      </c>
      <c r="J12">
        <v>3967.6</v>
      </c>
    </row>
    <row r="13" spans="2:11" x14ac:dyDescent="0.25">
      <c r="B13" t="s">
        <v>2</v>
      </c>
      <c r="I13">
        <v>2896</v>
      </c>
      <c r="J13">
        <v>2581.9</v>
      </c>
    </row>
    <row r="14" spans="2:11" x14ac:dyDescent="0.25">
      <c r="B14" t="s">
        <v>3</v>
      </c>
      <c r="I14">
        <v>2688</v>
      </c>
      <c r="J14">
        <v>2614.5</v>
      </c>
    </row>
    <row r="15" spans="2:11" x14ac:dyDescent="0.25">
      <c r="B15" t="s">
        <v>4</v>
      </c>
      <c r="I15">
        <v>190.4</v>
      </c>
      <c r="J15">
        <v>326.8</v>
      </c>
    </row>
    <row r="16" spans="2:11" x14ac:dyDescent="0.25">
      <c r="B16" t="s">
        <v>5</v>
      </c>
      <c r="I16">
        <v>205.5</v>
      </c>
      <c r="J16">
        <v>355.3</v>
      </c>
    </row>
    <row r="18" spans="2:10" x14ac:dyDescent="0.25">
      <c r="B18" t="s">
        <v>10</v>
      </c>
      <c r="I18">
        <v>188.1</v>
      </c>
      <c r="J18">
        <v>275.57</v>
      </c>
    </row>
    <row r="19" spans="2:10" x14ac:dyDescent="0.25">
      <c r="B19" t="s">
        <v>11</v>
      </c>
      <c r="I19" s="3">
        <v>-177.6</v>
      </c>
      <c r="J19" s="3">
        <v>14.5</v>
      </c>
    </row>
    <row r="20" spans="2:10" x14ac:dyDescent="0.25">
      <c r="B20" t="s">
        <v>12</v>
      </c>
      <c r="I20" s="3">
        <v>-43.7</v>
      </c>
      <c r="J20" s="3">
        <v>-55.2</v>
      </c>
    </row>
    <row r="21" spans="2:10" x14ac:dyDescent="0.25">
      <c r="B21" t="s">
        <v>13</v>
      </c>
      <c r="I21" s="3">
        <v>-83.6</v>
      </c>
      <c r="J21" s="3">
        <v>-114</v>
      </c>
    </row>
    <row r="22" spans="2:10" x14ac:dyDescent="0.25">
      <c r="B22" t="s">
        <v>14</v>
      </c>
      <c r="I22" s="3">
        <v>-36</v>
      </c>
      <c r="J22" s="3">
        <v>-25.1</v>
      </c>
    </row>
    <row r="23" spans="2:10" x14ac:dyDescent="0.25">
      <c r="B23" t="s">
        <v>15</v>
      </c>
      <c r="I23" s="3">
        <v>-64.599999999999994</v>
      </c>
      <c r="J23" s="3">
        <v>-10.1</v>
      </c>
    </row>
    <row r="24" spans="2:10" x14ac:dyDescent="0.25">
      <c r="B24" t="s">
        <v>16</v>
      </c>
      <c r="I24" s="3">
        <v>78.099999999999994</v>
      </c>
      <c r="J24" s="3">
        <v>132.1</v>
      </c>
    </row>
    <row r="25" spans="2:10" x14ac:dyDescent="0.25">
      <c r="B25" t="s">
        <v>17</v>
      </c>
      <c r="I25" s="3">
        <v>51.1</v>
      </c>
      <c r="J25" s="3">
        <v>534.70000000000005</v>
      </c>
    </row>
    <row r="26" spans="2:10" x14ac:dyDescent="0.25">
      <c r="B26" t="s">
        <v>18</v>
      </c>
      <c r="I26" s="3">
        <v>6.5</v>
      </c>
      <c r="J26" s="3">
        <v>484.8</v>
      </c>
    </row>
    <row r="28" spans="2:10" x14ac:dyDescent="0.25">
      <c r="B28" t="s">
        <v>19</v>
      </c>
      <c r="I28" s="3">
        <v>0.625</v>
      </c>
      <c r="J28" s="4">
        <v>0.59399999999999997</v>
      </c>
    </row>
    <row r="29" spans="2:10" x14ac:dyDescent="0.25">
      <c r="B29" t="s">
        <v>20</v>
      </c>
      <c r="I29" s="3">
        <v>30.5</v>
      </c>
      <c r="J29" s="3">
        <v>28.1</v>
      </c>
    </row>
    <row r="30" spans="2:10" x14ac:dyDescent="0.25">
      <c r="B30" t="s">
        <v>21</v>
      </c>
      <c r="I30" s="4">
        <v>0.93</v>
      </c>
      <c r="J30" s="4">
        <v>0.875</v>
      </c>
    </row>
    <row r="31" spans="2:10" x14ac:dyDescent="0.25">
      <c r="B31" t="s">
        <v>22</v>
      </c>
      <c r="I31" s="4">
        <v>0.92400000000000004</v>
      </c>
      <c r="J31" s="4">
        <v>0.86399999999999999</v>
      </c>
    </row>
    <row r="33" spans="2:17" x14ac:dyDescent="0.25">
      <c r="B33" t="s">
        <v>23</v>
      </c>
      <c r="I33" s="5">
        <v>202.3</v>
      </c>
      <c r="J33" s="5">
        <v>367.6</v>
      </c>
    </row>
    <row r="34" spans="2:17" x14ac:dyDescent="0.25">
      <c r="B34" t="s">
        <v>24</v>
      </c>
      <c r="I34" s="4">
        <v>0.11899999999999999</v>
      </c>
      <c r="J34" s="4">
        <v>0.20200000000000001</v>
      </c>
    </row>
    <row r="35" spans="2:17" x14ac:dyDescent="0.25">
      <c r="B35" t="s">
        <v>25</v>
      </c>
      <c r="I35" s="6">
        <v>-5.0999999999999997E-2</v>
      </c>
      <c r="J35" s="4">
        <v>5.7000000000000002E-2</v>
      </c>
    </row>
    <row r="36" spans="2:17" x14ac:dyDescent="0.25">
      <c r="B36" t="s">
        <v>26</v>
      </c>
      <c r="C36" t="s">
        <v>27</v>
      </c>
    </row>
    <row r="38" spans="2:17" x14ac:dyDescent="0.25">
      <c r="C38" s="2">
        <v>2016</v>
      </c>
      <c r="D38" s="2">
        <f>C38+1</f>
        <v>2017</v>
      </c>
      <c r="E38" s="2">
        <f t="shared" ref="E38:K38" si="1">D38+1</f>
        <v>2018</v>
      </c>
      <c r="F38" s="2">
        <f t="shared" si="1"/>
        <v>2019</v>
      </c>
      <c r="G38" s="2">
        <f t="shared" si="1"/>
        <v>2020</v>
      </c>
      <c r="H38" s="2">
        <f t="shared" si="1"/>
        <v>2021</v>
      </c>
      <c r="I38" s="2">
        <f t="shared" si="1"/>
        <v>2022</v>
      </c>
      <c r="J38" s="2">
        <f t="shared" si="1"/>
        <v>2023</v>
      </c>
      <c r="K38" s="2">
        <f t="shared" si="1"/>
        <v>2024</v>
      </c>
      <c r="L38" t="s">
        <v>52</v>
      </c>
      <c r="M38" t="s">
        <v>53</v>
      </c>
      <c r="N38" t="s">
        <v>54</v>
      </c>
      <c r="O38" t="s">
        <v>55</v>
      </c>
      <c r="P38" t="s">
        <v>56</v>
      </c>
      <c r="Q38" t="s">
        <v>58</v>
      </c>
    </row>
    <row r="39" spans="2:17" x14ac:dyDescent="0.25">
      <c r="B39" s="7" t="s">
        <v>29</v>
      </c>
    </row>
    <row r="40" spans="2:17" x14ac:dyDescent="0.25">
      <c r="B40" t="s">
        <v>30</v>
      </c>
      <c r="I40">
        <v>2531.6999999999998</v>
      </c>
      <c r="J40">
        <v>2446.6</v>
      </c>
      <c r="L40" s="12"/>
      <c r="M40" s="12">
        <v>671.4</v>
      </c>
      <c r="N40" s="12"/>
      <c r="O40" s="12"/>
      <c r="P40" s="12"/>
      <c r="Q40" s="12">
        <v>684.2</v>
      </c>
    </row>
    <row r="41" spans="2:17" x14ac:dyDescent="0.25">
      <c r="B41" t="s">
        <v>31</v>
      </c>
      <c r="I41">
        <v>1469.9</v>
      </c>
      <c r="J41">
        <v>1483.9</v>
      </c>
      <c r="L41" s="12"/>
      <c r="M41" s="12">
        <v>416.9</v>
      </c>
      <c r="N41" s="12"/>
      <c r="O41" s="12"/>
      <c r="P41" s="12"/>
      <c r="Q41" s="12">
        <v>425.3</v>
      </c>
    </row>
    <row r="42" spans="2:17" s="7" customFormat="1" x14ac:dyDescent="0.25">
      <c r="B42" s="7" t="s">
        <v>32</v>
      </c>
      <c r="I42" s="7">
        <v>1436.9</v>
      </c>
      <c r="J42" s="7">
        <v>1460</v>
      </c>
      <c r="L42" s="13"/>
      <c r="M42" s="13">
        <v>368.8</v>
      </c>
      <c r="N42" s="13"/>
      <c r="O42" s="13"/>
      <c r="P42" s="13"/>
      <c r="Q42" s="13">
        <v>378.3</v>
      </c>
    </row>
    <row r="43" spans="2:17" x14ac:dyDescent="0.25">
      <c r="B43" t="s">
        <v>33</v>
      </c>
      <c r="I43">
        <v>761.1</v>
      </c>
      <c r="J43">
        <v>833.5</v>
      </c>
      <c r="L43" s="12"/>
      <c r="M43" s="12">
        <v>-219.4</v>
      </c>
      <c r="N43" s="12"/>
      <c r="O43" s="12"/>
      <c r="P43" s="12"/>
      <c r="Q43" s="12">
        <v>229.6</v>
      </c>
    </row>
    <row r="44" spans="2:17" x14ac:dyDescent="0.25">
      <c r="B44" t="s">
        <v>34</v>
      </c>
      <c r="I44">
        <v>61.7</v>
      </c>
      <c r="J44">
        <v>33.1</v>
      </c>
      <c r="L44" s="12"/>
      <c r="M44" s="12">
        <v>-6.6</v>
      </c>
      <c r="N44" s="12"/>
      <c r="O44" s="12"/>
      <c r="P44" s="12"/>
      <c r="Q44" s="12">
        <v>5</v>
      </c>
    </row>
    <row r="45" spans="2:17" x14ac:dyDescent="0.25">
      <c r="B45" t="s">
        <v>35</v>
      </c>
      <c r="I45" s="10">
        <v>37.6</v>
      </c>
      <c r="J45" s="10">
        <v>26.6</v>
      </c>
      <c r="L45" s="12"/>
      <c r="M45" s="12">
        <v>-2.6</v>
      </c>
      <c r="N45" s="12"/>
      <c r="O45" s="12"/>
      <c r="P45" s="12"/>
      <c r="Q45" s="12">
        <v>-3.5</v>
      </c>
    </row>
    <row r="46" spans="2:17" x14ac:dyDescent="0.25">
      <c r="B46" t="s">
        <v>36</v>
      </c>
      <c r="I46" s="8">
        <f>SUM(I43:I45)</f>
        <v>860.40000000000009</v>
      </c>
      <c r="J46" s="8">
        <f>SUM(J43:J45)</f>
        <v>893.2</v>
      </c>
      <c r="L46" s="12"/>
      <c r="M46" s="12">
        <f>SUM(M43:M45)</f>
        <v>-228.6</v>
      </c>
      <c r="N46" s="12"/>
      <c r="O46" s="12"/>
      <c r="P46" s="12"/>
      <c r="Q46" s="12">
        <f>(SUM(Q43:Q45))*-1</f>
        <v>-231.1</v>
      </c>
    </row>
    <row r="47" spans="2:17" x14ac:dyDescent="0.25">
      <c r="B47" t="s">
        <v>37</v>
      </c>
      <c r="I47" s="10">
        <v>49.3</v>
      </c>
      <c r="J47" s="10">
        <v>48.7</v>
      </c>
      <c r="L47" s="12"/>
      <c r="M47" s="12">
        <v>-5.2</v>
      </c>
      <c r="N47" s="12"/>
      <c r="O47" s="12"/>
      <c r="P47" s="12"/>
      <c r="Q47" s="12">
        <v>-0.1</v>
      </c>
    </row>
    <row r="48" spans="2:17" x14ac:dyDescent="0.25">
      <c r="B48" s="7" t="s">
        <v>38</v>
      </c>
      <c r="I48" s="8">
        <f>SUM(I46:I47)</f>
        <v>909.7</v>
      </c>
      <c r="J48" s="8">
        <f>SUM(J47,J46)</f>
        <v>941.90000000000009</v>
      </c>
      <c r="L48" s="13"/>
      <c r="M48" s="13">
        <f>SUM(M46:M47)</f>
        <v>-233.79999999999998</v>
      </c>
      <c r="N48" s="13"/>
      <c r="O48" s="13"/>
      <c r="P48" s="13"/>
      <c r="Q48" s="13">
        <f>SUM(Q46:Q47)</f>
        <v>-231.2</v>
      </c>
    </row>
    <row r="49" spans="2:17" x14ac:dyDescent="0.25">
      <c r="B49" t="s">
        <v>39</v>
      </c>
      <c r="I49">
        <v>179.4</v>
      </c>
      <c r="J49">
        <v>171.6</v>
      </c>
      <c r="L49" s="12"/>
      <c r="M49" s="12">
        <v>-48.5</v>
      </c>
      <c r="N49" s="12"/>
      <c r="O49" s="12"/>
      <c r="P49" s="12"/>
      <c r="Q49" s="12">
        <v>-48.2</v>
      </c>
    </row>
    <row r="50" spans="2:17" x14ac:dyDescent="0.25">
      <c r="B50" t="s">
        <v>40</v>
      </c>
      <c r="I50" s="9">
        <v>244</v>
      </c>
      <c r="J50" s="9">
        <v>233.9</v>
      </c>
      <c r="L50" s="12"/>
      <c r="M50" s="12">
        <v>-54.2</v>
      </c>
      <c r="N50" s="12"/>
      <c r="O50" s="12"/>
      <c r="P50" s="12"/>
      <c r="Q50" s="12">
        <v>-63.4</v>
      </c>
    </row>
    <row r="51" spans="2:17" x14ac:dyDescent="0.25">
      <c r="B51" s="7" t="s">
        <v>41</v>
      </c>
      <c r="I51" s="8">
        <f>I42-I48-I49-I50</f>
        <v>103.80000000000007</v>
      </c>
      <c r="J51" s="8">
        <f>J42-J48-J49-J50</f>
        <v>112.59999999999988</v>
      </c>
      <c r="M51" s="12">
        <f>M42+(SUM(M48:M50))</f>
        <v>32.300000000000068</v>
      </c>
      <c r="Q51" s="12">
        <f>Q42+(SUM(Q48:Q50))</f>
        <v>35.500000000000057</v>
      </c>
    </row>
    <row r="52" spans="2:17" x14ac:dyDescent="0.25">
      <c r="B52" t="s">
        <v>42</v>
      </c>
      <c r="I52">
        <v>153.1</v>
      </c>
      <c r="J52">
        <v>161.30000000000001</v>
      </c>
      <c r="M52" s="12">
        <v>37.5</v>
      </c>
      <c r="Q52" s="12">
        <v>35.6</v>
      </c>
    </row>
    <row r="54" spans="2:17" x14ac:dyDescent="0.25">
      <c r="B54" s="7" t="s">
        <v>43</v>
      </c>
    </row>
    <row r="55" spans="2:17" x14ac:dyDescent="0.25">
      <c r="B55" t="s">
        <v>44</v>
      </c>
      <c r="M55" s="14">
        <f>ABS(M43/M42)</f>
        <v>0.59490238611713664</v>
      </c>
      <c r="N55" s="15"/>
      <c r="O55" s="15"/>
      <c r="P55" s="15"/>
      <c r="Q55" s="14">
        <f>ABS(Q43/Q42)</f>
        <v>0.60692572032778214</v>
      </c>
    </row>
    <row r="56" spans="2:17" x14ac:dyDescent="0.25">
      <c r="B56" t="s">
        <v>34</v>
      </c>
      <c r="M56" s="14">
        <f>ABS(M44/M42)</f>
        <v>1.7895878524945768E-2</v>
      </c>
      <c r="N56" s="15"/>
      <c r="O56" s="15"/>
      <c r="P56" s="15"/>
      <c r="Q56" s="14">
        <f>Q44/Q42</f>
        <v>1.3217023526301877E-2</v>
      </c>
    </row>
    <row r="57" spans="2:17" x14ac:dyDescent="0.25">
      <c r="B57" t="s">
        <v>45</v>
      </c>
      <c r="M57" s="15">
        <f>SUM(M55:M56)</f>
        <v>0.61279826464208242</v>
      </c>
      <c r="N57" s="15"/>
      <c r="O57" s="15"/>
      <c r="P57" s="15"/>
      <c r="Q57" s="15">
        <f>SUM(Q55:Q56)</f>
        <v>0.62014274385408397</v>
      </c>
    </row>
    <row r="58" spans="2:17" x14ac:dyDescent="0.25">
      <c r="B58" t="s">
        <v>46</v>
      </c>
      <c r="M58" s="15">
        <f>ABS(M45/M42)</f>
        <v>7.0498915401301515E-3</v>
      </c>
      <c r="N58" s="15"/>
      <c r="O58" s="15"/>
      <c r="P58" s="15"/>
      <c r="Q58" s="15">
        <f>Q45/Q42</f>
        <v>-9.2519164684113139E-3</v>
      </c>
    </row>
    <row r="59" spans="2:17" x14ac:dyDescent="0.25">
      <c r="B59" t="s">
        <v>47</v>
      </c>
      <c r="M59" s="15">
        <f>SUM(M57:M58)</f>
        <v>0.61984815618221256</v>
      </c>
      <c r="N59" s="15"/>
      <c r="O59" s="15"/>
      <c r="P59" s="15"/>
      <c r="Q59" s="15">
        <f>SUM(Q57:Q58)</f>
        <v>0.61089082738567269</v>
      </c>
    </row>
    <row r="60" spans="2:17" x14ac:dyDescent="0.25">
      <c r="B60" t="s">
        <v>48</v>
      </c>
      <c r="M60" s="15">
        <f>ABS(M47/M42)</f>
        <v>1.4099783080260303E-2</v>
      </c>
      <c r="N60" s="15"/>
      <c r="O60" s="15"/>
      <c r="P60" s="15"/>
      <c r="Q60" s="15">
        <f>ABS(Q47/Q42)</f>
        <v>2.6434047052603752E-4</v>
      </c>
    </row>
    <row r="61" spans="2:17" s="7" customFormat="1" x14ac:dyDescent="0.25">
      <c r="B61" s="7" t="s">
        <v>49</v>
      </c>
      <c r="M61" s="16">
        <f>SUM(M59:M60)</f>
        <v>0.63394793926247284</v>
      </c>
      <c r="N61" s="16"/>
      <c r="O61" s="16"/>
      <c r="P61" s="16"/>
      <c r="Q61" s="16">
        <f>SUM(Q59:Q60)</f>
        <v>0.61115516785619872</v>
      </c>
    </row>
    <row r="62" spans="2:17" x14ac:dyDescent="0.25">
      <c r="B62" t="s">
        <v>50</v>
      </c>
      <c r="M62" s="15">
        <f>ABS(M49/M$42)</f>
        <v>0.13150759219088937</v>
      </c>
      <c r="N62" s="15"/>
      <c r="O62" s="15"/>
      <c r="P62" s="15"/>
      <c r="Q62" s="15">
        <f>ABS(Q49/Q$42)</f>
        <v>0.12741210679355008</v>
      </c>
    </row>
    <row r="63" spans="2:17" x14ac:dyDescent="0.25">
      <c r="B63" t="s">
        <v>51</v>
      </c>
      <c r="M63" s="15">
        <f>ABS(M50/M$42)</f>
        <v>0.14696312364425163</v>
      </c>
      <c r="N63" s="15"/>
      <c r="O63" s="15"/>
      <c r="P63" s="15"/>
      <c r="Q63" s="15">
        <f>ABS(Q50/Q$42)</f>
        <v>0.16759185831350779</v>
      </c>
    </row>
    <row r="64" spans="2:17" x14ac:dyDescent="0.25">
      <c r="B64" s="7" t="s">
        <v>21</v>
      </c>
      <c r="M64" s="15">
        <f>SUM(M61:M63)</f>
        <v>0.91241865509761388</v>
      </c>
      <c r="N64" s="15"/>
      <c r="O64" s="15"/>
      <c r="P64" s="15"/>
      <c r="Q64" s="15">
        <f>SUM(Q61:Q63)</f>
        <v>0.90615913296325656</v>
      </c>
    </row>
    <row r="65" spans="2:17" x14ac:dyDescent="0.25">
      <c r="B65" t="s">
        <v>81</v>
      </c>
      <c r="M65" s="15">
        <v>0.89800000000000002</v>
      </c>
      <c r="N65" s="15"/>
      <c r="O65" s="15"/>
      <c r="P65" s="15"/>
      <c r="Q65" s="15">
        <v>0.90600000000000003</v>
      </c>
    </row>
    <row r="67" spans="2:17" x14ac:dyDescent="0.25">
      <c r="B67" t="s">
        <v>82</v>
      </c>
      <c r="Q67" s="11">
        <f>Q40/M40-1</f>
        <v>1.906464104855532E-2</v>
      </c>
    </row>
    <row r="68" spans="2:17" x14ac:dyDescent="0.25">
      <c r="B68" t="s">
        <v>83</v>
      </c>
      <c r="Q68" s="11">
        <f t="shared" ref="Q68:Q69" si="2">Q41/M41-1</f>
        <v>2.0148716718637605E-2</v>
      </c>
    </row>
    <row r="69" spans="2:17" x14ac:dyDescent="0.25">
      <c r="B69" t="s">
        <v>84</v>
      </c>
      <c r="Q69" s="11">
        <f t="shared" si="2"/>
        <v>2.575921908893708E-2</v>
      </c>
    </row>
    <row r="70" spans="2:17" x14ac:dyDescent="0.25">
      <c r="B70" t="s">
        <v>85</v>
      </c>
      <c r="Q70" s="11">
        <f>Q51/M51-1</f>
        <v>9.9071207430339925E-2</v>
      </c>
    </row>
    <row r="71" spans="2:17" x14ac:dyDescent="0.25">
      <c r="B71" t="s">
        <v>87</v>
      </c>
      <c r="Q71" s="11">
        <f>Q52/M52-1</f>
        <v>-5.0666666666666638E-2</v>
      </c>
    </row>
    <row r="72" spans="2:17" x14ac:dyDescent="0.25">
      <c r="B72" t="s">
        <v>86</v>
      </c>
      <c r="Q72" s="11">
        <f>Q64/M64-1</f>
        <v>-6.8603618518602305E-3</v>
      </c>
    </row>
    <row r="73" spans="2:17" x14ac:dyDescent="0.25">
      <c r="B73" t="s">
        <v>88</v>
      </c>
      <c r="Q73" s="11">
        <f>Q65/M65-1</f>
        <v>8.9086859688196629E-3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9BE4-A560-4F18-9C90-672F3AB3809E}">
  <dimension ref="A1:I31"/>
  <sheetViews>
    <sheetView zoomScale="220" zoomScaleNormal="220" workbookViewId="0">
      <pane xSplit="1" ySplit="2" topLeftCell="C25" activePane="bottomRight" state="frozen"/>
      <selection pane="topRight" activeCell="B1" sqref="B1"/>
      <selection pane="bottomLeft" activeCell="A3" sqref="A3"/>
      <selection pane="bottomRight" activeCell="E31" sqref="E31"/>
    </sheetView>
  </sheetViews>
  <sheetFormatPr defaultRowHeight="15" x14ac:dyDescent="0.25"/>
  <cols>
    <col min="1" max="1" width="21" bestFit="1" customWidth="1"/>
  </cols>
  <sheetData>
    <row r="1" spans="1:9" x14ac:dyDescent="0.25">
      <c r="C1" t="s">
        <v>73</v>
      </c>
    </row>
    <row r="2" spans="1:9" x14ac:dyDescent="0.25">
      <c r="H2" t="s">
        <v>57</v>
      </c>
      <c r="I2" t="s">
        <v>55</v>
      </c>
    </row>
    <row r="3" spans="1:9" x14ac:dyDescent="0.25">
      <c r="A3" t="s">
        <v>59</v>
      </c>
      <c r="H3" s="12"/>
      <c r="I3" s="12"/>
    </row>
    <row r="4" spans="1:9" x14ac:dyDescent="0.25">
      <c r="A4" t="s">
        <v>60</v>
      </c>
      <c r="H4" s="12"/>
      <c r="I4" s="12"/>
    </row>
    <row r="5" spans="1:9" x14ac:dyDescent="0.25">
      <c r="A5" s="11" t="s">
        <v>61</v>
      </c>
      <c r="H5" s="12"/>
      <c r="I5" s="12"/>
    </row>
    <row r="6" spans="1:9" x14ac:dyDescent="0.25">
      <c r="A6" t="s">
        <v>74</v>
      </c>
      <c r="H6" s="12"/>
      <c r="I6" s="12"/>
    </row>
    <row r="7" spans="1:9" x14ac:dyDescent="0.25">
      <c r="A7" t="s">
        <v>75</v>
      </c>
      <c r="H7" s="12"/>
      <c r="I7" s="12"/>
    </row>
    <row r="8" spans="1:9" x14ac:dyDescent="0.25">
      <c r="A8" t="s">
        <v>76</v>
      </c>
      <c r="H8" s="12"/>
      <c r="I8" s="12"/>
    </row>
    <row r="9" spans="1:9" x14ac:dyDescent="0.25">
      <c r="A9" t="s">
        <v>77</v>
      </c>
      <c r="H9" s="12"/>
      <c r="I9" s="12"/>
    </row>
    <row r="10" spans="1:9" x14ac:dyDescent="0.25">
      <c r="A10" t="s">
        <v>37</v>
      </c>
      <c r="H10" s="12"/>
      <c r="I10" s="12"/>
    </row>
    <row r="11" spans="1:9" s="7" customFormat="1" x14ac:dyDescent="0.25">
      <c r="A11" s="7" t="s">
        <v>78</v>
      </c>
      <c r="H11" s="13"/>
      <c r="I11" s="13"/>
    </row>
    <row r="12" spans="1:9" x14ac:dyDescent="0.25">
      <c r="A12" t="s">
        <v>79</v>
      </c>
      <c r="H12" s="12"/>
      <c r="I12" s="12"/>
    </row>
    <row r="13" spans="1:9" x14ac:dyDescent="0.25">
      <c r="A13" t="s">
        <v>80</v>
      </c>
      <c r="H13" s="12"/>
      <c r="I13" s="12"/>
    </row>
    <row r="14" spans="1:9" x14ac:dyDescent="0.25">
      <c r="B14" s="12"/>
      <c r="C14" s="12"/>
      <c r="D14" s="12"/>
      <c r="E14" s="12"/>
      <c r="F14" s="12"/>
      <c r="G14" s="12"/>
      <c r="H14" s="12"/>
      <c r="I14" s="12"/>
    </row>
    <row r="15" spans="1:9" x14ac:dyDescent="0.25">
      <c r="B15" s="12"/>
      <c r="C15" s="12"/>
      <c r="D15" s="12"/>
      <c r="E15" s="12"/>
      <c r="F15" s="12"/>
      <c r="G15" s="12"/>
      <c r="H15" s="12"/>
      <c r="I15" s="12"/>
    </row>
    <row r="16" spans="1:9" x14ac:dyDescent="0.25">
      <c r="B16" s="12"/>
      <c r="C16" s="12"/>
      <c r="D16" s="12"/>
      <c r="E16" s="12"/>
      <c r="F16" s="12"/>
      <c r="G16" s="12"/>
      <c r="H16" s="12"/>
      <c r="I16" s="12"/>
    </row>
    <row r="17" spans="1:9" x14ac:dyDescent="0.25">
      <c r="A17" t="s">
        <v>62</v>
      </c>
      <c r="B17" s="12"/>
      <c r="C17" s="12">
        <v>69.7</v>
      </c>
      <c r="D17" s="12"/>
      <c r="E17" s="12"/>
      <c r="F17" s="12"/>
      <c r="G17" s="12">
        <v>82.5</v>
      </c>
      <c r="H17" s="12"/>
      <c r="I17" s="12"/>
    </row>
    <row r="18" spans="1:9" x14ac:dyDescent="0.25">
      <c r="A18" t="s">
        <v>63</v>
      </c>
      <c r="B18" s="12"/>
      <c r="C18" s="12">
        <v>9.9</v>
      </c>
      <c r="D18" s="12"/>
      <c r="E18" s="12"/>
      <c r="F18" s="12"/>
      <c r="G18" s="12">
        <v>-26.1</v>
      </c>
      <c r="H18" s="12"/>
      <c r="I18" s="12"/>
    </row>
    <row r="19" spans="1:9" x14ac:dyDescent="0.25">
      <c r="A19" t="s">
        <v>64</v>
      </c>
      <c r="B19" s="12"/>
      <c r="C19" s="12">
        <v>-23.5</v>
      </c>
      <c r="D19" s="12"/>
      <c r="E19" s="12"/>
      <c r="F19" s="12"/>
      <c r="G19" s="12">
        <v>-14</v>
      </c>
      <c r="H19" s="12"/>
      <c r="I19" s="12"/>
    </row>
    <row r="20" spans="1:9" x14ac:dyDescent="0.25">
      <c r="A20" t="s">
        <v>65</v>
      </c>
      <c r="B20" s="12"/>
      <c r="C20" s="12">
        <v>-29.4</v>
      </c>
      <c r="D20" s="12"/>
      <c r="E20" s="12"/>
      <c r="F20" s="12"/>
      <c r="G20" s="12">
        <v>-39</v>
      </c>
      <c r="H20" s="12"/>
      <c r="I20" s="12"/>
    </row>
    <row r="21" spans="1:9" x14ac:dyDescent="0.25">
      <c r="A21" t="s">
        <v>66</v>
      </c>
      <c r="B21" s="12"/>
      <c r="C21" s="12">
        <v>-8.3000000000000007</v>
      </c>
      <c r="D21" s="12">
        <v>-1</v>
      </c>
      <c r="E21" s="12"/>
      <c r="F21" s="12"/>
      <c r="G21" s="12">
        <v>-5.5</v>
      </c>
      <c r="H21" s="12"/>
      <c r="I21" s="12"/>
    </row>
    <row r="22" spans="1:9" x14ac:dyDescent="0.25">
      <c r="A22" t="s">
        <v>67</v>
      </c>
      <c r="B22" s="12"/>
      <c r="C22" s="12">
        <v>4.5</v>
      </c>
      <c r="D22" s="12"/>
      <c r="E22" s="12"/>
      <c r="F22" s="12"/>
      <c r="G22" s="12">
        <v>1.9</v>
      </c>
      <c r="H22" s="12"/>
      <c r="I22" s="12"/>
    </row>
    <row r="23" spans="1:9" x14ac:dyDescent="0.25">
      <c r="A23" t="s">
        <v>68</v>
      </c>
      <c r="B23" s="12"/>
      <c r="C23" s="12">
        <v>-19.3</v>
      </c>
      <c r="D23" s="12"/>
      <c r="E23" s="12"/>
      <c r="F23" s="12"/>
      <c r="G23" s="12">
        <v>-11.1</v>
      </c>
      <c r="H23" s="12"/>
      <c r="I23" s="12"/>
    </row>
    <row r="24" spans="1:9" x14ac:dyDescent="0.25">
      <c r="A24" t="s">
        <v>69</v>
      </c>
      <c r="B24" s="12"/>
      <c r="C24" s="12">
        <f>SUM(C17:C23)</f>
        <v>3.6000000000000085</v>
      </c>
      <c r="D24" s="12"/>
      <c r="E24" s="12"/>
      <c r="F24" s="12"/>
      <c r="G24" s="12"/>
      <c r="H24" s="12"/>
      <c r="I24" s="12"/>
    </row>
    <row r="25" spans="1:9" x14ac:dyDescent="0.25">
      <c r="B25" s="12"/>
      <c r="C25" s="12"/>
      <c r="D25" s="12"/>
      <c r="E25" s="12"/>
      <c r="F25" s="12"/>
      <c r="G25" s="12"/>
      <c r="H25" s="12"/>
      <c r="I25" s="12"/>
    </row>
    <row r="26" spans="1:9" x14ac:dyDescent="0.25">
      <c r="A26" t="s">
        <v>70</v>
      </c>
      <c r="B26" s="12"/>
      <c r="C26" s="12"/>
      <c r="D26" s="12"/>
      <c r="E26" s="12"/>
      <c r="F26" s="12"/>
      <c r="G26" s="12"/>
      <c r="H26" s="12"/>
      <c r="I26" s="12"/>
    </row>
    <row r="27" spans="1:9" x14ac:dyDescent="0.25">
      <c r="A27" t="s">
        <v>71</v>
      </c>
      <c r="B27" s="12"/>
      <c r="C27" s="12"/>
      <c r="D27" s="12"/>
      <c r="E27" s="12"/>
      <c r="F27" s="12"/>
      <c r="G27" s="12"/>
      <c r="H27" s="12"/>
      <c r="I27" s="12"/>
    </row>
    <row r="28" spans="1:9" x14ac:dyDescent="0.25">
      <c r="A28" t="s">
        <v>72</v>
      </c>
      <c r="B28" s="12"/>
      <c r="C28" s="12"/>
      <c r="D28" s="12"/>
      <c r="E28" s="12"/>
      <c r="F28" s="12"/>
      <c r="G28" s="12"/>
      <c r="H28" s="12"/>
      <c r="I28" s="12"/>
    </row>
    <row r="29" spans="1:9" x14ac:dyDescent="0.25">
      <c r="B29" s="12"/>
      <c r="C29" s="12"/>
      <c r="D29" s="12"/>
      <c r="E29" s="12"/>
      <c r="F29" s="12"/>
      <c r="G29" s="12"/>
      <c r="H29" s="12"/>
      <c r="I29" s="12"/>
    </row>
    <row r="30" spans="1:9" x14ac:dyDescent="0.25">
      <c r="B30" s="12"/>
      <c r="C30" s="12"/>
      <c r="D30" s="12"/>
      <c r="E30" s="12"/>
      <c r="F30" s="12"/>
      <c r="G30" s="12"/>
      <c r="H30" s="12"/>
      <c r="I30" s="12"/>
    </row>
    <row r="31" spans="1:9" x14ac:dyDescent="0.25">
      <c r="B31" s="12"/>
      <c r="C31" s="12"/>
      <c r="D31" s="12"/>
      <c r="E31" s="12"/>
      <c r="F31" s="12"/>
      <c r="G31" s="12"/>
      <c r="H31" s="12"/>
      <c r="I3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2024-05-05T00:25:07Z</dcterms:created>
  <dcterms:modified xsi:type="dcterms:W3CDTF">2024-11-15T15:47:25Z</dcterms:modified>
</cp:coreProperties>
</file>