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harles\Desktop\work\models\financial_models\"/>
    </mc:Choice>
  </mc:AlternateContent>
  <xr:revisionPtr revIDLastSave="0" documentId="13_ncr:1_{58D61A28-EAE7-42EC-A141-C5D8E6CF35CA}" xr6:coauthVersionLast="47" xr6:coauthVersionMax="47" xr10:uidLastSave="{00000000-0000-0000-0000-000000000000}"/>
  <bookViews>
    <workbookView xWindow="17775" yWindow="0" windowWidth="20730" windowHeight="20985" xr2:uid="{7929EC37-63CB-4055-8FC3-C0F1C2AD100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K8" i="1"/>
  <c r="K45" i="2"/>
  <c r="K38" i="2"/>
  <c r="K31" i="2"/>
  <c r="K28" i="2"/>
  <c r="K12" i="2"/>
  <c r="K8" i="2"/>
  <c r="K5" i="1"/>
  <c r="C2" i="2"/>
  <c r="D2" i="2" s="1"/>
  <c r="E2" i="2" s="1"/>
  <c r="F2" i="2" s="1"/>
  <c r="G2" i="2" s="1"/>
  <c r="H2" i="2" s="1"/>
  <c r="I2" i="2" s="1"/>
  <c r="J2" i="2" s="1"/>
  <c r="K2" i="2" s="1"/>
  <c r="K17" i="2" l="1"/>
  <c r="K20" i="2" s="1"/>
  <c r="K22" i="2" s="1"/>
  <c r="K26" i="2" s="1"/>
</calcChain>
</file>

<file path=xl/sharedStrings.xml><?xml version="1.0" encoding="utf-8"?>
<sst xmlns="http://schemas.openxmlformats.org/spreadsheetml/2006/main" count="59" uniqueCount="59">
  <si>
    <t>Alibaba</t>
  </si>
  <si>
    <t>ceo</t>
  </si>
  <si>
    <t>price</t>
  </si>
  <si>
    <t>so</t>
  </si>
  <si>
    <t>mc</t>
  </si>
  <si>
    <t>cash</t>
  </si>
  <si>
    <t>debt</t>
  </si>
  <si>
    <t>ev</t>
  </si>
  <si>
    <t>MAIN</t>
  </si>
  <si>
    <t>in millions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</si>
  <si>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</si>
  <si>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</si>
  <si>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</si>
  <si>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</si>
  <si>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</si>
  <si>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</si>
  <si>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</si>
  <si>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</si>
  <si>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</si>
  <si>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</si>
  <si>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</si>
  <si>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fy</t>
  </si>
  <si>
    <t>repurchase amt $</t>
  </si>
  <si>
    <t>shares repurchased $</t>
  </si>
  <si>
    <t>shares outstanding $</t>
  </si>
  <si>
    <t>china commerce retail</t>
  </si>
  <si>
    <t>customer management rev</t>
  </si>
  <si>
    <t>direct sales &amp; others rev</t>
  </si>
  <si>
    <t>china commerce wholesale</t>
  </si>
  <si>
    <t xml:space="preserve">total taobao &amp; tmall group </t>
  </si>
  <si>
    <t>cloud intelligence group</t>
  </si>
  <si>
    <t>international commerce retail</t>
  </si>
  <si>
    <t>international commerce wholesale</t>
  </si>
  <si>
    <t>total alibaba intl digital commerce group</t>
  </si>
  <si>
    <t>cainiao smart logisitics network limited</t>
  </si>
  <si>
    <t>local services group</t>
  </si>
  <si>
    <t>digital media and entertainment group</t>
  </si>
  <si>
    <t>all others</t>
  </si>
  <si>
    <t>total segment rev</t>
  </si>
  <si>
    <t>unallocated</t>
  </si>
  <si>
    <t>intersegment elimination</t>
  </si>
  <si>
    <t>total consolidated rev</t>
  </si>
  <si>
    <t>cost of rev</t>
  </si>
  <si>
    <t>r&amp;d</t>
  </si>
  <si>
    <t>s&amp;m</t>
  </si>
  <si>
    <t>g&amp;a</t>
  </si>
  <si>
    <t>gross profit</t>
  </si>
  <si>
    <t>op income</t>
  </si>
  <si>
    <t>int expense</t>
  </si>
  <si>
    <t>int tax</t>
  </si>
  <si>
    <t>other income</t>
  </si>
  <si>
    <t>share of results of equity method investees</t>
  </si>
  <si>
    <t>net income</t>
  </si>
  <si>
    <t>op cash flow</t>
  </si>
  <si>
    <t>ppe</t>
  </si>
  <si>
    <t>purch of intangible assetrs</t>
  </si>
  <si>
    <t>changes in buyer protection fund deposits</t>
  </si>
  <si>
    <t>fcf</t>
  </si>
  <si>
    <t>gross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</si>
</sst>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8" fontId="0" fillId="0" borderId="0" xfId="0" applyNumberFormat="1"/>
    <xf numFmtId="0" fontId="2" fillId="0" borderId="0" xfId="0" applyFont="1"/>
    <xf numFmtId="3" fontId="0" fillId="0" borderId="0" xfId="0" applyNumberFormat="1"/>
    <xf numFmtId="16" fontId="0" fillId="0" borderId="0" xfId="0" applyNumberFormat="1"/>
    <xf numFmtId="0" fontId="0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C0A8-C405-496F-973C-53DA08C3050F}">
  <dimension ref="B1:L9"/>
  <sheetViews>
    <sheetView tabSelected="1" workbookViewId="0">
      <selection activeCell="L9" sqref="L9"/>
    </sheetView>
  </sheetViews>
  <sheetFormatPr defaultRowHeight="15" x14ac:dyDescent="0.25"/>
  <cols>
    <col min="11" max="11" width="11.85546875" bestFit="1" customWidth="1"/>
  </cols>
  <sheetData>
    <row r="1" spans="2:12" x14ac:dyDescent="0.25">
      <c r="J1" t="s">
        <v>9</v>
      </c>
    </row>
    <row r="2" spans="2:12" x14ac:dyDescent="0.25">
      <c r="B2" t="s">
        <v>0</v>
      </c>
    </row>
    <row r="3" spans="2:12" x14ac:dyDescent="0.25">
      <c r="J3" t="s">
        <v>2</v>
      </c>
      <c r="K3" s="1">
        <v>85.58</v>
      </c>
    </row>
    <row r="4" spans="2:12" x14ac:dyDescent="0.25">
      <c r="B4" t="s">
        <v>1</v>
      </c>
      <c r="J4" t="s">
        <v>3</v>
      </c>
      <c r="K4" s="3">
        <v>2327</v>
      </c>
    </row>
    <row r="5" spans="2:12" x14ac:dyDescent="0.25">
      <c r="B5" t="s">
        <v>21</v>
      </c>
      <c r="C5" s="4">
        <v>45382</v>
      </c>
      <c r="J5" t="s">
        <v>4</v>
      </c>
      <c r="K5" s="1">
        <f>K4*K3</f>
        <v>199144.66</v>
      </c>
    </row>
    <row r="6" spans="2:12" x14ac:dyDescent="0.25">
      <c r="J6" t="s">
        <v>5</v>
      </c>
      <c r="K6" s="3">
        <v>53700</v>
      </c>
    </row>
    <row r="7" spans="2:12" x14ac:dyDescent="0.25">
      <c r="J7" t="s">
        <v>6</v>
      </c>
      <c r="K7">
        <v>61477</v>
      </c>
    </row>
    <row r="8" spans="2:12" x14ac:dyDescent="0.25">
      <c r="J8" t="s">
        <v>7</v>
      </c>
      <c r="K8" s="1">
        <f>K5-K6+K7</f>
        <v>206921.66</v>
      </c>
    </row>
    <row r="9" spans="2:12" x14ac:dyDescent="0.25">
      <c r="L9" s="1">
        <f>K8/Sheet2!K38</f>
        <v>9.564208920730298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29D8-CBB5-43EE-BC20-8B400819BC1F}">
  <dimension ref="A1:X45"/>
  <sheetViews>
    <sheetView zoomScale="190" zoomScaleNormal="19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K38" sqref="K38"/>
    </sheetView>
  </sheetViews>
  <sheetFormatPr defaultRowHeight="15" x14ac:dyDescent="0.25"/>
  <cols>
    <col min="1" max="1" width="24.7109375" bestFit="1" customWidth="1"/>
  </cols>
  <sheetData>
    <row r="1" spans="1:24" x14ac:dyDescent="0.25">
      <c r="A1" t="s">
        <v>8</v>
      </c>
    </row>
    <row r="2" spans="1:24" x14ac:dyDescent="0.25">
      <c r="B2" s="2">
        <v>2015</v>
      </c>
      <c r="C2" s="2">
        <f>B2+1</f>
        <v>2016</v>
      </c>
      <c r="D2" s="2">
        <f t="shared" ref="D2:K2" si="0">C2+1</f>
        <v>2017</v>
      </c>
      <c r="E2" s="2">
        <f t="shared" si="0"/>
        <v>2018</v>
      </c>
      <c r="F2" s="2">
        <f t="shared" si="0"/>
        <v>2019</v>
      </c>
      <c r="G2" s="2">
        <f t="shared" si="0"/>
        <v>2020</v>
      </c>
      <c r="H2" s="2">
        <f t="shared" si="0"/>
        <v>2021</v>
      </c>
      <c r="I2" s="2">
        <f t="shared" si="0"/>
        <v>2022</v>
      </c>
      <c r="J2" s="2">
        <f t="shared" si="0"/>
        <v>2023</v>
      </c>
      <c r="K2" s="2">
        <f t="shared" si="0"/>
        <v>2024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</row>
    <row r="4" spans="1:24" x14ac:dyDescent="0.25">
      <c r="A4" t="s">
        <v>25</v>
      </c>
    </row>
    <row r="5" spans="1:24" x14ac:dyDescent="0.25">
      <c r="A5" t="s">
        <v>26</v>
      </c>
      <c r="K5">
        <v>42105</v>
      </c>
    </row>
    <row r="6" spans="1:24" x14ac:dyDescent="0.25">
      <c r="A6" t="s">
        <v>27</v>
      </c>
      <c r="K6">
        <v>15291</v>
      </c>
    </row>
    <row r="7" spans="1:24" x14ac:dyDescent="0.25">
      <c r="A7" t="s">
        <v>28</v>
      </c>
      <c r="K7">
        <v>2836</v>
      </c>
    </row>
    <row r="8" spans="1:24" s="2" customFormat="1" x14ac:dyDescent="0.25">
      <c r="A8" s="2" t="s">
        <v>29</v>
      </c>
      <c r="K8" s="2">
        <f>SUM(K5:K7)</f>
        <v>60232</v>
      </c>
    </row>
    <row r="9" spans="1:24" x14ac:dyDescent="0.25">
      <c r="A9" t="s">
        <v>30</v>
      </c>
      <c r="K9">
        <v>14733</v>
      </c>
    </row>
    <row r="10" spans="1:24" x14ac:dyDescent="0.25">
      <c r="A10" t="s">
        <v>31</v>
      </c>
      <c r="K10">
        <v>11309</v>
      </c>
    </row>
    <row r="11" spans="1:24" x14ac:dyDescent="0.25">
      <c r="A11" t="s">
        <v>32</v>
      </c>
      <c r="K11">
        <v>2901</v>
      </c>
    </row>
    <row r="12" spans="1:24" s="2" customFormat="1" x14ac:dyDescent="0.25">
      <c r="A12" s="2" t="s">
        <v>33</v>
      </c>
      <c r="K12" s="2">
        <f>SUM(K10:K11)</f>
        <v>14210</v>
      </c>
    </row>
    <row r="13" spans="1:24" x14ac:dyDescent="0.25">
      <c r="A13" t="s">
        <v>34</v>
      </c>
      <c r="K13">
        <v>13714</v>
      </c>
    </row>
    <row r="14" spans="1:24" x14ac:dyDescent="0.25">
      <c r="A14" t="s">
        <v>35</v>
      </c>
      <c r="K14">
        <v>8282</v>
      </c>
    </row>
    <row r="15" spans="1:24" x14ac:dyDescent="0.25">
      <c r="A15" t="s">
        <v>36</v>
      </c>
      <c r="K15">
        <v>2929</v>
      </c>
    </row>
    <row r="16" spans="1:24" x14ac:dyDescent="0.25">
      <c r="A16" t="s">
        <v>37</v>
      </c>
      <c r="K16">
        <v>26637</v>
      </c>
    </row>
    <row r="17" spans="1:12" s="2" customFormat="1" x14ac:dyDescent="0.25">
      <c r="A17" s="2" t="s">
        <v>38</v>
      </c>
      <c r="K17" s="2">
        <f>SUM(K13:K16,K8,K12,K9)</f>
        <v>140737</v>
      </c>
    </row>
    <row r="18" spans="1:12" x14ac:dyDescent="0.25">
      <c r="A18" t="s">
        <v>39</v>
      </c>
      <c r="K18">
        <v>180</v>
      </c>
    </row>
    <row r="19" spans="1:12" x14ac:dyDescent="0.25">
      <c r="A19" t="s">
        <v>40</v>
      </c>
      <c r="K19">
        <v>-10567</v>
      </c>
    </row>
    <row r="20" spans="1:12" s="2" customFormat="1" x14ac:dyDescent="0.25">
      <c r="A20" s="2" t="s">
        <v>41</v>
      </c>
      <c r="K20" s="2">
        <f>SUM(K17:K19)</f>
        <v>130350</v>
      </c>
    </row>
    <row r="21" spans="1:12" x14ac:dyDescent="0.25">
      <c r="A21" t="s">
        <v>42</v>
      </c>
      <c r="K21">
        <v>-81205</v>
      </c>
    </row>
    <row r="22" spans="1:12" s="2" customFormat="1" x14ac:dyDescent="0.25">
      <c r="A22" s="2" t="s">
        <v>46</v>
      </c>
      <c r="K22" s="2">
        <f>SUM(K20:K21)</f>
        <v>49145</v>
      </c>
    </row>
    <row r="23" spans="1:12" x14ac:dyDescent="0.25">
      <c r="A23" t="s">
        <v>43</v>
      </c>
      <c r="K23">
        <v>-7237</v>
      </c>
    </row>
    <row r="24" spans="1:12" x14ac:dyDescent="0.25">
      <c r="A24" t="s">
        <v>44</v>
      </c>
      <c r="K24">
        <v>-15947</v>
      </c>
    </row>
    <row r="25" spans="1:12" x14ac:dyDescent="0.25">
      <c r="A25" t="s">
        <v>45</v>
      </c>
      <c r="K25">
        <v>-5815</v>
      </c>
      <c r="L25">
        <v>-1</v>
      </c>
    </row>
    <row r="26" spans="1:12" s="2" customFormat="1" x14ac:dyDescent="0.25">
      <c r="A26" s="2" t="s">
        <v>47</v>
      </c>
      <c r="K26" s="2">
        <f>SUM(K22:K25)</f>
        <v>20146</v>
      </c>
    </row>
    <row r="27" spans="1:12" s="5" customFormat="1" x14ac:dyDescent="0.25">
      <c r="A27" s="5" t="s">
        <v>50</v>
      </c>
      <c r="K27" s="5">
        <v>853</v>
      </c>
    </row>
    <row r="28" spans="1:12" x14ac:dyDescent="0.25">
      <c r="A28" t="s">
        <v>48</v>
      </c>
      <c r="K28" s="5">
        <f>-1101-1380</f>
        <v>-2481</v>
      </c>
    </row>
    <row r="29" spans="1:12" x14ac:dyDescent="0.25">
      <c r="A29" t="s">
        <v>49</v>
      </c>
      <c r="K29" s="5">
        <v>-3120</v>
      </c>
    </row>
    <row r="30" spans="1:12" x14ac:dyDescent="0.25">
      <c r="A30" t="s">
        <v>51</v>
      </c>
      <c r="K30" s="5">
        <v>-1071</v>
      </c>
    </row>
    <row r="31" spans="1:12" s="2" customFormat="1" x14ac:dyDescent="0.25">
      <c r="A31" s="2" t="s">
        <v>52</v>
      </c>
      <c r="K31" s="2">
        <f>SUM(K26:K30)</f>
        <v>14327</v>
      </c>
    </row>
    <row r="34" spans="1:24" s="2" customFormat="1" x14ac:dyDescent="0.25">
      <c r="A34" s="2" t="s">
        <v>53</v>
      </c>
      <c r="F34" s="2">
        <v>22469</v>
      </c>
      <c r="G34" s="2">
        <v>25356</v>
      </c>
      <c r="H34" s="2">
        <v>35255</v>
      </c>
      <c r="I34" s="2">
        <v>22519</v>
      </c>
      <c r="J34" s="2">
        <v>29086</v>
      </c>
      <c r="K34" s="2">
        <v>25289</v>
      </c>
    </row>
    <row r="35" spans="1:24" x14ac:dyDescent="0.25">
      <c r="A35" t="s">
        <v>54</v>
      </c>
      <c r="K35">
        <v>-3820</v>
      </c>
    </row>
    <row r="36" spans="1:24" x14ac:dyDescent="0.25">
      <c r="A36" t="s">
        <v>55</v>
      </c>
      <c r="K36">
        <v>-116</v>
      </c>
    </row>
    <row r="37" spans="1:24" x14ac:dyDescent="0.25">
      <c r="A37" t="s">
        <v>56</v>
      </c>
      <c r="K37">
        <v>282</v>
      </c>
    </row>
    <row r="38" spans="1:24" s="2" customFormat="1" x14ac:dyDescent="0.25">
      <c r="A38" s="2" t="s">
        <v>57</v>
      </c>
      <c r="K38" s="2">
        <f>SUM(K34:K37)</f>
        <v>21635</v>
      </c>
    </row>
    <row r="40" spans="1:24" x14ac:dyDescent="0.25">
      <c r="A40" t="s">
        <v>22</v>
      </c>
      <c r="Q40" s="3">
        <v>3300</v>
      </c>
      <c r="R40" s="3">
        <v>1900</v>
      </c>
      <c r="S40" s="3">
        <v>3100</v>
      </c>
      <c r="T40" s="3">
        <v>1700</v>
      </c>
      <c r="U40" s="3">
        <v>2900</v>
      </c>
      <c r="V40" s="3">
        <v>4800</v>
      </c>
      <c r="W40" s="3">
        <v>5800</v>
      </c>
      <c r="X40" s="3">
        <v>4100</v>
      </c>
    </row>
    <row r="41" spans="1:24" x14ac:dyDescent="0.25">
      <c r="A41" t="s">
        <v>23</v>
      </c>
      <c r="Q41" s="3">
        <v>45</v>
      </c>
      <c r="R41" s="3">
        <v>22</v>
      </c>
      <c r="S41" s="3">
        <v>36</v>
      </c>
      <c r="T41" s="3">
        <v>19</v>
      </c>
      <c r="U41" s="3">
        <v>37</v>
      </c>
      <c r="V41" s="3">
        <v>65</v>
      </c>
      <c r="W41" s="3">
        <v>77</v>
      </c>
      <c r="X41" s="3">
        <v>52</v>
      </c>
    </row>
    <row r="42" spans="1:24" x14ac:dyDescent="0.25">
      <c r="A42" t="s">
        <v>24</v>
      </c>
      <c r="Q42" s="3">
        <v>2585</v>
      </c>
      <c r="R42" s="3">
        <v>2566</v>
      </c>
      <c r="S42" s="3">
        <v>2549</v>
      </c>
      <c r="T42" s="3">
        <v>2531</v>
      </c>
      <c r="U42" s="3">
        <v>2499</v>
      </c>
      <c r="V42" s="3">
        <v>2434</v>
      </c>
      <c r="W42" s="3">
        <v>2378</v>
      </c>
      <c r="X42" s="3">
        <v>2327</v>
      </c>
    </row>
    <row r="45" spans="1:24" x14ac:dyDescent="0.25">
      <c r="A45" t="s">
        <v>58</v>
      </c>
      <c r="K45" s="6">
        <f>K22/K20</f>
        <v>0.37702339854238587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Charles</dc:creator>
  <cp:lastModifiedBy>Jacob Charles</cp:lastModifiedBy>
  <dcterms:created xsi:type="dcterms:W3CDTF">2024-11-26T04:16:26Z</dcterms:created>
  <dcterms:modified xsi:type="dcterms:W3CDTF">2024-11-26T05:14:48Z</dcterms:modified>
</cp:coreProperties>
</file>