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harles\Desktop\work\models\financial_models\"/>
    </mc:Choice>
  </mc:AlternateContent>
  <xr:revisionPtr revIDLastSave="0" documentId="13_ncr:1_{AB005D35-7884-4ED3-8176-9E47C92A0DF3}" xr6:coauthVersionLast="47" xr6:coauthVersionMax="47" xr10:uidLastSave="{00000000-0000-0000-0000-000000000000}"/>
  <bookViews>
    <workbookView xWindow="19095" yWindow="0" windowWidth="19410" windowHeight="20985" xr2:uid="{696C57CC-035B-4707-BC42-086A1379E7B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2" l="1"/>
  <c r="D35" i="2"/>
  <c r="D46" i="2" s="1"/>
  <c r="E35" i="2"/>
  <c r="F35" i="2"/>
  <c r="G35" i="2"/>
  <c r="H35" i="2"/>
  <c r="H46" i="2" s="1"/>
  <c r="L35" i="2"/>
  <c r="M35" i="2"/>
  <c r="N35" i="2"/>
  <c r="O35" i="2"/>
  <c r="P35" i="2"/>
  <c r="Q35" i="2"/>
  <c r="R35" i="2"/>
  <c r="S35" i="2"/>
  <c r="T35" i="2"/>
  <c r="B35" i="2"/>
  <c r="C46" i="2" s="1"/>
  <c r="L24" i="2"/>
  <c r="I5" i="1"/>
  <c r="H49" i="2"/>
  <c r="H12" i="2"/>
  <c r="H13" i="2"/>
  <c r="H14" i="2"/>
  <c r="H9" i="2"/>
  <c r="H39" i="2"/>
  <c r="H30" i="2"/>
  <c r="H44" i="2" s="1"/>
  <c r="H42" i="2"/>
  <c r="Q39" i="2"/>
  <c r="M39" i="2"/>
  <c r="Q42" i="2"/>
  <c r="M30" i="2"/>
  <c r="M33" i="2" s="1"/>
  <c r="Q30" i="2"/>
  <c r="Q33" i="2" s="1"/>
  <c r="R39" i="2"/>
  <c r="N38" i="2"/>
  <c r="N39" i="2" s="1"/>
  <c r="R42" i="2"/>
  <c r="R30" i="2"/>
  <c r="R33" i="2" s="1"/>
  <c r="N30" i="2"/>
  <c r="N33" i="2" s="1"/>
  <c r="P44" i="2"/>
  <c r="S39" i="2"/>
  <c r="O39" i="2"/>
  <c r="S42" i="2"/>
  <c r="O30" i="2"/>
  <c r="O33" i="2" s="1"/>
  <c r="S30" i="2"/>
  <c r="S33" i="2" s="1"/>
  <c r="G58" i="2"/>
  <c r="B57" i="2"/>
  <c r="B58" i="2" s="1"/>
  <c r="D57" i="2"/>
  <c r="D58" i="2" s="1"/>
  <c r="C57" i="2"/>
  <c r="C58" i="2" s="1"/>
  <c r="C39" i="2"/>
  <c r="D39" i="2"/>
  <c r="B39" i="2"/>
  <c r="D49" i="2"/>
  <c r="C49" i="2"/>
  <c r="D42" i="2"/>
  <c r="E42" i="2"/>
  <c r="C42" i="2"/>
  <c r="D30" i="2"/>
  <c r="D33" i="2" s="1"/>
  <c r="C30" i="2"/>
  <c r="C33" i="2" s="1"/>
  <c r="B30" i="2"/>
  <c r="B33" i="2" s="1"/>
  <c r="C9" i="2"/>
  <c r="D9" i="2"/>
  <c r="B9" i="2"/>
  <c r="D14" i="2"/>
  <c r="E14" i="2"/>
  <c r="F14" i="2"/>
  <c r="G14" i="2"/>
  <c r="C14" i="2"/>
  <c r="D13" i="2"/>
  <c r="E13" i="2"/>
  <c r="F13" i="2"/>
  <c r="G13" i="2"/>
  <c r="C13" i="2"/>
  <c r="D12" i="2"/>
  <c r="E12" i="2"/>
  <c r="F12" i="2"/>
  <c r="G12" i="2"/>
  <c r="C12" i="2"/>
  <c r="F9" i="2"/>
  <c r="G9" i="2"/>
  <c r="E9" i="2"/>
  <c r="I4" i="1"/>
  <c r="I7" i="1" s="1"/>
  <c r="F39" i="2"/>
  <c r="G39" i="2"/>
  <c r="E39" i="2"/>
  <c r="F57" i="2"/>
  <c r="F58" i="2" s="1"/>
  <c r="E57" i="2"/>
  <c r="E58" i="2" s="1"/>
  <c r="F49" i="2"/>
  <c r="G49" i="2"/>
  <c r="F42" i="2"/>
  <c r="G42" i="2"/>
  <c r="F30" i="2"/>
  <c r="F33" i="2" s="1"/>
  <c r="G30" i="2"/>
  <c r="G33" i="2" s="1"/>
  <c r="E30" i="2"/>
  <c r="E33" i="2" s="1"/>
  <c r="F2" i="2"/>
  <c r="G2" i="2" s="1"/>
  <c r="H2" i="2" s="1"/>
  <c r="F46" i="2" l="1"/>
  <c r="G46" i="2"/>
  <c r="E46" i="2"/>
  <c r="R45" i="2"/>
  <c r="H45" i="2"/>
  <c r="S45" i="2"/>
  <c r="H33" i="2"/>
  <c r="H43" i="2" s="1"/>
  <c r="Q45" i="2"/>
  <c r="Q43" i="2"/>
  <c r="S43" i="2"/>
  <c r="M44" i="2"/>
  <c r="R43" i="2"/>
  <c r="N44" i="2"/>
  <c r="O44" i="2"/>
  <c r="S44" i="2"/>
  <c r="Q44" i="2"/>
  <c r="R44" i="2"/>
  <c r="B44" i="2"/>
  <c r="E43" i="2"/>
  <c r="D44" i="2"/>
  <c r="C44" i="2"/>
  <c r="C45" i="2"/>
  <c r="D45" i="2"/>
  <c r="E45" i="2"/>
  <c r="D43" i="2"/>
  <c r="C43" i="2"/>
  <c r="F45" i="2"/>
  <c r="G45" i="2"/>
  <c r="E44" i="2"/>
  <c r="G44" i="2"/>
  <c r="F44" i="2"/>
  <c r="G43" i="2"/>
  <c r="F43" i="2"/>
</calcChain>
</file>

<file path=xl/sharedStrings.xml><?xml version="1.0" encoding="utf-8"?>
<sst xmlns="http://schemas.openxmlformats.org/spreadsheetml/2006/main" count="140" uniqueCount="138">
  <si>
    <t xml:space="preserve">Paypal </t>
  </si>
  <si>
    <t>in millions</t>
  </si>
  <si>
    <t>Revenue</t>
  </si>
  <si>
    <t xml:space="preserve">transaction expense </t>
  </si>
  <si>
    <t>transaction &amp; credit losses</t>
  </si>
  <si>
    <t>s&amp;m</t>
  </si>
  <si>
    <t>tech &amp; development</t>
  </si>
  <si>
    <t>g&amp;a</t>
  </si>
  <si>
    <t>customer support &amp; ops</t>
  </si>
  <si>
    <t>restructuring &amp; other</t>
  </si>
  <si>
    <t>op income</t>
  </si>
  <si>
    <t>rev yoy</t>
  </si>
  <si>
    <t>other income</t>
  </si>
  <si>
    <t>tax</t>
  </si>
  <si>
    <t>net income</t>
  </si>
  <si>
    <t>income yoy</t>
  </si>
  <si>
    <t>cash</t>
  </si>
  <si>
    <t>accs receivable</t>
  </si>
  <si>
    <t>ppe</t>
  </si>
  <si>
    <t>funds receivble &amp; cust accs</t>
  </si>
  <si>
    <t>funds payable n amts due to customers</t>
  </si>
  <si>
    <t>op cash flow</t>
  </si>
  <si>
    <t>capex</t>
  </si>
  <si>
    <t>cash at beginning of period</t>
  </si>
  <si>
    <t>cash at end</t>
  </si>
  <si>
    <t>fcf</t>
  </si>
  <si>
    <t>fcf yoy</t>
  </si>
  <si>
    <t>price</t>
  </si>
  <si>
    <t>s.o</t>
  </si>
  <si>
    <t>mc</t>
  </si>
  <si>
    <t>debt</t>
  </si>
  <si>
    <t>EV</t>
  </si>
  <si>
    <t>business</t>
  </si>
  <si>
    <t>leading tech platform that enables digital payments and simplifies commerce experiences on behalf of merchants and consumers worldwide.</t>
  </si>
  <si>
    <t>goal to enable their merchants and consumers to manage and move their money anmywhere in the world in the markets they serve, anytime, on any platform, usign any device.</t>
  </si>
  <si>
    <t>operating margin</t>
  </si>
  <si>
    <t>active accounts</t>
  </si>
  <si>
    <t># of payment transaction</t>
  </si>
  <si>
    <t>TPV</t>
  </si>
  <si>
    <t>payment transactions per active acc</t>
  </si>
  <si>
    <t>transaction expense % of TPV</t>
  </si>
  <si>
    <t>active acc yoy</t>
  </si>
  <si>
    <t>payment transaction yoy</t>
  </si>
  <si>
    <t>tpv yoy</t>
  </si>
  <si>
    <t>change of cash</t>
  </si>
  <si>
    <t>checkout solutions</t>
  </si>
  <si>
    <t>paypal</t>
  </si>
  <si>
    <t>venmo</t>
  </si>
  <si>
    <t>pp pay later</t>
  </si>
  <si>
    <t>pp credit</t>
  </si>
  <si>
    <t>paidy</t>
  </si>
  <si>
    <t>processing</t>
  </si>
  <si>
    <t>paypal braintree</t>
  </si>
  <si>
    <t>digital wallets</t>
  </si>
  <si>
    <t>cc and debit cards</t>
  </si>
  <si>
    <t>credit</t>
  </si>
  <si>
    <t>crypto</t>
  </si>
  <si>
    <t>giving</t>
  </si>
  <si>
    <t>p2p</t>
  </si>
  <si>
    <t>savings</t>
  </si>
  <si>
    <t>consumer financial services</t>
  </si>
  <si>
    <t>shopping and rewards</t>
  </si>
  <si>
    <t>deals</t>
  </si>
  <si>
    <t>loyalty</t>
  </si>
  <si>
    <t>rewardz</t>
  </si>
  <si>
    <t>merchant services</t>
  </si>
  <si>
    <t>risk protection and risk management</t>
  </si>
  <si>
    <t>omnichannel and POS solutions</t>
  </si>
  <si>
    <t>payouts</t>
  </si>
  <si>
    <t>q123</t>
  </si>
  <si>
    <t>q223</t>
  </si>
  <si>
    <t>q323</t>
  </si>
  <si>
    <t>q423</t>
  </si>
  <si>
    <t>q124</t>
  </si>
  <si>
    <t>q224</t>
  </si>
  <si>
    <t>q324</t>
  </si>
  <si>
    <t>q424</t>
  </si>
  <si>
    <t>q2 2024 notes</t>
  </si>
  <si>
    <t>drove branded checkout transaction margin dollar growth in each quarter</t>
  </si>
  <si>
    <t>driven by a renewed focus on pricing-to-value, Braintree has meaningfully contributed to their transaction margin dollar growth over the last 3 quarters</t>
  </si>
  <si>
    <t>20% growth in Venmo Debit Card and Pay with Venmo monthly active accounts</t>
  </si>
  <si>
    <t>completed 6B in share buybacks</t>
  </si>
  <si>
    <t>Focus Areas:</t>
  </si>
  <si>
    <t>Innovation</t>
  </si>
  <si>
    <t>in 2024, they rolled out new brenaded checkout experiences</t>
  </si>
  <si>
    <t>introductd FastLane</t>
  </si>
  <si>
    <t>expanded PayPal Complete Paymentys</t>
  </si>
  <si>
    <t>Product Adoption</t>
  </si>
  <si>
    <t>2025 focused on scaling adoption of their innocations</t>
  </si>
  <si>
    <t>they have world class products and colutions and they will continuing educating customers about all they have to offer</t>
  </si>
  <si>
    <t>in 2024, they completely revamped their marketing and go-to-market playbnonok</t>
  </si>
  <si>
    <t>Partnerships</t>
  </si>
  <si>
    <t>2024, they formed significant partnerships to drive Fastland adoption and bring more value to customers</t>
  </si>
  <si>
    <t>they are building on their leadership position in payments and commerce and estabnlishing themselves as the platform that leading brands want to work with</t>
  </si>
  <si>
    <t>they will strike more partnerships thorughout 2025</t>
  </si>
  <si>
    <t>Efficiency and Effectiveness</t>
  </si>
  <si>
    <t>in 2024, reduced headcount by 10%</t>
  </si>
  <si>
    <t>made deliberate investments in AI and automation, which are critical to their future</t>
  </si>
  <si>
    <t>this year, they are priotizing the use of AI to improve the customer experience and drive efficiency and effectiveness within paypsal</t>
  </si>
  <si>
    <t>Buy Now Pay Later customers spend 30% more on average</t>
  </si>
  <si>
    <t>in 2024, they drove approximately $33B in BNPL total payment volume, growing 21% from the prior year</t>
  </si>
  <si>
    <t>BNPL</t>
  </si>
  <si>
    <t>BNPL yoy</t>
  </si>
  <si>
    <t>have signed with NBCUniversal, Roku and StockX for Fastlane</t>
  </si>
  <si>
    <t>they expect an inflection point in adoption when they expand their go-to-market efforts and bring Fastlane to even more merchants through Adyen, Global Payments and Fiserv this year (2025)</t>
  </si>
  <si>
    <t>25% of Fastland users never had a Paypal account before, and more than help have a Paypal account but havent been active in the last 25 months</t>
  </si>
  <si>
    <t>in 4th Q, they launched FX-as-a-Service which is automaterd currency conversion and is already live for Meta</t>
  </si>
  <si>
    <t>launched PayPal everywhere in September</t>
  </si>
  <si>
    <t>Pwer users, which are PayPal consumer accounts transacting more than 100 times per year, grew more than 9% YOY in the 4th Q</t>
  </si>
  <si>
    <t>engaged venmo user base grew 4% in Q</t>
  </si>
  <si>
    <t>engaged venmo user base</t>
  </si>
  <si>
    <t xml:space="preserve">PP is still early in monitizing venmo. </t>
  </si>
  <si>
    <t>transaction margin</t>
  </si>
  <si>
    <t>monthly active accounts</t>
  </si>
  <si>
    <t>trasactions per active acocunt</t>
  </si>
  <si>
    <t>transaction margin yoy</t>
  </si>
  <si>
    <t>q125</t>
  </si>
  <si>
    <t>6000-7000</t>
  </si>
  <si>
    <t>15200-15400</t>
  </si>
  <si>
    <t>guidance ranges</t>
  </si>
  <si>
    <t>q424 earcnings call notes</t>
  </si>
  <si>
    <t>they’ve set to make 2024 a transition year, to make sure they are executing the initiatives the matter most to the growth of their businss</t>
  </si>
  <si>
    <t>laid a strong foundation for durable growth</t>
  </si>
  <si>
    <t>drove branded checkout TRANSACTION MARGIN DFOLLAR GROWTH IN EACH q</t>
  </si>
  <si>
    <t>US branted checkout growth accellerated in 4th q to exit the year</t>
  </si>
  <si>
    <t>Venmo monetization</t>
  </si>
  <si>
    <t>20% growth in Venmo debit card and pay with venmo monthly active accounts</t>
  </si>
  <si>
    <t>total active accounts returned to growtin in '24 as they enhanced their value proposition and brought innovation to the market</t>
  </si>
  <si>
    <t>total payment volume grew 1-% to nearly $1.7T</t>
  </si>
  <si>
    <t>2025 focuses:</t>
  </si>
  <si>
    <t>innovation</t>
  </si>
  <si>
    <t>they will continue to innovate to solve their customers biggest challenges</t>
  </si>
  <si>
    <t>product adoption</t>
  </si>
  <si>
    <t>2025 will be focused on scaling adoption of their innovatoins</t>
  </si>
  <si>
    <t>partnerships</t>
  </si>
  <si>
    <t>building on leadership position in payments andf commerce and establishing themselves as the platform that leading brands want to twortk with</t>
  </si>
  <si>
    <t>efficiency and effectiveness</t>
  </si>
  <si>
    <t xml:space="preserve">in 2024, they reduced headcount by 10%. Made deliberate investments in AI and automation, which are critical to their future,.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</si>
</sst>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\(0\)"/>
    <numFmt numFmtId="165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9" fontId="0" fillId="0" borderId="0" xfId="1" applyFont="1"/>
    <xf numFmtId="10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10886</xdr:colOff>
      <xdr:row>0</xdr:row>
      <xdr:rowOff>0</xdr:rowOff>
    </xdr:from>
    <xdr:to>
      <xdr:col>12</xdr:col>
      <xdr:colOff>16329</xdr:colOff>
      <xdr:row>59</xdr:row>
      <xdr:rowOff>59871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9AA8C9D-7923-BD69-4CE8-14A0E17DE060}"/>
            </a:ext>
          </a:extLst>
        </xdr:cNvPr>
        <xdr:cNvCxnSpPr/>
      </xdr:nvCxnSpPr>
      <xdr:spPr>
        <a:xfrm flipH="1">
          <a:off x="7962900" y="0"/>
          <a:ext cx="5443" cy="1129937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604157</xdr:colOff>
      <xdr:row>0</xdr:row>
      <xdr:rowOff>16329</xdr:rowOff>
    </xdr:from>
    <xdr:to>
      <xdr:col>20</xdr:col>
      <xdr:colOff>10886</xdr:colOff>
      <xdr:row>33</xdr:row>
      <xdr:rowOff>168729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F230E5B-53A2-6DD8-FD17-8102BDB3C46D}"/>
            </a:ext>
          </a:extLst>
        </xdr:cNvPr>
        <xdr:cNvCxnSpPr/>
      </xdr:nvCxnSpPr>
      <xdr:spPr>
        <a:xfrm flipH="1">
          <a:off x="10994571" y="16329"/>
          <a:ext cx="16329" cy="6438900"/>
        </a:xfrm>
        <a:prstGeom prst="line">
          <a:avLst/>
        </a:prstGeom>
        <a:ln>
          <a:solidFill>
            <a:srgbClr val="FFFF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0</xdr:row>
      <xdr:rowOff>0</xdr:rowOff>
    </xdr:from>
    <xdr:to>
      <xdr:col>8</xdr:col>
      <xdr:colOff>5443</xdr:colOff>
      <xdr:row>59</xdr:row>
      <xdr:rowOff>32657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400F93C8-863B-4C61-BE3A-B55A4A3C263F}"/>
            </a:ext>
          </a:extLst>
        </xdr:cNvPr>
        <xdr:cNvCxnSpPr/>
      </xdr:nvCxnSpPr>
      <xdr:spPr>
        <a:xfrm>
          <a:off x="5513614" y="0"/>
          <a:ext cx="5443" cy="11272157"/>
        </a:xfrm>
        <a:prstGeom prst="line">
          <a:avLst/>
        </a:prstGeom>
        <a:ln>
          <a:solidFill>
            <a:srgbClr val="FFFF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FF8CA-6AAA-4819-A3BA-551B7F44D6E8}">
  <dimension ref="B2:I99"/>
  <sheetViews>
    <sheetView tabSelected="1" topLeftCell="A55" zoomScale="120" zoomScaleNormal="120" workbookViewId="0">
      <selection activeCell="E99" sqref="E99"/>
    </sheetView>
  </sheetViews>
  <sheetFormatPr defaultRowHeight="15" x14ac:dyDescent="0.25"/>
  <sheetData>
    <row r="2" spans="2:9" x14ac:dyDescent="0.25">
      <c r="B2" t="s">
        <v>0</v>
      </c>
      <c r="H2" t="s">
        <v>27</v>
      </c>
      <c r="I2">
        <v>77</v>
      </c>
    </row>
    <row r="3" spans="2:9" x14ac:dyDescent="0.25">
      <c r="H3" t="s">
        <v>28</v>
      </c>
      <c r="I3">
        <v>989.2</v>
      </c>
    </row>
    <row r="4" spans="2:9" x14ac:dyDescent="0.25">
      <c r="H4" t="s">
        <v>29</v>
      </c>
      <c r="I4">
        <f>I3*I2</f>
        <v>76168.400000000009</v>
      </c>
    </row>
    <row r="5" spans="2:9" x14ac:dyDescent="0.25">
      <c r="H5" t="s">
        <v>16</v>
      </c>
      <c r="I5">
        <f>6561+4262</f>
        <v>10823</v>
      </c>
    </row>
    <row r="6" spans="2:9" x14ac:dyDescent="0.25">
      <c r="H6" t="s">
        <v>30</v>
      </c>
      <c r="I6">
        <v>48376</v>
      </c>
    </row>
    <row r="7" spans="2:9" x14ac:dyDescent="0.25">
      <c r="H7" t="s">
        <v>31</v>
      </c>
      <c r="I7">
        <f>I4-I5+I6</f>
        <v>113721.40000000001</v>
      </c>
    </row>
    <row r="17" spans="2:4" x14ac:dyDescent="0.25">
      <c r="B17" t="s">
        <v>32</v>
      </c>
    </row>
    <row r="18" spans="2:4" x14ac:dyDescent="0.25">
      <c r="C18" t="s">
        <v>33</v>
      </c>
    </row>
    <row r="19" spans="2:4" x14ac:dyDescent="0.25">
      <c r="C19" t="s">
        <v>34</v>
      </c>
    </row>
    <row r="21" spans="2:4" x14ac:dyDescent="0.25">
      <c r="B21" t="s">
        <v>45</v>
      </c>
    </row>
    <row r="22" spans="2:4" x14ac:dyDescent="0.25">
      <c r="C22" t="s">
        <v>46</v>
      </c>
    </row>
    <row r="23" spans="2:4" x14ac:dyDescent="0.25">
      <c r="C23" t="s">
        <v>47</v>
      </c>
    </row>
    <row r="24" spans="2:4" x14ac:dyDescent="0.25">
      <c r="C24" t="s">
        <v>48</v>
      </c>
    </row>
    <row r="25" spans="2:4" x14ac:dyDescent="0.25">
      <c r="C25" t="s">
        <v>49</v>
      </c>
    </row>
    <row r="26" spans="2:4" x14ac:dyDescent="0.25">
      <c r="C26" t="s">
        <v>50</v>
      </c>
    </row>
    <row r="27" spans="2:4" x14ac:dyDescent="0.25">
      <c r="B27" t="s">
        <v>51</v>
      </c>
    </row>
    <row r="28" spans="2:4" x14ac:dyDescent="0.25">
      <c r="C28" t="s">
        <v>46</v>
      </c>
    </row>
    <row r="29" spans="2:4" x14ac:dyDescent="0.25">
      <c r="C29" t="s">
        <v>52</v>
      </c>
    </row>
    <row r="30" spans="2:4" x14ac:dyDescent="0.25">
      <c r="B30" t="s">
        <v>53</v>
      </c>
    </row>
    <row r="31" spans="2:4" x14ac:dyDescent="0.25">
      <c r="C31" t="s">
        <v>60</v>
      </c>
    </row>
    <row r="32" spans="2:4" x14ac:dyDescent="0.25">
      <c r="D32" t="s">
        <v>54</v>
      </c>
    </row>
    <row r="33" spans="2:4" x14ac:dyDescent="0.25">
      <c r="D33" t="s">
        <v>55</v>
      </c>
    </row>
    <row r="34" spans="2:4" x14ac:dyDescent="0.25">
      <c r="D34" t="s">
        <v>56</v>
      </c>
    </row>
    <row r="35" spans="2:4" x14ac:dyDescent="0.25">
      <c r="D35" t="s">
        <v>57</v>
      </c>
    </row>
    <row r="36" spans="2:4" x14ac:dyDescent="0.25">
      <c r="D36" t="s">
        <v>58</v>
      </c>
    </row>
    <row r="37" spans="2:4" x14ac:dyDescent="0.25">
      <c r="D37" t="s">
        <v>59</v>
      </c>
    </row>
    <row r="38" spans="2:4" x14ac:dyDescent="0.25">
      <c r="C38" t="s">
        <v>61</v>
      </c>
    </row>
    <row r="39" spans="2:4" x14ac:dyDescent="0.25">
      <c r="D39" t="s">
        <v>62</v>
      </c>
    </row>
    <row r="40" spans="2:4" x14ac:dyDescent="0.25">
      <c r="D40" t="s">
        <v>63</v>
      </c>
    </row>
    <row r="41" spans="2:4" x14ac:dyDescent="0.25">
      <c r="D41" t="s">
        <v>64</v>
      </c>
    </row>
    <row r="42" spans="2:4" x14ac:dyDescent="0.25">
      <c r="B42" t="s">
        <v>65</v>
      </c>
    </row>
    <row r="43" spans="2:4" x14ac:dyDescent="0.25">
      <c r="C43" t="s">
        <v>66</v>
      </c>
    </row>
    <row r="44" spans="2:4" x14ac:dyDescent="0.25">
      <c r="C44" t="s">
        <v>67</v>
      </c>
    </row>
    <row r="45" spans="2:4" x14ac:dyDescent="0.25">
      <c r="C45" t="s">
        <v>68</v>
      </c>
    </row>
    <row r="48" spans="2:4" x14ac:dyDescent="0.25">
      <c r="B48" t="s">
        <v>77</v>
      </c>
    </row>
    <row r="49" spans="3:5" x14ac:dyDescent="0.25">
      <c r="C49" t="s">
        <v>78</v>
      </c>
    </row>
    <row r="50" spans="3:5" x14ac:dyDescent="0.25">
      <c r="C50" t="s">
        <v>79</v>
      </c>
    </row>
    <row r="51" spans="3:5" x14ac:dyDescent="0.25">
      <c r="C51" t="s">
        <v>80</v>
      </c>
    </row>
    <row r="52" spans="3:5" x14ac:dyDescent="0.25">
      <c r="C52" t="s">
        <v>81</v>
      </c>
    </row>
    <row r="53" spans="3:5" x14ac:dyDescent="0.25">
      <c r="C53" s="1" t="s">
        <v>82</v>
      </c>
    </row>
    <row r="54" spans="3:5" x14ac:dyDescent="0.25">
      <c r="D54" t="s">
        <v>83</v>
      </c>
    </row>
    <row r="55" spans="3:5" x14ac:dyDescent="0.25">
      <c r="E55" t="s">
        <v>84</v>
      </c>
    </row>
    <row r="56" spans="3:5" x14ac:dyDescent="0.25">
      <c r="E56" t="s">
        <v>107</v>
      </c>
    </row>
    <row r="57" spans="3:5" x14ac:dyDescent="0.25">
      <c r="E57" t="s">
        <v>85</v>
      </c>
    </row>
    <row r="58" spans="3:5" x14ac:dyDescent="0.25">
      <c r="E58" t="s">
        <v>86</v>
      </c>
    </row>
    <row r="59" spans="3:5" x14ac:dyDescent="0.25">
      <c r="D59" t="s">
        <v>87</v>
      </c>
    </row>
    <row r="60" spans="3:5" x14ac:dyDescent="0.25">
      <c r="E60" t="s">
        <v>88</v>
      </c>
    </row>
    <row r="61" spans="3:5" x14ac:dyDescent="0.25">
      <c r="E61" t="s">
        <v>89</v>
      </c>
    </row>
    <row r="62" spans="3:5" x14ac:dyDescent="0.25">
      <c r="E62" t="s">
        <v>90</v>
      </c>
    </row>
    <row r="63" spans="3:5" x14ac:dyDescent="0.25">
      <c r="D63" t="s">
        <v>91</v>
      </c>
    </row>
    <row r="65" spans="3:5" x14ac:dyDescent="0.25">
      <c r="E65" t="s">
        <v>92</v>
      </c>
    </row>
    <row r="66" spans="3:5" x14ac:dyDescent="0.25">
      <c r="E66" t="s">
        <v>93</v>
      </c>
    </row>
    <row r="67" spans="3:5" x14ac:dyDescent="0.25">
      <c r="E67" t="s">
        <v>94</v>
      </c>
    </row>
    <row r="68" spans="3:5" x14ac:dyDescent="0.25">
      <c r="D68" t="s">
        <v>95</v>
      </c>
    </row>
    <row r="69" spans="3:5" x14ac:dyDescent="0.25">
      <c r="E69" t="s">
        <v>96</v>
      </c>
    </row>
    <row r="70" spans="3:5" x14ac:dyDescent="0.25">
      <c r="E70" t="s">
        <v>97</v>
      </c>
    </row>
    <row r="71" spans="3:5" x14ac:dyDescent="0.25">
      <c r="E71" t="s">
        <v>98</v>
      </c>
    </row>
    <row r="72" spans="3:5" x14ac:dyDescent="0.25">
      <c r="C72" t="s">
        <v>99</v>
      </c>
    </row>
    <row r="73" spans="3:5" x14ac:dyDescent="0.25">
      <c r="D73" t="s">
        <v>100</v>
      </c>
    </row>
    <row r="74" spans="3:5" x14ac:dyDescent="0.25">
      <c r="C74" t="s">
        <v>103</v>
      </c>
    </row>
    <row r="75" spans="3:5" x14ac:dyDescent="0.25">
      <c r="D75" t="s">
        <v>104</v>
      </c>
    </row>
    <row r="76" spans="3:5" x14ac:dyDescent="0.25">
      <c r="C76" t="s">
        <v>105</v>
      </c>
    </row>
    <row r="77" spans="3:5" x14ac:dyDescent="0.25">
      <c r="C77" t="s">
        <v>106</v>
      </c>
    </row>
    <row r="78" spans="3:5" x14ac:dyDescent="0.25">
      <c r="C78" t="s">
        <v>108</v>
      </c>
    </row>
    <row r="79" spans="3:5" x14ac:dyDescent="0.25">
      <c r="C79" t="s">
        <v>109</v>
      </c>
    </row>
    <row r="80" spans="3:5" x14ac:dyDescent="0.25">
      <c r="C80" t="s">
        <v>111</v>
      </c>
    </row>
    <row r="82" spans="2:5" x14ac:dyDescent="0.25">
      <c r="B82" t="s">
        <v>120</v>
      </c>
    </row>
    <row r="83" spans="2:5" x14ac:dyDescent="0.25">
      <c r="C83" t="s">
        <v>121</v>
      </c>
    </row>
    <row r="84" spans="2:5" x14ac:dyDescent="0.25">
      <c r="D84" t="s">
        <v>122</v>
      </c>
    </row>
    <row r="85" spans="2:5" x14ac:dyDescent="0.25">
      <c r="C85" t="s">
        <v>123</v>
      </c>
    </row>
    <row r="86" spans="2:5" x14ac:dyDescent="0.25">
      <c r="C86" t="s">
        <v>124</v>
      </c>
    </row>
    <row r="87" spans="2:5" x14ac:dyDescent="0.25">
      <c r="C87" t="s">
        <v>125</v>
      </c>
    </row>
    <row r="88" spans="2:5" x14ac:dyDescent="0.25">
      <c r="D88" t="s">
        <v>126</v>
      </c>
    </row>
    <row r="89" spans="2:5" x14ac:dyDescent="0.25">
      <c r="C89" t="s">
        <v>127</v>
      </c>
    </row>
    <row r="90" spans="2:5" x14ac:dyDescent="0.25">
      <c r="C90" t="s">
        <v>128</v>
      </c>
    </row>
    <row r="91" spans="2:5" x14ac:dyDescent="0.25">
      <c r="C91" t="s">
        <v>129</v>
      </c>
    </row>
    <row r="92" spans="2:5" x14ac:dyDescent="0.25">
      <c r="D92" t="s">
        <v>130</v>
      </c>
    </row>
    <row r="93" spans="2:5" x14ac:dyDescent="0.25">
      <c r="E93" t="s">
        <v>131</v>
      </c>
    </row>
    <row r="94" spans="2:5" x14ac:dyDescent="0.25">
      <c r="D94" t="s">
        <v>132</v>
      </c>
    </row>
    <row r="95" spans="2:5" x14ac:dyDescent="0.25">
      <c r="E95" t="s">
        <v>133</v>
      </c>
    </row>
    <row r="96" spans="2:5" x14ac:dyDescent="0.25">
      <c r="D96" t="s">
        <v>134</v>
      </c>
    </row>
    <row r="97" spans="4:5" x14ac:dyDescent="0.25">
      <c r="E97" t="s">
        <v>135</v>
      </c>
    </row>
    <row r="98" spans="4:5" x14ac:dyDescent="0.25">
      <c r="D98" t="s">
        <v>136</v>
      </c>
    </row>
    <row r="99" spans="4:5" x14ac:dyDescent="0.25">
      <c r="E99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426AB-9D68-4270-9D58-A65E35156EA7}">
  <dimension ref="A1:U58"/>
  <sheetViews>
    <sheetView zoomScale="175" zoomScaleNormal="175" workbookViewId="0">
      <pane xSplit="1" ySplit="2" topLeftCell="B20" activePane="bottomRight" state="frozen"/>
      <selection pane="topRight" activeCell="B1" sqref="B1"/>
      <selection pane="bottomLeft" activeCell="A3" sqref="A3"/>
      <selection pane="bottomRight" activeCell="C42" sqref="C42:H42"/>
    </sheetView>
  </sheetViews>
  <sheetFormatPr defaultRowHeight="15" x14ac:dyDescent="0.25"/>
  <cols>
    <col min="1" max="1" width="19.42578125" bestFit="1" customWidth="1"/>
    <col min="2" max="4" width="8.85546875" customWidth="1"/>
    <col min="5" max="7" width="9.140625" style="2"/>
  </cols>
  <sheetData>
    <row r="1" spans="1:21" x14ac:dyDescent="0.25">
      <c r="I1" t="s">
        <v>119</v>
      </c>
      <c r="L1" t="s">
        <v>1</v>
      </c>
    </row>
    <row r="2" spans="1:21" x14ac:dyDescent="0.25">
      <c r="B2" s="1">
        <v>2018</v>
      </c>
      <c r="C2" s="1">
        <v>2019</v>
      </c>
      <c r="D2" s="1">
        <v>2020</v>
      </c>
      <c r="E2" s="3">
        <v>2021</v>
      </c>
      <c r="F2" s="3">
        <f>E2+1</f>
        <v>2022</v>
      </c>
      <c r="G2" s="3">
        <f t="shared" ref="G2" si="0">F2+1</f>
        <v>2023</v>
      </c>
      <c r="H2" s="1">
        <f>G2+1</f>
        <v>2024</v>
      </c>
      <c r="I2" s="1">
        <v>2025</v>
      </c>
      <c r="J2" s="1"/>
      <c r="K2" s="1"/>
      <c r="M2" t="s">
        <v>69</v>
      </c>
      <c r="N2" t="s">
        <v>70</v>
      </c>
      <c r="O2" t="s">
        <v>71</v>
      </c>
      <c r="P2" t="s">
        <v>72</v>
      </c>
      <c r="Q2" t="s">
        <v>73</v>
      </c>
      <c r="R2" t="s">
        <v>74</v>
      </c>
      <c r="S2" t="s">
        <v>75</v>
      </c>
      <c r="T2" t="s">
        <v>76</v>
      </c>
      <c r="U2" t="s">
        <v>116</v>
      </c>
    </row>
    <row r="3" spans="1:21" x14ac:dyDescent="0.25">
      <c r="A3" t="s">
        <v>36</v>
      </c>
      <c r="B3">
        <v>267</v>
      </c>
      <c r="C3">
        <v>305</v>
      </c>
      <c r="D3">
        <v>377</v>
      </c>
      <c r="E3" s="2">
        <v>426</v>
      </c>
      <c r="F3" s="2">
        <v>435</v>
      </c>
      <c r="G3" s="2">
        <v>426</v>
      </c>
      <c r="H3" s="2">
        <v>434</v>
      </c>
      <c r="I3" s="2"/>
      <c r="J3" s="2"/>
      <c r="K3" s="2"/>
      <c r="T3">
        <v>434</v>
      </c>
    </row>
    <row r="4" spans="1:21" x14ac:dyDescent="0.25">
      <c r="A4" t="s">
        <v>113</v>
      </c>
      <c r="H4" s="2">
        <v>223</v>
      </c>
      <c r="I4" s="2"/>
      <c r="J4" s="2"/>
      <c r="K4" s="2"/>
      <c r="T4">
        <v>229</v>
      </c>
    </row>
    <row r="5" spans="1:21" x14ac:dyDescent="0.25">
      <c r="A5" t="s">
        <v>37</v>
      </c>
      <c r="B5">
        <v>9871</v>
      </c>
      <c r="C5">
        <v>12361</v>
      </c>
      <c r="D5">
        <v>15423</v>
      </c>
      <c r="E5" s="2">
        <v>19348</v>
      </c>
      <c r="F5" s="2">
        <v>22349</v>
      </c>
      <c r="G5" s="2">
        <v>24981</v>
      </c>
      <c r="H5">
        <v>26334</v>
      </c>
      <c r="T5">
        <v>6619</v>
      </c>
    </row>
    <row r="6" spans="1:21" x14ac:dyDescent="0.25">
      <c r="A6" t="s">
        <v>114</v>
      </c>
      <c r="H6">
        <v>60.6</v>
      </c>
      <c r="T6">
        <v>60.6</v>
      </c>
    </row>
    <row r="7" spans="1:21" x14ac:dyDescent="0.25">
      <c r="A7" t="s">
        <v>38</v>
      </c>
      <c r="B7">
        <v>578419</v>
      </c>
      <c r="C7">
        <v>711925</v>
      </c>
      <c r="D7">
        <v>936062</v>
      </c>
      <c r="E7" s="2">
        <v>1245879</v>
      </c>
      <c r="F7" s="2">
        <v>1357122</v>
      </c>
      <c r="G7" s="2">
        <v>1528579</v>
      </c>
      <c r="H7">
        <v>1681150</v>
      </c>
      <c r="T7">
        <v>437836</v>
      </c>
    </row>
    <row r="8" spans="1:21" x14ac:dyDescent="0.25">
      <c r="A8" t="s">
        <v>39</v>
      </c>
      <c r="B8">
        <v>36.9</v>
      </c>
      <c r="C8" s="6">
        <v>40.6</v>
      </c>
      <c r="D8" s="6">
        <v>40.9</v>
      </c>
      <c r="E8" s="6">
        <v>45.4</v>
      </c>
      <c r="F8" s="6">
        <v>51.4</v>
      </c>
      <c r="G8" s="6">
        <v>58.7</v>
      </c>
      <c r="H8">
        <v>60.6</v>
      </c>
    </row>
    <row r="9" spans="1:21" x14ac:dyDescent="0.25">
      <c r="A9" t="s">
        <v>40</v>
      </c>
      <c r="B9" s="4">
        <f>B23/B7</f>
        <v>-9.6487148589517284E-3</v>
      </c>
      <c r="C9" s="4">
        <f>C23/C7</f>
        <v>-9.5375215085858767E-3</v>
      </c>
      <c r="D9" s="4">
        <f>D23/D7</f>
        <v>-8.4759342864041062E-3</v>
      </c>
      <c r="E9" s="5">
        <f>E23/E7</f>
        <v>-8.279295180350579E-3</v>
      </c>
      <c r="F9" s="5">
        <f>F23/F7</f>
        <v>-8.9697167977528924E-3</v>
      </c>
      <c r="G9" s="5">
        <f>G23/G7</f>
        <v>-9.410701049798539E-3</v>
      </c>
      <c r="H9" s="5">
        <f>H23/H7</f>
        <v>-9.3370609404276831E-3</v>
      </c>
      <c r="I9" s="5"/>
      <c r="J9" s="5"/>
      <c r="K9" s="5"/>
    </row>
    <row r="10" spans="1:21" x14ac:dyDescent="0.25">
      <c r="B10" s="4"/>
      <c r="C10" s="4"/>
      <c r="D10" s="4"/>
      <c r="E10" s="5"/>
      <c r="F10" s="5"/>
      <c r="G10" s="5"/>
      <c r="H10" s="5"/>
      <c r="I10" s="5"/>
      <c r="J10" s="5"/>
      <c r="K10" s="5"/>
    </row>
    <row r="11" spans="1:21" x14ac:dyDescent="0.25">
      <c r="E11" s="5"/>
      <c r="F11" s="5"/>
      <c r="G11" s="5"/>
      <c r="H11" s="1"/>
      <c r="I11" s="1"/>
      <c r="J11" s="1"/>
      <c r="K11" s="1"/>
    </row>
    <row r="12" spans="1:21" x14ac:dyDescent="0.25">
      <c r="A12" t="s">
        <v>41</v>
      </c>
      <c r="C12" s="4">
        <f>C3/B3-1</f>
        <v>0.14232209737827706</v>
      </c>
      <c r="D12" s="4">
        <f>D3/C3-1</f>
        <v>0.23606557377049175</v>
      </c>
      <c r="E12" s="4">
        <f>E3/D3-1</f>
        <v>0.12997347480106103</v>
      </c>
      <c r="F12" s="4">
        <f>F3/E3-1</f>
        <v>2.1126760563380254E-2</v>
      </c>
      <c r="G12" s="4">
        <f>G3/F3-1</f>
        <v>-2.0689655172413834E-2</v>
      </c>
      <c r="H12" s="4">
        <f>H3/G3-1</f>
        <v>1.8779342723004744E-2</v>
      </c>
      <c r="I12" s="4"/>
      <c r="J12" s="4"/>
      <c r="K12" s="4"/>
    </row>
    <row r="13" spans="1:21" x14ac:dyDescent="0.25">
      <c r="A13" t="s">
        <v>42</v>
      </c>
      <c r="C13" s="4">
        <f>C5/B5-1</f>
        <v>0.25225407760105356</v>
      </c>
      <c r="D13" s="4">
        <f>D5/C5-1</f>
        <v>0.24771458619852771</v>
      </c>
      <c r="E13" s="4">
        <f>E5/D5-1</f>
        <v>0.25449004733190694</v>
      </c>
      <c r="F13" s="4">
        <f>F5/E5-1</f>
        <v>0.15510647095307006</v>
      </c>
      <c r="G13" s="4">
        <f>G5/F5-1</f>
        <v>0.11776813280236254</v>
      </c>
      <c r="H13" s="4">
        <f>H5/G5-1</f>
        <v>5.4161162483487457E-2</v>
      </c>
      <c r="I13" s="4"/>
      <c r="J13" s="4"/>
      <c r="K13" s="4"/>
    </row>
    <row r="14" spans="1:21" x14ac:dyDescent="0.25">
      <c r="A14" t="s">
        <v>43</v>
      </c>
      <c r="C14" s="4">
        <f>C7/B7-1</f>
        <v>0.23081192007869733</v>
      </c>
      <c r="D14" s="4">
        <f>D7/C7-1</f>
        <v>0.31483232082031121</v>
      </c>
      <c r="E14" s="4">
        <f>E7/D7-1</f>
        <v>0.33097914454384436</v>
      </c>
      <c r="F14" s="4">
        <f>F7/E7-1</f>
        <v>8.9288767207730491E-2</v>
      </c>
      <c r="G14" s="4">
        <f>G7/F7-1</f>
        <v>0.12633867846811109</v>
      </c>
      <c r="H14" s="4">
        <f>H7/G7-1</f>
        <v>9.9812309340897576E-2</v>
      </c>
      <c r="I14" s="4"/>
      <c r="J14" s="4"/>
      <c r="K14" s="4"/>
    </row>
    <row r="15" spans="1:21" x14ac:dyDescent="0.25">
      <c r="C15" s="4"/>
      <c r="D15" s="4"/>
      <c r="E15" s="4"/>
      <c r="F15" s="4"/>
      <c r="G15" s="4"/>
      <c r="H15" s="4"/>
      <c r="I15" s="4"/>
      <c r="J15" s="4"/>
      <c r="K15" s="4"/>
    </row>
    <row r="16" spans="1:21" x14ac:dyDescent="0.25">
      <c r="A16" t="s">
        <v>101</v>
      </c>
      <c r="E16"/>
      <c r="F16"/>
      <c r="G16"/>
      <c r="H16">
        <v>33000</v>
      </c>
    </row>
    <row r="17" spans="1:20" x14ac:dyDescent="0.25">
      <c r="A17" t="s">
        <v>110</v>
      </c>
      <c r="E17"/>
      <c r="F17"/>
      <c r="G17"/>
      <c r="H17">
        <v>64</v>
      </c>
    </row>
    <row r="18" spans="1:20" x14ac:dyDescent="0.25">
      <c r="E18"/>
      <c r="F18"/>
      <c r="G18"/>
    </row>
    <row r="19" spans="1:20" x14ac:dyDescent="0.25">
      <c r="E19"/>
      <c r="F19"/>
      <c r="G19"/>
    </row>
    <row r="20" spans="1:20" x14ac:dyDescent="0.25">
      <c r="A20" t="s">
        <v>102</v>
      </c>
      <c r="E20"/>
      <c r="F20"/>
      <c r="G20"/>
    </row>
    <row r="21" spans="1:20" x14ac:dyDescent="0.25">
      <c r="E21" s="5"/>
      <c r="F21" s="5"/>
      <c r="G21" s="5"/>
      <c r="H21" s="1"/>
      <c r="I21" s="1"/>
      <c r="J21" s="1"/>
      <c r="K21" s="1"/>
    </row>
    <row r="22" spans="1:20" x14ac:dyDescent="0.25">
      <c r="A22" t="s">
        <v>2</v>
      </c>
      <c r="B22" s="2">
        <v>15451</v>
      </c>
      <c r="C22" s="2">
        <v>17772</v>
      </c>
      <c r="D22" s="2">
        <v>21454</v>
      </c>
      <c r="E22" s="2">
        <v>25371</v>
      </c>
      <c r="F22" s="2">
        <v>27518</v>
      </c>
      <c r="G22" s="2">
        <v>29771</v>
      </c>
      <c r="H22" s="2">
        <v>31797</v>
      </c>
      <c r="I22" s="2"/>
      <c r="J22" s="2"/>
      <c r="K22" s="2"/>
      <c r="M22" s="2">
        <v>7040</v>
      </c>
      <c r="N22" s="2">
        <v>7287</v>
      </c>
      <c r="O22" s="2">
        <v>7418</v>
      </c>
      <c r="Q22" s="2">
        <v>7699</v>
      </c>
      <c r="R22" s="2">
        <v>7885</v>
      </c>
      <c r="S22" s="2">
        <v>7847</v>
      </c>
      <c r="T22" s="2">
        <v>8366</v>
      </c>
    </row>
    <row r="23" spans="1:20" x14ac:dyDescent="0.25">
      <c r="A23" t="s">
        <v>3</v>
      </c>
      <c r="B23" s="2">
        <v>-5581</v>
      </c>
      <c r="C23" s="2">
        <v>-6790</v>
      </c>
      <c r="D23" s="2">
        <v>-7934</v>
      </c>
      <c r="E23" s="2">
        <v>-10315</v>
      </c>
      <c r="F23" s="2">
        <v>-12173</v>
      </c>
      <c r="G23" s="2">
        <v>-14385</v>
      </c>
      <c r="H23" s="2">
        <v>-15697</v>
      </c>
      <c r="I23" s="2"/>
      <c r="J23" s="2"/>
      <c r="K23" s="2"/>
      <c r="M23" s="2">
        <v>-3283</v>
      </c>
      <c r="N23" s="2">
        <v>-3541</v>
      </c>
      <c r="O23" s="2">
        <v>-3603</v>
      </c>
      <c r="Q23" s="2">
        <v>-3917</v>
      </c>
      <c r="R23" s="2">
        <v>-3942</v>
      </c>
      <c r="S23" s="2">
        <v>-3841</v>
      </c>
    </row>
    <row r="24" spans="1:20" x14ac:dyDescent="0.25">
      <c r="A24" t="s">
        <v>4</v>
      </c>
      <c r="B24" s="2">
        <v>-1274</v>
      </c>
      <c r="C24" s="2">
        <v>-1380</v>
      </c>
      <c r="D24" s="2">
        <v>-1741</v>
      </c>
      <c r="E24" s="2">
        <v>-1060</v>
      </c>
      <c r="F24" s="2">
        <v>-1572</v>
      </c>
      <c r="G24" s="2">
        <v>-1682</v>
      </c>
      <c r="H24" s="2">
        <v>-1442</v>
      </c>
      <c r="I24" s="2"/>
      <c r="J24" s="2"/>
      <c r="K24" s="2"/>
      <c r="L24" s="2">
        <f>H22+H23+H24</f>
        <v>14658</v>
      </c>
      <c r="M24" s="2">
        <v>-442</v>
      </c>
      <c r="N24" s="2">
        <v>-398</v>
      </c>
      <c r="O24" s="2">
        <v>-446</v>
      </c>
      <c r="Q24" s="2">
        <v>-321</v>
      </c>
      <c r="R24" s="2">
        <v>-335</v>
      </c>
      <c r="S24" s="2">
        <v>-352</v>
      </c>
    </row>
    <row r="25" spans="1:20" x14ac:dyDescent="0.25">
      <c r="A25" t="s">
        <v>8</v>
      </c>
      <c r="B25" s="2">
        <v>-1407</v>
      </c>
      <c r="C25" s="2">
        <v>-1615</v>
      </c>
      <c r="D25" s="2">
        <v>-1778</v>
      </c>
      <c r="E25" s="2">
        <v>-2075</v>
      </c>
      <c r="F25" s="2">
        <v>-2120</v>
      </c>
      <c r="G25" s="2">
        <v>-1919</v>
      </c>
      <c r="H25" s="2">
        <v>-1768</v>
      </c>
      <c r="I25" s="2"/>
      <c r="J25" s="2"/>
      <c r="K25" s="2"/>
      <c r="M25" s="2">
        <v>-488</v>
      </c>
      <c r="N25" s="2">
        <v>-492</v>
      </c>
      <c r="O25" s="2">
        <v>-474</v>
      </c>
      <c r="Q25" s="2">
        <v>-454</v>
      </c>
      <c r="R25" s="2">
        <v>-436</v>
      </c>
      <c r="S25" s="2">
        <v>-427</v>
      </c>
    </row>
    <row r="26" spans="1:20" x14ac:dyDescent="0.25">
      <c r="A26" t="s">
        <v>5</v>
      </c>
      <c r="B26" s="2">
        <v>-1314</v>
      </c>
      <c r="C26" s="2">
        <v>-1401</v>
      </c>
      <c r="D26" s="2">
        <v>-1861</v>
      </c>
      <c r="E26" s="2">
        <v>-2445</v>
      </c>
      <c r="F26" s="2">
        <v>-2257</v>
      </c>
      <c r="G26" s="2">
        <v>-1809</v>
      </c>
      <c r="H26" s="2">
        <v>-2001</v>
      </c>
      <c r="I26" s="2"/>
      <c r="J26" s="2"/>
      <c r="K26" s="2"/>
      <c r="M26" s="2">
        <v>-436</v>
      </c>
      <c r="N26" s="2">
        <v>-465</v>
      </c>
      <c r="O26" s="2">
        <v>-442</v>
      </c>
      <c r="Q26" s="2">
        <v>-421</v>
      </c>
      <c r="R26" s="2">
        <v>-446</v>
      </c>
      <c r="S26" s="2">
        <v>-508</v>
      </c>
    </row>
    <row r="27" spans="1:20" x14ac:dyDescent="0.25">
      <c r="A27" t="s">
        <v>6</v>
      </c>
      <c r="B27" s="2">
        <v>-1831</v>
      </c>
      <c r="C27" s="2">
        <v>-2085</v>
      </c>
      <c r="D27" s="2">
        <v>-2642</v>
      </c>
      <c r="E27" s="2">
        <v>-3038</v>
      </c>
      <c r="F27" s="2">
        <v>-3253</v>
      </c>
      <c r="G27" s="2">
        <v>-2973</v>
      </c>
      <c r="H27" s="2">
        <v>-2979</v>
      </c>
      <c r="I27" s="2"/>
      <c r="J27" s="2"/>
      <c r="K27" s="2"/>
      <c r="M27" s="2">
        <v>-721</v>
      </c>
      <c r="N27" s="2">
        <v>-743</v>
      </c>
      <c r="O27" s="2">
        <v>-739</v>
      </c>
      <c r="Q27" s="2">
        <v>-742</v>
      </c>
      <c r="R27" s="2">
        <v>-718</v>
      </c>
      <c r="S27" s="2">
        <v>-746</v>
      </c>
    </row>
    <row r="28" spans="1:20" x14ac:dyDescent="0.25">
      <c r="A28" t="s">
        <v>7</v>
      </c>
      <c r="B28" s="2">
        <v>-1541</v>
      </c>
      <c r="C28" s="2">
        <v>-1711</v>
      </c>
      <c r="D28" s="2">
        <v>-2070</v>
      </c>
      <c r="E28" s="2">
        <v>-2114</v>
      </c>
      <c r="F28" s="2">
        <v>-2099</v>
      </c>
      <c r="G28" s="2">
        <v>-2059</v>
      </c>
      <c r="H28" s="2">
        <v>-2147</v>
      </c>
      <c r="I28" s="2"/>
      <c r="J28" s="2"/>
      <c r="K28" s="2"/>
      <c r="M28" s="2">
        <v>-507</v>
      </c>
      <c r="N28" s="2">
        <v>-491</v>
      </c>
      <c r="O28" s="2">
        <v>-507</v>
      </c>
      <c r="Q28" s="2">
        <v>-464</v>
      </c>
      <c r="R28" s="2">
        <v>-570</v>
      </c>
      <c r="S28" s="2">
        <v>-519</v>
      </c>
    </row>
    <row r="29" spans="1:20" x14ac:dyDescent="0.25">
      <c r="A29" t="s">
        <v>9</v>
      </c>
      <c r="B29" s="2">
        <v>-309</v>
      </c>
      <c r="C29" s="2">
        <v>-71</v>
      </c>
      <c r="D29" s="2">
        <v>-139</v>
      </c>
      <c r="E29" s="2">
        <v>-62</v>
      </c>
      <c r="F29" s="2">
        <v>-207</v>
      </c>
      <c r="G29" s="2">
        <v>84</v>
      </c>
      <c r="H29" s="2">
        <v>-438</v>
      </c>
      <c r="I29" s="2"/>
      <c r="J29" s="2"/>
      <c r="K29" s="2"/>
      <c r="M29" s="2">
        <v>-164</v>
      </c>
      <c r="N29" s="2">
        <v>-24</v>
      </c>
      <c r="O29" s="2">
        <v>-39</v>
      </c>
      <c r="Q29" s="2">
        <v>-212</v>
      </c>
      <c r="R29" s="2">
        <v>-113</v>
      </c>
      <c r="S29" s="2">
        <v>-63</v>
      </c>
    </row>
    <row r="30" spans="1:20" s="1" customFormat="1" x14ac:dyDescent="0.25">
      <c r="A30" s="1" t="s">
        <v>10</v>
      </c>
      <c r="B30" s="3">
        <f t="shared" ref="B30:H30" si="1">SUM(B22:B29)</f>
        <v>2194</v>
      </c>
      <c r="C30" s="3">
        <f t="shared" si="1"/>
        <v>2719</v>
      </c>
      <c r="D30" s="3">
        <f t="shared" si="1"/>
        <v>3289</v>
      </c>
      <c r="E30" s="3">
        <f t="shared" si="1"/>
        <v>4262</v>
      </c>
      <c r="F30" s="3">
        <f t="shared" si="1"/>
        <v>3837</v>
      </c>
      <c r="G30" s="3">
        <f t="shared" si="1"/>
        <v>5028</v>
      </c>
      <c r="H30" s="3">
        <f t="shared" si="1"/>
        <v>5325</v>
      </c>
      <c r="I30" s="3"/>
      <c r="J30" s="3"/>
      <c r="K30" s="3"/>
      <c r="M30" s="3">
        <f>SUM(M22:M29)</f>
        <v>999</v>
      </c>
      <c r="N30" s="3">
        <f>SUM(N22:N29)</f>
        <v>1133</v>
      </c>
      <c r="O30" s="3">
        <f>SUM(O22:O29)</f>
        <v>1168</v>
      </c>
      <c r="Q30" s="3">
        <f>SUM(Q22:Q29)</f>
        <v>1168</v>
      </c>
      <c r="R30" s="3">
        <f>SUM(R22:R29)</f>
        <v>1325</v>
      </c>
      <c r="S30" s="3">
        <f>SUM(S22:S29)</f>
        <v>1391</v>
      </c>
    </row>
    <row r="31" spans="1:20" x14ac:dyDescent="0.25">
      <c r="A31" t="s">
        <v>12</v>
      </c>
      <c r="B31" s="2">
        <v>182</v>
      </c>
      <c r="C31" s="2">
        <v>279</v>
      </c>
      <c r="D31" s="2">
        <v>1776</v>
      </c>
      <c r="E31" s="2">
        <v>-163</v>
      </c>
      <c r="F31" s="2">
        <v>-471</v>
      </c>
      <c r="G31" s="2">
        <v>383</v>
      </c>
      <c r="H31" s="2">
        <v>4</v>
      </c>
      <c r="I31" s="2"/>
      <c r="J31" s="2"/>
      <c r="K31" s="2"/>
      <c r="M31" s="2">
        <v>41</v>
      </c>
      <c r="N31" s="2">
        <v>170</v>
      </c>
      <c r="O31" s="2">
        <v>73</v>
      </c>
      <c r="Q31" s="2">
        <v>41</v>
      </c>
      <c r="R31" s="2">
        <v>74</v>
      </c>
      <c r="S31" s="2">
        <v>-80</v>
      </c>
    </row>
    <row r="32" spans="1:20" x14ac:dyDescent="0.25">
      <c r="A32" t="s">
        <v>13</v>
      </c>
      <c r="B32" s="2">
        <v>-319</v>
      </c>
      <c r="C32" s="2">
        <v>-539</v>
      </c>
      <c r="D32" s="2">
        <v>-863</v>
      </c>
      <c r="E32" s="2">
        <v>70</v>
      </c>
      <c r="F32" s="2">
        <v>-947</v>
      </c>
      <c r="G32" s="2">
        <v>-1165</v>
      </c>
      <c r="H32" s="2">
        <v>-1182</v>
      </c>
      <c r="I32" s="2"/>
      <c r="J32" s="2"/>
      <c r="K32" s="2"/>
      <c r="M32" s="2">
        <v>-279</v>
      </c>
      <c r="N32" s="2">
        <v>-274</v>
      </c>
      <c r="O32" s="2">
        <v>-221</v>
      </c>
      <c r="Q32" s="2">
        <v>-321</v>
      </c>
      <c r="R32" s="2">
        <v>-271</v>
      </c>
      <c r="S32" s="2">
        <v>-301</v>
      </c>
    </row>
    <row r="33" spans="1:20" x14ac:dyDescent="0.25">
      <c r="A33" s="3" t="s">
        <v>14</v>
      </c>
      <c r="B33" s="3">
        <f t="shared" ref="B33:D33" si="2">SUM(B30:B32)</f>
        <v>2057</v>
      </c>
      <c r="C33" s="3">
        <f t="shared" si="2"/>
        <v>2459</v>
      </c>
      <c r="D33" s="3">
        <f t="shared" si="2"/>
        <v>4202</v>
      </c>
      <c r="E33" s="3">
        <f>SUM(E30:E32)</f>
        <v>4169</v>
      </c>
      <c r="F33" s="3">
        <f>SUM(F30:F32)</f>
        <v>2419</v>
      </c>
      <c r="G33" s="3">
        <f>SUM(G30:G32)</f>
        <v>4246</v>
      </c>
      <c r="H33" s="3">
        <f>SUM(H30:H32)</f>
        <v>4147</v>
      </c>
      <c r="I33" s="3"/>
      <c r="J33" s="3"/>
      <c r="K33" s="3"/>
      <c r="M33" s="3">
        <f>SUM(M30:M32)</f>
        <v>761</v>
      </c>
      <c r="N33" s="3">
        <f>SUM(N30:N32)</f>
        <v>1029</v>
      </c>
      <c r="O33" s="3">
        <f>SUM(O30:O32)</f>
        <v>1020</v>
      </c>
      <c r="Q33" s="3">
        <f>SUM(Q30:Q32)</f>
        <v>888</v>
      </c>
      <c r="R33" s="3">
        <f>SUM(R30:R32)</f>
        <v>1128</v>
      </c>
      <c r="S33" s="3">
        <f>SUM(S30:S32)</f>
        <v>1010</v>
      </c>
    </row>
    <row r="34" spans="1:20" x14ac:dyDescent="0.25">
      <c r="A34" s="2"/>
      <c r="B34" s="2"/>
      <c r="C34" s="2"/>
      <c r="D34" s="2"/>
    </row>
    <row r="35" spans="1:20" s="1" customFormat="1" x14ac:dyDescent="0.25">
      <c r="A35" s="3" t="s">
        <v>112</v>
      </c>
      <c r="B35" s="3">
        <f>B22+B23+B24</f>
        <v>8596</v>
      </c>
      <c r="C35" s="3">
        <f t="shared" ref="C35:T35" si="3">C22+C23+C24</f>
        <v>9602</v>
      </c>
      <c r="D35" s="3">
        <f t="shared" si="3"/>
        <v>11779</v>
      </c>
      <c r="E35" s="3">
        <f t="shared" si="3"/>
        <v>13996</v>
      </c>
      <c r="F35" s="3">
        <f t="shared" si="3"/>
        <v>13773</v>
      </c>
      <c r="G35" s="3">
        <f t="shared" si="3"/>
        <v>13704</v>
      </c>
      <c r="H35" s="3">
        <f t="shared" si="3"/>
        <v>14658</v>
      </c>
      <c r="I35" s="3" t="s">
        <v>118</v>
      </c>
      <c r="J35" s="3"/>
      <c r="K35" s="3"/>
      <c r="L35" s="3">
        <f t="shared" si="3"/>
        <v>14658</v>
      </c>
      <c r="M35" s="3">
        <f t="shared" si="3"/>
        <v>3315</v>
      </c>
      <c r="N35" s="3">
        <f t="shared" si="3"/>
        <v>3348</v>
      </c>
      <c r="O35" s="3">
        <f t="shared" si="3"/>
        <v>3369</v>
      </c>
      <c r="P35" s="3">
        <f t="shared" si="3"/>
        <v>0</v>
      </c>
      <c r="Q35" s="3">
        <f t="shared" si="3"/>
        <v>3461</v>
      </c>
      <c r="R35" s="3">
        <f t="shared" si="3"/>
        <v>3608</v>
      </c>
      <c r="S35" s="3">
        <f t="shared" si="3"/>
        <v>3654</v>
      </c>
      <c r="T35" s="3">
        <f t="shared" si="3"/>
        <v>8366</v>
      </c>
    </row>
    <row r="36" spans="1:20" x14ac:dyDescent="0.25">
      <c r="A36" s="2"/>
      <c r="B36" s="2"/>
      <c r="C36" s="2"/>
      <c r="D36" s="2"/>
    </row>
    <row r="37" spans="1:20" x14ac:dyDescent="0.25">
      <c r="A37" t="s">
        <v>21</v>
      </c>
      <c r="B37">
        <v>5480</v>
      </c>
      <c r="C37">
        <v>4071</v>
      </c>
      <c r="D37">
        <v>5854</v>
      </c>
      <c r="E37" s="2">
        <v>5797</v>
      </c>
      <c r="F37" s="2">
        <v>5813</v>
      </c>
      <c r="G37" s="2">
        <v>4843</v>
      </c>
      <c r="H37" s="2">
        <v>7450</v>
      </c>
      <c r="I37" s="2"/>
      <c r="J37" s="2"/>
      <c r="K37" s="2"/>
      <c r="M37" s="2">
        <v>1170</v>
      </c>
      <c r="N37">
        <v>970</v>
      </c>
      <c r="O37">
        <v>2229</v>
      </c>
      <c r="Q37">
        <v>1917</v>
      </c>
      <c r="R37">
        <v>3442</v>
      </c>
      <c r="S37">
        <v>5056</v>
      </c>
    </row>
    <row r="38" spans="1:20" x14ac:dyDescent="0.25">
      <c r="A38" s="2" t="s">
        <v>22</v>
      </c>
      <c r="B38" s="2">
        <v>-823</v>
      </c>
      <c r="C38" s="2">
        <v>-704</v>
      </c>
      <c r="D38" s="2">
        <v>-866</v>
      </c>
      <c r="E38" s="2">
        <v>-908</v>
      </c>
      <c r="F38" s="2">
        <v>-706</v>
      </c>
      <c r="G38" s="2">
        <v>-623</v>
      </c>
      <c r="H38" s="2">
        <v>-683</v>
      </c>
      <c r="I38" s="2"/>
      <c r="J38" s="2"/>
      <c r="K38" s="2"/>
      <c r="L38" s="2"/>
      <c r="M38" s="2">
        <v>-170</v>
      </c>
      <c r="N38" s="2">
        <f>-320+40</f>
        <v>-280</v>
      </c>
      <c r="O38" s="2">
        <v>-478</v>
      </c>
      <c r="P38" s="2"/>
      <c r="Q38" s="2">
        <v>-154</v>
      </c>
      <c r="R38" s="2">
        <v>-311</v>
      </c>
      <c r="S38" s="2">
        <v>-480</v>
      </c>
    </row>
    <row r="39" spans="1:20" x14ac:dyDescent="0.25">
      <c r="A39" t="s">
        <v>25</v>
      </c>
      <c r="B39">
        <f t="shared" ref="B39:G39" si="4">B37+B38</f>
        <v>4657</v>
      </c>
      <c r="C39">
        <f t="shared" si="4"/>
        <v>3367</v>
      </c>
      <c r="D39">
        <f t="shared" si="4"/>
        <v>4988</v>
      </c>
      <c r="E39" s="2">
        <f t="shared" si="4"/>
        <v>4889</v>
      </c>
      <c r="F39" s="2">
        <f t="shared" si="4"/>
        <v>5107</v>
      </c>
      <c r="G39" s="2">
        <f t="shared" si="4"/>
        <v>4220</v>
      </c>
      <c r="H39" s="2">
        <f>SUM(H37:H38)</f>
        <v>6767</v>
      </c>
      <c r="I39" s="2" t="s">
        <v>117</v>
      </c>
      <c r="J39" s="2"/>
      <c r="K39" s="2"/>
      <c r="M39" s="2">
        <f>SUM(M37:M38)</f>
        <v>1000</v>
      </c>
      <c r="N39">
        <f>SUM(N37:N38)</f>
        <v>690</v>
      </c>
      <c r="O39">
        <f>SUM(O37:O38)</f>
        <v>1751</v>
      </c>
      <c r="Q39">
        <f>SUM(Q37:Q38)</f>
        <v>1763</v>
      </c>
      <c r="R39">
        <f>SUM(R37:R38)</f>
        <v>3131</v>
      </c>
      <c r="S39">
        <f>SUM(S37:S38)</f>
        <v>4576</v>
      </c>
      <c r="T39">
        <v>2191</v>
      </c>
    </row>
    <row r="40" spans="1:20" x14ac:dyDescent="0.25">
      <c r="M40" s="2"/>
    </row>
    <row r="41" spans="1:20" x14ac:dyDescent="0.25">
      <c r="M41" s="2"/>
    </row>
    <row r="42" spans="1:20" x14ac:dyDescent="0.25">
      <c r="A42" t="s">
        <v>11</v>
      </c>
      <c r="C42" s="4">
        <f t="shared" ref="C42:G42" si="5">C22/B22-1</f>
        <v>0.15021681444566704</v>
      </c>
      <c r="D42" s="4">
        <f t="shared" si="5"/>
        <v>0.20717983344586988</v>
      </c>
      <c r="E42" s="4">
        <f t="shared" si="5"/>
        <v>0.18257667567819524</v>
      </c>
      <c r="F42" s="4">
        <f t="shared" si="5"/>
        <v>8.4624177210200546E-2</v>
      </c>
      <c r="G42" s="4">
        <f t="shared" si="5"/>
        <v>8.1873682680427384E-2</v>
      </c>
      <c r="H42" s="4">
        <f>H22/G22-1</f>
        <v>6.8052803063383793E-2</v>
      </c>
      <c r="I42" s="4"/>
      <c r="J42" s="4"/>
      <c r="K42" s="4"/>
      <c r="Q42" s="4">
        <f>Q22/M22-1</f>
        <v>9.3607954545454453E-2</v>
      </c>
      <c r="R42" s="4">
        <f>R22/N22-1</f>
        <v>8.2063949499108002E-2</v>
      </c>
      <c r="S42" s="4">
        <f>S22/O22-1</f>
        <v>5.7832299811269916E-2</v>
      </c>
    </row>
    <row r="43" spans="1:20" x14ac:dyDescent="0.25">
      <c r="A43" t="s">
        <v>15</v>
      </c>
      <c r="C43" s="4">
        <f t="shared" ref="C43:G43" si="6">C33/B33-1</f>
        <v>0.19543023821098693</v>
      </c>
      <c r="D43" s="4">
        <f t="shared" si="6"/>
        <v>0.70882472549816988</v>
      </c>
      <c r="E43" s="4">
        <f t="shared" si="6"/>
        <v>-7.8534031413612926E-3</v>
      </c>
      <c r="F43" s="4">
        <f t="shared" si="6"/>
        <v>-0.41976493163828255</v>
      </c>
      <c r="G43" s="4">
        <f t="shared" si="6"/>
        <v>0.75527077304671342</v>
      </c>
      <c r="H43" s="4">
        <f>H33/G33-1</f>
        <v>-2.3316062176165775E-2</v>
      </c>
      <c r="I43" s="4"/>
      <c r="J43" s="4"/>
      <c r="K43" s="4"/>
      <c r="Q43" s="4">
        <f>Q33/M33-1</f>
        <v>0.1668856767411302</v>
      </c>
      <c r="R43" s="4">
        <f>R33/N33-1</f>
        <v>9.6209912536443065E-2</v>
      </c>
      <c r="S43" s="4">
        <f>S33/O33-1</f>
        <v>-9.8039215686274161E-3</v>
      </c>
    </row>
    <row r="44" spans="1:20" x14ac:dyDescent="0.25">
      <c r="A44" t="s">
        <v>35</v>
      </c>
      <c r="B44" s="4">
        <f t="shared" ref="B44:H44" si="7">B30/B22</f>
        <v>0.1419972817293379</v>
      </c>
      <c r="C44" s="4">
        <f t="shared" si="7"/>
        <v>0.15299347287868556</v>
      </c>
      <c r="D44" s="4">
        <f t="shared" si="7"/>
        <v>0.15330474503589075</v>
      </c>
      <c r="E44" s="4">
        <f t="shared" si="7"/>
        <v>0.16798707185369122</v>
      </c>
      <c r="F44" s="4">
        <f t="shared" si="7"/>
        <v>0.13943600552365723</v>
      </c>
      <c r="G44" s="4">
        <f t="shared" si="7"/>
        <v>0.16888918746431092</v>
      </c>
      <c r="H44" s="4">
        <f t="shared" si="7"/>
        <v>0.16746862911595434</v>
      </c>
      <c r="I44" s="4"/>
      <c r="J44" s="4"/>
      <c r="K44" s="4"/>
      <c r="M44" s="4">
        <f t="shared" ref="M44:S44" si="8">M30/M22</f>
        <v>0.14190340909090909</v>
      </c>
      <c r="N44" s="4">
        <f t="shared" si="8"/>
        <v>0.15548236585700562</v>
      </c>
      <c r="O44" s="4">
        <f t="shared" si="8"/>
        <v>0.15745483957940146</v>
      </c>
      <c r="P44" s="4" t="e">
        <f t="shared" si="8"/>
        <v>#DIV/0!</v>
      </c>
      <c r="Q44" s="4">
        <f t="shared" si="8"/>
        <v>0.15170801402779582</v>
      </c>
      <c r="R44" s="4">
        <f t="shared" si="8"/>
        <v>0.16804058338617628</v>
      </c>
      <c r="S44" s="4">
        <f t="shared" si="8"/>
        <v>0.17726519689053141</v>
      </c>
    </row>
    <row r="45" spans="1:20" x14ac:dyDescent="0.25">
      <c r="A45" t="s">
        <v>26</v>
      </c>
      <c r="C45" s="4">
        <f t="shared" ref="C45:G45" si="9">C39/B39-1</f>
        <v>-0.27700236203564521</v>
      </c>
      <c r="D45" s="4">
        <f t="shared" si="9"/>
        <v>0.48143748143748133</v>
      </c>
      <c r="E45" s="4">
        <f t="shared" si="9"/>
        <v>-1.9847634322373686E-2</v>
      </c>
      <c r="F45" s="4">
        <f t="shared" si="9"/>
        <v>4.4589895684189029E-2</v>
      </c>
      <c r="G45" s="4">
        <f t="shared" si="9"/>
        <v>-0.17368317994908944</v>
      </c>
      <c r="H45" s="4">
        <f>H39/G39-1</f>
        <v>0.60355450236966823</v>
      </c>
      <c r="I45" s="4"/>
      <c r="J45" s="4"/>
      <c r="K45" s="4"/>
      <c r="Q45" s="4">
        <f>Q39/M39-1</f>
        <v>0.7629999999999999</v>
      </c>
      <c r="R45" s="4">
        <f t="shared" ref="R45:S45" si="10">R39/N39-1</f>
        <v>3.5376811594202895</v>
      </c>
      <c r="S45" s="4">
        <f t="shared" si="10"/>
        <v>1.6133637921187893</v>
      </c>
    </row>
    <row r="46" spans="1:20" x14ac:dyDescent="0.25">
      <c r="A46" t="s">
        <v>115</v>
      </c>
      <c r="C46" s="4">
        <f>C35/B35-1</f>
        <v>0.1170311772917636</v>
      </c>
      <c r="D46" s="4">
        <f t="shared" ref="D46:G46" si="11">D35/C35-1</f>
        <v>0.22672359925015617</v>
      </c>
      <c r="E46" s="4">
        <f t="shared" si="11"/>
        <v>0.18821631717463272</v>
      </c>
      <c r="F46" s="4">
        <f t="shared" si="11"/>
        <v>-1.593312374964273E-2</v>
      </c>
      <c r="G46" s="4">
        <f t="shared" si="11"/>
        <v>-5.0098017861032185E-3</v>
      </c>
      <c r="H46" s="4">
        <f>H35/G35-1</f>
        <v>6.961471103327499E-2</v>
      </c>
      <c r="I46" s="4"/>
      <c r="J46" s="4"/>
      <c r="K46" s="4"/>
      <c r="Q46" s="4"/>
      <c r="R46" s="4"/>
      <c r="S46" s="4"/>
    </row>
    <row r="47" spans="1:20" x14ac:dyDescent="0.25">
      <c r="C47" s="4"/>
      <c r="D47" s="4"/>
      <c r="E47" s="4"/>
      <c r="F47" s="4"/>
      <c r="G47" s="4"/>
      <c r="H47" s="4"/>
      <c r="I47" s="4"/>
      <c r="J47" s="4"/>
      <c r="K47" s="4"/>
      <c r="Q47" s="4"/>
      <c r="R47" s="4"/>
      <c r="S47" s="4"/>
    </row>
    <row r="48" spans="1:20" x14ac:dyDescent="0.25">
      <c r="C48" s="4"/>
      <c r="D48" s="4"/>
      <c r="E48" s="4"/>
      <c r="F48" s="4"/>
      <c r="G48" s="4"/>
    </row>
    <row r="49" spans="1:19" x14ac:dyDescent="0.25">
      <c r="A49" t="s">
        <v>16</v>
      </c>
      <c r="C49">
        <f>7349+3412</f>
        <v>10761</v>
      </c>
      <c r="D49">
        <f>4794+8289</f>
        <v>13083</v>
      </c>
      <c r="F49" s="2">
        <f>7776+3092</f>
        <v>10868</v>
      </c>
      <c r="G49" s="2">
        <f>9081+4979</f>
        <v>14060</v>
      </c>
      <c r="H49">
        <f>6561+4262</f>
        <v>10823</v>
      </c>
    </row>
    <row r="50" spans="1:19" x14ac:dyDescent="0.25">
      <c r="A50" t="s">
        <v>17</v>
      </c>
      <c r="C50">
        <v>435</v>
      </c>
      <c r="D50">
        <v>577</v>
      </c>
      <c r="F50" s="2">
        <v>963</v>
      </c>
      <c r="G50" s="2">
        <v>1069</v>
      </c>
      <c r="H50" s="2">
        <v>984</v>
      </c>
      <c r="I50" s="2"/>
      <c r="J50" s="2"/>
      <c r="K50" s="2"/>
    </row>
    <row r="51" spans="1:19" s="2" customFormat="1" x14ac:dyDescent="0.25">
      <c r="A51" t="s">
        <v>19</v>
      </c>
      <c r="B51"/>
      <c r="C51">
        <v>22527</v>
      </c>
      <c r="D51">
        <v>33418</v>
      </c>
      <c r="F51" s="2">
        <v>36264</v>
      </c>
      <c r="G51" s="2">
        <v>38935</v>
      </c>
      <c r="H51" s="2">
        <v>37671</v>
      </c>
      <c r="L51"/>
      <c r="M51"/>
      <c r="N51"/>
      <c r="O51"/>
      <c r="P51"/>
      <c r="Q51"/>
      <c r="R51"/>
      <c r="S51"/>
    </row>
    <row r="52" spans="1:19" x14ac:dyDescent="0.25">
      <c r="A52" t="s">
        <v>18</v>
      </c>
      <c r="C52">
        <v>1693</v>
      </c>
      <c r="D52">
        <v>1807</v>
      </c>
      <c r="F52" s="2">
        <v>1730</v>
      </c>
      <c r="G52" s="2">
        <v>1488</v>
      </c>
      <c r="H52" s="2">
        <v>1508</v>
      </c>
      <c r="I52" s="2"/>
      <c r="J52" s="2"/>
      <c r="K52" s="2"/>
    </row>
    <row r="53" spans="1:19" x14ac:dyDescent="0.25">
      <c r="A53" t="s">
        <v>20</v>
      </c>
      <c r="C53" s="2">
        <v>-24527</v>
      </c>
      <c r="D53" s="2">
        <v>-35418</v>
      </c>
      <c r="F53" s="2">
        <v>-40014</v>
      </c>
      <c r="G53" s="2">
        <v>-41935</v>
      </c>
    </row>
    <row r="56" spans="1:19" x14ac:dyDescent="0.25">
      <c r="A56" t="s">
        <v>23</v>
      </c>
      <c r="B56">
        <v>8285</v>
      </c>
      <c r="C56">
        <v>13233</v>
      </c>
      <c r="D56">
        <v>15743</v>
      </c>
      <c r="E56" s="2">
        <v>18040</v>
      </c>
      <c r="F56" s="2">
        <v>18029</v>
      </c>
      <c r="G56" s="2">
        <v>19156</v>
      </c>
    </row>
    <row r="57" spans="1:19" x14ac:dyDescent="0.25">
      <c r="A57" t="s">
        <v>24</v>
      </c>
      <c r="B57">
        <f>C56</f>
        <v>13233</v>
      </c>
      <c r="C57">
        <f>D56</f>
        <v>15743</v>
      </c>
      <c r="D57">
        <f>E56</f>
        <v>18040</v>
      </c>
      <c r="E57" s="2">
        <f>F56</f>
        <v>18029</v>
      </c>
      <c r="F57" s="2">
        <f>G56</f>
        <v>19156</v>
      </c>
      <c r="G57" s="2">
        <v>21834</v>
      </c>
    </row>
    <row r="58" spans="1:19" x14ac:dyDescent="0.25">
      <c r="A58" t="s">
        <v>44</v>
      </c>
      <c r="B58">
        <f>B57-B56</f>
        <v>4948</v>
      </c>
      <c r="C58">
        <f t="shared" ref="C58:G58" si="12">C57-C56</f>
        <v>2510</v>
      </c>
      <c r="D58">
        <f t="shared" si="12"/>
        <v>2297</v>
      </c>
      <c r="E58">
        <f t="shared" si="12"/>
        <v>-11</v>
      </c>
      <c r="F58">
        <f t="shared" si="12"/>
        <v>1127</v>
      </c>
      <c r="G58">
        <f t="shared" si="12"/>
        <v>2678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Charles</dc:creator>
  <cp:lastModifiedBy>Jacob Charles</cp:lastModifiedBy>
  <dcterms:created xsi:type="dcterms:W3CDTF">2024-10-18T01:29:21Z</dcterms:created>
  <dcterms:modified xsi:type="dcterms:W3CDTF">2025-02-26T15:40:00Z</dcterms:modified>
</cp:coreProperties>
</file>