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9789C373-4370-4392-B157-6290AF333D03}" xr6:coauthVersionLast="47" xr6:coauthVersionMax="47" xr10:uidLastSave="{00000000-0000-0000-0000-000000000000}"/>
  <bookViews>
    <workbookView xWindow="19155" yWindow="90" windowWidth="19020" windowHeight="10320" activeTab="1" xr2:uid="{722D4696-2164-48A6-BE24-C66425350E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F24" i="2"/>
  <c r="G23" i="2"/>
  <c r="F23" i="2"/>
  <c r="J8" i="1"/>
  <c r="J7" i="1"/>
  <c r="J5" i="1"/>
  <c r="J4" i="1"/>
  <c r="G15" i="2"/>
  <c r="F15" i="2"/>
  <c r="F7" i="2"/>
  <c r="F10" i="2" s="1"/>
  <c r="F14" i="2" s="1"/>
  <c r="F16" i="2" s="1"/>
  <c r="G7" i="2"/>
  <c r="G10" i="2" s="1"/>
  <c r="G14" i="2" s="1"/>
  <c r="G16" i="2" s="1"/>
  <c r="E15" i="2"/>
  <c r="E16" i="2" s="1"/>
  <c r="E14" i="2"/>
  <c r="E10" i="2"/>
  <c r="E7" i="2"/>
  <c r="G20" i="2"/>
  <c r="G21" i="2" s="1"/>
  <c r="F20" i="2"/>
  <c r="F21" i="2" s="1"/>
  <c r="E20" i="2"/>
  <c r="E21" i="2" s="1"/>
  <c r="C2" i="2"/>
  <c r="D2" i="2" s="1"/>
  <c r="E2" i="2" s="1"/>
  <c r="F2" i="2" s="1"/>
  <c r="G2" i="2" s="1"/>
  <c r="H2" i="2" s="1"/>
</calcChain>
</file>

<file path=xl/sharedStrings.xml><?xml version="1.0" encoding="utf-8"?>
<sst xmlns="http://schemas.openxmlformats.org/spreadsheetml/2006/main" count="27" uniqueCount="27">
  <si>
    <t>Service Now</t>
  </si>
  <si>
    <t>price</t>
  </si>
  <si>
    <t>SO</t>
  </si>
  <si>
    <t>MC</t>
  </si>
  <si>
    <t>Cash</t>
  </si>
  <si>
    <t>Debt</t>
  </si>
  <si>
    <t>EV</t>
  </si>
  <si>
    <t>customers &gt;1M ACV</t>
  </si>
  <si>
    <t>fcf</t>
  </si>
  <si>
    <t># in millions</t>
  </si>
  <si>
    <t>op cash flow</t>
  </si>
  <si>
    <t>capex</t>
  </si>
  <si>
    <t>sub rev</t>
  </si>
  <si>
    <t>prof services + other</t>
  </si>
  <si>
    <t>total rev</t>
  </si>
  <si>
    <t>cost of sub</t>
  </si>
  <si>
    <t>cost of prof serv + other</t>
  </si>
  <si>
    <t>gross profit</t>
  </si>
  <si>
    <t>s&amp;m</t>
  </si>
  <si>
    <t>g&amp;a</t>
  </si>
  <si>
    <t>r&amp;d</t>
  </si>
  <si>
    <t>income from op</t>
  </si>
  <si>
    <t>int income / expense</t>
  </si>
  <si>
    <t>net income</t>
  </si>
  <si>
    <t>ev / fcf</t>
  </si>
  <si>
    <t>rev yoy</t>
  </si>
  <si>
    <t>fcf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</si>
</sst>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8" fontId="0" fillId="0" borderId="0" xfId="0" applyNumberForma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6BF2-6387-4784-AB4A-16D1B5B42ADF}">
  <dimension ref="B2:M16"/>
  <sheetViews>
    <sheetView workbookViewId="0">
      <selection activeCell="J15" sqref="J15"/>
    </sheetView>
  </sheetViews>
  <sheetFormatPr defaultRowHeight="15" x14ac:dyDescent="0.25"/>
  <cols>
    <col min="10" max="10" width="11.85546875" bestFit="1" customWidth="1"/>
  </cols>
  <sheetData>
    <row r="2" spans="2:13" x14ac:dyDescent="0.25">
      <c r="B2" t="s">
        <v>0</v>
      </c>
      <c r="I2" t="s">
        <v>1</v>
      </c>
      <c r="J2" s="2">
        <v>950.85</v>
      </c>
    </row>
    <row r="3" spans="2:13" x14ac:dyDescent="0.25">
      <c r="I3" t="s">
        <v>2</v>
      </c>
      <c r="J3">
        <v>206</v>
      </c>
    </row>
    <row r="4" spans="2:13" x14ac:dyDescent="0.25">
      <c r="I4" t="s">
        <v>3</v>
      </c>
      <c r="J4" s="2">
        <f>J3*J2</f>
        <v>195875.1</v>
      </c>
    </row>
    <row r="5" spans="2:13" x14ac:dyDescent="0.25">
      <c r="I5" t="s">
        <v>4</v>
      </c>
      <c r="J5">
        <f>1885+3410</f>
        <v>5295</v>
      </c>
    </row>
    <row r="6" spans="2:13" x14ac:dyDescent="0.25">
      <c r="I6" t="s">
        <v>5</v>
      </c>
      <c r="J6">
        <v>6786</v>
      </c>
    </row>
    <row r="7" spans="2:13" x14ac:dyDescent="0.25">
      <c r="I7" t="s">
        <v>6</v>
      </c>
      <c r="J7" s="2">
        <f>J4+J6-J5</f>
        <v>197366.1</v>
      </c>
    </row>
    <row r="8" spans="2:13" x14ac:dyDescent="0.25">
      <c r="I8" t="s">
        <v>24</v>
      </c>
      <c r="J8" s="3">
        <f>J7/Sheet2!G21</f>
        <v>72.348277126099703</v>
      </c>
    </row>
    <row r="16" spans="2:13" x14ac:dyDescent="0.25">
      <c r="M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B55B-3536-48CE-8E47-62A17D4D2C66}">
  <dimension ref="A1:H24"/>
  <sheetViews>
    <sheetView tabSelected="1" zoomScale="160" zoomScaleNormal="16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E24" sqref="E24"/>
    </sheetView>
  </sheetViews>
  <sheetFormatPr defaultRowHeight="15" x14ac:dyDescent="0.25"/>
  <cols>
    <col min="1" max="1" width="21.85546875" bestFit="1" customWidth="1"/>
  </cols>
  <sheetData>
    <row r="1" spans="1:8" x14ac:dyDescent="0.25">
      <c r="E1" t="s">
        <v>9</v>
      </c>
    </row>
    <row r="2" spans="1:8" s="1" customFormat="1" x14ac:dyDescent="0.25">
      <c r="B2" s="1">
        <v>2018</v>
      </c>
      <c r="C2" s="1">
        <f>B2+1</f>
        <v>2019</v>
      </c>
      <c r="D2" s="1">
        <f t="shared" ref="D2:H2" si="0">C2+1</f>
        <v>2020</v>
      </c>
      <c r="E2" s="1">
        <f t="shared" si="0"/>
        <v>2021</v>
      </c>
      <c r="F2" s="1">
        <f t="shared" si="0"/>
        <v>2022</v>
      </c>
      <c r="G2" s="1">
        <f t="shared" si="0"/>
        <v>2023</v>
      </c>
      <c r="H2" s="1">
        <f t="shared" si="0"/>
        <v>2024</v>
      </c>
    </row>
    <row r="3" spans="1:8" x14ac:dyDescent="0.25">
      <c r="A3" t="s">
        <v>7</v>
      </c>
      <c r="E3">
        <v>1350</v>
      </c>
      <c r="F3">
        <v>1643</v>
      </c>
      <c r="G3">
        <v>1897</v>
      </c>
    </row>
    <row r="5" spans="1:8" x14ac:dyDescent="0.25">
      <c r="A5" t="s">
        <v>12</v>
      </c>
      <c r="E5">
        <v>5573</v>
      </c>
      <c r="F5">
        <v>6891</v>
      </c>
      <c r="G5">
        <v>8680</v>
      </c>
    </row>
    <row r="6" spans="1:8" x14ac:dyDescent="0.25">
      <c r="A6" t="s">
        <v>13</v>
      </c>
      <c r="E6">
        <v>323</v>
      </c>
      <c r="F6">
        <v>354</v>
      </c>
      <c r="G6">
        <v>291</v>
      </c>
    </row>
    <row r="7" spans="1:8" s="1" customFormat="1" x14ac:dyDescent="0.25">
      <c r="A7" s="1" t="s">
        <v>14</v>
      </c>
      <c r="E7" s="1">
        <f>SUM(E5:E6)</f>
        <v>5896</v>
      </c>
      <c r="F7" s="1">
        <f>SUM(F5:F6)</f>
        <v>7245</v>
      </c>
      <c r="G7" s="1">
        <f>SUM(G5:G6)</f>
        <v>8971</v>
      </c>
    </row>
    <row r="8" spans="1:8" x14ac:dyDescent="0.25">
      <c r="A8" t="s">
        <v>15</v>
      </c>
      <c r="E8">
        <v>-1022</v>
      </c>
      <c r="F8">
        <v>-1187</v>
      </c>
      <c r="G8">
        <v>-1606</v>
      </c>
    </row>
    <row r="9" spans="1:8" x14ac:dyDescent="0.25">
      <c r="A9" t="s">
        <v>16</v>
      </c>
      <c r="E9">
        <v>-331</v>
      </c>
      <c r="F9">
        <v>-386</v>
      </c>
      <c r="G9">
        <v>-315</v>
      </c>
    </row>
    <row r="10" spans="1:8" s="1" customFormat="1" x14ac:dyDescent="0.25">
      <c r="A10" s="1" t="s">
        <v>17</v>
      </c>
      <c r="E10" s="1">
        <f>SUM(E7:E9)</f>
        <v>4543</v>
      </c>
      <c r="F10" s="1">
        <f>SUM(F7:F9)</f>
        <v>5672</v>
      </c>
      <c r="G10" s="1">
        <f>SUM(G7:G9)</f>
        <v>7050</v>
      </c>
    </row>
    <row r="11" spans="1:8" x14ac:dyDescent="0.25">
      <c r="A11" t="s">
        <v>18</v>
      </c>
      <c r="E11">
        <v>-2292</v>
      </c>
      <c r="F11">
        <v>-2814</v>
      </c>
      <c r="G11">
        <v>-3301</v>
      </c>
    </row>
    <row r="12" spans="1:8" x14ac:dyDescent="0.25">
      <c r="A12" t="s">
        <v>20</v>
      </c>
      <c r="E12">
        <v>-1397</v>
      </c>
      <c r="F12">
        <v>-1768</v>
      </c>
      <c r="G12">
        <v>-2124</v>
      </c>
    </row>
    <row r="13" spans="1:8" x14ac:dyDescent="0.25">
      <c r="A13" t="s">
        <v>19</v>
      </c>
      <c r="E13">
        <v>-597</v>
      </c>
      <c r="F13">
        <v>-735</v>
      </c>
      <c r="G13">
        <v>-863</v>
      </c>
    </row>
    <row r="14" spans="1:8" s="1" customFormat="1" x14ac:dyDescent="0.25">
      <c r="A14" s="1" t="s">
        <v>21</v>
      </c>
      <c r="E14" s="1">
        <f>SUM(E10:E13)</f>
        <v>257</v>
      </c>
      <c r="F14" s="1">
        <f>SUM(F10:F13)</f>
        <v>355</v>
      </c>
      <c r="G14" s="1">
        <f>SUM(G10:G13)</f>
        <v>762</v>
      </c>
    </row>
    <row r="15" spans="1:8" x14ac:dyDescent="0.25">
      <c r="A15" t="s">
        <v>22</v>
      </c>
      <c r="E15">
        <f>-28+20-19</f>
        <v>-27</v>
      </c>
      <c r="F15">
        <f>-38+82-74</f>
        <v>-30</v>
      </c>
      <c r="G15">
        <f>-56+302+723</f>
        <v>969</v>
      </c>
    </row>
    <row r="16" spans="1:8" s="1" customFormat="1" x14ac:dyDescent="0.25">
      <c r="A16" s="1" t="s">
        <v>23</v>
      </c>
      <c r="E16" s="1">
        <f>SUM(E14:E15)</f>
        <v>230</v>
      </c>
      <c r="F16" s="1">
        <f>SUM(F14:F15)</f>
        <v>325</v>
      </c>
      <c r="G16" s="1">
        <f>SUM(G14:G15)</f>
        <v>1731</v>
      </c>
    </row>
    <row r="19" spans="1:7" x14ac:dyDescent="0.25">
      <c r="A19" t="s">
        <v>10</v>
      </c>
      <c r="E19">
        <v>2191</v>
      </c>
      <c r="F19">
        <v>2723</v>
      </c>
      <c r="G19">
        <v>3398</v>
      </c>
    </row>
    <row r="20" spans="1:7" x14ac:dyDescent="0.25">
      <c r="A20" t="s">
        <v>11</v>
      </c>
      <c r="E20">
        <f>-392+15+53</f>
        <v>-324</v>
      </c>
      <c r="F20">
        <f>-550+7</f>
        <v>-543</v>
      </c>
      <c r="G20">
        <f>-694+24</f>
        <v>-670</v>
      </c>
    </row>
    <row r="21" spans="1:7" x14ac:dyDescent="0.25">
      <c r="A21" t="s">
        <v>8</v>
      </c>
      <c r="E21">
        <f>SUM(E19:E20)</f>
        <v>1867</v>
      </c>
      <c r="F21">
        <f t="shared" ref="F21:G21" si="1">SUM(F19:F20)</f>
        <v>2180</v>
      </c>
      <c r="G21">
        <f t="shared" si="1"/>
        <v>2728</v>
      </c>
    </row>
    <row r="23" spans="1:7" x14ac:dyDescent="0.25">
      <c r="A23" t="s">
        <v>25</v>
      </c>
      <c r="F23" s="4">
        <f>F7/E7-1</f>
        <v>0.22879918588873815</v>
      </c>
      <c r="G23" s="4">
        <f>G7/F7-1</f>
        <v>0.23823326432022074</v>
      </c>
    </row>
    <row r="24" spans="1:7" x14ac:dyDescent="0.25">
      <c r="A24" t="s">
        <v>26</v>
      </c>
      <c r="F24" s="4">
        <f>F21/E21-1</f>
        <v>0.16764863417246922</v>
      </c>
      <c r="G24" s="4">
        <f>G21/F21-1</f>
        <v>0.25137614678899078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2024-10-26T17:41:28Z</dcterms:created>
  <dcterms:modified xsi:type="dcterms:W3CDTF">2024-10-26T18:29:32Z</dcterms:modified>
</cp:coreProperties>
</file>