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3398384C-AE9E-4AF5-B54A-7E4934A873C5}" xr6:coauthVersionLast="47" xr6:coauthVersionMax="47" xr10:uidLastSave="{00000000-0000-0000-0000-000000000000}"/>
  <bookViews>
    <workbookView xWindow="19155" yWindow="90" windowWidth="19020" windowHeight="19155" activeTab="1" xr2:uid="{265F6D15-6622-4893-BDC3-D1E3807CD4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2" l="1"/>
  <c r="E34" i="2"/>
  <c r="F34" i="2"/>
  <c r="G34" i="2"/>
  <c r="C34" i="2"/>
  <c r="C33" i="2"/>
  <c r="D33" i="2"/>
  <c r="E33" i="2"/>
  <c r="F33" i="2"/>
  <c r="G33" i="2"/>
  <c r="B33" i="2"/>
  <c r="D32" i="2"/>
  <c r="E32" i="2"/>
  <c r="C32" i="2"/>
  <c r="C30" i="2"/>
  <c r="D30" i="2"/>
  <c r="B30" i="2"/>
  <c r="D29" i="2"/>
  <c r="C29" i="2"/>
  <c r="B29" i="2"/>
  <c r="D22" i="2"/>
  <c r="C22" i="2"/>
  <c r="B22" i="2"/>
  <c r="D12" i="2"/>
  <c r="D15" i="2" s="1"/>
  <c r="D21" i="2" s="1"/>
  <c r="C12" i="2"/>
  <c r="C15" i="2" s="1"/>
  <c r="C21" i="2" s="1"/>
  <c r="B12" i="2"/>
  <c r="B15" i="2" s="1"/>
  <c r="B21" i="2" s="1"/>
  <c r="D2" i="2"/>
  <c r="E2" i="2" s="1"/>
  <c r="F2" i="2" s="1"/>
  <c r="G2" i="2" s="1"/>
  <c r="H2" i="2" s="1"/>
  <c r="C2" i="2"/>
  <c r="F29" i="2"/>
  <c r="F30" i="2" s="1"/>
  <c r="E29" i="2"/>
  <c r="E30" i="2" s="1"/>
  <c r="G29" i="2"/>
  <c r="G30" i="2" s="1"/>
  <c r="K8" i="1" s="1"/>
  <c r="G22" i="2"/>
  <c r="F22" i="2"/>
  <c r="E22" i="2"/>
  <c r="E12" i="2"/>
  <c r="E15" i="2" s="1"/>
  <c r="E21" i="2" s="1"/>
  <c r="G12" i="2"/>
  <c r="G15" i="2" s="1"/>
  <c r="G21" i="2" s="1"/>
  <c r="F12" i="2"/>
  <c r="F15" i="2" s="1"/>
  <c r="F21" i="2" s="1"/>
  <c r="K4" i="1"/>
  <c r="K7" i="1" s="1"/>
  <c r="K5" i="1"/>
  <c r="K6" i="1"/>
  <c r="D23" i="2" l="1"/>
  <c r="C23" i="2"/>
  <c r="B23" i="2"/>
  <c r="F23" i="2"/>
  <c r="E23" i="2"/>
  <c r="G23" i="2"/>
  <c r="F32" i="2"/>
  <c r="G32" i="2"/>
</calcChain>
</file>

<file path=xl/sharedStrings.xml><?xml version="1.0" encoding="utf-8"?>
<sst xmlns="http://schemas.openxmlformats.org/spreadsheetml/2006/main" count="35" uniqueCount="35">
  <si>
    <t>Solarwinfds Corporation</t>
  </si>
  <si>
    <t>Price</t>
  </si>
  <si>
    <t>SO</t>
  </si>
  <si>
    <t>MC</t>
  </si>
  <si>
    <t>Cash</t>
  </si>
  <si>
    <t>Debt</t>
  </si>
  <si>
    <t>EV</t>
  </si>
  <si>
    <t>subscription ARR</t>
  </si>
  <si>
    <t>total ARR</t>
  </si>
  <si>
    <t>number in thousands</t>
  </si>
  <si>
    <t>employees</t>
  </si>
  <si>
    <t>subscription rev</t>
  </si>
  <si>
    <t>mainentence rev</t>
  </si>
  <si>
    <t>license rev</t>
  </si>
  <si>
    <t>total rev</t>
  </si>
  <si>
    <t>rev yoy</t>
  </si>
  <si>
    <t>net retention rate</t>
  </si>
  <si>
    <t>edjusted EBITDA</t>
  </si>
  <si>
    <t>op cash flow</t>
  </si>
  <si>
    <t>capex</t>
  </si>
  <si>
    <t>cost of recurring rev</t>
  </si>
  <si>
    <t>amortization of acquired tech</t>
  </si>
  <si>
    <t>gross progit</t>
  </si>
  <si>
    <t>s&amp;m</t>
  </si>
  <si>
    <t>r&amp;d</t>
  </si>
  <si>
    <t>g&amp;a</t>
  </si>
  <si>
    <t>amortization of acquired intangibles</t>
  </si>
  <si>
    <t>goodwill impairment</t>
  </si>
  <si>
    <t>income exp</t>
  </si>
  <si>
    <t>op income</t>
  </si>
  <si>
    <t>net loss</t>
  </si>
  <si>
    <t>fcf</t>
  </si>
  <si>
    <t>ev/fcf</t>
  </si>
  <si>
    <t>gross margin</t>
  </si>
  <si>
    <t>fcf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</si>
</sst>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0_);\(0\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8" fontId="0" fillId="0" borderId="0" xfId="0" applyNumberFormat="1"/>
    <xf numFmtId="9" fontId="0" fillId="0" borderId="0" xfId="1" applyFont="1"/>
    <xf numFmtId="9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6" fontId="0" fillId="0" borderId="0" xfId="0" applyNumberFormat="1"/>
    <xf numFmtId="5" fontId="0" fillId="0" borderId="0" xfId="0" applyNumberFormat="1"/>
    <xf numFmtId="2" fontId="0" fillId="0" borderId="0" xfId="0" applyNumberForma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35E1-E157-4DE1-BD99-5539B667A654}">
  <dimension ref="B2:K8"/>
  <sheetViews>
    <sheetView topLeftCell="G1" zoomScale="160" zoomScaleNormal="160" workbookViewId="0">
      <selection activeCell="H31" sqref="H31"/>
    </sheetView>
  </sheetViews>
  <sheetFormatPr defaultRowHeight="15" x14ac:dyDescent="0.25"/>
  <cols>
    <col min="11" max="11" width="13.85546875" bestFit="1" customWidth="1"/>
  </cols>
  <sheetData>
    <row r="2" spans="2:11" x14ac:dyDescent="0.25">
      <c r="B2" t="s">
        <v>0</v>
      </c>
      <c r="J2" t="s">
        <v>1</v>
      </c>
      <c r="K2" s="2">
        <v>12.51</v>
      </c>
    </row>
    <row r="3" spans="2:11" x14ac:dyDescent="0.25">
      <c r="J3" t="s">
        <v>2</v>
      </c>
      <c r="K3">
        <v>169407</v>
      </c>
    </row>
    <row r="4" spans="2:11" x14ac:dyDescent="0.25">
      <c r="J4" t="s">
        <v>3</v>
      </c>
      <c r="K4" s="8">
        <f>K3*K2</f>
        <v>2119281.5699999998</v>
      </c>
    </row>
    <row r="5" spans="2:11" x14ac:dyDescent="0.25">
      <c r="J5" t="s">
        <v>4</v>
      </c>
      <c r="K5">
        <f>158845+10705</f>
        <v>169550</v>
      </c>
    </row>
    <row r="6" spans="2:11" x14ac:dyDescent="0.25">
      <c r="J6" t="s">
        <v>5</v>
      </c>
      <c r="K6">
        <f>454835</f>
        <v>454835</v>
      </c>
    </row>
    <row r="7" spans="2:11" x14ac:dyDescent="0.25">
      <c r="J7" t="s">
        <v>6</v>
      </c>
      <c r="K7" s="7">
        <f>K4+K6-K5</f>
        <v>2404566.5699999998</v>
      </c>
    </row>
    <row r="8" spans="2:11" x14ac:dyDescent="0.25">
      <c r="J8" t="s">
        <v>32</v>
      </c>
      <c r="K8" s="9">
        <f>K7/Sheet2!G30</f>
        <v>14.533669612204438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7000-17F1-40F7-AAFC-8352AC8A5D6B}">
  <dimension ref="A1:H34"/>
  <sheetViews>
    <sheetView tabSelected="1"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" sqref="A4"/>
    </sheetView>
  </sheetViews>
  <sheetFormatPr defaultRowHeight="15" x14ac:dyDescent="0.25"/>
  <cols>
    <col min="1" max="1" width="33.85546875" bestFit="1" customWidth="1"/>
    <col min="2" max="5" width="10.85546875" customWidth="1"/>
    <col min="14" max="14" width="17.7109375" bestFit="1" customWidth="1"/>
  </cols>
  <sheetData>
    <row r="1" spans="1:8" x14ac:dyDescent="0.25">
      <c r="G1" t="s">
        <v>9</v>
      </c>
    </row>
    <row r="2" spans="1:8" s="1" customFormat="1" x14ac:dyDescent="0.25">
      <c r="B2" s="1">
        <v>2018</v>
      </c>
      <c r="C2" s="1">
        <f>B2+1</f>
        <v>2019</v>
      </c>
      <c r="D2" s="1">
        <f t="shared" ref="D2:H2" si="0">C2+1</f>
        <v>2020</v>
      </c>
      <c r="E2" s="1">
        <f t="shared" si="0"/>
        <v>2021</v>
      </c>
      <c r="F2" s="1">
        <f t="shared" si="0"/>
        <v>2022</v>
      </c>
      <c r="G2" s="1">
        <f t="shared" si="0"/>
        <v>2023</v>
      </c>
      <c r="H2" s="1">
        <f t="shared" si="0"/>
        <v>2024</v>
      </c>
    </row>
    <row r="3" spans="1:8" x14ac:dyDescent="0.25">
      <c r="A3" t="s">
        <v>10</v>
      </c>
      <c r="D3">
        <v>2163</v>
      </c>
      <c r="E3" s="10">
        <v>2147</v>
      </c>
      <c r="F3">
        <v>2305</v>
      </c>
      <c r="G3">
        <v>2103</v>
      </c>
      <c r="H3" s="1"/>
    </row>
    <row r="4" spans="1:8" x14ac:dyDescent="0.25">
      <c r="A4" t="s">
        <v>7</v>
      </c>
      <c r="D4">
        <v>108296</v>
      </c>
      <c r="E4">
        <v>134667</v>
      </c>
      <c r="F4">
        <v>174508</v>
      </c>
      <c r="G4">
        <v>233176</v>
      </c>
    </row>
    <row r="5" spans="1:8" x14ac:dyDescent="0.25">
      <c r="A5" t="s">
        <v>8</v>
      </c>
      <c r="D5">
        <v>623517</v>
      </c>
      <c r="E5">
        <v>630564</v>
      </c>
      <c r="F5">
        <v>635900</v>
      </c>
      <c r="G5">
        <v>684118</v>
      </c>
    </row>
    <row r="6" spans="1:8" x14ac:dyDescent="0.25">
      <c r="A6" t="s">
        <v>16</v>
      </c>
      <c r="C6">
        <v>96</v>
      </c>
      <c r="D6">
        <v>98</v>
      </c>
      <c r="E6" s="4">
        <v>0.97</v>
      </c>
      <c r="F6" s="4">
        <v>0.96</v>
      </c>
      <c r="G6" s="4">
        <v>0.97</v>
      </c>
    </row>
    <row r="9" spans="1:8" x14ac:dyDescent="0.25">
      <c r="A9" t="s">
        <v>11</v>
      </c>
      <c r="B9">
        <v>265591</v>
      </c>
      <c r="C9">
        <v>320747</v>
      </c>
      <c r="D9">
        <v>396496</v>
      </c>
      <c r="E9">
        <v>124601</v>
      </c>
      <c r="F9">
        <v>167676</v>
      </c>
      <c r="G9">
        <v>234236</v>
      </c>
    </row>
    <row r="10" spans="1:8" x14ac:dyDescent="0.25">
      <c r="A10" t="s">
        <v>12</v>
      </c>
      <c r="B10">
        <v>402938</v>
      </c>
      <c r="C10">
        <v>446450</v>
      </c>
      <c r="D10">
        <v>478284</v>
      </c>
      <c r="E10">
        <v>479415</v>
      </c>
      <c r="F10">
        <v>458901</v>
      </c>
      <c r="G10">
        <v>462072</v>
      </c>
    </row>
    <row r="11" spans="1:8" x14ac:dyDescent="0.25">
      <c r="A11" t="s">
        <v>13</v>
      </c>
      <c r="B11">
        <v>164560</v>
      </c>
      <c r="C11">
        <v>165328</v>
      </c>
      <c r="D11">
        <v>144461</v>
      </c>
      <c r="E11">
        <v>114616</v>
      </c>
      <c r="F11">
        <v>92790</v>
      </c>
      <c r="G11">
        <v>62432</v>
      </c>
    </row>
    <row r="12" spans="1:8" s="1" customFormat="1" x14ac:dyDescent="0.25">
      <c r="A12" s="1" t="s">
        <v>14</v>
      </c>
      <c r="B12" s="1">
        <f>SUM(B9:B11)</f>
        <v>833089</v>
      </c>
      <c r="C12" s="1">
        <f>SUM(C9:C11)</f>
        <v>932525</v>
      </c>
      <c r="D12" s="1">
        <f>SUM(D9:D11)</f>
        <v>1019241</v>
      </c>
      <c r="E12" s="1">
        <f>SUM(E9:E11)</f>
        <v>718632</v>
      </c>
      <c r="F12" s="1">
        <f>SUM(F9:F11)</f>
        <v>719367</v>
      </c>
      <c r="G12" s="1">
        <f>SUM(G9:G11)</f>
        <v>758740</v>
      </c>
    </row>
    <row r="13" spans="1:8" x14ac:dyDescent="0.25">
      <c r="A13" t="s">
        <v>20</v>
      </c>
      <c r="B13" s="5">
        <v>-70744</v>
      </c>
      <c r="C13" s="5">
        <v>-79571</v>
      </c>
      <c r="D13" s="5">
        <v>-93255</v>
      </c>
      <c r="E13" s="5">
        <v>-67043</v>
      </c>
      <c r="F13" s="5">
        <v>-67848</v>
      </c>
      <c r="G13" s="5">
        <v>-73636</v>
      </c>
    </row>
    <row r="14" spans="1:8" x14ac:dyDescent="0.25">
      <c r="A14" t="s">
        <v>21</v>
      </c>
      <c r="B14" s="5">
        <v>-175991</v>
      </c>
      <c r="C14" s="5">
        <v>-175883</v>
      </c>
      <c r="D14" s="5">
        <v>-181361</v>
      </c>
      <c r="E14" s="5">
        <v>-159973</v>
      </c>
      <c r="F14" s="5">
        <v>-28135</v>
      </c>
      <c r="G14" s="5">
        <v>-13369</v>
      </c>
    </row>
    <row r="15" spans="1:8" s="1" customFormat="1" x14ac:dyDescent="0.25">
      <c r="A15" s="1" t="s">
        <v>22</v>
      </c>
      <c r="B15" s="6">
        <f>SUM(B12:B14)</f>
        <v>586354</v>
      </c>
      <c r="C15" s="6">
        <f>SUM(C12:C14)</f>
        <v>677071</v>
      </c>
      <c r="D15" s="6">
        <f>SUM(D12:D14)</f>
        <v>744625</v>
      </c>
      <c r="E15" s="6">
        <f>SUM(E12:E14)</f>
        <v>491616</v>
      </c>
      <c r="F15" s="6">
        <f t="shared" ref="F15:G15" si="1">SUM(F12:F14)</f>
        <v>623384</v>
      </c>
      <c r="G15" s="6">
        <f t="shared" si="1"/>
        <v>671735</v>
      </c>
    </row>
    <row r="16" spans="1:8" x14ac:dyDescent="0.25">
      <c r="A16" t="s">
        <v>23</v>
      </c>
      <c r="B16" s="5">
        <v>-227468</v>
      </c>
      <c r="C16" s="5">
        <v>-264199</v>
      </c>
      <c r="D16" s="5">
        <v>-298452</v>
      </c>
      <c r="E16" s="5">
        <v>-236383</v>
      </c>
      <c r="F16" s="5">
        <v>-257746</v>
      </c>
      <c r="G16" s="5">
        <v>-249265</v>
      </c>
    </row>
    <row r="17" spans="1:7" x14ac:dyDescent="0.25">
      <c r="A17" t="s">
        <v>24</v>
      </c>
      <c r="B17" s="5">
        <v>-96272</v>
      </c>
      <c r="C17" s="5">
        <v>-110362</v>
      </c>
      <c r="D17" s="5">
        <v>-126216</v>
      </c>
      <c r="E17" s="5">
        <v>-101813</v>
      </c>
      <c r="F17" s="5">
        <v>-92330</v>
      </c>
      <c r="G17" s="5">
        <v>-100173</v>
      </c>
    </row>
    <row r="18" spans="1:7" x14ac:dyDescent="0.25">
      <c r="A18" t="s">
        <v>25</v>
      </c>
      <c r="B18" s="5">
        <v>-80641</v>
      </c>
      <c r="C18" s="5">
        <v>-97525</v>
      </c>
      <c r="D18" s="5">
        <v>-137541</v>
      </c>
      <c r="E18" s="5">
        <v>-130977</v>
      </c>
      <c r="F18" s="5">
        <v>-149461</v>
      </c>
      <c r="G18" s="5">
        <v>-123716</v>
      </c>
    </row>
    <row r="19" spans="1:7" x14ac:dyDescent="0.25">
      <c r="A19" t="s">
        <v>26</v>
      </c>
      <c r="B19" s="5">
        <v>-66788</v>
      </c>
      <c r="C19" s="5">
        <v>-69812</v>
      </c>
      <c r="D19" s="5">
        <v>-74973</v>
      </c>
      <c r="E19" s="5">
        <v>-55314</v>
      </c>
      <c r="F19" s="5">
        <v>-52325</v>
      </c>
      <c r="G19" s="5">
        <v>-48208</v>
      </c>
    </row>
    <row r="20" spans="1:7" x14ac:dyDescent="0.25">
      <c r="A20" t="s">
        <v>27</v>
      </c>
      <c r="B20" s="5"/>
      <c r="C20" s="5"/>
      <c r="D20" s="5"/>
      <c r="E20" s="5"/>
      <c r="F20" s="5">
        <v>-891101</v>
      </c>
      <c r="G20" s="5"/>
    </row>
    <row r="21" spans="1:7" s="1" customFormat="1" x14ac:dyDescent="0.25">
      <c r="A21" s="1" t="s">
        <v>29</v>
      </c>
      <c r="B21" s="6">
        <f>SUM(B15:B20)</f>
        <v>115185</v>
      </c>
      <c r="C21" s="6">
        <f>SUM(C15:C20)</f>
        <v>135173</v>
      </c>
      <c r="D21" s="6">
        <f>SUM(D15:D20)</f>
        <v>107443</v>
      </c>
      <c r="E21" s="6">
        <f>SUM(E15:E20)</f>
        <v>-32871</v>
      </c>
      <c r="F21" s="6">
        <f t="shared" ref="F21:G21" si="2">SUM(F15:F20)</f>
        <v>-819579</v>
      </c>
      <c r="G21" s="6">
        <f t="shared" si="2"/>
        <v>150373</v>
      </c>
    </row>
    <row r="22" spans="1:7" x14ac:dyDescent="0.25">
      <c r="A22" t="s">
        <v>28</v>
      </c>
      <c r="B22" s="5">
        <f>-142008-94887+19644</f>
        <v>-217251</v>
      </c>
      <c r="C22" s="5">
        <f>-108071+402-8862</f>
        <v>-116531</v>
      </c>
      <c r="D22" s="5">
        <f>-75884-1240+128156</f>
        <v>51032</v>
      </c>
      <c r="E22" s="5">
        <f>-64522+454+32469+13062</f>
        <v>-18537</v>
      </c>
      <c r="F22" s="5">
        <f>-83374-5074-21386</f>
        <v>-109834</v>
      </c>
      <c r="G22" s="5">
        <f>-115848-386-43248</f>
        <v>-159482</v>
      </c>
    </row>
    <row r="23" spans="1:7" x14ac:dyDescent="0.25">
      <c r="A23" t="s">
        <v>30</v>
      </c>
      <c r="B23" s="5">
        <f>SUM(B21:B22)</f>
        <v>-102066</v>
      </c>
      <c r="C23" s="5">
        <f>SUM(C21:C22)</f>
        <v>18642</v>
      </c>
      <c r="D23" s="5">
        <f>SUM(D21:D22)</f>
        <v>158475</v>
      </c>
      <c r="E23" s="5">
        <f>SUM(E21:E22)</f>
        <v>-51408</v>
      </c>
      <c r="F23" s="5">
        <f t="shared" ref="F23:G23" si="3">SUM(F21:F22)</f>
        <v>-929413</v>
      </c>
      <c r="G23" s="5">
        <f t="shared" si="3"/>
        <v>-9109</v>
      </c>
    </row>
    <row r="24" spans="1:7" x14ac:dyDescent="0.25">
      <c r="E24" s="5"/>
      <c r="F24" s="5"/>
      <c r="G24" s="5"/>
    </row>
    <row r="25" spans="1:7" x14ac:dyDescent="0.25">
      <c r="E25" s="5"/>
      <c r="F25" s="5"/>
      <c r="G25" s="5"/>
    </row>
    <row r="27" spans="1:7" x14ac:dyDescent="0.25">
      <c r="A27" t="s">
        <v>17</v>
      </c>
      <c r="C27">
        <v>453600</v>
      </c>
      <c r="D27">
        <v>489700</v>
      </c>
      <c r="E27">
        <v>303298</v>
      </c>
      <c r="F27">
        <v>280429</v>
      </c>
      <c r="G27">
        <v>328575</v>
      </c>
    </row>
    <row r="28" spans="1:7" x14ac:dyDescent="0.25">
      <c r="A28" t="s">
        <v>18</v>
      </c>
      <c r="B28">
        <v>254142</v>
      </c>
      <c r="C28">
        <v>299907</v>
      </c>
      <c r="D28">
        <v>389094</v>
      </c>
      <c r="E28">
        <v>118092</v>
      </c>
      <c r="F28">
        <v>154506</v>
      </c>
      <c r="G28">
        <v>183465</v>
      </c>
    </row>
    <row r="29" spans="1:7" x14ac:dyDescent="0.25">
      <c r="A29" t="s">
        <v>19</v>
      </c>
      <c r="B29" s="5">
        <f>-15945-2687</f>
        <v>-18632</v>
      </c>
      <c r="C29" s="5">
        <f>-17190-5851</f>
        <v>-23041</v>
      </c>
      <c r="D29" s="5">
        <f>-28801-9419</f>
        <v>-38220</v>
      </c>
      <c r="E29" s="5">
        <f>-9252-4406</f>
        <v>-13658</v>
      </c>
      <c r="F29" s="5">
        <f>-7463-13037</f>
        <v>-20500</v>
      </c>
      <c r="G29" s="5">
        <f>-4343-13674</f>
        <v>-18017</v>
      </c>
    </row>
    <row r="30" spans="1:7" x14ac:dyDescent="0.25">
      <c r="A30" t="s">
        <v>31</v>
      </c>
      <c r="B30">
        <f>SUM(B28:B29)</f>
        <v>235510</v>
      </c>
      <c r="C30">
        <f t="shared" ref="C30:D30" si="4">SUM(C28:C29)</f>
        <v>276866</v>
      </c>
      <c r="D30">
        <f t="shared" si="4"/>
        <v>350874</v>
      </c>
      <c r="E30">
        <f>SUM(E28:E29)</f>
        <v>104434</v>
      </c>
      <c r="F30">
        <f>SUM(F28:F29)</f>
        <v>134006</v>
      </c>
      <c r="G30">
        <f>SUM(G28:G29)</f>
        <v>165448</v>
      </c>
    </row>
    <row r="32" spans="1:7" x14ac:dyDescent="0.25">
      <c r="A32" t="s">
        <v>15</v>
      </c>
      <c r="C32" s="3">
        <f>C12/B12-1</f>
        <v>0.11935819582301521</v>
      </c>
      <c r="D32" s="3">
        <f t="shared" ref="D32:E32" si="5">D12/C12-1</f>
        <v>9.2990536446744043E-2</v>
      </c>
      <c r="E32" s="3">
        <f t="shared" si="5"/>
        <v>-0.29493417160416424</v>
      </c>
      <c r="F32" s="3">
        <f>F12/E12-1</f>
        <v>1.0227766088901635E-3</v>
      </c>
      <c r="G32" s="3">
        <f>G12/F12-1</f>
        <v>5.47328415120516E-2</v>
      </c>
    </row>
    <row r="33" spans="1:7" x14ac:dyDescent="0.25">
      <c r="A33" t="s">
        <v>33</v>
      </c>
      <c r="B33" s="3">
        <f>B15/B12</f>
        <v>0.70383116329707873</v>
      </c>
      <c r="C33" s="3">
        <f t="shared" ref="C33:G33" si="6">C15/C12</f>
        <v>0.72606203587035201</v>
      </c>
      <c r="D33" s="3">
        <f t="shared" si="6"/>
        <v>0.73056813844811974</v>
      </c>
      <c r="E33" s="3">
        <f t="shared" si="6"/>
        <v>0.68409978960024043</v>
      </c>
      <c r="F33" s="3">
        <f t="shared" si="6"/>
        <v>0.86657297318336812</v>
      </c>
      <c r="G33" s="3">
        <f t="shared" si="6"/>
        <v>0.88532962543163662</v>
      </c>
    </row>
    <row r="34" spans="1:7" x14ac:dyDescent="0.25">
      <c r="A34" t="s">
        <v>34</v>
      </c>
      <c r="C34" s="3">
        <f>C30/B30-1</f>
        <v>0.17560188527026455</v>
      </c>
      <c r="D34" s="3">
        <f t="shared" ref="D34:G34" si="7">D30/C30-1</f>
        <v>0.26730620589021403</v>
      </c>
      <c r="E34" s="3">
        <f t="shared" si="7"/>
        <v>-0.70236039147956242</v>
      </c>
      <c r="F34" s="3">
        <f t="shared" si="7"/>
        <v>0.28316448666143201</v>
      </c>
      <c r="G34" s="3">
        <f t="shared" si="7"/>
        <v>0.23463128516633591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2024-10-26T03:54:05Z</dcterms:created>
  <dcterms:modified xsi:type="dcterms:W3CDTF">2024-10-26T17:15:39Z</dcterms:modified>
</cp:coreProperties>
</file>