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9AFE45D6-42C5-4635-BD42-C4E9E5CB0E89}" xr6:coauthVersionLast="47" xr6:coauthVersionMax="47" xr10:uidLastSave="{00000000-0000-0000-0000-000000000000}"/>
  <bookViews>
    <workbookView xWindow="19380" yWindow="1215" windowWidth="18585" windowHeight="18840" activeTab="1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B42" i="2"/>
  <c r="B41" i="2"/>
  <c r="D41" i="2"/>
  <c r="C41" i="2"/>
  <c r="C43" i="2"/>
  <c r="D43" i="2"/>
  <c r="B43" i="2"/>
  <c r="B37" i="2"/>
  <c r="D31" i="2"/>
  <c r="C31" i="2"/>
  <c r="B29" i="2"/>
  <c r="D27" i="2"/>
  <c r="E27" i="2"/>
  <c r="C27" i="2"/>
  <c r="D22" i="2"/>
  <c r="D25" i="2" s="1"/>
  <c r="E28" i="2" s="1"/>
  <c r="C22" i="2"/>
  <c r="C25" i="2" s="1"/>
  <c r="C37" i="2" s="1"/>
  <c r="B22" i="2"/>
  <c r="B25" i="2" s="1"/>
  <c r="C7" i="2"/>
  <c r="D7" i="2"/>
  <c r="B7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F7" i="2"/>
  <c r="G7" i="2"/>
  <c r="E7" i="2"/>
  <c r="I5" i="1"/>
  <c r="I4" i="1"/>
  <c r="I7" i="1"/>
  <c r="F43" i="2"/>
  <c r="G43" i="2"/>
  <c r="E43" i="2"/>
  <c r="F41" i="2"/>
  <c r="E41" i="2"/>
  <c r="F31" i="2"/>
  <c r="G31" i="2"/>
  <c r="F27" i="2"/>
  <c r="G27" i="2"/>
  <c r="F22" i="2"/>
  <c r="F25" i="2" s="1"/>
  <c r="F37" i="2" s="1"/>
  <c r="G22" i="2"/>
  <c r="G25" i="2" s="1"/>
  <c r="G37" i="2" s="1"/>
  <c r="E22" i="2"/>
  <c r="E25" i="2" s="1"/>
  <c r="E37" i="2" s="1"/>
  <c r="F2" i="2"/>
  <c r="G2" i="2" s="1"/>
  <c r="H2" i="2" s="1"/>
  <c r="D29" i="2" l="1"/>
  <c r="C29" i="2"/>
  <c r="D37" i="2"/>
  <c r="C44" i="2"/>
  <c r="D44" i="2"/>
  <c r="E44" i="2"/>
  <c r="D28" i="2"/>
  <c r="C28" i="2"/>
  <c r="F44" i="2"/>
  <c r="G44" i="2"/>
  <c r="E29" i="2"/>
  <c r="G29" i="2"/>
  <c r="F29" i="2"/>
  <c r="G28" i="2"/>
  <c r="F28" i="2"/>
</calcChain>
</file>

<file path=xl/sharedStrings.xml><?xml version="1.0" encoding="utf-8"?>
<sst xmlns="http://schemas.openxmlformats.org/spreadsheetml/2006/main" count="47" uniqueCount="45">
  <si>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</si>
  <si>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</si>
  <si>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</si>
  <si>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</si>
  <si>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</si>
  <si>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</si>
  <si>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</si>
  <si>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</si>
  <si>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</si>
  <si>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</si>
  <si>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</si>
  <si>
    <t>rev yoy</t>
  </si>
  <si>
    <t>other income</t>
  </si>
  <si>
    <t>tax</t>
  </si>
  <si>
    <t>net income</t>
  </si>
  <si>
    <t>income yoy</t>
  </si>
  <si>
    <t>cash</t>
  </si>
  <si>
    <t>accs receivable</t>
  </si>
  <si>
    <t>ppe</t>
  </si>
  <si>
    <t>funds receivble &amp; cust accs</t>
  </si>
  <si>
    <t>funds payable n amts due to customers</t>
  </si>
  <si>
    <t>op cash flow</t>
  </si>
  <si>
    <t>capex</t>
  </si>
  <si>
    <t>cash at beginning of period</t>
  </si>
  <si>
    <t>cash at end</t>
  </si>
  <si>
    <t>fcf</t>
  </si>
  <si>
    <t>fcf yoy</t>
  </si>
  <si>
    <t>price</t>
  </si>
  <si>
    <t>s.o</t>
  </si>
  <si>
    <t>mc</t>
  </si>
  <si>
    <t>debt</t>
  </si>
  <si>
    <t>EV</t>
  </si>
  <si>
    <t>business</t>
  </si>
  <si>
    <t>leading tech platform that enables digital payments and simplifies commerce experiences on behalf of merchants and consumers worldwide.</t>
  </si>
  <si>
    <t>goal to enable their merchants and consumers to manage and move their money anmywhere in the world in the markets they serve, anytime, on any platform, usign any device.</t>
  </si>
  <si>
    <t>operating margin</t>
  </si>
  <si>
    <t>active accounts</t>
  </si>
  <si>
    <t># of payment transaction</t>
  </si>
  <si>
    <t>TPV</t>
  </si>
  <si>
    <t>payment transactions per active acc</t>
  </si>
  <si>
    <t>transaction expense % of TPV</t>
  </si>
  <si>
    <t>active acc yoy</t>
  </si>
  <si>
    <t>payment transaction yoy</t>
  </si>
  <si>
    <t>tpv yoy</t>
  </si>
  <si>
    <t>change of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</si>
</sst>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:I19"/>
  <sheetViews>
    <sheetView workbookViewId="0">
      <selection activeCell="H8" sqref="H8"/>
    </sheetView>
  </sheetViews>
  <sheetFormatPr defaultRowHeight="15" x14ac:dyDescent="0.25"/>
  <sheetData>
    <row r="2" spans="2:9" x14ac:dyDescent="0.25">
      <c r="B2" t="s">
        <v>0</v>
      </c>
      <c r="H2" t="s">
        <v>27</v>
      </c>
      <c r="I2">
        <v>80</v>
      </c>
    </row>
    <row r="3" spans="2:9" x14ac:dyDescent="0.25">
      <c r="H3" t="s">
        <v>28</v>
      </c>
      <c r="I3">
        <v>1022</v>
      </c>
    </row>
    <row r="4" spans="2:9" x14ac:dyDescent="0.25">
      <c r="H4" t="s">
        <v>29</v>
      </c>
      <c r="I4">
        <f>I3*I2</f>
        <v>81760</v>
      </c>
    </row>
    <row r="5" spans="2:9" x14ac:dyDescent="0.25">
      <c r="H5" t="s">
        <v>16</v>
      </c>
      <c r="I5">
        <f>7701+5915</f>
        <v>13616</v>
      </c>
    </row>
    <row r="6" spans="2:9" x14ac:dyDescent="0.25">
      <c r="H6" t="s">
        <v>30</v>
      </c>
      <c r="I6">
        <v>50713</v>
      </c>
    </row>
    <row r="7" spans="2:9" x14ac:dyDescent="0.25">
      <c r="H7" t="s">
        <v>31</v>
      </c>
      <c r="I7">
        <f>I4-I5+I6</f>
        <v>118857</v>
      </c>
    </row>
    <row r="17" spans="2:3" x14ac:dyDescent="0.25">
      <c r="B17" t="s">
        <v>32</v>
      </c>
    </row>
    <row r="18" spans="2:3" x14ac:dyDescent="0.25">
      <c r="C18" t="s">
        <v>33</v>
      </c>
    </row>
    <row r="19" spans="2:3" x14ac:dyDescent="0.25">
      <c r="C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I44"/>
  <sheetViews>
    <sheetView tabSelected="1" zoomScale="175" zoomScaleNormal="17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42" sqref="C42"/>
    </sheetView>
  </sheetViews>
  <sheetFormatPr defaultRowHeight="15" x14ac:dyDescent="0.25"/>
  <cols>
    <col min="1" max="1" width="19.42578125" bestFit="1" customWidth="1"/>
    <col min="2" max="4" width="8.85546875" customWidth="1"/>
    <col min="5" max="7" width="9.140625" style="2"/>
  </cols>
  <sheetData>
    <row r="1" spans="1:9" x14ac:dyDescent="0.25">
      <c r="I1" t="s">
        <v>1</v>
      </c>
    </row>
    <row r="2" spans="1:9" x14ac:dyDescent="0.25">
      <c r="B2" s="1">
        <v>2018</v>
      </c>
      <c r="C2" s="1">
        <v>2019</v>
      </c>
      <c r="D2" s="1">
        <v>2020</v>
      </c>
      <c r="E2" s="3">
        <v>2021</v>
      </c>
      <c r="F2" s="3">
        <f>E2+1</f>
        <v>2022</v>
      </c>
      <c r="G2" s="3">
        <f t="shared" ref="G2:H2" si="0">F2+1</f>
        <v>2023</v>
      </c>
      <c r="H2" s="1">
        <f t="shared" si="0"/>
        <v>2024</v>
      </c>
    </row>
    <row r="3" spans="1:9" x14ac:dyDescent="0.25">
      <c r="A3" t="s">
        <v>36</v>
      </c>
      <c r="B3">
        <v>267</v>
      </c>
      <c r="C3">
        <v>305</v>
      </c>
      <c r="D3">
        <v>377</v>
      </c>
      <c r="E3" s="2">
        <v>426</v>
      </c>
      <c r="F3" s="2">
        <v>435</v>
      </c>
      <c r="G3" s="2">
        <v>426</v>
      </c>
      <c r="H3" s="1"/>
    </row>
    <row r="4" spans="1:9" x14ac:dyDescent="0.25">
      <c r="A4" t="s">
        <v>37</v>
      </c>
      <c r="B4">
        <v>9871</v>
      </c>
      <c r="C4">
        <v>12361</v>
      </c>
      <c r="D4">
        <v>15423</v>
      </c>
      <c r="E4" s="2">
        <v>19348</v>
      </c>
      <c r="F4" s="2">
        <v>22349</v>
      </c>
      <c r="G4" s="2">
        <v>24981</v>
      </c>
      <c r="H4" s="1"/>
    </row>
    <row r="5" spans="1:9" x14ac:dyDescent="0.25">
      <c r="A5" t="s">
        <v>38</v>
      </c>
      <c r="B5">
        <v>578419</v>
      </c>
      <c r="C5">
        <v>711925</v>
      </c>
      <c r="D5">
        <v>936062</v>
      </c>
      <c r="E5" s="2">
        <v>1245879</v>
      </c>
      <c r="F5" s="2">
        <v>1357122</v>
      </c>
      <c r="G5" s="2">
        <v>1528579</v>
      </c>
      <c r="H5" s="1"/>
    </row>
    <row r="6" spans="1:9" x14ac:dyDescent="0.25">
      <c r="A6" t="s">
        <v>39</v>
      </c>
      <c r="B6">
        <v>36.9</v>
      </c>
      <c r="C6" s="6">
        <v>40.6</v>
      </c>
      <c r="D6" s="6">
        <v>40.9</v>
      </c>
      <c r="E6" s="6">
        <v>45.4</v>
      </c>
      <c r="F6" s="6">
        <v>51.4</v>
      </c>
      <c r="G6" s="6">
        <v>58.7</v>
      </c>
      <c r="H6" s="1"/>
    </row>
    <row r="7" spans="1:9" x14ac:dyDescent="0.25">
      <c r="A7" t="s">
        <v>40</v>
      </c>
      <c r="B7" s="4">
        <f>B15/B5</f>
        <v>-9.6487148589517284E-3</v>
      </c>
      <c r="C7" s="4">
        <f t="shared" ref="C7:D7" si="1">C15/C5</f>
        <v>-9.5375215085858767E-3</v>
      </c>
      <c r="D7" s="4">
        <f t="shared" si="1"/>
        <v>-8.4759342864041062E-3</v>
      </c>
      <c r="E7" s="5">
        <f>E15/E5</f>
        <v>-8.279295180350579E-3</v>
      </c>
      <c r="F7" s="5">
        <f t="shared" ref="F7:G7" si="2">F15/F5</f>
        <v>-8.9697167977528924E-3</v>
      </c>
      <c r="G7" s="5">
        <f t="shared" si="2"/>
        <v>-9.410701049798539E-3</v>
      </c>
      <c r="H7" s="1"/>
    </row>
    <row r="8" spans="1:9" x14ac:dyDescent="0.25">
      <c r="E8" s="5"/>
      <c r="F8" s="5"/>
      <c r="G8" s="5"/>
      <c r="H8" s="1"/>
    </row>
    <row r="9" spans="1:9" x14ac:dyDescent="0.25">
      <c r="A9" t="s">
        <v>41</v>
      </c>
      <c r="C9" s="4">
        <f>C3/B3-1</f>
        <v>0.14232209737827706</v>
      </c>
      <c r="D9" s="4">
        <f t="shared" ref="D9:G9" si="3">D3/C3-1</f>
        <v>0.23606557377049175</v>
      </c>
      <c r="E9" s="4">
        <f t="shared" si="3"/>
        <v>0.12997347480106103</v>
      </c>
      <c r="F9" s="4">
        <f t="shared" si="3"/>
        <v>2.1126760563380254E-2</v>
      </c>
      <c r="G9" s="4">
        <f t="shared" si="3"/>
        <v>-2.0689655172413834E-2</v>
      </c>
      <c r="H9" s="1"/>
    </row>
    <row r="10" spans="1:9" x14ac:dyDescent="0.25">
      <c r="A10" t="s">
        <v>42</v>
      </c>
      <c r="C10" s="4">
        <f>C4/B4-1</f>
        <v>0.25225407760105356</v>
      </c>
      <c r="D10" s="4">
        <f t="shared" ref="D10:G10" si="4">D4/C4-1</f>
        <v>0.24771458619852771</v>
      </c>
      <c r="E10" s="4">
        <f t="shared" si="4"/>
        <v>0.25449004733190694</v>
      </c>
      <c r="F10" s="4">
        <f t="shared" si="4"/>
        <v>0.15510647095307006</v>
      </c>
      <c r="G10" s="4">
        <f t="shared" si="4"/>
        <v>0.11776813280236254</v>
      </c>
      <c r="H10" s="1"/>
    </row>
    <row r="11" spans="1:9" x14ac:dyDescent="0.25">
      <c r="A11" t="s">
        <v>43</v>
      </c>
      <c r="C11" s="4">
        <f>C5/B5-1</f>
        <v>0.23081192007869733</v>
      </c>
      <c r="D11" s="4">
        <f t="shared" ref="D11:G11" si="5">D5/C5-1</f>
        <v>0.31483232082031121</v>
      </c>
      <c r="E11" s="4">
        <f t="shared" si="5"/>
        <v>0.33097914454384436</v>
      </c>
      <c r="F11" s="4">
        <f t="shared" si="5"/>
        <v>8.9288767207730491E-2</v>
      </c>
      <c r="G11" s="4">
        <f t="shared" si="5"/>
        <v>0.12633867846811109</v>
      </c>
      <c r="H11" s="1"/>
    </row>
    <row r="12" spans="1:9" x14ac:dyDescent="0.25">
      <c r="E12" s="5"/>
      <c r="F12" s="5"/>
      <c r="G12" s="5"/>
      <c r="H12" s="1"/>
    </row>
    <row r="13" spans="1:9" x14ac:dyDescent="0.25">
      <c r="D13">
        <v>-1</v>
      </c>
      <c r="E13" s="5"/>
      <c r="F13" s="5"/>
      <c r="G13" s="5"/>
      <c r="H13" s="1"/>
    </row>
    <row r="14" spans="1:9" x14ac:dyDescent="0.25">
      <c r="A14" t="s">
        <v>2</v>
      </c>
      <c r="B14" s="2">
        <v>15451</v>
      </c>
      <c r="C14" s="2">
        <v>17772</v>
      </c>
      <c r="D14" s="2">
        <v>21454</v>
      </c>
      <c r="E14" s="2">
        <v>25371</v>
      </c>
      <c r="F14" s="2">
        <v>27518</v>
      </c>
      <c r="G14" s="2">
        <v>29771</v>
      </c>
    </row>
    <row r="15" spans="1:9" x14ac:dyDescent="0.25">
      <c r="A15" t="s">
        <v>3</v>
      </c>
      <c r="B15" s="2">
        <v>-5581</v>
      </c>
      <c r="C15" s="2">
        <v>-6790</v>
      </c>
      <c r="D15" s="2">
        <v>-7934</v>
      </c>
      <c r="E15" s="2">
        <v>-10315</v>
      </c>
      <c r="F15" s="2">
        <v>-12173</v>
      </c>
      <c r="G15" s="2">
        <v>-14385</v>
      </c>
    </row>
    <row r="16" spans="1:9" x14ac:dyDescent="0.25">
      <c r="A16" t="s">
        <v>4</v>
      </c>
      <c r="B16" s="2">
        <v>-1274</v>
      </c>
      <c r="C16" s="2">
        <v>-1380</v>
      </c>
      <c r="D16" s="2">
        <v>-1741</v>
      </c>
      <c r="E16" s="2">
        <v>-1060</v>
      </c>
      <c r="F16" s="2">
        <v>-1572</v>
      </c>
      <c r="G16" s="2">
        <v>-1682</v>
      </c>
    </row>
    <row r="17" spans="1:8" x14ac:dyDescent="0.25">
      <c r="A17" t="s">
        <v>8</v>
      </c>
      <c r="B17" s="2">
        <v>-1407</v>
      </c>
      <c r="C17" s="2">
        <v>-1615</v>
      </c>
      <c r="D17" s="2">
        <v>-1778</v>
      </c>
      <c r="E17" s="2">
        <v>-2075</v>
      </c>
      <c r="F17" s="2">
        <v>-2120</v>
      </c>
      <c r="G17" s="2">
        <v>-1919</v>
      </c>
    </row>
    <row r="18" spans="1:8" x14ac:dyDescent="0.25">
      <c r="A18" t="s">
        <v>5</v>
      </c>
      <c r="B18" s="2">
        <v>-1314</v>
      </c>
      <c r="C18" s="2">
        <v>-1401</v>
      </c>
      <c r="D18" s="2">
        <v>-1861</v>
      </c>
      <c r="E18" s="2">
        <v>-2445</v>
      </c>
      <c r="F18" s="2">
        <v>-2257</v>
      </c>
      <c r="G18" s="2">
        <v>-1809</v>
      </c>
    </row>
    <row r="19" spans="1:8" x14ac:dyDescent="0.25">
      <c r="A19" t="s">
        <v>6</v>
      </c>
      <c r="B19" s="2">
        <v>-1831</v>
      </c>
      <c r="C19" s="2">
        <v>-2085</v>
      </c>
      <c r="D19" s="2">
        <v>-2642</v>
      </c>
      <c r="E19" s="2">
        <v>-3038</v>
      </c>
      <c r="F19" s="2">
        <v>-3253</v>
      </c>
      <c r="G19" s="2">
        <v>-2973</v>
      </c>
    </row>
    <row r="20" spans="1:8" x14ac:dyDescent="0.25">
      <c r="A20" t="s">
        <v>7</v>
      </c>
      <c r="B20" s="2">
        <v>-1541</v>
      </c>
      <c r="C20" s="2">
        <v>-1711</v>
      </c>
      <c r="D20" s="2">
        <v>-2070</v>
      </c>
      <c r="E20" s="2">
        <v>-2114</v>
      </c>
      <c r="F20" s="2">
        <v>-2099</v>
      </c>
      <c r="G20" s="2">
        <v>-2059</v>
      </c>
      <c r="H20" s="2"/>
    </row>
    <row r="21" spans="1:8" x14ac:dyDescent="0.25">
      <c r="A21" t="s">
        <v>9</v>
      </c>
      <c r="B21" s="2">
        <v>-309</v>
      </c>
      <c r="C21" s="2">
        <v>-71</v>
      </c>
      <c r="D21" s="2">
        <v>-139</v>
      </c>
      <c r="E21" s="2">
        <v>-62</v>
      </c>
      <c r="F21" s="2">
        <v>-207</v>
      </c>
      <c r="G21" s="2">
        <v>84</v>
      </c>
    </row>
    <row r="22" spans="1:8" s="1" customFormat="1" x14ac:dyDescent="0.25">
      <c r="A22" s="1" t="s">
        <v>10</v>
      </c>
      <c r="B22" s="3">
        <f t="shared" ref="B22:D22" si="6">SUM(B14:B21)</f>
        <v>2194</v>
      </c>
      <c r="C22" s="3">
        <f t="shared" si="6"/>
        <v>2719</v>
      </c>
      <c r="D22" s="3">
        <f t="shared" si="6"/>
        <v>3289</v>
      </c>
      <c r="E22" s="3">
        <f>SUM(E14:E21)</f>
        <v>4262</v>
      </c>
      <c r="F22" s="3">
        <f t="shared" ref="F22:G22" si="7">SUM(F14:F21)</f>
        <v>3837</v>
      </c>
      <c r="G22" s="3">
        <f t="shared" si="7"/>
        <v>5028</v>
      </c>
    </row>
    <row r="23" spans="1:8" x14ac:dyDescent="0.25">
      <c r="A23" t="s">
        <v>12</v>
      </c>
      <c r="B23" s="2">
        <v>182</v>
      </c>
      <c r="C23" s="2">
        <v>279</v>
      </c>
      <c r="D23" s="2">
        <v>1776</v>
      </c>
      <c r="E23" s="2">
        <v>-163</v>
      </c>
      <c r="F23" s="2">
        <v>-471</v>
      </c>
      <c r="G23" s="2">
        <v>383</v>
      </c>
    </row>
    <row r="24" spans="1:8" x14ac:dyDescent="0.25">
      <c r="A24" t="s">
        <v>13</v>
      </c>
      <c r="B24" s="2">
        <v>-319</v>
      </c>
      <c r="C24" s="2">
        <v>-539</v>
      </c>
      <c r="D24" s="2">
        <v>-863</v>
      </c>
      <c r="E24" s="2">
        <v>70</v>
      </c>
      <c r="F24" s="2">
        <v>-947</v>
      </c>
      <c r="G24" s="2">
        <v>-1165</v>
      </c>
    </row>
    <row r="25" spans="1:8" x14ac:dyDescent="0.25">
      <c r="A25" s="3" t="s">
        <v>14</v>
      </c>
      <c r="B25" s="3">
        <f t="shared" ref="B25:D25" si="8">SUM(B22:B24)</f>
        <v>2057</v>
      </c>
      <c r="C25" s="3">
        <f t="shared" si="8"/>
        <v>2459</v>
      </c>
      <c r="D25" s="3">
        <f t="shared" si="8"/>
        <v>4202</v>
      </c>
      <c r="E25" s="3">
        <f>SUM(E22:E24)</f>
        <v>4169</v>
      </c>
      <c r="F25" s="3">
        <f>SUM(F22:F24)</f>
        <v>2419</v>
      </c>
      <c r="G25" s="3">
        <f>SUM(G22:G24)</f>
        <v>4246</v>
      </c>
    </row>
    <row r="26" spans="1:8" x14ac:dyDescent="0.25">
      <c r="A26" s="2"/>
      <c r="B26" s="2"/>
      <c r="C26" s="2"/>
      <c r="D26" s="2"/>
    </row>
    <row r="27" spans="1:8" x14ac:dyDescent="0.25">
      <c r="A27" t="s">
        <v>11</v>
      </c>
      <c r="C27" s="4">
        <f>C14/B14-1</f>
        <v>0.15021681444566704</v>
      </c>
      <c r="D27" s="4">
        <f t="shared" ref="D27:E27" si="9">D14/C14-1</f>
        <v>0.20717983344586988</v>
      </c>
      <c r="E27" s="4">
        <f t="shared" si="9"/>
        <v>0.18257667567819524</v>
      </c>
      <c r="F27" s="4">
        <f>F14/E14-1</f>
        <v>8.4624177210200546E-2</v>
      </c>
      <c r="G27" s="4">
        <f>G14/F14-1</f>
        <v>8.1873682680427384E-2</v>
      </c>
    </row>
    <row r="28" spans="1:8" x14ac:dyDescent="0.25">
      <c r="A28" t="s">
        <v>15</v>
      </c>
      <c r="C28" s="4">
        <f>C25/B25-1</f>
        <v>0.19543023821098693</v>
      </c>
      <c r="D28" s="4">
        <f t="shared" ref="D28:E28" si="10">D25/C25-1</f>
        <v>0.70882472549816988</v>
      </c>
      <c r="E28" s="4">
        <f t="shared" si="10"/>
        <v>-7.8534031413612926E-3</v>
      </c>
      <c r="F28" s="4">
        <f>F25/E25-1</f>
        <v>-0.41976493163828255</v>
      </c>
      <c r="G28" s="4">
        <f>G25/F25-1</f>
        <v>0.75527077304671342</v>
      </c>
    </row>
    <row r="29" spans="1:8" x14ac:dyDescent="0.25">
      <c r="A29" t="s">
        <v>35</v>
      </c>
      <c r="B29" s="4">
        <f>B22/B14</f>
        <v>0.1419972817293379</v>
      </c>
      <c r="C29" s="4">
        <f t="shared" ref="C29:D29" si="11">C22/C14</f>
        <v>0.15299347287868556</v>
      </c>
      <c r="D29" s="4">
        <f t="shared" si="11"/>
        <v>0.15330474503589075</v>
      </c>
      <c r="E29" s="4">
        <f>E22/E14</f>
        <v>0.16798707185369122</v>
      </c>
      <c r="F29" s="4">
        <f t="shared" ref="F29:G29" si="12">F22/F14</f>
        <v>0.13943600552365723</v>
      </c>
      <c r="G29" s="4">
        <f t="shared" si="12"/>
        <v>0.16888918746431092</v>
      </c>
    </row>
    <row r="30" spans="1:8" x14ac:dyDescent="0.25">
      <c r="F30" s="4"/>
      <c r="G30" s="4"/>
    </row>
    <row r="31" spans="1:8" x14ac:dyDescent="0.25">
      <c r="A31" t="s">
        <v>16</v>
      </c>
      <c r="C31">
        <f>7349+3412</f>
        <v>10761</v>
      </c>
      <c r="D31">
        <f>4794+8289</f>
        <v>13083</v>
      </c>
      <c r="F31" s="2">
        <f>7776+3092</f>
        <v>10868</v>
      </c>
      <c r="G31" s="2">
        <f>9081+4979</f>
        <v>14060</v>
      </c>
    </row>
    <row r="32" spans="1:8" x14ac:dyDescent="0.25">
      <c r="A32" t="s">
        <v>17</v>
      </c>
      <c r="C32">
        <v>435</v>
      </c>
      <c r="D32">
        <v>577</v>
      </c>
      <c r="F32" s="2">
        <v>963</v>
      </c>
      <c r="G32" s="2">
        <v>1069</v>
      </c>
    </row>
    <row r="33" spans="1:7" x14ac:dyDescent="0.25">
      <c r="A33" t="s">
        <v>19</v>
      </c>
      <c r="C33">
        <v>22527</v>
      </c>
      <c r="D33">
        <v>33418</v>
      </c>
      <c r="F33" s="2">
        <v>36264</v>
      </c>
      <c r="G33" s="2">
        <v>38935</v>
      </c>
    </row>
    <row r="34" spans="1:7" x14ac:dyDescent="0.25">
      <c r="A34" t="s">
        <v>18</v>
      </c>
      <c r="C34">
        <v>1693</v>
      </c>
      <c r="D34">
        <v>1807</v>
      </c>
      <c r="F34" s="2">
        <v>1730</v>
      </c>
      <c r="G34" s="2">
        <v>1488</v>
      </c>
    </row>
    <row r="35" spans="1:7" x14ac:dyDescent="0.25">
      <c r="A35" t="s">
        <v>20</v>
      </c>
      <c r="C35" s="2">
        <v>-24527</v>
      </c>
      <c r="D35" s="2">
        <v>-35418</v>
      </c>
      <c r="F35" s="2">
        <v>-40014</v>
      </c>
      <c r="G35" s="2">
        <v>-41935</v>
      </c>
    </row>
    <row r="37" spans="1:7" x14ac:dyDescent="0.25">
      <c r="A37" t="s">
        <v>14</v>
      </c>
      <c r="B37">
        <f>B25</f>
        <v>2057</v>
      </c>
      <c r="C37">
        <f t="shared" ref="C37:D37" si="13">C25</f>
        <v>2459</v>
      </c>
      <c r="D37">
        <f t="shared" si="13"/>
        <v>4202</v>
      </c>
      <c r="E37" s="2">
        <f>E25</f>
        <v>4169</v>
      </c>
      <c r="F37" s="2">
        <f t="shared" ref="F37:G37" si="14">F25</f>
        <v>2419</v>
      </c>
      <c r="G37" s="2">
        <f t="shared" si="14"/>
        <v>4246</v>
      </c>
    </row>
    <row r="38" spans="1:7" x14ac:dyDescent="0.25">
      <c r="A38" t="s">
        <v>21</v>
      </c>
      <c r="B38">
        <v>5480</v>
      </c>
      <c r="C38">
        <v>4071</v>
      </c>
      <c r="D38">
        <v>5854</v>
      </c>
      <c r="E38" s="2">
        <v>5797</v>
      </c>
      <c r="F38" s="2">
        <v>5813</v>
      </c>
      <c r="G38" s="2">
        <v>4843</v>
      </c>
    </row>
    <row r="39" spans="1:7" x14ac:dyDescent="0.25">
      <c r="A39" t="s">
        <v>22</v>
      </c>
      <c r="B39" s="2">
        <v>-823</v>
      </c>
      <c r="C39" s="2">
        <v>-704</v>
      </c>
      <c r="D39" s="2">
        <v>-866</v>
      </c>
      <c r="E39" s="2">
        <v>-908</v>
      </c>
      <c r="F39" s="2">
        <v>-706</v>
      </c>
      <c r="G39" s="2">
        <v>-623</v>
      </c>
    </row>
    <row r="40" spans="1:7" x14ac:dyDescent="0.25">
      <c r="A40" t="s">
        <v>23</v>
      </c>
      <c r="B40">
        <v>8285</v>
      </c>
      <c r="C40">
        <v>13233</v>
      </c>
      <c r="D40">
        <v>15743</v>
      </c>
      <c r="E40" s="2">
        <v>18040</v>
      </c>
      <c r="F40" s="2">
        <v>18029</v>
      </c>
      <c r="G40" s="2">
        <v>19156</v>
      </c>
    </row>
    <row r="41" spans="1:7" x14ac:dyDescent="0.25">
      <c r="A41" t="s">
        <v>24</v>
      </c>
      <c r="B41">
        <f>C40</f>
        <v>13233</v>
      </c>
      <c r="C41">
        <f>D40</f>
        <v>15743</v>
      </c>
      <c r="D41">
        <f>E40</f>
        <v>18040</v>
      </c>
      <c r="E41" s="2">
        <f>F40</f>
        <v>18029</v>
      </c>
      <c r="F41" s="2">
        <f>G40</f>
        <v>19156</v>
      </c>
      <c r="G41" s="2">
        <v>21834</v>
      </c>
    </row>
    <row r="42" spans="1:7" x14ac:dyDescent="0.25">
      <c r="A42" t="s">
        <v>44</v>
      </c>
      <c r="B42">
        <f>B41-B40</f>
        <v>4948</v>
      </c>
      <c r="C42">
        <f t="shared" ref="C42:G42" si="15">C41-C40</f>
        <v>2510</v>
      </c>
      <c r="D42">
        <f t="shared" si="15"/>
        <v>2297</v>
      </c>
      <c r="E42">
        <f t="shared" si="15"/>
        <v>-11</v>
      </c>
      <c r="F42">
        <f t="shared" si="15"/>
        <v>1127</v>
      </c>
      <c r="G42">
        <f t="shared" si="15"/>
        <v>2678</v>
      </c>
    </row>
    <row r="43" spans="1:7" x14ac:dyDescent="0.25">
      <c r="A43" t="s">
        <v>25</v>
      </c>
      <c r="B43">
        <f>B38+B39</f>
        <v>4657</v>
      </c>
      <c r="C43">
        <f t="shared" ref="C43:D43" si="16">C38+C39</f>
        <v>3367</v>
      </c>
      <c r="D43">
        <f t="shared" si="16"/>
        <v>4988</v>
      </c>
      <c r="E43" s="2">
        <f>E38+E39</f>
        <v>4889</v>
      </c>
      <c r="F43" s="2">
        <f t="shared" ref="F43:G43" si="17">F38+F39</f>
        <v>5107</v>
      </c>
      <c r="G43" s="2">
        <f t="shared" si="17"/>
        <v>4220</v>
      </c>
    </row>
    <row r="44" spans="1:7" x14ac:dyDescent="0.25">
      <c r="A44" t="s">
        <v>26</v>
      </c>
      <c r="C44" s="4">
        <f>C43/B43-1</f>
        <v>-0.27700236203564521</v>
      </c>
      <c r="D44" s="4">
        <f t="shared" ref="D44:E44" si="18">D43/C43-1</f>
        <v>0.48143748143748133</v>
      </c>
      <c r="E44" s="4">
        <f t="shared" si="18"/>
        <v>-1.9847634322373686E-2</v>
      </c>
      <c r="F44" s="4">
        <f>F43/E43-1</f>
        <v>4.4589895684189029E-2</v>
      </c>
      <c r="G44" s="4">
        <f>G43/F43-1</f>
        <v>-0.17368317994908944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2024-10-18T21:05:21Z</dcterms:modified>
</cp:coreProperties>
</file>