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harles\Desktop\work\models\financial_models\"/>
    </mc:Choice>
  </mc:AlternateContent>
  <xr:revisionPtr revIDLastSave="0" documentId="13_ncr:1_{DE123824-94C6-4BE5-A0F9-F40B2A8E04E9}" xr6:coauthVersionLast="47" xr6:coauthVersionMax="47" xr10:uidLastSave="{00000000-0000-0000-0000-000000000000}"/>
  <bookViews>
    <workbookView xWindow="11445" yWindow="0" windowWidth="17460" windowHeight="15585" xr2:uid="{1274847E-C242-4B00-8699-E6BDBCBF787F}"/>
  </bookViews>
  <sheets>
    <sheet name="c3 AI" sheetId="1" r:id="rId1"/>
    <sheet name="no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K41" i="1"/>
  <c r="J8" i="1"/>
  <c r="E15" i="1" l="1"/>
  <c r="F15" i="1"/>
  <c r="D15" i="1"/>
  <c r="E16" i="1"/>
  <c r="E13" i="1" s="1"/>
  <c r="F16" i="1"/>
  <c r="F13" i="1" s="1"/>
  <c r="D16" i="1"/>
  <c r="D13" i="1" s="1"/>
  <c r="E28" i="1"/>
  <c r="F28" i="1"/>
  <c r="D28" i="1"/>
  <c r="L23" i="1"/>
  <c r="K23" i="1"/>
  <c r="E20" i="1"/>
  <c r="F20" i="1"/>
  <c r="D20" i="1"/>
  <c r="E21" i="1"/>
  <c r="F21" i="1"/>
  <c r="F29" i="1" s="1"/>
  <c r="D11" i="1"/>
  <c r="E11" i="1" s="1"/>
  <c r="F11" i="1" s="1"/>
  <c r="C5" i="1"/>
  <c r="C6" i="1" s="1"/>
  <c r="E29" i="1" l="1"/>
  <c r="F23" i="1"/>
  <c r="F17" i="1"/>
  <c r="F30" i="1" l="1"/>
  <c r="F33" i="1" s="1"/>
  <c r="F35" i="1" s="1"/>
  <c r="D21" i="1" l="1"/>
  <c r="D29" i="1" l="1"/>
  <c r="E23" i="1"/>
  <c r="E17" i="1"/>
  <c r="E30" i="1" l="1"/>
  <c r="E33" i="1" s="1"/>
  <c r="E35" i="1" s="1"/>
  <c r="D33" i="1"/>
  <c r="D35" i="1" s="1"/>
</calcChain>
</file>

<file path=xl/sharedStrings.xml><?xml version="1.0" encoding="utf-8"?>
<sst xmlns="http://schemas.openxmlformats.org/spreadsheetml/2006/main" count="85" uniqueCount="84">
  <si>
    <t>Company Name</t>
  </si>
  <si>
    <t>C3.ai</t>
  </si>
  <si>
    <t>Fiscal Year</t>
  </si>
  <si>
    <t>Stock Price</t>
  </si>
  <si>
    <t>Shares Outstanding</t>
  </si>
  <si>
    <t>MC</t>
  </si>
  <si>
    <t>Employees</t>
  </si>
  <si>
    <t>Risks</t>
  </si>
  <si>
    <t>have a history of losses. Anticipate operating expenses to continue to rise. May not be able to be profitable in future</t>
  </si>
  <si>
    <t>limited numbver of customers, substantial portion of revenue</t>
  </si>
  <si>
    <t>business depends on ablility tro attract new customers</t>
  </si>
  <si>
    <t>instense competition, fight for market share</t>
  </si>
  <si>
    <t>long and unpredictable sale cycles</t>
  </si>
  <si>
    <t>Business Overview</t>
  </si>
  <si>
    <t>Enterprise AI application software</t>
  </si>
  <si>
    <t>enable organizations to simplify and accelerate enterprise AI application development, depolyment and administration</t>
  </si>
  <si>
    <t>3 primary software solutions: 1. C3AI Platform 2. C3AI Applications 3. C3Generative AI</t>
  </si>
  <si>
    <t>C3 AI platform: data object (eg. Customer, order, contract), computing resources (eg. Database, storage, messagin), data processing services(eg. Stream processing, batch processing), AI &amp; ML services(eg. Model training, model pipeline management)</t>
  </si>
  <si>
    <t>Customers</t>
  </si>
  <si>
    <t>US Department of Defense</t>
  </si>
  <si>
    <t>Missle Defense Agency</t>
  </si>
  <si>
    <t>DoD Chief Digital and AI office</t>
  </si>
  <si>
    <t>15 Aircrat platforms</t>
  </si>
  <si>
    <t>state, county &amp; munuicipial law enforcement agencies</t>
  </si>
  <si>
    <t>Partners</t>
  </si>
  <si>
    <t>Google Cloud - 3 year agreement 2022</t>
  </si>
  <si>
    <t>AWS</t>
  </si>
  <si>
    <t>Microsoft Azure</t>
  </si>
  <si>
    <t>Booz Allen 2023</t>
  </si>
  <si>
    <t>Shell</t>
  </si>
  <si>
    <t>LyondellBasell</t>
  </si>
  <si>
    <t>ExxonMobil</t>
  </si>
  <si>
    <t>Pertronas</t>
  </si>
  <si>
    <t>ENI</t>
  </si>
  <si>
    <t>Aramco</t>
  </si>
  <si>
    <t>Qatar Gas</t>
  </si>
  <si>
    <t>ADNOC</t>
  </si>
  <si>
    <t>PTTGC</t>
  </si>
  <si>
    <t>Yokogawa</t>
  </si>
  <si>
    <t>Braskem</t>
  </si>
  <si>
    <t>Baker Hughes -  revenue agreements</t>
  </si>
  <si>
    <t>Fractal</t>
  </si>
  <si>
    <t>Paradyme</t>
  </si>
  <si>
    <t>Revenue Model</t>
  </si>
  <si>
    <t>Software Subscription + Professional Services revenue</t>
  </si>
  <si>
    <t>CEO</t>
  </si>
  <si>
    <t>Tom Siebel</t>
  </si>
  <si>
    <t>Rich Patent portfolio</t>
  </si>
  <si>
    <t>Founded</t>
  </si>
  <si>
    <t>Avg Selling Price</t>
  </si>
  <si>
    <t># of Sales (avg)</t>
  </si>
  <si>
    <t>Subscription Revenue</t>
  </si>
  <si>
    <t>Professional Services Rev</t>
  </si>
  <si>
    <t>Total Rev</t>
  </si>
  <si>
    <t>Rev Change</t>
  </si>
  <si>
    <t>Cost of Pro. Services</t>
  </si>
  <si>
    <t>Total Cost of Rev.</t>
  </si>
  <si>
    <t>Gross Profit</t>
  </si>
  <si>
    <t>Profit % Change</t>
  </si>
  <si>
    <t>Operating Expenses:</t>
  </si>
  <si>
    <t>Sales &amp; Marketing</t>
  </si>
  <si>
    <t>R&amp;D</t>
  </si>
  <si>
    <t>G&amp;A</t>
  </si>
  <si>
    <t>Total Op. Exp.</t>
  </si>
  <si>
    <t>Operation P/L:</t>
  </si>
  <si>
    <t>Interest Income</t>
  </si>
  <si>
    <t>Other income / expenses (net)</t>
  </si>
  <si>
    <t>Net loss before income taxes</t>
  </si>
  <si>
    <t>Provision for income taxes</t>
  </si>
  <si>
    <t>Net Loss</t>
  </si>
  <si>
    <t>Loss % Change</t>
  </si>
  <si>
    <t>Cost of Subscription</t>
  </si>
  <si>
    <t>Subscription rev / total Rev</t>
  </si>
  <si>
    <t>Pro rev / total rev</t>
  </si>
  <si>
    <t>Gross Margin</t>
  </si>
  <si>
    <t>Price</t>
  </si>
  <si>
    <t>Shares</t>
  </si>
  <si>
    <t>Cash</t>
  </si>
  <si>
    <t>Debt</t>
  </si>
  <si>
    <t>EV</t>
  </si>
  <si>
    <t>Discount Rate</t>
  </si>
  <si>
    <t>Terminal Rate</t>
  </si>
  <si>
    <t>NPV</t>
  </si>
  <si>
    <t>Share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</si>
</sst>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_);\(0\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8" tint="0.3999755851924192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16" fontId="0" fillId="0" borderId="0" xfId="0" applyNumberFormat="1"/>
    <xf numFmtId="8" fontId="0" fillId="0" borderId="0" xfId="0" applyNumberFormat="1"/>
    <xf numFmtId="0" fontId="2" fillId="0" borderId="0" xfId="0" applyFont="1"/>
    <xf numFmtId="0" fontId="0" fillId="0" borderId="0" xfId="0" applyFont="1"/>
    <xf numFmtId="0" fontId="0" fillId="0" borderId="0" xfId="0" applyAlignment="1">
      <alignment wrapText="1"/>
    </xf>
    <xf numFmtId="17" fontId="0" fillId="0" borderId="0" xfId="0" applyNumberFormat="1"/>
    <xf numFmtId="0" fontId="3" fillId="0" borderId="0" xfId="0" applyFont="1"/>
    <xf numFmtId="10" fontId="0" fillId="0" borderId="0" xfId="1" applyNumberFormat="1" applyFont="1"/>
    <xf numFmtId="10" fontId="3" fillId="0" borderId="0" xfId="1" applyNumberFormat="1" applyFont="1"/>
    <xf numFmtId="164" fontId="2" fillId="0" borderId="0" xfId="0" applyNumberFormat="1" applyFont="1"/>
    <xf numFmtId="164" fontId="0" fillId="0" borderId="0" xfId="0" applyNumberFormat="1" applyFont="1"/>
    <xf numFmtId="164" fontId="0" fillId="0" borderId="0" xfId="0" applyNumberFormat="1"/>
    <xf numFmtId="10" fontId="2" fillId="0" borderId="0" xfId="0" applyNumberFormat="1" applyFont="1"/>
    <xf numFmtId="0" fontId="2" fillId="0" borderId="1" xfId="0" applyFont="1" applyBorder="1"/>
    <xf numFmtId="10" fontId="0" fillId="0" borderId="0" xfId="0" applyNumberFormat="1" applyFont="1"/>
    <xf numFmtId="9" fontId="0" fillId="0" borderId="0" xfId="1" applyNumberFormat="1" applyFont="1"/>
    <xf numFmtId="3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3CF80-5203-48AA-997C-E6DB33510B0A}">
  <dimension ref="B2:L41"/>
  <sheetViews>
    <sheetView tabSelected="1" workbookViewId="0">
      <selection activeCell="E28" sqref="E28"/>
    </sheetView>
  </sheetViews>
  <sheetFormatPr defaultRowHeight="15" x14ac:dyDescent="0.25"/>
  <cols>
    <col min="2" max="2" width="24.7109375" bestFit="1" customWidth="1"/>
    <col min="3" max="3" width="17.28515625" bestFit="1" customWidth="1"/>
    <col min="4" max="6" width="11" bestFit="1" customWidth="1"/>
    <col min="10" max="10" width="13.28515625" bestFit="1" customWidth="1"/>
  </cols>
  <sheetData>
    <row r="2" spans="2:10" x14ac:dyDescent="0.25">
      <c r="B2" s="3" t="s">
        <v>0</v>
      </c>
      <c r="C2" t="s">
        <v>1</v>
      </c>
    </row>
    <row r="3" spans="2:10" x14ac:dyDescent="0.25">
      <c r="B3" s="3" t="s">
        <v>2</v>
      </c>
      <c r="C3" s="1">
        <v>45412</v>
      </c>
      <c r="I3" t="s">
        <v>75</v>
      </c>
      <c r="J3" s="2">
        <v>24.95</v>
      </c>
    </row>
    <row r="4" spans="2:10" x14ac:dyDescent="0.25">
      <c r="B4" s="3" t="s">
        <v>3</v>
      </c>
      <c r="C4" s="2">
        <v>24.95</v>
      </c>
      <c r="I4" t="s">
        <v>76</v>
      </c>
      <c r="J4">
        <v>125</v>
      </c>
    </row>
    <row r="5" spans="2:10" x14ac:dyDescent="0.25">
      <c r="B5" s="3" t="s">
        <v>4</v>
      </c>
      <c r="C5" s="17">
        <f>121317784+3499992</f>
        <v>124817776</v>
      </c>
      <c r="I5" t="s">
        <v>5</v>
      </c>
      <c r="J5">
        <v>3114</v>
      </c>
    </row>
    <row r="6" spans="2:10" x14ac:dyDescent="0.25">
      <c r="B6" s="3" t="s">
        <v>5</v>
      </c>
      <c r="C6" s="2">
        <f>C5*C4</f>
        <v>3114203511.1999998</v>
      </c>
      <c r="I6" t="s">
        <v>77</v>
      </c>
      <c r="J6">
        <f>167+583</f>
        <v>750</v>
      </c>
    </row>
    <row r="7" spans="2:10" x14ac:dyDescent="0.25">
      <c r="B7" s="3" t="s">
        <v>6</v>
      </c>
      <c r="C7">
        <v>891</v>
      </c>
      <c r="I7" t="s">
        <v>78</v>
      </c>
      <c r="J7">
        <v>11</v>
      </c>
    </row>
    <row r="8" spans="2:10" x14ac:dyDescent="0.25">
      <c r="B8" s="3" t="s">
        <v>45</v>
      </c>
      <c r="C8" t="s">
        <v>46</v>
      </c>
      <c r="I8" t="s">
        <v>79</v>
      </c>
      <c r="J8">
        <f>J5-J6+J7</f>
        <v>2375</v>
      </c>
    </row>
    <row r="9" spans="2:10" x14ac:dyDescent="0.25">
      <c r="B9" s="3" t="s">
        <v>48</v>
      </c>
      <c r="C9" s="6">
        <v>39814</v>
      </c>
    </row>
    <row r="11" spans="2:10" x14ac:dyDescent="0.25">
      <c r="C11" s="14">
        <v>2021</v>
      </c>
      <c r="D11" s="14">
        <f>C11+1</f>
        <v>2022</v>
      </c>
      <c r="E11" s="14">
        <f t="shared" ref="E11:F11" si="0">D11+1</f>
        <v>2023</v>
      </c>
      <c r="F11" s="14">
        <f t="shared" si="0"/>
        <v>2024</v>
      </c>
    </row>
    <row r="12" spans="2:10" x14ac:dyDescent="0.25">
      <c r="B12" s="4" t="s">
        <v>51</v>
      </c>
      <c r="D12">
        <v>206916</v>
      </c>
      <c r="E12">
        <v>230443</v>
      </c>
      <c r="F12">
        <v>278104</v>
      </c>
    </row>
    <row r="13" spans="2:10" x14ac:dyDescent="0.25">
      <c r="B13" s="4" t="s">
        <v>72</v>
      </c>
      <c r="D13" s="15">
        <f>D12/D16</f>
        <v>0.81862960369363702</v>
      </c>
      <c r="E13" s="15">
        <f t="shared" ref="E13:F13" si="1">E12/E16</f>
        <v>0.86374557244326167</v>
      </c>
      <c r="F13" s="15">
        <f t="shared" si="1"/>
        <v>0.89542858246775414</v>
      </c>
    </row>
    <row r="14" spans="2:10" x14ac:dyDescent="0.25">
      <c r="B14" s="4" t="s">
        <v>52</v>
      </c>
      <c r="D14">
        <v>45843</v>
      </c>
      <c r="E14">
        <v>36352</v>
      </c>
      <c r="F14">
        <v>32478</v>
      </c>
    </row>
    <row r="15" spans="2:10" x14ac:dyDescent="0.25">
      <c r="B15" s="4" t="s">
        <v>73</v>
      </c>
      <c r="D15" s="15">
        <f>D14/D16</f>
        <v>0.18137039630636298</v>
      </c>
      <c r="E15" s="15">
        <f t="shared" ref="E15:F15" si="2">E14/E16</f>
        <v>0.13625442755673833</v>
      </c>
      <c r="F15" s="15">
        <f t="shared" si="2"/>
        <v>0.10457141753224591</v>
      </c>
    </row>
    <row r="16" spans="2:10" x14ac:dyDescent="0.25">
      <c r="B16" s="3" t="s">
        <v>53</v>
      </c>
      <c r="C16" s="3"/>
      <c r="D16" s="3">
        <f>D14+D12</f>
        <v>252759</v>
      </c>
      <c r="E16" s="3">
        <f t="shared" ref="E16:F16" si="3">E14+E12</f>
        <v>266795</v>
      </c>
      <c r="F16" s="3">
        <f t="shared" si="3"/>
        <v>310582</v>
      </c>
    </row>
    <row r="17" spans="2:12" x14ac:dyDescent="0.25">
      <c r="B17" s="7" t="s">
        <v>54</v>
      </c>
      <c r="C17" s="7"/>
      <c r="D17" s="9"/>
      <c r="E17" s="9">
        <f>E16/D16-1</f>
        <v>5.5531158138780512E-2</v>
      </c>
      <c r="F17" s="9">
        <f>F16/E16-1</f>
        <v>0.16412226615941083</v>
      </c>
    </row>
    <row r="18" spans="2:12" x14ac:dyDescent="0.25">
      <c r="B18" s="4" t="s">
        <v>71</v>
      </c>
      <c r="C18" s="4"/>
      <c r="D18" s="4">
        <v>45838</v>
      </c>
      <c r="E18" s="4">
        <v>78423</v>
      </c>
      <c r="F18" s="4">
        <v>128469</v>
      </c>
    </row>
    <row r="19" spans="2:12" x14ac:dyDescent="0.25">
      <c r="B19" s="4" t="s">
        <v>55</v>
      </c>
      <c r="C19" s="4"/>
      <c r="D19" s="4">
        <v>17875</v>
      </c>
      <c r="E19" s="4">
        <v>7914</v>
      </c>
      <c r="F19" s="4">
        <v>3553</v>
      </c>
    </row>
    <row r="20" spans="2:12" x14ac:dyDescent="0.25">
      <c r="B20" s="3" t="s">
        <v>56</v>
      </c>
      <c r="C20" s="4"/>
      <c r="D20" s="3">
        <f>SUM(D18:D19)</f>
        <v>63713</v>
      </c>
      <c r="E20" s="3">
        <f t="shared" ref="E20:F20" si="4">SUM(E18:E19)</f>
        <v>86337</v>
      </c>
      <c r="F20" s="3">
        <f t="shared" si="4"/>
        <v>132022</v>
      </c>
    </row>
    <row r="21" spans="2:12" x14ac:dyDescent="0.25">
      <c r="B21" s="3" t="s">
        <v>57</v>
      </c>
      <c r="C21" s="4"/>
      <c r="D21" s="3">
        <f>D16-D20</f>
        <v>189046</v>
      </c>
      <c r="E21" s="3">
        <f t="shared" ref="E21:F21" si="5">E16-E20</f>
        <v>180458</v>
      </c>
      <c r="F21" s="3">
        <f t="shared" si="5"/>
        <v>178560</v>
      </c>
      <c r="H21" s="4" t="s">
        <v>49</v>
      </c>
      <c r="I21" s="4"/>
      <c r="J21" s="4"/>
      <c r="K21" s="4">
        <v>1156</v>
      </c>
      <c r="L21" s="4">
        <v>894</v>
      </c>
    </row>
    <row r="22" spans="2:12" x14ac:dyDescent="0.25">
      <c r="B22" s="3" t="s">
        <v>74</v>
      </c>
      <c r="C22" s="4"/>
      <c r="D22" s="3"/>
      <c r="E22" s="16">
        <v>0.68</v>
      </c>
      <c r="F22" s="16">
        <v>0.56999999999999995</v>
      </c>
      <c r="H22" s="4"/>
      <c r="I22" s="4"/>
      <c r="J22" s="4"/>
      <c r="K22" s="4"/>
      <c r="L22" s="4"/>
    </row>
    <row r="23" spans="2:12" x14ac:dyDescent="0.25">
      <c r="B23" s="4" t="s">
        <v>58</v>
      </c>
      <c r="C23" s="4"/>
      <c r="D23" s="4"/>
      <c r="E23" s="8">
        <f>E21/D21-1</f>
        <v>-4.5428096865313239E-2</v>
      </c>
      <c r="F23" s="8">
        <f>F21/E21-1</f>
        <v>-1.051768278491394E-2</v>
      </c>
      <c r="H23" s="4" t="s">
        <v>50</v>
      </c>
      <c r="I23" s="4"/>
      <c r="J23" s="4"/>
      <c r="K23" s="4">
        <f>K12/K21</f>
        <v>0</v>
      </c>
      <c r="L23" s="4">
        <f>L12/L21</f>
        <v>0</v>
      </c>
    </row>
    <row r="24" spans="2:12" x14ac:dyDescent="0.25">
      <c r="B24" s="4" t="s">
        <v>59</v>
      </c>
    </row>
    <row r="25" spans="2:12" x14ac:dyDescent="0.25">
      <c r="B25" s="4" t="s">
        <v>60</v>
      </c>
      <c r="D25">
        <v>173584</v>
      </c>
      <c r="E25">
        <v>183121</v>
      </c>
      <c r="F25">
        <v>214167</v>
      </c>
    </row>
    <row r="26" spans="2:12" x14ac:dyDescent="0.25">
      <c r="B26" s="4" t="s">
        <v>61</v>
      </c>
      <c r="D26">
        <v>150544</v>
      </c>
      <c r="E26">
        <v>210660</v>
      </c>
      <c r="F26">
        <v>201365</v>
      </c>
    </row>
    <row r="27" spans="2:12" x14ac:dyDescent="0.25">
      <c r="B27" s="4" t="s">
        <v>62</v>
      </c>
      <c r="D27">
        <v>61040</v>
      </c>
      <c r="E27">
        <v>77170</v>
      </c>
      <c r="F27">
        <v>81370</v>
      </c>
    </row>
    <row r="28" spans="2:12" x14ac:dyDescent="0.25">
      <c r="B28" s="3" t="s">
        <v>63</v>
      </c>
      <c r="D28" s="3">
        <f>SUM(D25:D27)</f>
        <v>385168</v>
      </c>
      <c r="E28" s="3">
        <f t="shared" ref="E28:F28" si="6">SUM(E25:E27)</f>
        <v>470951</v>
      </c>
      <c r="F28" s="3">
        <f t="shared" si="6"/>
        <v>496902</v>
      </c>
    </row>
    <row r="29" spans="2:12" x14ac:dyDescent="0.25">
      <c r="B29" s="4" t="s">
        <v>64</v>
      </c>
      <c r="D29" s="10">
        <f>D21-D28</f>
        <v>-196122</v>
      </c>
      <c r="E29" s="10">
        <f t="shared" ref="E29:F29" si="7">E21-E28</f>
        <v>-290493</v>
      </c>
      <c r="F29" s="10">
        <f t="shared" si="7"/>
        <v>-318342</v>
      </c>
    </row>
    <row r="30" spans="2:12" x14ac:dyDescent="0.25">
      <c r="B30" s="3" t="s">
        <v>70</v>
      </c>
      <c r="D30" s="10"/>
      <c r="E30" s="13">
        <f>E29/D29-1</f>
        <v>0.48118518065285887</v>
      </c>
      <c r="F30" s="13">
        <f>F29/E29-1</f>
        <v>9.5868058782827781E-2</v>
      </c>
    </row>
    <row r="31" spans="2:12" x14ac:dyDescent="0.25">
      <c r="B31" s="4" t="s">
        <v>65</v>
      </c>
      <c r="D31">
        <v>1827</v>
      </c>
      <c r="E31">
        <v>21979</v>
      </c>
      <c r="F31">
        <v>40079</v>
      </c>
    </row>
    <row r="32" spans="2:12" x14ac:dyDescent="0.25">
      <c r="B32" s="4" t="s">
        <v>66</v>
      </c>
      <c r="D32">
        <v>3019</v>
      </c>
      <c r="E32">
        <v>350</v>
      </c>
      <c r="F32" s="11">
        <v>-641</v>
      </c>
    </row>
    <row r="33" spans="2:11" x14ac:dyDescent="0.25">
      <c r="B33" s="4" t="s">
        <v>67</v>
      </c>
      <c r="D33" s="12">
        <f>SUM(D29:D32)</f>
        <v>-191276</v>
      </c>
      <c r="E33" s="12">
        <f t="shared" ref="E33:F33" si="8">SUM(E29:E32)</f>
        <v>-268163.51881481934</v>
      </c>
      <c r="F33" s="12">
        <f t="shared" si="8"/>
        <v>-278903.90413194121</v>
      </c>
    </row>
    <row r="34" spans="2:11" x14ac:dyDescent="0.25">
      <c r="B34" s="4" t="s">
        <v>68</v>
      </c>
      <c r="D34">
        <v>789</v>
      </c>
      <c r="E34">
        <v>675</v>
      </c>
      <c r="F34">
        <v>792</v>
      </c>
    </row>
    <row r="35" spans="2:11" x14ac:dyDescent="0.25">
      <c r="B35" s="3" t="s">
        <v>69</v>
      </c>
      <c r="C35" s="3"/>
      <c r="D35" s="10">
        <f>SUM(D33:D34)</f>
        <v>-190487</v>
      </c>
      <c r="E35" s="10">
        <f t="shared" ref="E35:F35" si="9">SUM(E33:E34)</f>
        <v>-267488.51881481934</v>
      </c>
      <c r="F35" s="10">
        <f t="shared" si="9"/>
        <v>-278111.90413194121</v>
      </c>
    </row>
    <row r="38" spans="2:11" x14ac:dyDescent="0.25">
      <c r="J38" t="s">
        <v>80</v>
      </c>
      <c r="K38">
        <v>15</v>
      </c>
    </row>
    <row r="39" spans="2:11" x14ac:dyDescent="0.25">
      <c r="J39" t="s">
        <v>81</v>
      </c>
      <c r="K39">
        <v>2</v>
      </c>
    </row>
    <row r="40" spans="2:11" x14ac:dyDescent="0.25">
      <c r="J40" t="s">
        <v>82</v>
      </c>
    </row>
    <row r="41" spans="2:11" x14ac:dyDescent="0.25">
      <c r="J41" t="s">
        <v>83</v>
      </c>
      <c r="K41">
        <f>K40/J4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DD4B2-F534-4818-B64E-FBB0E2A8AFA6}">
  <dimension ref="B2:E35"/>
  <sheetViews>
    <sheetView workbookViewId="0">
      <selection activeCell="B7" sqref="B7"/>
    </sheetView>
  </sheetViews>
  <sheetFormatPr defaultRowHeight="15" x14ac:dyDescent="0.25"/>
  <cols>
    <col min="2" max="2" width="58.85546875" customWidth="1"/>
  </cols>
  <sheetData>
    <row r="2" spans="2:2" x14ac:dyDescent="0.25">
      <c r="B2" s="3" t="s">
        <v>13</v>
      </c>
    </row>
    <row r="3" spans="2:2" x14ac:dyDescent="0.25">
      <c r="B3" t="s">
        <v>14</v>
      </c>
    </row>
    <row r="4" spans="2:2" ht="13.5" customHeight="1" x14ac:dyDescent="0.25">
      <c r="B4" t="s">
        <v>15</v>
      </c>
    </row>
    <row r="5" spans="2:2" x14ac:dyDescent="0.25">
      <c r="B5" t="s">
        <v>16</v>
      </c>
    </row>
    <row r="6" spans="2:2" ht="75" x14ac:dyDescent="0.25">
      <c r="B6" s="5" t="s">
        <v>17</v>
      </c>
    </row>
    <row r="7" spans="2:2" x14ac:dyDescent="0.25">
      <c r="B7" t="s">
        <v>47</v>
      </c>
    </row>
    <row r="11" spans="2:2" x14ac:dyDescent="0.25">
      <c r="B11" s="3" t="s">
        <v>7</v>
      </c>
    </row>
    <row r="12" spans="2:2" x14ac:dyDescent="0.25">
      <c r="B12" t="s">
        <v>8</v>
      </c>
    </row>
    <row r="13" spans="2:2" x14ac:dyDescent="0.25">
      <c r="B13" t="s">
        <v>9</v>
      </c>
    </row>
    <row r="14" spans="2:2" x14ac:dyDescent="0.25">
      <c r="B14" t="s">
        <v>10</v>
      </c>
    </row>
    <row r="15" spans="2:2" x14ac:dyDescent="0.25">
      <c r="B15" t="s">
        <v>11</v>
      </c>
    </row>
    <row r="16" spans="2:2" x14ac:dyDescent="0.25">
      <c r="B16" t="s">
        <v>12</v>
      </c>
    </row>
    <row r="18" spans="2:5" x14ac:dyDescent="0.25">
      <c r="B18" s="3" t="s">
        <v>18</v>
      </c>
    </row>
    <row r="19" spans="2:5" x14ac:dyDescent="0.25">
      <c r="B19" t="s">
        <v>19</v>
      </c>
      <c r="C19" t="s">
        <v>29</v>
      </c>
      <c r="D19" t="s">
        <v>34</v>
      </c>
      <c r="E19" t="s">
        <v>39</v>
      </c>
    </row>
    <row r="20" spans="2:5" x14ac:dyDescent="0.25">
      <c r="B20" t="s">
        <v>20</v>
      </c>
      <c r="C20" t="s">
        <v>30</v>
      </c>
      <c r="D20" t="s">
        <v>35</v>
      </c>
    </row>
    <row r="21" spans="2:5" x14ac:dyDescent="0.25">
      <c r="B21" t="s">
        <v>21</v>
      </c>
      <c r="C21" t="s">
        <v>31</v>
      </c>
      <c r="D21" t="s">
        <v>36</v>
      </c>
    </row>
    <row r="22" spans="2:5" x14ac:dyDescent="0.25">
      <c r="B22" t="s">
        <v>22</v>
      </c>
      <c r="C22" t="s">
        <v>32</v>
      </c>
      <c r="D22" t="s">
        <v>37</v>
      </c>
    </row>
    <row r="23" spans="2:5" x14ac:dyDescent="0.25">
      <c r="B23" t="s">
        <v>23</v>
      </c>
      <c r="C23" t="s">
        <v>33</v>
      </c>
      <c r="D23" t="s">
        <v>38</v>
      </c>
    </row>
    <row r="25" spans="2:5" x14ac:dyDescent="0.25">
      <c r="B25" s="3" t="s">
        <v>24</v>
      </c>
    </row>
    <row r="26" spans="2:5" x14ac:dyDescent="0.25">
      <c r="B26" t="s">
        <v>25</v>
      </c>
    </row>
    <row r="27" spans="2:5" x14ac:dyDescent="0.25">
      <c r="B27" t="s">
        <v>26</v>
      </c>
    </row>
    <row r="28" spans="2:5" x14ac:dyDescent="0.25">
      <c r="B28" t="s">
        <v>27</v>
      </c>
    </row>
    <row r="29" spans="2:5" x14ac:dyDescent="0.25">
      <c r="B29" t="s">
        <v>28</v>
      </c>
    </row>
    <row r="30" spans="2:5" x14ac:dyDescent="0.25">
      <c r="B30" t="s">
        <v>40</v>
      </c>
    </row>
    <row r="31" spans="2:5" x14ac:dyDescent="0.25">
      <c r="B31" t="s">
        <v>41</v>
      </c>
    </row>
    <row r="32" spans="2:5" x14ac:dyDescent="0.25">
      <c r="B32" t="s">
        <v>42</v>
      </c>
    </row>
    <row r="34" spans="2:2" x14ac:dyDescent="0.25">
      <c r="B34" s="3" t="s">
        <v>43</v>
      </c>
    </row>
    <row r="35" spans="2:2" x14ac:dyDescent="0.25">
      <c r="B35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c3 AI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Charles</dc:creator>
  <cp:lastModifiedBy>Jacob Charles</cp:lastModifiedBy>
  <dcterms:created xsi:type="dcterms:W3CDTF">2024-08-11T13:35:24Z</dcterms:created>
  <dcterms:modified xsi:type="dcterms:W3CDTF">2024-08-12T02:17:07Z</dcterms:modified>
</cp:coreProperties>
</file>