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harles\Desktop\work\models\financial_models\"/>
    </mc:Choice>
  </mc:AlternateContent>
  <xr:revisionPtr revIDLastSave="0" documentId="13_ncr:1_{F620C90D-9F24-4D6C-8114-5F8FB96F7E79}" xr6:coauthVersionLast="47" xr6:coauthVersionMax="47" xr10:uidLastSave="{00000000-0000-0000-0000-000000000000}"/>
  <bookViews>
    <workbookView xWindow="2730" yWindow="585" windowWidth="18615" windowHeight="14430" xr2:uid="{5E00D41A-C930-4289-B78F-960CCDF96214}"/>
  </bookViews>
  <sheets>
    <sheet name="main" sheetId="2" r:id="rId1"/>
    <sheet name="financials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2" l="1"/>
  <c r="F28" i="2" s="1"/>
  <c r="G28" i="2" s="1"/>
  <c r="D28" i="2"/>
  <c r="F11" i="2"/>
  <c r="H11" i="2"/>
  <c r="G11" i="2"/>
  <c r="E11" i="2"/>
  <c r="D11" i="2"/>
  <c r="F10" i="2"/>
  <c r="G10" i="2"/>
  <c r="H10" i="2"/>
  <c r="E10" i="2"/>
  <c r="D24" i="3"/>
  <c r="E24" i="3"/>
  <c r="F24" i="3"/>
  <c r="G24" i="3"/>
  <c r="C24" i="3"/>
  <c r="G23" i="3"/>
  <c r="D23" i="3"/>
  <c r="F23" i="3"/>
  <c r="E23" i="3"/>
  <c r="D22" i="3"/>
  <c r="E22" i="3"/>
  <c r="F22" i="3"/>
  <c r="G22" i="3"/>
  <c r="C22" i="3"/>
  <c r="D19" i="3"/>
  <c r="E19" i="3"/>
  <c r="F19" i="3"/>
  <c r="G19" i="3"/>
  <c r="C19" i="3"/>
  <c r="D16" i="3"/>
  <c r="E16" i="3"/>
  <c r="F16" i="3"/>
  <c r="G16" i="3"/>
  <c r="C16" i="3"/>
  <c r="D9" i="3"/>
  <c r="E9" i="3"/>
  <c r="F9" i="3"/>
  <c r="G9" i="3"/>
  <c r="C9" i="3"/>
  <c r="D4" i="3"/>
  <c r="E4" i="3" s="1"/>
  <c r="F4" i="3" s="1"/>
  <c r="G4" i="3" s="1"/>
  <c r="G4" i="2"/>
  <c r="G3" i="2"/>
</calcChain>
</file>

<file path=xl/sharedStrings.xml><?xml version="1.0" encoding="utf-8"?>
<sst xmlns="http://schemas.openxmlformats.org/spreadsheetml/2006/main" count="215" uniqueCount="121">
  <si>
    <t>13/14</t>
  </si>
  <si>
    <t>14/15</t>
  </si>
  <si>
    <t>15/16</t>
  </si>
  <si>
    <t>16/17</t>
  </si>
  <si>
    <t>17/18</t>
  </si>
  <si>
    <t>18/19</t>
  </si>
  <si>
    <t>19/20</t>
  </si>
  <si>
    <t>20/21</t>
  </si>
  <si>
    <t>21/22</t>
  </si>
  <si>
    <t>22/23</t>
  </si>
  <si>
    <t>23/24</t>
  </si>
  <si>
    <t>Manager</t>
  </si>
  <si>
    <t>Pts</t>
  </si>
  <si>
    <t>Position</t>
  </si>
  <si>
    <t>7th</t>
  </si>
  <si>
    <t>4th</t>
  </si>
  <si>
    <t>5th</t>
  </si>
  <si>
    <t>6th</t>
  </si>
  <si>
    <t>2nd</t>
  </si>
  <si>
    <t>3rd</t>
  </si>
  <si>
    <t>8th</t>
  </si>
  <si>
    <t>Moyes</t>
  </si>
  <si>
    <t>LVG</t>
  </si>
  <si>
    <t>Mourinho</t>
  </si>
  <si>
    <t>Ole</t>
  </si>
  <si>
    <t>Ole --&gt; Ragnick (Interim)</t>
  </si>
  <si>
    <t>Mourinho --&gt; Ole</t>
  </si>
  <si>
    <t>Ragnick</t>
  </si>
  <si>
    <t>ETH</t>
  </si>
  <si>
    <t>Evans</t>
  </si>
  <si>
    <t>Shaw</t>
  </si>
  <si>
    <t>Rashford</t>
  </si>
  <si>
    <t>Martial</t>
  </si>
  <si>
    <t>McTomminay</t>
  </si>
  <si>
    <t>Greenwood</t>
  </si>
  <si>
    <t>Dalot</t>
  </si>
  <si>
    <t>Maguire</t>
  </si>
  <si>
    <t>Wan-Bissaka</t>
  </si>
  <si>
    <t>Brandon Williams</t>
  </si>
  <si>
    <t>Bruno</t>
  </si>
  <si>
    <t>Mejbri</t>
  </si>
  <si>
    <t>van de Beek</t>
  </si>
  <si>
    <t>Diallo</t>
  </si>
  <si>
    <t>Varane</t>
  </si>
  <si>
    <t>Iqbal</t>
  </si>
  <si>
    <t>Garnacho</t>
  </si>
  <si>
    <t>Sancho</t>
  </si>
  <si>
    <t>Lisandro</t>
  </si>
  <si>
    <t>Malacia</t>
  </si>
  <si>
    <t>Mainoo</t>
  </si>
  <si>
    <t>Antony</t>
  </si>
  <si>
    <t>Manchester United</t>
  </si>
  <si>
    <t>Shares</t>
  </si>
  <si>
    <t>MC</t>
  </si>
  <si>
    <t>Cash</t>
  </si>
  <si>
    <t>Debtr</t>
  </si>
  <si>
    <t>EV</t>
  </si>
  <si>
    <t>Price</t>
  </si>
  <si>
    <t>year ended June 30</t>
  </si>
  <si>
    <t>Revenue:</t>
  </si>
  <si>
    <t>Commercial Revenue</t>
  </si>
  <si>
    <t>Broadcasting Revenue</t>
  </si>
  <si>
    <t>Matchday Revenue</t>
  </si>
  <si>
    <t>Total Revenue</t>
  </si>
  <si>
    <t>Operating Expenses:</t>
  </si>
  <si>
    <t>Employee benefit expenses</t>
  </si>
  <si>
    <t>Other op expenses</t>
  </si>
  <si>
    <t>Depreciation &amp; impaitment</t>
  </si>
  <si>
    <t>Amortization</t>
  </si>
  <si>
    <t>Total  OP Expenses</t>
  </si>
  <si>
    <t>Other OP Income</t>
  </si>
  <si>
    <t>Operating P / L</t>
  </si>
  <si>
    <t>numbers in thousands</t>
  </si>
  <si>
    <t>exceptional items</t>
  </si>
  <si>
    <t>disposal of intangible assets</t>
  </si>
  <si>
    <t>net finance cost/income</t>
  </si>
  <si>
    <t>income tax / credit</t>
  </si>
  <si>
    <t>P / L</t>
  </si>
  <si>
    <t>% Change P / L</t>
  </si>
  <si>
    <t>Adjusted EBITDA</t>
  </si>
  <si>
    <t>Total Games Played</t>
  </si>
  <si>
    <t>Employees</t>
  </si>
  <si>
    <t>Squad</t>
  </si>
  <si>
    <t>GK</t>
  </si>
  <si>
    <t>LB</t>
  </si>
  <si>
    <t>LCB</t>
  </si>
  <si>
    <t>RCB</t>
  </si>
  <si>
    <t>RB</t>
  </si>
  <si>
    <t>CDM</t>
  </si>
  <si>
    <t>CM</t>
  </si>
  <si>
    <t>CAM</t>
  </si>
  <si>
    <t>RW</t>
  </si>
  <si>
    <t>ST</t>
  </si>
  <si>
    <t>Starter</t>
  </si>
  <si>
    <t>Backup</t>
  </si>
  <si>
    <t>3rd String</t>
  </si>
  <si>
    <t>Onana</t>
  </si>
  <si>
    <t>Bayindir</t>
  </si>
  <si>
    <t>Heaton</t>
  </si>
  <si>
    <t>Luke Shaw</t>
  </si>
  <si>
    <t>De Ligt</t>
  </si>
  <si>
    <t>Ugarte?</t>
  </si>
  <si>
    <t>Casemiro</t>
  </si>
  <si>
    <t>Mount</t>
  </si>
  <si>
    <t>Amad</t>
  </si>
  <si>
    <t>LW</t>
  </si>
  <si>
    <t>Hojlund</t>
  </si>
  <si>
    <t>Collyer</t>
  </si>
  <si>
    <t>Amass</t>
  </si>
  <si>
    <t>Mazroui</t>
  </si>
  <si>
    <t>Amass / Malacia</t>
  </si>
  <si>
    <t>Eriksen</t>
  </si>
  <si>
    <t>Yoro</t>
  </si>
  <si>
    <t>Lindelof</t>
  </si>
  <si>
    <t>Zirkzee</t>
  </si>
  <si>
    <t>Wheatly / Chido</t>
  </si>
  <si>
    <t>Contracts Expiry Date</t>
  </si>
  <si>
    <t>Hannibal</t>
  </si>
  <si>
    <t>Pellistri</t>
  </si>
  <si>
    <t>Gore</t>
  </si>
  <si>
    <t>Wheatly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</si>
</sst>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_);\(0\)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8" fontId="0" fillId="0" borderId="0" xfId="0" applyNumberFormat="1"/>
    <xf numFmtId="38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ACE49-D0D5-4EEE-826F-D3BEEBB0FB45}">
  <dimension ref="B2:I37"/>
  <sheetViews>
    <sheetView tabSelected="1" topLeftCell="A8" workbookViewId="0">
      <selection activeCell="E36" sqref="E36"/>
    </sheetView>
  </sheetViews>
  <sheetFormatPr defaultRowHeight="15" x14ac:dyDescent="0.25"/>
  <cols>
    <col min="2" max="2" width="20.85546875" bestFit="1" customWidth="1"/>
    <col min="3" max="3" width="10.140625" bestFit="1" customWidth="1"/>
    <col min="4" max="4" width="12.85546875" bestFit="1" customWidth="1"/>
    <col min="7" max="7" width="9.85546875" bestFit="1" customWidth="1"/>
  </cols>
  <sheetData>
    <row r="2" spans="2:9" x14ac:dyDescent="0.25">
      <c r="B2" t="s">
        <v>51</v>
      </c>
      <c r="F2" t="s">
        <v>57</v>
      </c>
      <c r="G2" s="8">
        <v>16.812000000000001</v>
      </c>
    </row>
    <row r="3" spans="2:9" x14ac:dyDescent="0.25">
      <c r="F3" t="s">
        <v>52</v>
      </c>
      <c r="G3">
        <f>54+110</f>
        <v>164</v>
      </c>
    </row>
    <row r="4" spans="2:9" x14ac:dyDescent="0.25">
      <c r="F4" t="s">
        <v>53</v>
      </c>
      <c r="G4" s="9">
        <f>G3*G2</f>
        <v>2757.1680000000001</v>
      </c>
      <c r="I4" s="8"/>
    </row>
    <row r="5" spans="2:9" x14ac:dyDescent="0.25">
      <c r="F5" t="s">
        <v>54</v>
      </c>
      <c r="G5">
        <v>76</v>
      </c>
    </row>
    <row r="6" spans="2:9" x14ac:dyDescent="0.25">
      <c r="F6" t="s">
        <v>55</v>
      </c>
    </row>
    <row r="7" spans="2:9" x14ac:dyDescent="0.25">
      <c r="F7" t="s">
        <v>56</v>
      </c>
    </row>
    <row r="10" spans="2:9" x14ac:dyDescent="0.25">
      <c r="D10" s="1">
        <v>2019</v>
      </c>
      <c r="E10" s="1">
        <f>D10+1</f>
        <v>2020</v>
      </c>
      <c r="F10" s="1">
        <f t="shared" ref="F10:H10" si="0">E10+1</f>
        <v>2021</v>
      </c>
      <c r="G10" s="1">
        <f t="shared" si="0"/>
        <v>2022</v>
      </c>
      <c r="H10" s="1">
        <f t="shared" si="0"/>
        <v>2023</v>
      </c>
    </row>
    <row r="11" spans="2:9" x14ac:dyDescent="0.25">
      <c r="B11" t="s">
        <v>80</v>
      </c>
      <c r="D11">
        <f>38+10+5</f>
        <v>53</v>
      </c>
      <c r="E11">
        <f>32+9+10</f>
        <v>51</v>
      </c>
      <c r="F11">
        <f>6+3+1+38+15+8</f>
        <v>71</v>
      </c>
      <c r="G11">
        <f>38+8+3</f>
        <v>49</v>
      </c>
      <c r="H11">
        <f>38+12+12</f>
        <v>62</v>
      </c>
    </row>
    <row r="12" spans="2:9" x14ac:dyDescent="0.25">
      <c r="B12" t="s">
        <v>81</v>
      </c>
      <c r="F12">
        <v>983</v>
      </c>
      <c r="G12">
        <v>1035</v>
      </c>
      <c r="H12">
        <v>1112</v>
      </c>
    </row>
    <row r="15" spans="2:9" x14ac:dyDescent="0.25">
      <c r="B15" s="1" t="s">
        <v>82</v>
      </c>
      <c r="C15" s="1" t="s">
        <v>93</v>
      </c>
      <c r="D15" s="1" t="s">
        <v>94</v>
      </c>
      <c r="E15" s="1" t="s">
        <v>95</v>
      </c>
    </row>
    <row r="16" spans="2:9" x14ac:dyDescent="0.25">
      <c r="B16" s="1" t="s">
        <v>83</v>
      </c>
      <c r="C16" t="s">
        <v>96</v>
      </c>
      <c r="D16" t="s">
        <v>97</v>
      </c>
      <c r="E16" t="s">
        <v>98</v>
      </c>
    </row>
    <row r="17" spans="2:7" x14ac:dyDescent="0.25">
      <c r="B17" s="1" t="s">
        <v>84</v>
      </c>
      <c r="C17" t="s">
        <v>99</v>
      </c>
      <c r="D17" t="s">
        <v>109</v>
      </c>
      <c r="E17" t="s">
        <v>110</v>
      </c>
    </row>
    <row r="18" spans="2:7" x14ac:dyDescent="0.25">
      <c r="B18" s="1" t="s">
        <v>85</v>
      </c>
      <c r="C18" t="s">
        <v>47</v>
      </c>
      <c r="D18" t="s">
        <v>36</v>
      </c>
      <c r="E18" t="s">
        <v>113</v>
      </c>
    </row>
    <row r="19" spans="2:7" x14ac:dyDescent="0.25">
      <c r="B19" s="1" t="s">
        <v>86</v>
      </c>
      <c r="C19" t="s">
        <v>100</v>
      </c>
      <c r="D19" t="s">
        <v>112</v>
      </c>
      <c r="E19" t="s">
        <v>29</v>
      </c>
    </row>
    <row r="20" spans="2:7" x14ac:dyDescent="0.25">
      <c r="B20" s="1" t="s">
        <v>87</v>
      </c>
      <c r="C20" t="s">
        <v>35</v>
      </c>
      <c r="D20" t="s">
        <v>109</v>
      </c>
    </row>
    <row r="21" spans="2:7" x14ac:dyDescent="0.25">
      <c r="B21" s="1" t="s">
        <v>88</v>
      </c>
      <c r="C21" t="s">
        <v>101</v>
      </c>
      <c r="D21" t="s">
        <v>102</v>
      </c>
      <c r="E21" t="s">
        <v>107</v>
      </c>
    </row>
    <row r="22" spans="2:7" x14ac:dyDescent="0.25">
      <c r="B22" s="1" t="s">
        <v>89</v>
      </c>
      <c r="C22" t="s">
        <v>49</v>
      </c>
      <c r="D22" t="s">
        <v>33</v>
      </c>
      <c r="E22" t="s">
        <v>111</v>
      </c>
    </row>
    <row r="23" spans="2:7" x14ac:dyDescent="0.25">
      <c r="B23" s="1" t="s">
        <v>90</v>
      </c>
      <c r="C23" t="s">
        <v>39</v>
      </c>
      <c r="D23" t="s">
        <v>103</v>
      </c>
    </row>
    <row r="24" spans="2:7" x14ac:dyDescent="0.25">
      <c r="B24" s="1" t="s">
        <v>91</v>
      </c>
      <c r="C24" t="s">
        <v>104</v>
      </c>
      <c r="D24" t="s">
        <v>45</v>
      </c>
      <c r="E24" t="s">
        <v>50</v>
      </c>
    </row>
    <row r="25" spans="2:7" x14ac:dyDescent="0.25">
      <c r="B25" s="1" t="s">
        <v>92</v>
      </c>
      <c r="C25" t="s">
        <v>106</v>
      </c>
      <c r="D25" t="s">
        <v>114</v>
      </c>
      <c r="E25" t="s">
        <v>115</v>
      </c>
    </row>
    <row r="26" spans="2:7" x14ac:dyDescent="0.25">
      <c r="B26" s="1" t="s">
        <v>105</v>
      </c>
      <c r="C26" t="s">
        <v>31</v>
      </c>
      <c r="D26" t="s">
        <v>46</v>
      </c>
    </row>
    <row r="28" spans="2:7" x14ac:dyDescent="0.25">
      <c r="B28" s="1" t="s">
        <v>116</v>
      </c>
      <c r="C28" s="1">
        <v>2025</v>
      </c>
      <c r="D28" s="1">
        <f>C28+1</f>
        <v>2026</v>
      </c>
      <c r="E28" s="1">
        <f t="shared" ref="E28:G28" si="1">D28+1</f>
        <v>2027</v>
      </c>
      <c r="F28" s="1">
        <f t="shared" si="1"/>
        <v>2028</v>
      </c>
      <c r="G28" s="1">
        <f t="shared" si="1"/>
        <v>2029</v>
      </c>
    </row>
    <row r="29" spans="2:7" x14ac:dyDescent="0.25">
      <c r="C29" t="s">
        <v>98</v>
      </c>
      <c r="D29" t="s">
        <v>102</v>
      </c>
      <c r="E29" t="s">
        <v>30</v>
      </c>
    </row>
    <row r="30" spans="2:7" x14ac:dyDescent="0.25">
      <c r="C30" t="s">
        <v>29</v>
      </c>
      <c r="D30" t="s">
        <v>48</v>
      </c>
      <c r="E30" t="s">
        <v>97</v>
      </c>
    </row>
    <row r="31" spans="2:7" x14ac:dyDescent="0.25">
      <c r="C31" t="s">
        <v>111</v>
      </c>
      <c r="D31" t="s">
        <v>46</v>
      </c>
      <c r="E31" t="s">
        <v>47</v>
      </c>
    </row>
    <row r="32" spans="2:7" x14ac:dyDescent="0.25">
      <c r="C32" t="s">
        <v>36</v>
      </c>
      <c r="D32" t="s">
        <v>119</v>
      </c>
      <c r="E32" t="s">
        <v>50</v>
      </c>
    </row>
    <row r="33" spans="3:5" x14ac:dyDescent="0.25">
      <c r="C33" t="s">
        <v>113</v>
      </c>
      <c r="D33" t="s">
        <v>120</v>
      </c>
      <c r="E33" t="s">
        <v>107</v>
      </c>
    </row>
    <row r="34" spans="3:5" x14ac:dyDescent="0.25">
      <c r="C34" t="s">
        <v>33</v>
      </c>
      <c r="E34" t="s">
        <v>49</v>
      </c>
    </row>
    <row r="35" spans="3:5" x14ac:dyDescent="0.25">
      <c r="C35" t="s">
        <v>104</v>
      </c>
      <c r="E35" t="s">
        <v>108</v>
      </c>
    </row>
    <row r="36" spans="3:5" x14ac:dyDescent="0.25">
      <c r="C36" t="s">
        <v>117</v>
      </c>
    </row>
    <row r="37" spans="3:5" x14ac:dyDescent="0.25">
      <c r="C37" t="s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60D48-4AE4-4613-8644-ACC7019FC1AC}">
  <dimension ref="B2:I25"/>
  <sheetViews>
    <sheetView topLeftCell="B1" workbookViewId="0">
      <selection activeCell="G9" sqref="G9"/>
    </sheetView>
  </sheetViews>
  <sheetFormatPr defaultRowHeight="15" x14ac:dyDescent="0.25"/>
  <cols>
    <col min="2" max="2" width="26.85546875" bestFit="1" customWidth="1"/>
  </cols>
  <sheetData>
    <row r="2" spans="2:9" x14ac:dyDescent="0.25">
      <c r="B2" t="s">
        <v>72</v>
      </c>
      <c r="E2" t="s">
        <v>58</v>
      </c>
    </row>
    <row r="4" spans="2:9" x14ac:dyDescent="0.25">
      <c r="C4" s="1">
        <v>2019</v>
      </c>
      <c r="D4" s="1">
        <f>C4+1</f>
        <v>2020</v>
      </c>
      <c r="E4" s="1">
        <f t="shared" ref="E4:G4" si="0">D4+1</f>
        <v>2021</v>
      </c>
      <c r="F4" s="1">
        <f t="shared" si="0"/>
        <v>2022</v>
      </c>
      <c r="G4" s="1">
        <f t="shared" si="0"/>
        <v>2023</v>
      </c>
    </row>
    <row r="5" spans="2:9" x14ac:dyDescent="0.25">
      <c r="B5" t="s">
        <v>59</v>
      </c>
    </row>
    <row r="6" spans="2:9" x14ac:dyDescent="0.25">
      <c r="B6" t="s">
        <v>60</v>
      </c>
      <c r="C6">
        <v>276</v>
      </c>
      <c r="D6">
        <v>279</v>
      </c>
      <c r="E6">
        <v>232</v>
      </c>
      <c r="F6">
        <v>257</v>
      </c>
      <c r="G6">
        <v>303</v>
      </c>
    </row>
    <row r="7" spans="2:9" x14ac:dyDescent="0.25">
      <c r="B7" t="s">
        <v>61</v>
      </c>
      <c r="C7">
        <v>241</v>
      </c>
      <c r="D7">
        <v>140</v>
      </c>
      <c r="E7">
        <v>255</v>
      </c>
      <c r="F7">
        <v>215</v>
      </c>
      <c r="G7">
        <v>209</v>
      </c>
    </row>
    <row r="8" spans="2:9" x14ac:dyDescent="0.25">
      <c r="B8" t="s">
        <v>62</v>
      </c>
      <c r="C8">
        <v>111</v>
      </c>
      <c r="D8">
        <v>90</v>
      </c>
      <c r="E8">
        <v>7</v>
      </c>
      <c r="F8">
        <v>111</v>
      </c>
      <c r="G8">
        <v>136</v>
      </c>
    </row>
    <row r="9" spans="2:9" x14ac:dyDescent="0.25">
      <c r="B9" s="1" t="s">
        <v>63</v>
      </c>
      <c r="C9" s="1">
        <f>SUM(C6:C8)</f>
        <v>628</v>
      </c>
      <c r="D9" s="1">
        <f t="shared" ref="D9:G9" si="1">SUM(D6:D8)</f>
        <v>509</v>
      </c>
      <c r="E9" s="1">
        <f t="shared" si="1"/>
        <v>494</v>
      </c>
      <c r="F9" s="1">
        <f t="shared" si="1"/>
        <v>583</v>
      </c>
      <c r="G9" s="1">
        <f t="shared" si="1"/>
        <v>648</v>
      </c>
    </row>
    <row r="10" spans="2:9" x14ac:dyDescent="0.25">
      <c r="B10" t="s">
        <v>64</v>
      </c>
    </row>
    <row r="11" spans="2:9" x14ac:dyDescent="0.25">
      <c r="B11" t="s">
        <v>65</v>
      </c>
      <c r="C11" s="10">
        <v>-332</v>
      </c>
      <c r="D11" s="10">
        <v>-284</v>
      </c>
      <c r="E11" s="10">
        <v>-323</v>
      </c>
      <c r="F11" s="10">
        <v>-384</v>
      </c>
      <c r="G11" s="10">
        <v>-331</v>
      </c>
      <c r="I11" s="10"/>
    </row>
    <row r="12" spans="2:9" x14ac:dyDescent="0.25">
      <c r="B12" t="s">
        <v>66</v>
      </c>
      <c r="C12" s="10">
        <v>-109</v>
      </c>
      <c r="D12" s="10">
        <v>-93</v>
      </c>
      <c r="E12" s="10">
        <v>-79</v>
      </c>
      <c r="F12" s="10">
        <v>-118</v>
      </c>
      <c r="G12" s="10">
        <v>-163</v>
      </c>
    </row>
    <row r="13" spans="2:9" x14ac:dyDescent="0.25">
      <c r="B13" t="s">
        <v>67</v>
      </c>
      <c r="C13" s="10">
        <v>-13</v>
      </c>
      <c r="D13" s="10">
        <v>-19</v>
      </c>
      <c r="E13" s="10">
        <v>-15</v>
      </c>
      <c r="F13" s="10">
        <v>-14</v>
      </c>
      <c r="G13" s="10">
        <v>-14</v>
      </c>
    </row>
    <row r="14" spans="2:9" x14ac:dyDescent="0.25">
      <c r="B14" t="s">
        <v>68</v>
      </c>
      <c r="C14" s="10">
        <v>-129</v>
      </c>
      <c r="D14" s="10">
        <v>-127</v>
      </c>
      <c r="E14" s="10">
        <v>-124</v>
      </c>
      <c r="F14" s="10">
        <v>-151</v>
      </c>
      <c r="G14" s="10">
        <v>-173</v>
      </c>
    </row>
    <row r="15" spans="2:9" x14ac:dyDescent="0.25">
      <c r="B15" t="s">
        <v>73</v>
      </c>
      <c r="C15" s="10">
        <v>-20</v>
      </c>
      <c r="D15" s="10">
        <v>0</v>
      </c>
      <c r="E15" s="10">
        <v>0</v>
      </c>
      <c r="F15" s="10">
        <v>-25</v>
      </c>
      <c r="G15" s="10">
        <v>0</v>
      </c>
    </row>
    <row r="16" spans="2:9" x14ac:dyDescent="0.25">
      <c r="B16" s="1" t="s">
        <v>69</v>
      </c>
      <c r="C16" s="11">
        <f>SUM(C11:C15)</f>
        <v>-603</v>
      </c>
      <c r="D16" s="11">
        <f>SUM(D11:D15)</f>
        <v>-523</v>
      </c>
      <c r="E16" s="11">
        <f>SUM(E11:E15)</f>
        <v>-541</v>
      </c>
      <c r="F16" s="11">
        <f>SUM(F11:F15)</f>
        <v>-692</v>
      </c>
      <c r="G16" s="11">
        <f>SUM(G11:G15)</f>
        <v>-681</v>
      </c>
    </row>
    <row r="17" spans="2:7" x14ac:dyDescent="0.25">
      <c r="B17" t="s">
        <v>70</v>
      </c>
      <c r="G17" s="10">
        <v>1112</v>
      </c>
    </row>
    <row r="18" spans="2:7" x14ac:dyDescent="0.25">
      <c r="B18" t="s">
        <v>74</v>
      </c>
      <c r="C18" s="10">
        <v>26</v>
      </c>
      <c r="D18" s="10">
        <v>18</v>
      </c>
      <c r="E18" s="10">
        <v>7</v>
      </c>
      <c r="F18" s="10">
        <v>22</v>
      </c>
      <c r="G18" s="10">
        <v>20</v>
      </c>
    </row>
    <row r="19" spans="2:7" x14ac:dyDescent="0.25">
      <c r="B19" s="1" t="s">
        <v>71</v>
      </c>
      <c r="C19" s="11">
        <f>C$9+C$16+C$18</f>
        <v>51</v>
      </c>
      <c r="D19" s="11">
        <f t="shared" ref="D19:G19" si="2">D$9+D$16+D$18</f>
        <v>4</v>
      </c>
      <c r="E19" s="11">
        <f t="shared" si="2"/>
        <v>-40</v>
      </c>
      <c r="F19" s="11">
        <f t="shared" si="2"/>
        <v>-87</v>
      </c>
      <c r="G19" s="11">
        <f t="shared" si="2"/>
        <v>-13</v>
      </c>
    </row>
    <row r="20" spans="2:7" x14ac:dyDescent="0.25">
      <c r="B20" t="s">
        <v>75</v>
      </c>
      <c r="C20" s="10">
        <v>-23</v>
      </c>
      <c r="D20" s="10">
        <v>-26</v>
      </c>
      <c r="E20" s="10">
        <v>13</v>
      </c>
      <c r="F20" s="10">
        <v>-63</v>
      </c>
      <c r="G20" s="10">
        <v>-21</v>
      </c>
    </row>
    <row r="21" spans="2:7" x14ac:dyDescent="0.25">
      <c r="B21" t="s">
        <v>76</v>
      </c>
      <c r="C21" s="10">
        <v>-9</v>
      </c>
      <c r="D21" s="10">
        <v>-2</v>
      </c>
      <c r="E21" s="10">
        <v>-68</v>
      </c>
      <c r="F21" s="10">
        <v>34</v>
      </c>
      <c r="G21" s="10">
        <v>4</v>
      </c>
    </row>
    <row r="22" spans="2:7" x14ac:dyDescent="0.25">
      <c r="B22" s="1" t="s">
        <v>77</v>
      </c>
      <c r="C22" s="11">
        <f>SUM(C19:C21)</f>
        <v>19</v>
      </c>
      <c r="D22" s="11">
        <f t="shared" ref="D22:G22" si="3">SUM(D19:D21)</f>
        <v>-24</v>
      </c>
      <c r="E22" s="11">
        <f t="shared" si="3"/>
        <v>-95</v>
      </c>
      <c r="F22" s="11">
        <f t="shared" si="3"/>
        <v>-116</v>
      </c>
      <c r="G22" s="11">
        <f t="shared" si="3"/>
        <v>-30</v>
      </c>
    </row>
    <row r="23" spans="2:7" x14ac:dyDescent="0.25">
      <c r="B23" t="s">
        <v>78</v>
      </c>
      <c r="D23" s="13">
        <f>(D22/C22-1)</f>
        <v>-2.263157894736842</v>
      </c>
      <c r="E23" s="13">
        <f>-1*(E22/D22-1)</f>
        <v>-2.9583333333333335</v>
      </c>
      <c r="F23" s="13">
        <f>-1*(F22/E22-1)</f>
        <v>-0.22105263157894739</v>
      </c>
      <c r="G23" s="13">
        <f>-1*(G22/F22-1)</f>
        <v>0.74137931034482762</v>
      </c>
    </row>
    <row r="24" spans="2:7" x14ac:dyDescent="0.25">
      <c r="B24" s="1" t="s">
        <v>79</v>
      </c>
      <c r="C24" s="11">
        <f>C22-C21-C20-C18-C15-C14-C13</f>
        <v>187</v>
      </c>
      <c r="D24" s="11">
        <f t="shared" ref="D24:G24" si="4">D22-D21-D20-D18-D15-D14-D13</f>
        <v>132</v>
      </c>
      <c r="E24" s="11">
        <f t="shared" si="4"/>
        <v>92</v>
      </c>
      <c r="F24" s="11">
        <f t="shared" si="4"/>
        <v>81</v>
      </c>
      <c r="G24" s="11">
        <f t="shared" si="4"/>
        <v>154</v>
      </c>
    </row>
    <row r="25" spans="2:7" x14ac:dyDescent="0.25">
      <c r="E25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5AF0A-149E-41BA-86BF-2960BFD23107}">
  <dimension ref="C5:N31"/>
  <sheetViews>
    <sheetView topLeftCell="A4" workbookViewId="0">
      <selection activeCell="H23" sqref="H23"/>
    </sheetView>
  </sheetViews>
  <sheetFormatPr defaultRowHeight="15" x14ac:dyDescent="0.25"/>
  <cols>
    <col min="8" max="8" width="16" bestFit="1" customWidth="1"/>
    <col min="11" max="11" width="22.85546875" bestFit="1" customWidth="1"/>
  </cols>
  <sheetData>
    <row r="5" spans="3:14" x14ac:dyDescent="0.25">
      <c r="D5" s="1" t="s">
        <v>0</v>
      </c>
      <c r="E5" s="1" t="s">
        <v>1</v>
      </c>
      <c r="F5" s="1" t="s">
        <v>2</v>
      </c>
      <c r="G5" s="1" t="s">
        <v>3</v>
      </c>
      <c r="H5" s="1" t="s">
        <v>4</v>
      </c>
      <c r="I5" s="1" t="s">
        <v>5</v>
      </c>
      <c r="J5" s="1" t="s">
        <v>6</v>
      </c>
      <c r="K5" s="1" t="s">
        <v>7</v>
      </c>
      <c r="L5" s="1" t="s">
        <v>8</v>
      </c>
      <c r="M5" s="1" t="s">
        <v>9</v>
      </c>
      <c r="N5" s="1" t="s">
        <v>10</v>
      </c>
    </row>
    <row r="6" spans="3:14" x14ac:dyDescent="0.25">
      <c r="C6" s="1" t="s">
        <v>11</v>
      </c>
      <c r="D6" s="2" t="s">
        <v>21</v>
      </c>
      <c r="E6" s="3" t="s">
        <v>22</v>
      </c>
      <c r="F6" s="3" t="s">
        <v>22</v>
      </c>
      <c r="G6" s="4" t="s">
        <v>23</v>
      </c>
      <c r="H6" s="4" t="s">
        <v>26</v>
      </c>
      <c r="I6" s="5" t="s">
        <v>24</v>
      </c>
      <c r="J6" s="5" t="s">
        <v>24</v>
      </c>
      <c r="K6" s="5" t="s">
        <v>25</v>
      </c>
      <c r="L6" s="6" t="s">
        <v>27</v>
      </c>
      <c r="M6" s="7" t="s">
        <v>28</v>
      </c>
      <c r="N6" t="s">
        <v>28</v>
      </c>
    </row>
    <row r="7" spans="3:14" x14ac:dyDescent="0.25">
      <c r="C7" s="1" t="s">
        <v>12</v>
      </c>
      <c r="D7">
        <v>64</v>
      </c>
      <c r="E7">
        <v>70</v>
      </c>
      <c r="F7">
        <v>66</v>
      </c>
      <c r="G7">
        <v>69</v>
      </c>
      <c r="H7">
        <v>81</v>
      </c>
      <c r="I7">
        <v>66</v>
      </c>
      <c r="J7">
        <v>66</v>
      </c>
      <c r="K7">
        <v>74</v>
      </c>
      <c r="L7">
        <v>58</v>
      </c>
      <c r="M7">
        <v>75</v>
      </c>
      <c r="N7">
        <v>54</v>
      </c>
    </row>
    <row r="8" spans="3:14" x14ac:dyDescent="0.25">
      <c r="C8" s="1" t="s">
        <v>13</v>
      </c>
      <c r="D8" t="s">
        <v>14</v>
      </c>
      <c r="E8" t="s">
        <v>15</v>
      </c>
      <c r="F8" t="s">
        <v>16</v>
      </c>
      <c r="G8" t="s">
        <v>17</v>
      </c>
      <c r="H8" t="s">
        <v>18</v>
      </c>
      <c r="I8" t="s">
        <v>17</v>
      </c>
      <c r="J8" t="s">
        <v>19</v>
      </c>
      <c r="K8" t="s">
        <v>18</v>
      </c>
      <c r="L8" t="s">
        <v>17</v>
      </c>
      <c r="M8" t="s">
        <v>19</v>
      </c>
      <c r="N8" t="s">
        <v>20</v>
      </c>
    </row>
    <row r="11" spans="3:14" x14ac:dyDescent="0.25">
      <c r="D11" s="2" t="s">
        <v>29</v>
      </c>
      <c r="E11" s="3" t="s">
        <v>29</v>
      </c>
      <c r="F11" s="3" t="s">
        <v>30</v>
      </c>
      <c r="G11" s="3" t="s">
        <v>30</v>
      </c>
      <c r="H11" s="3" t="s">
        <v>30</v>
      </c>
      <c r="I11" s="3" t="s">
        <v>30</v>
      </c>
      <c r="J11" s="3" t="s">
        <v>30</v>
      </c>
      <c r="K11" s="3" t="s">
        <v>30</v>
      </c>
      <c r="L11" s="3" t="s">
        <v>30</v>
      </c>
      <c r="M11" s="3" t="s">
        <v>30</v>
      </c>
    </row>
    <row r="12" spans="3:14" x14ac:dyDescent="0.25">
      <c r="E12" s="3" t="s">
        <v>30</v>
      </c>
      <c r="F12" s="3" t="s">
        <v>31</v>
      </c>
      <c r="G12" s="3" t="s">
        <v>31</v>
      </c>
      <c r="H12" s="3" t="s">
        <v>31</v>
      </c>
      <c r="I12" s="3" t="s">
        <v>31</v>
      </c>
      <c r="J12" s="3" t="s">
        <v>31</v>
      </c>
      <c r="K12" s="3" t="s">
        <v>31</v>
      </c>
      <c r="L12" s="3" t="s">
        <v>31</v>
      </c>
      <c r="M12" s="3" t="s">
        <v>31</v>
      </c>
    </row>
    <row r="13" spans="3:14" x14ac:dyDescent="0.25">
      <c r="F13" s="3" t="s">
        <v>32</v>
      </c>
      <c r="G13" s="3" t="s">
        <v>32</v>
      </c>
      <c r="H13" s="3" t="s">
        <v>32</v>
      </c>
      <c r="I13" s="3" t="s">
        <v>32</v>
      </c>
      <c r="J13" s="3" t="s">
        <v>32</v>
      </c>
      <c r="K13" s="3" t="s">
        <v>32</v>
      </c>
      <c r="L13" s="3" t="s">
        <v>32</v>
      </c>
      <c r="M13" s="3" t="s">
        <v>32</v>
      </c>
    </row>
    <row r="14" spans="3:14" x14ac:dyDescent="0.25">
      <c r="G14" s="4" t="s">
        <v>33</v>
      </c>
      <c r="H14" s="4" t="s">
        <v>33</v>
      </c>
      <c r="I14" s="4" t="s">
        <v>33</v>
      </c>
      <c r="J14" s="4" t="s">
        <v>33</v>
      </c>
      <c r="K14" s="4" t="s">
        <v>33</v>
      </c>
      <c r="L14" s="4" t="s">
        <v>33</v>
      </c>
      <c r="M14" s="4" t="s">
        <v>33</v>
      </c>
    </row>
    <row r="15" spans="3:14" x14ac:dyDescent="0.25">
      <c r="I15" s="5" t="s">
        <v>35</v>
      </c>
      <c r="J15" s="5" t="s">
        <v>35</v>
      </c>
      <c r="K15" s="5" t="s">
        <v>35</v>
      </c>
      <c r="L15" s="5" t="s">
        <v>35</v>
      </c>
      <c r="M15" s="5" t="s">
        <v>35</v>
      </c>
    </row>
    <row r="16" spans="3:14" x14ac:dyDescent="0.25">
      <c r="I16" s="5" t="s">
        <v>34</v>
      </c>
      <c r="J16" s="5" t="s">
        <v>34</v>
      </c>
      <c r="K16" s="5" t="s">
        <v>34</v>
      </c>
      <c r="L16" s="5" t="s">
        <v>34</v>
      </c>
      <c r="M16" s="5" t="s">
        <v>34</v>
      </c>
    </row>
    <row r="17" spans="10:13" x14ac:dyDescent="0.25">
      <c r="J17" s="5" t="s">
        <v>36</v>
      </c>
      <c r="K17" s="5" t="s">
        <v>36</v>
      </c>
      <c r="L17" s="5" t="s">
        <v>36</v>
      </c>
      <c r="M17" s="5" t="s">
        <v>36</v>
      </c>
    </row>
    <row r="18" spans="10:13" x14ac:dyDescent="0.25">
      <c r="J18" s="5" t="s">
        <v>37</v>
      </c>
      <c r="K18" s="5" t="s">
        <v>37</v>
      </c>
      <c r="L18" s="5" t="s">
        <v>37</v>
      </c>
      <c r="M18" s="5" t="s">
        <v>37</v>
      </c>
    </row>
    <row r="19" spans="10:13" x14ac:dyDescent="0.25">
      <c r="J19" s="5" t="s">
        <v>38</v>
      </c>
      <c r="K19" s="5" t="s">
        <v>38</v>
      </c>
      <c r="L19" s="5" t="s">
        <v>38</v>
      </c>
      <c r="M19" s="5" t="s">
        <v>38</v>
      </c>
    </row>
    <row r="20" spans="10:13" x14ac:dyDescent="0.25">
      <c r="J20" s="5" t="s">
        <v>39</v>
      </c>
      <c r="K20" s="5" t="s">
        <v>39</v>
      </c>
      <c r="L20" s="5" t="s">
        <v>39</v>
      </c>
      <c r="M20" s="5" t="s">
        <v>39</v>
      </c>
    </row>
    <row r="21" spans="10:13" x14ac:dyDescent="0.25">
      <c r="K21" s="5" t="s">
        <v>40</v>
      </c>
      <c r="L21" s="5" t="s">
        <v>40</v>
      </c>
      <c r="M21" s="5" t="s">
        <v>40</v>
      </c>
    </row>
    <row r="22" spans="10:13" x14ac:dyDescent="0.25">
      <c r="K22" s="5" t="s">
        <v>41</v>
      </c>
      <c r="L22" s="5" t="s">
        <v>41</v>
      </c>
      <c r="M22" s="5" t="s">
        <v>41</v>
      </c>
    </row>
    <row r="23" spans="10:13" x14ac:dyDescent="0.25">
      <c r="K23" s="5" t="s">
        <v>42</v>
      </c>
      <c r="L23" s="5" t="s">
        <v>42</v>
      </c>
      <c r="M23" s="5" t="s">
        <v>42</v>
      </c>
    </row>
    <row r="24" spans="10:13" x14ac:dyDescent="0.25">
      <c r="L24" s="6" t="s">
        <v>43</v>
      </c>
      <c r="M24" s="6" t="s">
        <v>43</v>
      </c>
    </row>
    <row r="25" spans="10:13" x14ac:dyDescent="0.25">
      <c r="L25" s="6" t="s">
        <v>44</v>
      </c>
      <c r="M25" s="6" t="s">
        <v>44</v>
      </c>
    </row>
    <row r="26" spans="10:13" x14ac:dyDescent="0.25">
      <c r="L26" s="6" t="s">
        <v>45</v>
      </c>
      <c r="M26" s="6" t="s">
        <v>45</v>
      </c>
    </row>
    <row r="27" spans="10:13" x14ac:dyDescent="0.25">
      <c r="L27" s="6" t="s">
        <v>46</v>
      </c>
      <c r="M27" s="6" t="s">
        <v>46</v>
      </c>
    </row>
    <row r="28" spans="10:13" x14ac:dyDescent="0.25">
      <c r="M28" s="7" t="s">
        <v>47</v>
      </c>
    </row>
    <row r="29" spans="10:13" x14ac:dyDescent="0.25">
      <c r="M29" s="7" t="s">
        <v>48</v>
      </c>
    </row>
    <row r="30" spans="10:13" x14ac:dyDescent="0.25">
      <c r="M30" s="7" t="s">
        <v>49</v>
      </c>
    </row>
    <row r="31" spans="10:13" x14ac:dyDescent="0.25">
      <c r="M31" s="7" t="s"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Charles</dc:creator>
  <cp:lastModifiedBy>Jacob Charles</cp:lastModifiedBy>
  <dcterms:created xsi:type="dcterms:W3CDTF">2024-05-07T15:10:35Z</dcterms:created>
  <dcterms:modified xsi:type="dcterms:W3CDTF">2024-08-13T17:14:00Z</dcterms:modified>
</cp:coreProperties>
</file>