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harles\Desktop\work\models\financial_models\"/>
    </mc:Choice>
  </mc:AlternateContent>
  <xr:revisionPtr revIDLastSave="0" documentId="13_ncr:1_{A1F6BB24-D400-4604-9FEC-5DBC19276C5F}" xr6:coauthVersionLast="47" xr6:coauthVersionMax="47" xr10:uidLastSave="{00000000-0000-0000-0000-000000000000}"/>
  <bookViews>
    <workbookView xWindow="14295" yWindow="0" windowWidth="14610" windowHeight="15585" activeTab="1" xr2:uid="{6A39C88D-A02D-4857-89E2-E91040455456}"/>
  </bookViews>
  <sheets>
    <sheet name="Notes" sheetId="4" r:id="rId1"/>
    <sheet name="Warner Music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6" i="3" l="1"/>
  <c r="I105" i="3"/>
  <c r="I94" i="3"/>
  <c r="I96" i="3"/>
  <c r="G113" i="3"/>
  <c r="F113" i="3"/>
  <c r="D113" i="3"/>
  <c r="E113" i="3"/>
  <c r="H113" i="3"/>
  <c r="C113" i="3"/>
  <c r="F115" i="3"/>
  <c r="G115" i="3"/>
  <c r="H115" i="3"/>
  <c r="E115" i="3"/>
  <c r="D106" i="3"/>
  <c r="F106" i="3"/>
  <c r="G106" i="3"/>
  <c r="H106" i="3"/>
  <c r="C106" i="3"/>
  <c r="E94" i="3"/>
  <c r="D94" i="3"/>
  <c r="G105" i="3"/>
  <c r="H105" i="3"/>
  <c r="F105" i="3"/>
  <c r="G94" i="3"/>
  <c r="H94" i="3"/>
  <c r="F94" i="3"/>
  <c r="K12" i="3"/>
  <c r="L12" i="3" s="1"/>
  <c r="M12" i="3" s="1"/>
  <c r="N12" i="3" s="1"/>
  <c r="O12" i="3" s="1"/>
  <c r="P12" i="3" s="1"/>
  <c r="Q12" i="3" s="1"/>
  <c r="C17" i="4"/>
  <c r="C12" i="4" s="1"/>
  <c r="D71" i="3"/>
  <c r="D51" i="3"/>
  <c r="C51" i="3"/>
  <c r="C71" i="3"/>
  <c r="D64" i="3"/>
  <c r="C64" i="3"/>
  <c r="F71" i="3"/>
  <c r="E71" i="3"/>
  <c r="F64" i="3"/>
  <c r="E64" i="3"/>
  <c r="F51" i="3"/>
  <c r="E51" i="3"/>
  <c r="G64" i="3"/>
  <c r="H64" i="3"/>
  <c r="G71" i="3"/>
  <c r="G51" i="3"/>
  <c r="H71" i="3"/>
  <c r="D7" i="3"/>
  <c r="D5" i="3"/>
  <c r="H51" i="3"/>
  <c r="H76" i="3" s="1"/>
  <c r="H29" i="3"/>
  <c r="G29" i="3"/>
  <c r="F29" i="3"/>
  <c r="E29" i="3"/>
  <c r="D29" i="3"/>
  <c r="C29" i="3"/>
  <c r="H27" i="3"/>
  <c r="G27" i="3"/>
  <c r="F27" i="3"/>
  <c r="E27" i="3"/>
  <c r="D27" i="3"/>
  <c r="H15" i="3"/>
  <c r="H18" i="3" s="1"/>
  <c r="H22" i="3" s="1"/>
  <c r="G15" i="3"/>
  <c r="G18" i="3" s="1"/>
  <c r="G22" i="3" s="1"/>
  <c r="F15" i="3"/>
  <c r="F18" i="3" s="1"/>
  <c r="F22" i="3" s="1"/>
  <c r="F30" i="3" s="1"/>
  <c r="E15" i="3"/>
  <c r="E18" i="3" s="1"/>
  <c r="E22" i="3" s="1"/>
  <c r="D15" i="3"/>
  <c r="D28" i="3" s="1"/>
  <c r="C15" i="3"/>
  <c r="C28" i="3" s="1"/>
  <c r="H82" i="3"/>
  <c r="G82" i="3"/>
  <c r="E96" i="3"/>
  <c r="F96" i="3"/>
  <c r="G96" i="3"/>
  <c r="H96" i="3"/>
  <c r="D96" i="3"/>
  <c r="D105" i="3"/>
  <c r="E105" i="3"/>
  <c r="C105" i="3"/>
  <c r="C96" i="3"/>
  <c r="E106" i="3" l="1"/>
  <c r="D76" i="3"/>
  <c r="C73" i="3"/>
  <c r="G73" i="3"/>
  <c r="G74" i="3" s="1"/>
  <c r="F73" i="3"/>
  <c r="F74" i="3" s="1"/>
  <c r="G76" i="3"/>
  <c r="E73" i="3"/>
  <c r="E76" i="3"/>
  <c r="D73" i="3"/>
  <c r="D74" i="3" s="1"/>
  <c r="F76" i="3"/>
  <c r="C74" i="3"/>
  <c r="H73" i="3"/>
  <c r="H74" i="3" s="1"/>
  <c r="C76" i="3"/>
  <c r="E74" i="3"/>
  <c r="D8" i="3"/>
  <c r="E28" i="3"/>
  <c r="F28" i="3"/>
  <c r="G28" i="3"/>
  <c r="H28" i="3"/>
  <c r="E30" i="3"/>
  <c r="E24" i="3"/>
  <c r="G30" i="3"/>
  <c r="G24" i="3"/>
  <c r="H30" i="3"/>
  <c r="H24" i="3"/>
  <c r="F24" i="3"/>
  <c r="C18" i="3"/>
  <c r="C22" i="3" s="1"/>
  <c r="D18" i="3"/>
  <c r="D22" i="3" s="1"/>
  <c r="D30" i="3" l="1"/>
  <c r="D24" i="3"/>
  <c r="C30" i="3"/>
  <c r="C2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jacharles</author>
  </authors>
  <commentList>
    <comment ref="B40" authorId="0" shapeId="0" xr:uid="{6CB78BE8-87E2-420B-84BB-18D63548B880}">
      <text>
        <r>
          <rPr>
            <b/>
            <sz val="9"/>
            <color indexed="81"/>
            <rFont val="Tahoma"/>
            <family val="2"/>
          </rPr>
          <t>jacharles:</t>
        </r>
        <r>
          <rPr>
            <sz val="9"/>
            <color indexed="81"/>
            <rFont val="Tahoma"/>
            <family val="2"/>
          </rPr>
          <t xml:space="preserve">
what can AI do to help this? Will it impact? How can it impact?
</t>
        </r>
      </text>
    </comment>
    <comment ref="U76" authorId="0" shapeId="0" xr:uid="{0CE40E77-7C3E-4BA3-B352-4A2FDAF35575}">
      <text>
        <r>
          <rPr>
            <b/>
            <sz val="9"/>
            <color indexed="81"/>
            <rFont val="Tahoma"/>
            <family val="2"/>
          </rPr>
          <t>jacharles:</t>
        </r>
        <r>
          <rPr>
            <sz val="9"/>
            <color indexed="81"/>
            <rFont val="Tahoma"/>
            <family val="2"/>
          </rPr>
          <t xml:space="preserve">
interest rake hikes, debt payments, vulnerablilty to indutry &amp; economic conditions, if cant borrow wil have to use substantial portion of CF</t>
        </r>
      </text>
    </comment>
    <comment ref="U77" authorId="0" shapeId="0" xr:uid="{B6D94065-0241-4D42-A425-F507C5935DDE}">
      <text>
        <r>
          <rPr>
            <b/>
            <sz val="9"/>
            <color indexed="81"/>
            <rFont val="Tahoma"/>
            <family val="2"/>
          </rPr>
          <t>jacharles:</t>
        </r>
        <r>
          <rPr>
            <sz val="9"/>
            <color indexed="81"/>
            <rFont val="Tahoma"/>
            <family val="2"/>
          </rPr>
          <t xml:space="preserve">
these same subsidaries have no obligation</t>
        </r>
      </text>
    </comment>
  </commentList>
</comments>
</file>

<file path=xl/sharedStrings.xml><?xml version="1.0" encoding="utf-8"?>
<sst xmlns="http://schemas.openxmlformats.org/spreadsheetml/2006/main" count="257" uniqueCount="242">
  <si>
    <t>Balance Sheet</t>
  </si>
  <si>
    <t>Cash</t>
  </si>
  <si>
    <t>Accounts Receivable</t>
  </si>
  <si>
    <t>Inventories</t>
  </si>
  <si>
    <t>Accounts Payable</t>
  </si>
  <si>
    <t>Accrued Liabilities</t>
  </si>
  <si>
    <t>Deferred Revenue</t>
  </si>
  <si>
    <t>Warner Music</t>
  </si>
  <si>
    <t>Fiscal Year</t>
  </si>
  <si>
    <t>Other Assets</t>
  </si>
  <si>
    <t>Total Assets</t>
  </si>
  <si>
    <t>1y Royalty Recoup</t>
  </si>
  <si>
    <t>"+1y Royalty Recoup</t>
  </si>
  <si>
    <t>PPE</t>
  </si>
  <si>
    <t>Operating Lease</t>
  </si>
  <si>
    <t>Goodwill</t>
  </si>
  <si>
    <t>Net intangible assets s.t amortization</t>
  </si>
  <si>
    <t>Intangible assets not subject to amortization</t>
  </si>
  <si>
    <t>Deferred Tax Asset</t>
  </si>
  <si>
    <t>Accrued Royalties</t>
  </si>
  <si>
    <t>Accruied Interest</t>
  </si>
  <si>
    <t>Operating lease</t>
  </si>
  <si>
    <t>Other current liabilites</t>
  </si>
  <si>
    <t>Long-Term Debt</t>
  </si>
  <si>
    <t>Ooperating Lease Liabilites</t>
  </si>
  <si>
    <t>Defered Taax Liabilites</t>
  </si>
  <si>
    <t>Other liabilities</t>
  </si>
  <si>
    <t>Total Liabilities</t>
  </si>
  <si>
    <t>Income Statement</t>
  </si>
  <si>
    <t>Revenue</t>
  </si>
  <si>
    <t>Cost of Revenue</t>
  </si>
  <si>
    <t>SGA</t>
  </si>
  <si>
    <t>Amortization</t>
  </si>
  <si>
    <t>Interest Exepens, Net</t>
  </si>
  <si>
    <t>Net Income</t>
  </si>
  <si>
    <t>Cash Flow</t>
  </si>
  <si>
    <t>DA</t>
  </si>
  <si>
    <t>Revenue By Type</t>
  </si>
  <si>
    <t>Digital</t>
  </si>
  <si>
    <t>Physical</t>
  </si>
  <si>
    <t>Recorded Music</t>
  </si>
  <si>
    <t>Performance</t>
  </si>
  <si>
    <t>Mechanical</t>
  </si>
  <si>
    <t>US REVENUE</t>
  </si>
  <si>
    <t>INTERNATIONAL Revenue</t>
  </si>
  <si>
    <t>Sync</t>
  </si>
  <si>
    <t>SG&amp;A</t>
  </si>
  <si>
    <t>Total Revenue</t>
  </si>
  <si>
    <t>Operating Income</t>
  </si>
  <si>
    <t>Total P&amp;D</t>
  </si>
  <si>
    <t>Income b4 tax</t>
  </si>
  <si>
    <t>Total Costs</t>
  </si>
  <si>
    <t>OIBDA</t>
  </si>
  <si>
    <t>OIBDA Growth Rate</t>
  </si>
  <si>
    <t>Net Income GR</t>
  </si>
  <si>
    <t>Total Revenue GR</t>
  </si>
  <si>
    <t>Digital GR</t>
  </si>
  <si>
    <t>Debt</t>
  </si>
  <si>
    <t>Price</t>
  </si>
  <si>
    <t>Shares</t>
  </si>
  <si>
    <t>MC</t>
  </si>
  <si>
    <t>Enterprise Value</t>
  </si>
  <si>
    <t>Gross Profit</t>
  </si>
  <si>
    <t>Other expense/income</t>
  </si>
  <si>
    <t>Pretax Profit</t>
  </si>
  <si>
    <t>Taxes</t>
  </si>
  <si>
    <t>EBITDA</t>
  </si>
  <si>
    <t>Extinguishment of debt</t>
  </si>
  <si>
    <t>Growth Rate &amp; Margins</t>
  </si>
  <si>
    <t>Revenue Growth</t>
  </si>
  <si>
    <t>Gross Profit Margin</t>
  </si>
  <si>
    <t>SGA % of sales</t>
  </si>
  <si>
    <t>Tax Rate</t>
  </si>
  <si>
    <t>Prepaid &amp; Other Current Assets</t>
  </si>
  <si>
    <t>Paid in Capital</t>
  </si>
  <si>
    <t>Accumulated Deficit</t>
  </si>
  <si>
    <t>Other loss</t>
  </si>
  <si>
    <t>Non Controllingh interest</t>
  </si>
  <si>
    <t>Total Equity</t>
  </si>
  <si>
    <t>Balance Check</t>
  </si>
  <si>
    <t>Common Stock  (Class B)</t>
  </si>
  <si>
    <t>Total Liability &amp; Equity</t>
  </si>
  <si>
    <t>Stock Ticker</t>
  </si>
  <si>
    <t>$WMG</t>
  </si>
  <si>
    <t>HQ Location</t>
  </si>
  <si>
    <t>Fiscal Year end</t>
  </si>
  <si>
    <t>Company Name</t>
  </si>
  <si>
    <t>Warner Music Group Corp.</t>
  </si>
  <si>
    <t>1633 Broadway New York, NY 10019</t>
  </si>
  <si>
    <t>Phone #</t>
  </si>
  <si>
    <t>(212)275-2000</t>
  </si>
  <si>
    <t>Class A Stock</t>
  </si>
  <si>
    <t>Class B Stock</t>
  </si>
  <si>
    <t>Recorded Music &amp; Music Publishing</t>
  </si>
  <si>
    <t>EPS ^</t>
  </si>
  <si>
    <t>Shares Outstanding</t>
  </si>
  <si>
    <t>History</t>
  </si>
  <si>
    <t>Access Industries acquired WMG in 2011</t>
  </si>
  <si>
    <t>IPO in 2020</t>
  </si>
  <si>
    <t>Access &amp; affiliates continue to hold all Class B stock (98% of total voting power, 73% of economic interest)</t>
  </si>
  <si>
    <t>Stats</t>
  </si>
  <si>
    <t>100,000+ songwriters &amp; composers</t>
  </si>
  <si>
    <t>Music Publishing</t>
  </si>
  <si>
    <t>$4.966B</t>
  </si>
  <si>
    <t>Rev</t>
  </si>
  <si>
    <t>% of Total</t>
  </si>
  <si>
    <t>$958M</t>
  </si>
  <si>
    <t>"we benefit from the scale of our global platform and our local focus"</t>
  </si>
  <si>
    <t>A&amp;R experience &amp; marketing strategies critical ingredients for artists/songwriters</t>
  </si>
  <si>
    <t>first major music entertaiment company to strike landmark deals w/ important copmpanies (Apple, YT)</t>
  </si>
  <si>
    <t>first ompany to report streaming was largest source of recorded music rev. (2016)</t>
  </si>
  <si>
    <t>Outlook</t>
  </si>
  <si>
    <t>belief expansion of opportunites</t>
  </si>
  <si>
    <t>proliferation of new dives like smart speakers</t>
  </si>
  <si>
    <t>monetization of music on social media, fitness, other platforms</t>
  </si>
  <si>
    <t>advancement in technology will continue to drive consumer engagement &amp; shape fgrowing ecosystem</t>
  </si>
  <si>
    <t>Warner</t>
  </si>
  <si>
    <t>Warner-Seven Arts (parent company of Warner Bro Records)  acquire Atlantic Records in 1970</t>
  </si>
  <si>
    <t>Parent company had grown to become Time Warner. Time Warner sold to PE in 2004</t>
  </si>
  <si>
    <t>PE took public in 2005</t>
  </si>
  <si>
    <t>Access Industries</t>
  </si>
  <si>
    <t>focus on revenue growth</t>
  </si>
  <si>
    <t>focus on increasing operating margins &amp; cash flow</t>
  </si>
  <si>
    <t>financial discipline</t>
  </si>
  <si>
    <t>consistently backed Warner's bold expansions strategiers through: organic A&amp;R &amp; acquisitions</t>
  </si>
  <si>
    <t>more heavy investing in recording artists &amp; songwriters</t>
  </si>
  <si>
    <t>grow company global reach</t>
  </si>
  <si>
    <t>augment streaming expertise</t>
  </si>
  <si>
    <t>overhailing its systems &amp; technological infrastructire</t>
  </si>
  <si>
    <t>diversify into ther music-based revenue streams</t>
  </si>
  <si>
    <t>Purchase of "Parlophone Label Group" in 2013 strengthened Warner's presence in core European territories</t>
  </si>
  <si>
    <t>^ acquisitions followed by other investments into emerging markets</t>
  </si>
  <si>
    <t>other acquisitions of direct-to-audience businesses</t>
  </si>
  <si>
    <t>Industry Overview</t>
  </si>
  <si>
    <t>2021 report: global consumers spent 18.4 hours listening to music weekly</t>
  </si>
  <si>
    <t>rapid emergence of short form video, livestreaming &amp; in-game experiences -&gt; new opportunity</t>
  </si>
  <si>
    <t>31% of gamers attended a virtual convert (micreaft, roblix, fortnite)</t>
  </si>
  <si>
    <t>growht in physical market, first time in 20 years. Strong engagement with the format in Asia</t>
  </si>
  <si>
    <t>resurgence of intrerest in vinyl. 51.3% revenue growth in 2021</t>
  </si>
  <si>
    <t>Gen Z spend 21% more hours &amp; 18% more money on music annually compared to average listener</t>
  </si>
  <si>
    <t>Gen Z 28@ more likely to pay for premium</t>
  </si>
  <si>
    <t>+18.5% yoy increase</t>
  </si>
  <si>
    <t>7th year of consecutive growth</t>
  </si>
  <si>
    <t>streaming, subscription aufio steams 73% of revenue</t>
  </si>
  <si>
    <t>remainder ofg revenue from ad-supported audio &amp; video streams</t>
  </si>
  <si>
    <t>streaming grew 24.3% yoy</t>
  </si>
  <si>
    <t>physical represent 19% of global recorded music revenue for 2021</t>
  </si>
  <si>
    <t>performance rights represent 9% of rglobal recorded rev in 2021</t>
  </si>
  <si>
    <t>downloads &amp; other digital revenue approx 4% of flobal rev in 2021</t>
  </si>
  <si>
    <t>synch represented 2% of global recorded rev</t>
  </si>
  <si>
    <t>P/E Rationm</t>
  </si>
  <si>
    <t>31/90</t>
  </si>
  <si>
    <t>big opportunity to grow in China…only has estimated 8% paid streaming</t>
  </si>
  <si>
    <t>expectied stream price increases -&gt; revenue growth</t>
  </si>
  <si>
    <t>4 mainm royalsty sources: digital, mechanical, perormance &amp; sync</t>
  </si>
  <si>
    <t>digital: 57% of global revenue</t>
  </si>
  <si>
    <t>synch: 18% global rev</t>
  </si>
  <si>
    <t>performance: 17% global rev</t>
  </si>
  <si>
    <t>mechanical rev from phyiscal music formats:L 6&amp; global rev</t>
  </si>
  <si>
    <t>Competitive Strengths</t>
  </si>
  <si>
    <t>emphasis on genres that over-index on streaming plats</t>
  </si>
  <si>
    <t>digital revenue growth keeps pace with market</t>
  </si>
  <si>
    <t>global subscriber potential</t>
  </si>
  <si>
    <t>expansion of global footprint: acquisitions</t>
  </si>
  <si>
    <t>Warner Music Middle East one example</t>
  </si>
  <si>
    <t>opening o f regional officies &amp; local partnerships</t>
  </si>
  <si>
    <t>strong industry position: 1 of 3 ,ajor music entertainment companies</t>
  </si>
  <si>
    <t>Warner global recorded music market share +8% from 2011 to 2021 (15.1% to 16.3%)</t>
  </si>
  <si>
    <t>strong financial foundation (pg 10)</t>
  </si>
  <si>
    <t>15+ strategic acquisitions since 2011</t>
  </si>
  <si>
    <t>PLG</t>
  </si>
  <si>
    <t>300 Ent</t>
  </si>
  <si>
    <t>UPROXX</t>
  </si>
  <si>
    <t>Spinnin Records</t>
  </si>
  <si>
    <t>also invet into other services in industry</t>
  </si>
  <si>
    <t>Growth Strategy</t>
  </si>
  <si>
    <t>focus on growth markets</t>
  </si>
  <si>
    <t>investment in local music</t>
  </si>
  <si>
    <t>investment &amp; usdage of emerging music technologies: WMG Boost (investment fund)</t>
  </si>
  <si>
    <t>AI, AR, VR, Hi Res Audio</t>
  </si>
  <si>
    <t>UMG</t>
  </si>
  <si>
    <t>Sony</t>
  </si>
  <si>
    <t>Risks</t>
  </si>
  <si>
    <t>highly competitave industry</t>
  </si>
  <si>
    <t>dependednt on identifying, signing &amp; retaining recording artists w/ loing term potential</t>
  </si>
  <si>
    <t>streaming adpation or revenue growing under estimates or leveling off</t>
  </si>
  <si>
    <t>foreign country trends</t>
  </si>
  <si>
    <t>rely on DSP's</t>
  </si>
  <si>
    <t>unfavorable FOREX</t>
  </si>
  <si>
    <t>mechanical royalty rates set every 5 years pursuant to an admistrative process in the USA. Other examples of this</t>
  </si>
  <si>
    <t>changes in goodwill (1.9B) or intangible assets (145M)</t>
  </si>
  <si>
    <t>have outsourced certain finance &amp; accounting functions which makes them more dewpendent on 3rd parties.</t>
  </si>
  <si>
    <t>activelyt seek to adapt cost structure</t>
  </si>
  <si>
    <t>potential loss of catalog (US Copyright Act)</t>
  </si>
  <si>
    <t>new legislation</t>
  </si>
  <si>
    <t>failure to protect intellectual property</t>
  </si>
  <si>
    <t>digital piracy</t>
  </si>
  <si>
    <t>highly leveraged</t>
  </si>
  <si>
    <t>Acquisitions (not all)</t>
  </si>
  <si>
    <t>Leverage</t>
  </si>
  <si>
    <t>depends on ablility of its subsidiaries to tranfer funds to it to meet its obligations</t>
  </si>
  <si>
    <t>Debt to EBITDA</t>
  </si>
  <si>
    <t>downgrade, suspension or withdrawal of credit rating possibility: currently a BB+</t>
  </si>
  <si>
    <t>conflict of interest between Access &amp; shareholders</t>
  </si>
  <si>
    <t>20 votes per share</t>
  </si>
  <si>
    <t>1 vote per share</t>
  </si>
  <si>
    <t>"involved in various litigation &amp; regulatory proceedings"</t>
  </si>
  <si>
    <t>Stock Buyback / Dividends</t>
  </si>
  <si>
    <t>ability to pay divends "may" be restricted by covenants in credit agreement</t>
  </si>
  <si>
    <t>covenants are currently suspended but will be reinstated if Acquisition Corp's total debt / EBITDA increases above 3.50:1 &amp; term loans don’t achieve aan investment grade</t>
  </si>
  <si>
    <t>no assurance that Warner will pay any dividends to holders</t>
  </si>
  <si>
    <t>MD&amp;A: Business overview</t>
  </si>
  <si>
    <t>evaluate operating performance based on factors including OIBDA</t>
  </si>
  <si>
    <t>OIBDA doesn’t reflect periodic costs of certain capitalized (in)tangible assets used in rev generation</t>
  </si>
  <si>
    <t>constant currency = prior year rev using current-year FOREX</t>
  </si>
  <si>
    <t>renouned family of record labels: Atlantic, Warner, Elektra, Parlophone</t>
  </si>
  <si>
    <t>recorded music business conducted in 70+ countries</t>
  </si>
  <si>
    <t>business diversification by entering expanded-right deals to partner w/ aspec ts in other aspects of their career (360?)</t>
  </si>
  <si>
    <t>rev sources</t>
  </si>
  <si>
    <t>rev sources: digital, physical, artist services &amp; expanded rights, licensing</t>
  </si>
  <si>
    <t>principle costs: A&amp;R, product, selling &amp; markeintg G&amp;A</t>
  </si>
  <si>
    <t>intellectual property focus</t>
  </si>
  <si>
    <t>LA HQ</t>
  </si>
  <si>
    <t>rev sources: digital, performance, mechanical, synch, other</t>
  </si>
  <si>
    <t>principle costs: A&amp;R, SG&amp;A, Marketing</t>
  </si>
  <si>
    <t>Recent Events</t>
  </si>
  <si>
    <t>Russia-Ukraine: suspended operations in Russia &amp; other problems tht came w/ conflict</t>
  </si>
  <si>
    <t>Covid</t>
  </si>
  <si>
    <t>52 week fiscal year vs. 52 week for last several years</t>
  </si>
  <si>
    <t>IPO: 1 time cost of $89M (sep 30 2020)</t>
  </si>
  <si>
    <t>senior management FCF plan: non cash stock-based compensation cahrge of $593M (9/20/2020)</t>
  </si>
  <si>
    <t>Management agreement fees (pg 45)</t>
  </si>
  <si>
    <t>Intersegment eliminations</t>
  </si>
  <si>
    <t>12/8/2022 cash divident of 0.16 / share</t>
  </si>
  <si>
    <t>believes funds generated from operation &amp;^ borrowing under RCF &amp; available cash &amp; equivilanets will be enough to fund debt service requirements</t>
  </si>
  <si>
    <t>rate hikes: 70% of debt at fixed rate</t>
  </si>
  <si>
    <t>Warner Bros. Music (its publishing division) purchas Chappell &amp; Co. to create one of industry's major music publishing forces</t>
  </si>
  <si>
    <t>% of global rev (MP)</t>
  </si>
  <si>
    <t>dig, phys, artist services/expenaded rights, licensing</t>
  </si>
  <si>
    <t xml:space="preserve">Songkick </t>
  </si>
  <si>
    <t>:</t>
  </si>
  <si>
    <t>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</si>
</sst>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0_);\(0\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616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0" fontId="4" fillId="0" borderId="0" xfId="0" applyFont="1"/>
    <xf numFmtId="0" fontId="5" fillId="0" borderId="0" xfId="0" applyFont="1"/>
    <xf numFmtId="14" fontId="0" fillId="0" borderId="0" xfId="0" applyNumberFormat="1"/>
    <xf numFmtId="0" fontId="0" fillId="0" borderId="0" xfId="0" quotePrefix="1"/>
    <xf numFmtId="9" fontId="1" fillId="0" borderId="0" xfId="1" applyFont="1"/>
    <xf numFmtId="0" fontId="0" fillId="2" borderId="0" xfId="0" applyFill="1"/>
    <xf numFmtId="8" fontId="0" fillId="0" borderId="0" xfId="0" applyNumberFormat="1"/>
    <xf numFmtId="10" fontId="0" fillId="0" borderId="0" xfId="0" applyNumberFormat="1"/>
    <xf numFmtId="0" fontId="7" fillId="0" borderId="0" xfId="0" applyFont="1"/>
    <xf numFmtId="0" fontId="1" fillId="4" borderId="0" xfId="0" applyFont="1" applyFill="1"/>
    <xf numFmtId="0" fontId="0" fillId="5" borderId="1" xfId="0" applyFill="1" applyBorder="1" applyAlignment="1">
      <alignment horizontal="center"/>
    </xf>
    <xf numFmtId="6" fontId="0" fillId="5" borderId="1" xfId="0" applyNumberFormat="1" applyFill="1" applyBorder="1" applyAlignment="1">
      <alignment horizontal="center"/>
    </xf>
    <xf numFmtId="15" fontId="0" fillId="5" borderId="1" xfId="0" applyNumberFormat="1" applyFill="1" applyBorder="1" applyAlignment="1">
      <alignment horizontal="center"/>
    </xf>
    <xf numFmtId="3" fontId="0" fillId="5" borderId="1" xfId="0" applyNumberFormat="1" applyFill="1" applyBorder="1" applyAlignment="1">
      <alignment horizontal="center"/>
    </xf>
    <xf numFmtId="0" fontId="8" fillId="3" borderId="3" xfId="0" applyFont="1" applyFill="1" applyBorder="1"/>
    <xf numFmtId="0" fontId="0" fillId="0" borderId="1" xfId="0" applyBorder="1" applyAlignment="1">
      <alignment horizontal="center"/>
    </xf>
    <xf numFmtId="10" fontId="1" fillId="0" borderId="0" xfId="0" applyNumberFormat="1" applyFont="1"/>
    <xf numFmtId="0" fontId="0" fillId="0" borderId="0" xfId="0" applyAlignment="1">
      <alignment horizontal="centerContinuous"/>
    </xf>
    <xf numFmtId="9" fontId="0" fillId="5" borderId="0" xfId="0" applyNumberFormat="1" applyFill="1" applyAlignment="1">
      <alignment horizontal="center"/>
    </xf>
    <xf numFmtId="0" fontId="8" fillId="3" borderId="1" xfId="0" applyFont="1" applyFill="1" applyBorder="1" applyAlignment="1">
      <alignment horizontal="centerContinuous"/>
    </xf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8" fillId="3" borderId="4" xfId="0" applyFont="1" applyFill="1" applyBorder="1" applyAlignment="1">
      <alignment horizontal="centerContinuous"/>
    </xf>
    <xf numFmtId="0" fontId="11" fillId="3" borderId="9" xfId="0" applyFont="1" applyFill="1" applyBorder="1" applyAlignment="1">
      <alignment horizontal="centerContinuous"/>
    </xf>
    <xf numFmtId="0" fontId="11" fillId="3" borderId="10" xfId="0" applyFont="1" applyFill="1" applyBorder="1" applyAlignment="1">
      <alignment horizontal="centerContinuous"/>
    </xf>
    <xf numFmtId="0" fontId="8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Continuous" wrapText="1"/>
    </xf>
    <xf numFmtId="0" fontId="0" fillId="0" borderId="9" xfId="0" applyBorder="1" applyAlignment="1">
      <alignment horizontal="centerContinuous" wrapText="1"/>
    </xf>
    <xf numFmtId="0" fontId="0" fillId="0" borderId="10" xfId="0" applyBorder="1" applyAlignment="1">
      <alignment horizontal="centerContinuous" wrapText="1"/>
    </xf>
    <xf numFmtId="0" fontId="0" fillId="0" borderId="4" xfId="0" quotePrefix="1" applyBorder="1"/>
    <xf numFmtId="0" fontId="12" fillId="0" borderId="0" xfId="0" applyFont="1"/>
    <xf numFmtId="14" fontId="1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ABAA-F93C-4482-A3CF-5DE230E44AB3}">
  <dimension ref="A1:AG81"/>
  <sheetViews>
    <sheetView showGridLines="0" topLeftCell="F27" zoomScale="80" zoomScaleNormal="80" workbookViewId="0">
      <selection activeCell="U77" sqref="U77"/>
    </sheetView>
  </sheetViews>
  <sheetFormatPr defaultRowHeight="15" x14ac:dyDescent="0.25"/>
  <cols>
    <col min="2" max="2" width="18.42578125" bestFit="1" customWidth="1"/>
    <col min="3" max="3" width="33.7109375" customWidth="1"/>
    <col min="5" max="5" width="16" bestFit="1" customWidth="1"/>
    <col min="6" max="6" width="23" customWidth="1"/>
    <col min="7" max="7" width="19.42578125" customWidth="1"/>
    <col min="8" max="8" width="9.85546875" customWidth="1"/>
    <col min="9" max="9" width="2.140625" customWidth="1"/>
    <col min="10" max="10" width="1.85546875" customWidth="1"/>
    <col min="12" max="12" width="20.7109375" customWidth="1"/>
    <col min="13" max="13" width="5.140625" customWidth="1"/>
    <col min="16" max="16" width="16.140625" bestFit="1" customWidth="1"/>
    <col min="17" max="20" width="16.140625" customWidth="1"/>
  </cols>
  <sheetData>
    <row r="1" spans="1:12" x14ac:dyDescent="0.25">
      <c r="A1" t="s">
        <v>240</v>
      </c>
      <c r="B1" s="1"/>
    </row>
    <row r="2" spans="1:12" x14ac:dyDescent="0.25">
      <c r="B2" s="1"/>
    </row>
    <row r="3" spans="1:12" x14ac:dyDescent="0.25">
      <c r="B3" s="1"/>
      <c r="C3" s="1" t="s">
        <v>93</v>
      </c>
    </row>
    <row r="4" spans="1:12" x14ac:dyDescent="0.25">
      <c r="B4" s="1"/>
      <c r="E4" s="39"/>
      <c r="F4" s="40" t="s">
        <v>218</v>
      </c>
      <c r="G4" s="40" t="s">
        <v>104</v>
      </c>
      <c r="H4" s="40" t="s">
        <v>105</v>
      </c>
      <c r="I4" s="24"/>
      <c r="J4" s="24"/>
      <c r="L4" s="21" t="s">
        <v>198</v>
      </c>
    </row>
    <row r="5" spans="1:12" ht="44.25" customHeight="1" x14ac:dyDescent="0.25">
      <c r="B5" s="38" t="s">
        <v>86</v>
      </c>
      <c r="C5" s="17" t="s">
        <v>87</v>
      </c>
      <c r="E5" s="40" t="s">
        <v>40</v>
      </c>
      <c r="F5" s="41" t="s">
        <v>238</v>
      </c>
      <c r="G5" s="42" t="s">
        <v>103</v>
      </c>
      <c r="H5" s="43">
        <v>0.84</v>
      </c>
      <c r="I5" s="25"/>
      <c r="J5" s="25"/>
      <c r="L5" s="22" t="s">
        <v>170</v>
      </c>
    </row>
    <row r="6" spans="1:12" x14ac:dyDescent="0.25">
      <c r="B6" s="38" t="s">
        <v>82</v>
      </c>
      <c r="C6" s="17" t="s">
        <v>83</v>
      </c>
      <c r="E6" s="40" t="s">
        <v>102</v>
      </c>
      <c r="F6" s="42"/>
      <c r="G6" s="42" t="s">
        <v>106</v>
      </c>
      <c r="H6" s="43">
        <v>0.16</v>
      </c>
      <c r="I6" s="25"/>
      <c r="J6" s="25"/>
      <c r="L6" s="22" t="s">
        <v>171</v>
      </c>
    </row>
    <row r="7" spans="1:12" x14ac:dyDescent="0.25">
      <c r="B7" s="38" t="s">
        <v>58</v>
      </c>
      <c r="C7" s="18">
        <v>26</v>
      </c>
      <c r="E7" s="39"/>
      <c r="F7" s="39"/>
      <c r="G7" s="39"/>
      <c r="H7" s="39"/>
      <c r="L7" s="22" t="s">
        <v>172</v>
      </c>
    </row>
    <row r="8" spans="1:12" x14ac:dyDescent="0.25">
      <c r="B8" s="38" t="s">
        <v>84</v>
      </c>
      <c r="C8" s="17" t="s">
        <v>88</v>
      </c>
      <c r="E8" s="39"/>
      <c r="F8" s="40" t="s">
        <v>237</v>
      </c>
      <c r="G8" s="40" t="s">
        <v>237</v>
      </c>
      <c r="H8" s="39"/>
      <c r="L8" s="22" t="s">
        <v>173</v>
      </c>
    </row>
    <row r="9" spans="1:12" ht="24" customHeight="1" x14ac:dyDescent="0.25">
      <c r="B9" s="38" t="s">
        <v>89</v>
      </c>
      <c r="C9" s="17" t="s">
        <v>90</v>
      </c>
      <c r="E9" s="40" t="s">
        <v>180</v>
      </c>
      <c r="F9" s="43">
        <v>0.32</v>
      </c>
      <c r="G9" s="43">
        <v>0.23</v>
      </c>
      <c r="H9" s="39"/>
      <c r="L9" s="22" t="s">
        <v>239</v>
      </c>
    </row>
    <row r="10" spans="1:12" x14ac:dyDescent="0.25">
      <c r="B10" s="38" t="s">
        <v>85</v>
      </c>
      <c r="C10" s="19">
        <v>44834</v>
      </c>
      <c r="E10" s="40" t="s">
        <v>181</v>
      </c>
      <c r="F10" s="43">
        <v>0.21</v>
      </c>
      <c r="G10" s="43">
        <v>0.25</v>
      </c>
      <c r="H10" s="39"/>
    </row>
    <row r="11" spans="1:12" x14ac:dyDescent="0.25">
      <c r="B11" s="38" t="s">
        <v>150</v>
      </c>
      <c r="C11" s="19" t="s">
        <v>151</v>
      </c>
      <c r="E11" s="40" t="s">
        <v>116</v>
      </c>
      <c r="F11" s="43">
        <v>0.16</v>
      </c>
      <c r="G11" s="43">
        <v>0.12</v>
      </c>
      <c r="H11" s="39"/>
    </row>
    <row r="12" spans="1:12" x14ac:dyDescent="0.25">
      <c r="B12" s="38" t="s">
        <v>60</v>
      </c>
      <c r="C12" s="18">
        <f>C17*C7</f>
        <v>13386201972</v>
      </c>
    </row>
    <row r="13" spans="1:12" x14ac:dyDescent="0.25">
      <c r="B13" s="38" t="s">
        <v>91</v>
      </c>
      <c r="C13" s="20">
        <v>137203473</v>
      </c>
      <c r="D13" t="s">
        <v>205</v>
      </c>
    </row>
    <row r="14" spans="1:12" x14ac:dyDescent="0.25">
      <c r="B14" s="38" t="s">
        <v>94</v>
      </c>
      <c r="C14" s="17">
        <v>0.23</v>
      </c>
    </row>
    <row r="15" spans="1:12" x14ac:dyDescent="0.25">
      <c r="B15" s="38" t="s">
        <v>92</v>
      </c>
      <c r="C15" s="20">
        <v>377650449</v>
      </c>
      <c r="D15" t="s">
        <v>204</v>
      </c>
    </row>
    <row r="16" spans="1:12" x14ac:dyDescent="0.25">
      <c r="B16" s="38" t="s">
        <v>94</v>
      </c>
      <c r="C16" s="17">
        <v>0.23</v>
      </c>
    </row>
    <row r="17" spans="2:33" x14ac:dyDescent="0.25">
      <c r="B17" s="38" t="s">
        <v>95</v>
      </c>
      <c r="C17" s="20">
        <f>SUM(C13,C15)</f>
        <v>514853922</v>
      </c>
    </row>
    <row r="18" spans="2:33" x14ac:dyDescent="0.25">
      <c r="B18" s="1"/>
    </row>
    <row r="19" spans="2:33" x14ac:dyDescent="0.25">
      <c r="B19" s="35" t="s">
        <v>96</v>
      </c>
      <c r="C19" s="36"/>
      <c r="D19" s="36"/>
      <c r="E19" s="36"/>
      <c r="F19" s="36"/>
      <c r="G19" s="37"/>
      <c r="K19" s="35" t="s">
        <v>207</v>
      </c>
      <c r="L19" s="35"/>
      <c r="M19" s="35"/>
      <c r="N19" s="35"/>
      <c r="O19" s="35"/>
      <c r="P19" s="35"/>
      <c r="Q19" s="35"/>
      <c r="R19" s="35"/>
      <c r="S19" s="35"/>
      <c r="U19" s="35" t="s">
        <v>40</v>
      </c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</row>
    <row r="20" spans="2:33" x14ac:dyDescent="0.25">
      <c r="B20" s="44" t="s">
        <v>117</v>
      </c>
      <c r="C20" s="33"/>
      <c r="D20" s="33"/>
      <c r="E20" s="33"/>
      <c r="F20" s="33"/>
      <c r="G20" s="34"/>
      <c r="K20" s="44" t="s">
        <v>208</v>
      </c>
      <c r="L20" s="33"/>
      <c r="M20" s="33"/>
      <c r="N20" s="33"/>
      <c r="O20" s="33"/>
      <c r="P20" s="33"/>
      <c r="Q20" s="33"/>
      <c r="R20" s="33"/>
      <c r="S20" s="34"/>
      <c r="U20" s="48" t="s">
        <v>141</v>
      </c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4"/>
    </row>
    <row r="21" spans="2:33" x14ac:dyDescent="0.25">
      <c r="B21" s="44" t="s">
        <v>236</v>
      </c>
      <c r="C21" s="33"/>
      <c r="D21" s="33"/>
      <c r="E21" s="33"/>
      <c r="F21" s="33"/>
      <c r="G21" s="34"/>
      <c r="K21" s="45"/>
      <c r="L21" s="46"/>
      <c r="M21" s="46"/>
      <c r="N21" s="46"/>
      <c r="O21" s="46"/>
      <c r="P21" s="46"/>
      <c r="Q21" s="46"/>
      <c r="R21" s="46"/>
      <c r="S21" s="47"/>
      <c r="U21" s="44" t="s">
        <v>142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4"/>
    </row>
    <row r="22" spans="2:33" ht="30" x14ac:dyDescent="0.25">
      <c r="B22" s="44" t="s">
        <v>118</v>
      </c>
      <c r="C22" s="33"/>
      <c r="D22" s="33"/>
      <c r="E22" s="33"/>
      <c r="F22" s="33"/>
      <c r="G22" s="34"/>
      <c r="K22" s="45" t="s">
        <v>209</v>
      </c>
      <c r="L22" s="46"/>
      <c r="M22" s="46"/>
      <c r="N22" s="46"/>
      <c r="O22" s="46"/>
      <c r="P22" s="46"/>
      <c r="Q22" s="46"/>
      <c r="R22" s="46"/>
      <c r="S22" s="47"/>
      <c r="U22" s="44" t="s">
        <v>143</v>
      </c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4"/>
    </row>
    <row r="23" spans="2:33" x14ac:dyDescent="0.25">
      <c r="B23" s="44" t="s">
        <v>119</v>
      </c>
      <c r="C23" s="33"/>
      <c r="D23" s="33"/>
      <c r="E23" s="33"/>
      <c r="F23" s="33"/>
      <c r="G23" s="34"/>
      <c r="K23" s="44" t="s">
        <v>210</v>
      </c>
      <c r="L23" s="33"/>
      <c r="M23" s="33"/>
      <c r="N23" s="33"/>
      <c r="O23" s="33"/>
      <c r="P23" s="33"/>
      <c r="Q23" s="33"/>
      <c r="R23" s="33"/>
      <c r="S23" s="34"/>
      <c r="U23" s="44" t="s">
        <v>144</v>
      </c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4"/>
    </row>
    <row r="24" spans="2:33" x14ac:dyDescent="0.25">
      <c r="B24" s="44" t="s">
        <v>97</v>
      </c>
      <c r="C24" s="33"/>
      <c r="D24" s="33"/>
      <c r="E24" s="33"/>
      <c r="F24" s="33"/>
      <c r="G24" s="34"/>
      <c r="K24" s="44" t="s">
        <v>233</v>
      </c>
      <c r="L24" s="33"/>
      <c r="M24" s="33"/>
      <c r="N24" s="33"/>
      <c r="O24" s="33"/>
      <c r="P24" s="33"/>
      <c r="Q24" s="33"/>
      <c r="R24" s="33"/>
      <c r="S24" s="34"/>
      <c r="U24" s="44" t="s">
        <v>145</v>
      </c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4"/>
    </row>
    <row r="25" spans="2:33" x14ac:dyDescent="0.25">
      <c r="B25" s="44" t="s">
        <v>98</v>
      </c>
      <c r="C25" s="33"/>
      <c r="D25" s="33"/>
      <c r="E25" s="33"/>
      <c r="F25" s="33"/>
      <c r="G25" s="34"/>
      <c r="L25" s="1"/>
      <c r="U25" s="44" t="s">
        <v>146</v>
      </c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4"/>
    </row>
    <row r="26" spans="2:33" x14ac:dyDescent="0.25">
      <c r="B26" s="44" t="s">
        <v>99</v>
      </c>
      <c r="C26" s="33"/>
      <c r="D26" s="33"/>
      <c r="E26" s="33"/>
      <c r="F26" s="33"/>
      <c r="G26" s="34"/>
      <c r="U26" s="44" t="s">
        <v>147</v>
      </c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4"/>
    </row>
    <row r="27" spans="2:33" x14ac:dyDescent="0.25">
      <c r="B27" s="1"/>
      <c r="U27" s="44" t="s">
        <v>148</v>
      </c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4"/>
    </row>
    <row r="28" spans="2:33" x14ac:dyDescent="0.25">
      <c r="B28" s="35" t="s">
        <v>100</v>
      </c>
      <c r="C28" s="35"/>
      <c r="D28" s="35"/>
      <c r="E28" s="35"/>
      <c r="F28" s="26"/>
      <c r="K28" s="35" t="s">
        <v>211</v>
      </c>
      <c r="L28" s="35"/>
      <c r="M28" s="35"/>
      <c r="N28" s="35"/>
      <c r="O28" s="35"/>
      <c r="P28" s="35"/>
      <c r="Q28" s="35"/>
      <c r="R28" s="35"/>
      <c r="U28" s="44" t="s">
        <v>149</v>
      </c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4"/>
    </row>
    <row r="29" spans="2:33" x14ac:dyDescent="0.25">
      <c r="B29" s="44" t="s">
        <v>101</v>
      </c>
      <c r="C29" s="33"/>
      <c r="D29" s="33"/>
      <c r="E29" s="33"/>
      <c r="F29" s="34"/>
      <c r="K29" s="44" t="s">
        <v>212</v>
      </c>
      <c r="L29" s="33"/>
      <c r="M29" s="33"/>
      <c r="N29" s="33"/>
      <c r="O29" s="33"/>
      <c r="P29" s="33"/>
      <c r="Q29" s="33"/>
      <c r="R29" s="34"/>
      <c r="U29" s="44" t="s">
        <v>152</v>
      </c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4"/>
    </row>
    <row r="30" spans="2:33" x14ac:dyDescent="0.25">
      <c r="B30" s="44" t="s">
        <v>107</v>
      </c>
      <c r="C30" s="33"/>
      <c r="D30" s="33"/>
      <c r="E30" s="33"/>
      <c r="F30" s="34"/>
      <c r="K30" s="44" t="s">
        <v>213</v>
      </c>
      <c r="L30" s="33"/>
      <c r="M30" s="33"/>
      <c r="N30" s="33"/>
      <c r="O30" s="33"/>
      <c r="P30" s="33"/>
      <c r="Q30" s="33"/>
      <c r="R30" s="34"/>
      <c r="U30" s="44" t="s">
        <v>153</v>
      </c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4"/>
    </row>
    <row r="31" spans="2:33" x14ac:dyDescent="0.25">
      <c r="B31" s="44" t="s">
        <v>108</v>
      </c>
      <c r="C31" s="33"/>
      <c r="D31" s="33"/>
      <c r="E31" s="33"/>
      <c r="F31" s="34"/>
      <c r="K31" s="44" t="s">
        <v>214</v>
      </c>
      <c r="L31" s="33"/>
      <c r="M31" s="33"/>
      <c r="N31" s="33"/>
      <c r="O31" s="33"/>
      <c r="P31" s="33"/>
      <c r="Q31" s="33"/>
      <c r="R31" s="34"/>
      <c r="U31" s="44" t="s">
        <v>216</v>
      </c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4"/>
    </row>
    <row r="32" spans="2:33" x14ac:dyDescent="0.25">
      <c r="B32" s="44" t="s">
        <v>109</v>
      </c>
      <c r="C32" s="33"/>
      <c r="D32" s="33"/>
      <c r="E32" s="33"/>
      <c r="F32" s="34"/>
      <c r="K32" s="44" t="s">
        <v>215</v>
      </c>
      <c r="L32" s="33"/>
      <c r="M32" s="33"/>
      <c r="N32" s="33"/>
      <c r="O32" s="33"/>
      <c r="P32" s="33"/>
      <c r="Q32" s="33"/>
      <c r="R32" s="34"/>
      <c r="U32" s="44" t="s">
        <v>217</v>
      </c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4"/>
    </row>
    <row r="33" spans="2:33" ht="36" customHeight="1" x14ac:dyDescent="0.25">
      <c r="B33" s="44" t="s">
        <v>110</v>
      </c>
      <c r="C33" s="33"/>
      <c r="D33" s="33"/>
      <c r="E33" s="33"/>
      <c r="F33" s="34"/>
      <c r="K33" s="45" t="s">
        <v>234</v>
      </c>
      <c r="L33" s="46"/>
      <c r="M33" s="46"/>
      <c r="N33" s="46"/>
      <c r="O33" s="46"/>
      <c r="P33" s="46"/>
      <c r="Q33" s="46"/>
      <c r="R33" s="47"/>
      <c r="U33" s="27" t="s">
        <v>219</v>
      </c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4"/>
    </row>
    <row r="34" spans="2:33" x14ac:dyDescent="0.25">
      <c r="U34" s="27" t="s">
        <v>220</v>
      </c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4"/>
    </row>
    <row r="36" spans="2:33" x14ac:dyDescent="0.25">
      <c r="B36" s="35" t="s">
        <v>111</v>
      </c>
      <c r="C36" s="35"/>
      <c r="D36" s="35"/>
      <c r="E36" s="35"/>
      <c r="F36" s="35"/>
      <c r="K36" s="35" t="s">
        <v>225</v>
      </c>
      <c r="L36" s="35"/>
      <c r="M36" s="35"/>
      <c r="N36" s="35"/>
      <c r="O36" s="35"/>
      <c r="P36" s="35"/>
      <c r="Q36" s="35"/>
      <c r="R36" s="35"/>
      <c r="U36" s="35" t="s">
        <v>102</v>
      </c>
      <c r="V36" s="35"/>
      <c r="W36" s="35"/>
      <c r="X36" s="35"/>
      <c r="Y36" s="35"/>
      <c r="Z36" s="35"/>
      <c r="AA36" s="35"/>
      <c r="AB36" s="26"/>
    </row>
    <row r="37" spans="2:33" x14ac:dyDescent="0.25">
      <c r="B37" s="44" t="s">
        <v>112</v>
      </c>
      <c r="C37" s="33"/>
      <c r="D37" s="33"/>
      <c r="E37" s="33"/>
      <c r="F37" s="34"/>
      <c r="K37" s="44" t="s">
        <v>226</v>
      </c>
      <c r="L37" s="33"/>
      <c r="M37" s="33"/>
      <c r="N37" s="33"/>
      <c r="O37" s="33"/>
      <c r="P37" s="33"/>
      <c r="Q37" s="33"/>
      <c r="R37" s="34"/>
      <c r="U37" s="48" t="s">
        <v>154</v>
      </c>
      <c r="V37" s="33"/>
      <c r="W37" s="33"/>
      <c r="X37" s="33"/>
      <c r="Y37" s="33"/>
      <c r="Z37" s="33"/>
      <c r="AA37" s="33"/>
      <c r="AB37" s="34"/>
    </row>
    <row r="38" spans="2:33" x14ac:dyDescent="0.25">
      <c r="B38" s="44" t="s">
        <v>113</v>
      </c>
      <c r="C38" s="33"/>
      <c r="D38" s="33"/>
      <c r="E38" s="33"/>
      <c r="F38" s="34"/>
      <c r="K38" s="44" t="s">
        <v>227</v>
      </c>
      <c r="L38" s="33"/>
      <c r="M38" s="33"/>
      <c r="N38" s="33"/>
      <c r="O38" s="33"/>
      <c r="P38" s="33"/>
      <c r="Q38" s="33"/>
      <c r="R38" s="34"/>
      <c r="U38" s="44" t="s">
        <v>155</v>
      </c>
      <c r="V38" s="33"/>
      <c r="W38" s="33"/>
      <c r="X38" s="33"/>
      <c r="Y38" s="33"/>
      <c r="Z38" s="33"/>
      <c r="AA38" s="33"/>
      <c r="AB38" s="34"/>
    </row>
    <row r="39" spans="2:33" x14ac:dyDescent="0.25">
      <c r="B39" s="44" t="s">
        <v>114</v>
      </c>
      <c r="C39" s="33"/>
      <c r="D39" s="33"/>
      <c r="E39" s="33"/>
      <c r="F39" s="34"/>
      <c r="K39" s="44" t="s">
        <v>228</v>
      </c>
      <c r="L39" s="33"/>
      <c r="M39" s="33"/>
      <c r="N39" s="33"/>
      <c r="O39" s="33"/>
      <c r="P39" s="33"/>
      <c r="Q39" s="33"/>
      <c r="R39" s="34"/>
      <c r="U39" s="44" t="s">
        <v>156</v>
      </c>
      <c r="V39" s="33"/>
      <c r="W39" s="33"/>
      <c r="X39" s="33"/>
      <c r="Y39" s="33"/>
      <c r="Z39" s="33"/>
      <c r="AA39" s="33"/>
      <c r="AB39" s="34"/>
    </row>
    <row r="40" spans="2:33" x14ac:dyDescent="0.25">
      <c r="B40" s="44" t="s">
        <v>115</v>
      </c>
      <c r="C40" s="33"/>
      <c r="D40" s="33"/>
      <c r="E40" s="33"/>
      <c r="F40" s="34"/>
      <c r="K40" s="44" t="s">
        <v>229</v>
      </c>
      <c r="L40" s="33"/>
      <c r="M40" s="33"/>
      <c r="N40" s="33"/>
      <c r="O40" s="33"/>
      <c r="P40" s="33"/>
      <c r="Q40" s="33"/>
      <c r="R40" s="34"/>
      <c r="U40" s="44" t="s">
        <v>157</v>
      </c>
      <c r="V40" s="33"/>
      <c r="W40" s="33"/>
      <c r="X40" s="33"/>
      <c r="Y40" s="33"/>
      <c r="Z40" s="33"/>
      <c r="AA40" s="33"/>
      <c r="AB40" s="34"/>
    </row>
    <row r="41" spans="2:33" x14ac:dyDescent="0.25">
      <c r="K41" s="44" t="s">
        <v>230</v>
      </c>
      <c r="L41" s="33"/>
      <c r="M41" s="33"/>
      <c r="N41" s="33"/>
      <c r="O41" s="33"/>
      <c r="P41" s="33"/>
      <c r="Q41" s="33"/>
      <c r="R41" s="34"/>
      <c r="U41" s="44" t="s">
        <v>158</v>
      </c>
      <c r="V41" s="33">
        <v>0.1535</v>
      </c>
      <c r="W41" s="33"/>
      <c r="X41" s="33"/>
      <c r="Y41" s="33"/>
      <c r="Z41" s="33"/>
      <c r="AA41" s="33"/>
      <c r="AB41" s="34"/>
    </row>
    <row r="42" spans="2:33" x14ac:dyDescent="0.25">
      <c r="K42" s="44" t="s">
        <v>231</v>
      </c>
      <c r="L42" s="33"/>
      <c r="M42" s="33"/>
      <c r="N42" s="33"/>
      <c r="O42" s="33"/>
      <c r="P42" s="33"/>
      <c r="Q42" s="33"/>
      <c r="R42" s="34"/>
      <c r="U42" s="44" t="s">
        <v>221</v>
      </c>
      <c r="V42" s="33"/>
      <c r="W42" s="33"/>
      <c r="X42" s="33"/>
      <c r="Y42" s="33"/>
      <c r="Z42" s="33"/>
      <c r="AA42" s="33"/>
      <c r="AB42" s="34"/>
    </row>
    <row r="43" spans="2:33" x14ac:dyDescent="0.25">
      <c r="U43" s="44" t="s">
        <v>222</v>
      </c>
      <c r="V43" s="33"/>
      <c r="W43" s="33"/>
      <c r="X43" s="33"/>
      <c r="Y43" s="33"/>
      <c r="Z43" s="33"/>
      <c r="AA43" s="33"/>
      <c r="AB43" s="34"/>
    </row>
    <row r="44" spans="2:33" x14ac:dyDescent="0.25">
      <c r="U44" s="44" t="s">
        <v>223</v>
      </c>
      <c r="V44" s="33"/>
      <c r="W44" s="33"/>
      <c r="X44" s="33"/>
      <c r="Y44" s="33"/>
      <c r="Z44" s="33"/>
      <c r="AA44" s="33"/>
      <c r="AB44" s="34"/>
    </row>
    <row r="45" spans="2:33" x14ac:dyDescent="0.25">
      <c r="U45" s="44" t="s">
        <v>224</v>
      </c>
      <c r="V45" s="33"/>
      <c r="W45" s="33"/>
      <c r="X45" s="33"/>
      <c r="Y45" s="33"/>
      <c r="Z45" s="33"/>
      <c r="AA45" s="33"/>
      <c r="AB45" s="34"/>
    </row>
    <row r="47" spans="2:33" x14ac:dyDescent="0.25">
      <c r="B47" s="35" t="s">
        <v>120</v>
      </c>
      <c r="C47" s="35"/>
      <c r="D47" s="35"/>
      <c r="E47" s="35"/>
      <c r="F47" s="35"/>
      <c r="K47" s="35" t="s">
        <v>175</v>
      </c>
      <c r="L47" s="35"/>
      <c r="M47" s="35"/>
      <c r="N47" s="35"/>
      <c r="O47" s="35"/>
      <c r="P47" s="35"/>
      <c r="Q47" s="26"/>
      <c r="U47" s="35" t="s">
        <v>159</v>
      </c>
      <c r="V47" s="35"/>
      <c r="W47" s="35"/>
      <c r="X47" s="35"/>
      <c r="Y47" s="35"/>
      <c r="Z47" s="35"/>
      <c r="AA47" s="35"/>
      <c r="AB47" s="35"/>
      <c r="AC47" s="35"/>
      <c r="AD47" s="26"/>
    </row>
    <row r="48" spans="2:33" x14ac:dyDescent="0.25">
      <c r="B48" s="44" t="s">
        <v>121</v>
      </c>
      <c r="C48" s="33"/>
      <c r="D48" s="33"/>
      <c r="E48" s="33"/>
      <c r="F48" s="34"/>
      <c r="K48" s="44" t="s">
        <v>176</v>
      </c>
      <c r="L48" s="33"/>
      <c r="M48" s="33"/>
      <c r="N48" s="33"/>
      <c r="O48" s="33"/>
      <c r="P48" s="33"/>
      <c r="Q48" s="34"/>
      <c r="U48" s="48" t="s">
        <v>160</v>
      </c>
      <c r="V48" s="33"/>
      <c r="W48" s="33"/>
      <c r="X48" s="33"/>
      <c r="Y48" s="33"/>
      <c r="Z48" s="33"/>
      <c r="AA48" s="33"/>
      <c r="AB48" s="33"/>
      <c r="AC48" s="33"/>
      <c r="AD48" s="34"/>
    </row>
    <row r="49" spans="2:33" x14ac:dyDescent="0.25">
      <c r="B49" s="44" t="s">
        <v>122</v>
      </c>
      <c r="C49" s="33"/>
      <c r="D49" s="33"/>
      <c r="E49" s="33"/>
      <c r="F49" s="34"/>
      <c r="K49" s="44" t="s">
        <v>177</v>
      </c>
      <c r="L49" s="33"/>
      <c r="M49" s="33"/>
      <c r="N49" s="33"/>
      <c r="O49" s="33"/>
      <c r="P49" s="33"/>
      <c r="Q49" s="34"/>
      <c r="U49" s="44" t="s">
        <v>161</v>
      </c>
      <c r="V49" s="33"/>
      <c r="W49" s="33"/>
      <c r="X49" s="33"/>
      <c r="Y49" s="33"/>
      <c r="Z49" s="33"/>
      <c r="AA49" s="33"/>
      <c r="AB49" s="33"/>
      <c r="AC49" s="33"/>
      <c r="AD49" s="34"/>
    </row>
    <row r="50" spans="2:33" x14ac:dyDescent="0.25">
      <c r="B50" s="44" t="s">
        <v>123</v>
      </c>
      <c r="C50" s="33"/>
      <c r="D50" s="33"/>
      <c r="E50" s="33"/>
      <c r="F50" s="34"/>
      <c r="K50" s="44" t="s">
        <v>178</v>
      </c>
      <c r="L50" s="33"/>
      <c r="M50" s="33"/>
      <c r="N50" s="33"/>
      <c r="O50" s="33"/>
      <c r="P50" s="33"/>
      <c r="Q50" s="34"/>
      <c r="U50" s="44" t="s">
        <v>162</v>
      </c>
      <c r="V50" s="33"/>
      <c r="W50" s="33"/>
      <c r="X50" s="33"/>
      <c r="Y50" s="33"/>
      <c r="Z50" s="33"/>
      <c r="AA50" s="33"/>
      <c r="AB50" s="33"/>
      <c r="AC50" s="33"/>
      <c r="AD50" s="34"/>
    </row>
    <row r="51" spans="2:33" x14ac:dyDescent="0.25">
      <c r="B51" s="44" t="s">
        <v>124</v>
      </c>
      <c r="C51" s="33"/>
      <c r="D51" s="33"/>
      <c r="E51" s="33"/>
      <c r="F51" s="34"/>
      <c r="K51" s="44" t="s">
        <v>179</v>
      </c>
      <c r="L51" s="33"/>
      <c r="M51" s="33"/>
      <c r="N51" s="33"/>
      <c r="O51" s="33"/>
      <c r="P51" s="33"/>
      <c r="Q51" s="34"/>
      <c r="U51" s="44" t="s">
        <v>163</v>
      </c>
      <c r="V51" s="33"/>
      <c r="W51" s="33"/>
      <c r="X51" s="33"/>
      <c r="Y51" s="33"/>
      <c r="Z51" s="33"/>
      <c r="AA51" s="33"/>
      <c r="AB51" s="33"/>
      <c r="AC51" s="33"/>
      <c r="AD51" s="34"/>
    </row>
    <row r="52" spans="2:33" x14ac:dyDescent="0.25">
      <c r="B52" s="44" t="s">
        <v>125</v>
      </c>
      <c r="C52" s="33"/>
      <c r="D52" s="33"/>
      <c r="E52" s="33"/>
      <c r="F52" s="34"/>
      <c r="U52" s="44" t="s">
        <v>164</v>
      </c>
      <c r="V52" s="33"/>
      <c r="W52" s="33"/>
      <c r="X52" s="33"/>
      <c r="Y52" s="33"/>
      <c r="Z52" s="33"/>
      <c r="AA52" s="33"/>
      <c r="AB52" s="33"/>
      <c r="AC52" s="33"/>
      <c r="AD52" s="34"/>
    </row>
    <row r="53" spans="2:33" x14ac:dyDescent="0.25">
      <c r="B53" s="44" t="s">
        <v>126</v>
      </c>
      <c r="C53" s="33"/>
      <c r="D53" s="33"/>
      <c r="E53" s="33"/>
      <c r="F53" s="34"/>
      <c r="U53" s="44" t="s">
        <v>165</v>
      </c>
      <c r="V53" s="33"/>
      <c r="W53" s="33"/>
      <c r="X53" s="33"/>
      <c r="Y53" s="33"/>
      <c r="Z53" s="33"/>
      <c r="AA53" s="33"/>
      <c r="AB53" s="33"/>
      <c r="AC53" s="33"/>
      <c r="AD53" s="34"/>
    </row>
    <row r="54" spans="2:33" x14ac:dyDescent="0.25">
      <c r="B54" s="44" t="s">
        <v>127</v>
      </c>
      <c r="C54" s="33"/>
      <c r="D54" s="33"/>
      <c r="E54" s="33"/>
      <c r="F54" s="34"/>
      <c r="U54" s="44" t="s">
        <v>166</v>
      </c>
      <c r="V54" s="33"/>
      <c r="W54" s="33"/>
      <c r="X54" s="33"/>
      <c r="Y54" s="33"/>
      <c r="Z54" s="33"/>
      <c r="AA54" s="33"/>
      <c r="AB54" s="33"/>
      <c r="AC54" s="33"/>
      <c r="AD54" s="34"/>
    </row>
    <row r="55" spans="2:33" x14ac:dyDescent="0.25">
      <c r="B55" s="44" t="s">
        <v>128</v>
      </c>
      <c r="C55" s="33"/>
      <c r="D55" s="33"/>
      <c r="E55" s="33"/>
      <c r="F55" s="34"/>
      <c r="U55" s="44" t="s">
        <v>167</v>
      </c>
      <c r="V55" s="33"/>
      <c r="W55" s="33"/>
      <c r="X55" s="33"/>
      <c r="Y55" s="33"/>
      <c r="Z55" s="33"/>
      <c r="AA55" s="33"/>
      <c r="AB55" s="33"/>
      <c r="AC55" s="33"/>
      <c r="AD55" s="34"/>
    </row>
    <row r="56" spans="2:33" x14ac:dyDescent="0.25">
      <c r="B56" s="44" t="s">
        <v>129</v>
      </c>
      <c r="C56" s="33"/>
      <c r="D56" s="33"/>
      <c r="E56" s="33"/>
      <c r="F56" s="34"/>
      <c r="U56" s="44" t="s">
        <v>168</v>
      </c>
      <c r="V56" s="33"/>
      <c r="W56" s="33"/>
      <c r="X56" s="33"/>
      <c r="Y56" s="33"/>
      <c r="Z56" s="33"/>
      <c r="AA56" s="33"/>
      <c r="AB56" s="33"/>
      <c r="AC56" s="33"/>
      <c r="AD56" s="34"/>
    </row>
    <row r="57" spans="2:33" x14ac:dyDescent="0.25">
      <c r="B57" s="44" t="s">
        <v>130</v>
      </c>
      <c r="C57" s="33"/>
      <c r="D57" s="33"/>
      <c r="E57" s="33"/>
      <c r="F57" s="34"/>
      <c r="U57" s="44" t="s">
        <v>169</v>
      </c>
      <c r="V57" s="33"/>
      <c r="W57" s="33"/>
      <c r="X57" s="33"/>
      <c r="Y57" s="33"/>
      <c r="Z57" s="33"/>
      <c r="AA57" s="33"/>
      <c r="AB57" s="33"/>
      <c r="AC57" s="33"/>
      <c r="AD57" s="34"/>
    </row>
    <row r="58" spans="2:33" x14ac:dyDescent="0.25">
      <c r="B58" s="44" t="s">
        <v>131</v>
      </c>
      <c r="C58" s="33"/>
      <c r="D58" s="33"/>
      <c r="E58" s="33"/>
      <c r="F58" s="34"/>
      <c r="U58" s="44" t="s">
        <v>174</v>
      </c>
      <c r="V58" s="33"/>
      <c r="W58" s="33"/>
      <c r="X58" s="33"/>
      <c r="Y58" s="33"/>
      <c r="Z58" s="33"/>
      <c r="AA58" s="33"/>
      <c r="AB58" s="33"/>
      <c r="AC58" s="33"/>
      <c r="AD58" s="34"/>
    </row>
    <row r="59" spans="2:33" x14ac:dyDescent="0.25">
      <c r="B59" s="44" t="s">
        <v>132</v>
      </c>
      <c r="C59" s="33"/>
      <c r="D59" s="33"/>
      <c r="E59" s="33"/>
      <c r="F59" s="34"/>
    </row>
    <row r="61" spans="2:33" x14ac:dyDescent="0.25">
      <c r="B61" s="35" t="s">
        <v>133</v>
      </c>
      <c r="C61" s="35"/>
      <c r="D61" s="35"/>
      <c r="E61" s="35"/>
      <c r="F61" s="26"/>
      <c r="U61" s="35" t="s">
        <v>182</v>
      </c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2:33" x14ac:dyDescent="0.25">
      <c r="B62" s="28" t="s">
        <v>134</v>
      </c>
      <c r="F62" s="29"/>
      <c r="U62" s="28" t="s">
        <v>183</v>
      </c>
      <c r="AG62" s="29"/>
    </row>
    <row r="63" spans="2:33" x14ac:dyDescent="0.25">
      <c r="B63" s="28" t="s">
        <v>135</v>
      </c>
      <c r="F63" s="29"/>
      <c r="U63" s="28" t="s">
        <v>184</v>
      </c>
      <c r="AG63" s="29"/>
    </row>
    <row r="64" spans="2:33" x14ac:dyDescent="0.25">
      <c r="B64" s="28" t="s">
        <v>136</v>
      </c>
      <c r="F64" s="29"/>
      <c r="U64" s="28" t="s">
        <v>185</v>
      </c>
      <c r="AG64" s="29"/>
    </row>
    <row r="65" spans="2:33" x14ac:dyDescent="0.25">
      <c r="B65" s="28" t="s">
        <v>137</v>
      </c>
      <c r="F65" s="29"/>
      <c r="U65" s="28" t="s">
        <v>186</v>
      </c>
      <c r="AG65" s="29"/>
    </row>
    <row r="66" spans="2:33" x14ac:dyDescent="0.25">
      <c r="B66" s="28" t="s">
        <v>138</v>
      </c>
      <c r="F66" s="29"/>
      <c r="U66" s="28" t="s">
        <v>187</v>
      </c>
      <c r="AG66" s="29"/>
    </row>
    <row r="67" spans="2:33" x14ac:dyDescent="0.25">
      <c r="B67" s="28" t="s">
        <v>139</v>
      </c>
      <c r="F67" s="29"/>
      <c r="U67" s="28" t="s">
        <v>188</v>
      </c>
      <c r="AG67" s="29"/>
    </row>
    <row r="68" spans="2:33" x14ac:dyDescent="0.25">
      <c r="B68" s="30" t="s">
        <v>140</v>
      </c>
      <c r="C68" s="31"/>
      <c r="D68" s="31"/>
      <c r="E68" s="31"/>
      <c r="F68" s="32"/>
      <c r="U68" s="28" t="s">
        <v>189</v>
      </c>
      <c r="AG68" s="29"/>
    </row>
    <row r="69" spans="2:33" x14ac:dyDescent="0.25">
      <c r="U69" s="28" t="s">
        <v>190</v>
      </c>
      <c r="AG69" s="29"/>
    </row>
    <row r="70" spans="2:33" x14ac:dyDescent="0.25">
      <c r="U70" s="28" t="s">
        <v>191</v>
      </c>
      <c r="AG70" s="29"/>
    </row>
    <row r="71" spans="2:33" x14ac:dyDescent="0.25">
      <c r="U71" s="28" t="s">
        <v>192</v>
      </c>
      <c r="AG71" s="29"/>
    </row>
    <row r="72" spans="2:33" x14ac:dyDescent="0.25">
      <c r="U72" s="28" t="s">
        <v>193</v>
      </c>
      <c r="AG72" s="29"/>
    </row>
    <row r="73" spans="2:33" x14ac:dyDescent="0.25">
      <c r="U73" s="28" t="s">
        <v>194</v>
      </c>
      <c r="AG73" s="29"/>
    </row>
    <row r="74" spans="2:33" x14ac:dyDescent="0.25">
      <c r="U74" s="28" t="s">
        <v>195</v>
      </c>
      <c r="AG74" s="29"/>
    </row>
    <row r="75" spans="2:33" x14ac:dyDescent="0.25">
      <c r="U75" s="28" t="s">
        <v>196</v>
      </c>
      <c r="AG75" s="29"/>
    </row>
    <row r="76" spans="2:33" x14ac:dyDescent="0.25">
      <c r="U76" s="28" t="s">
        <v>197</v>
      </c>
      <c r="AG76" s="29"/>
    </row>
    <row r="77" spans="2:33" x14ac:dyDescent="0.25">
      <c r="U77" s="28" t="s">
        <v>200</v>
      </c>
      <c r="AG77" s="29"/>
    </row>
    <row r="78" spans="2:33" x14ac:dyDescent="0.25">
      <c r="U78" s="28" t="s">
        <v>202</v>
      </c>
      <c r="AG78" s="29"/>
    </row>
    <row r="79" spans="2:33" x14ac:dyDescent="0.25">
      <c r="U79" s="28" t="s">
        <v>203</v>
      </c>
      <c r="AG79" s="29"/>
    </row>
    <row r="80" spans="2:33" x14ac:dyDescent="0.25">
      <c r="U80" s="28" t="s">
        <v>206</v>
      </c>
      <c r="AG80" s="29"/>
    </row>
    <row r="81" spans="21:33" x14ac:dyDescent="0.25">
      <c r="U81" s="30" t="s">
        <v>235</v>
      </c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2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1A467-5148-42F9-96DA-8C6649E27F5C}">
  <dimension ref="B3:Q115"/>
  <sheetViews>
    <sheetView showGridLines="0" tabSelected="1" zoomScale="140" zoomScaleNormal="140" workbookViewId="0">
      <pane xSplit="2" ySplit="12" topLeftCell="F91" activePane="bottomRight" state="frozen"/>
      <selection pane="topRight" activeCell="C1" sqref="C1"/>
      <selection pane="bottomLeft" activeCell="A13" sqref="A13"/>
      <selection pane="bottomRight" activeCell="I107" sqref="I107"/>
    </sheetView>
  </sheetViews>
  <sheetFormatPr defaultRowHeight="15" x14ac:dyDescent="0.25"/>
  <cols>
    <col min="2" max="2" width="22.28515625" customWidth="1"/>
    <col min="3" max="3" width="14.5703125" customWidth="1"/>
    <col min="4" max="5" width="13.140625" bestFit="1" customWidth="1"/>
    <col min="6" max="6" width="13.5703125" bestFit="1" customWidth="1"/>
    <col min="7" max="7" width="13.140625" bestFit="1" customWidth="1"/>
    <col min="8" max="8" width="13.5703125" bestFit="1" customWidth="1"/>
    <col min="9" max="9" width="13.5703125" customWidth="1"/>
    <col min="10" max="10" width="10.7109375" bestFit="1" customWidth="1"/>
    <col min="11" max="12" width="10.42578125" bestFit="1" customWidth="1"/>
  </cols>
  <sheetData>
    <row r="3" spans="2:17" x14ac:dyDescent="0.25">
      <c r="B3" s="2" t="s">
        <v>7</v>
      </c>
      <c r="C3" t="s">
        <v>58</v>
      </c>
      <c r="D3" s="13">
        <v>33.19</v>
      </c>
      <c r="E3" s="2"/>
      <c r="F3" s="2"/>
    </row>
    <row r="4" spans="2:17" x14ac:dyDescent="0.25">
      <c r="B4" s="2"/>
      <c r="C4" t="s">
        <v>59</v>
      </c>
      <c r="D4">
        <v>1372</v>
      </c>
      <c r="E4" s="2"/>
      <c r="F4" s="2"/>
    </row>
    <row r="5" spans="2:17" x14ac:dyDescent="0.25">
      <c r="B5" s="2"/>
      <c r="C5" t="s">
        <v>60</v>
      </c>
      <c r="D5">
        <f>PRODUCT(D3:D4)</f>
        <v>45536.68</v>
      </c>
      <c r="E5" s="2"/>
      <c r="F5" s="2"/>
    </row>
    <row r="6" spans="2:17" x14ac:dyDescent="0.25">
      <c r="C6" t="s">
        <v>1</v>
      </c>
      <c r="D6">
        <v>720</v>
      </c>
      <c r="E6" s="2"/>
      <c r="F6" s="2"/>
    </row>
    <row r="7" spans="2:17" x14ac:dyDescent="0.25">
      <c r="C7" t="s">
        <v>57</v>
      </c>
      <c r="D7" s="6">
        <f>H60</f>
        <v>3732</v>
      </c>
      <c r="E7" s="2"/>
      <c r="F7" s="2"/>
    </row>
    <row r="8" spans="2:17" x14ac:dyDescent="0.25">
      <c r="B8" s="2"/>
      <c r="C8" t="s">
        <v>61</v>
      </c>
      <c r="D8" s="6">
        <f>SUM(D5:D7)</f>
        <v>49988.68</v>
      </c>
      <c r="E8" s="2"/>
      <c r="F8" s="2"/>
    </row>
    <row r="9" spans="2:17" x14ac:dyDescent="0.25">
      <c r="B9" s="2"/>
      <c r="C9" t="s">
        <v>241</v>
      </c>
      <c r="D9" s="6">
        <v>5900</v>
      </c>
      <c r="E9" s="2"/>
      <c r="F9" s="2"/>
    </row>
    <row r="10" spans="2:17" x14ac:dyDescent="0.25">
      <c r="B10" s="2"/>
      <c r="C10" s="2"/>
      <c r="D10" s="2"/>
      <c r="E10" s="2"/>
      <c r="F10" s="2"/>
    </row>
    <row r="11" spans="2:17" x14ac:dyDescent="0.25">
      <c r="B11" s="7" t="s">
        <v>28</v>
      </c>
      <c r="C11" s="7"/>
      <c r="D11" s="7"/>
      <c r="E11" s="7"/>
      <c r="F11" s="7"/>
    </row>
    <row r="12" spans="2:17" x14ac:dyDescent="0.25">
      <c r="B12" s="49" t="s">
        <v>8</v>
      </c>
      <c r="C12" s="50">
        <v>43008</v>
      </c>
      <c r="D12" s="50">
        <v>43373</v>
      </c>
      <c r="E12" s="50">
        <v>43738</v>
      </c>
      <c r="F12" s="50">
        <v>44104</v>
      </c>
      <c r="G12" s="50">
        <v>44469</v>
      </c>
      <c r="H12" s="50">
        <v>44834</v>
      </c>
      <c r="I12" s="50">
        <v>45199</v>
      </c>
      <c r="J12" s="16">
        <v>2023</v>
      </c>
      <c r="K12" s="16">
        <f>J12+1</f>
        <v>2024</v>
      </c>
      <c r="L12" s="16">
        <f t="shared" ref="L12:Q12" si="0">K12+1</f>
        <v>2025</v>
      </c>
      <c r="M12" s="16">
        <f t="shared" si="0"/>
        <v>2026</v>
      </c>
      <c r="N12" s="16">
        <f t="shared" si="0"/>
        <v>2027</v>
      </c>
      <c r="O12" s="16">
        <f t="shared" si="0"/>
        <v>2028</v>
      </c>
      <c r="P12" s="16">
        <f t="shared" si="0"/>
        <v>2029</v>
      </c>
      <c r="Q12" s="16">
        <f t="shared" si="0"/>
        <v>2030</v>
      </c>
    </row>
    <row r="13" spans="2:17" x14ac:dyDescent="0.25">
      <c r="B13" t="s">
        <v>29</v>
      </c>
      <c r="C13" s="4">
        <v>3576</v>
      </c>
      <c r="D13" s="4">
        <v>4005</v>
      </c>
      <c r="E13" s="4">
        <v>4475</v>
      </c>
      <c r="F13" s="4">
        <v>4463</v>
      </c>
      <c r="G13" s="4">
        <v>5301</v>
      </c>
      <c r="H13" s="4">
        <v>5919</v>
      </c>
      <c r="I13" s="4"/>
    </row>
    <row r="14" spans="2:17" x14ac:dyDescent="0.25">
      <c r="B14" t="s">
        <v>30</v>
      </c>
      <c r="C14" s="4">
        <v>-1931</v>
      </c>
      <c r="D14" s="4">
        <v>-2171</v>
      </c>
      <c r="E14" s="4">
        <v>-2401</v>
      </c>
      <c r="F14" s="4">
        <v>-2333</v>
      </c>
      <c r="G14" s="4">
        <v>-2742</v>
      </c>
      <c r="H14" s="4">
        <v>-3080</v>
      </c>
      <c r="I14" s="4"/>
    </row>
    <row r="15" spans="2:17" x14ac:dyDescent="0.25">
      <c r="B15" s="1" t="s">
        <v>62</v>
      </c>
      <c r="C15" s="5">
        <f>SUM(C13:C14)</f>
        <v>1645</v>
      </c>
      <c r="D15" s="5">
        <f t="shared" ref="D15" si="1">SUM(D13:D14)</f>
        <v>1834</v>
      </c>
      <c r="E15" s="5">
        <f t="shared" ref="E15" si="2">SUM(E13:E14)</f>
        <v>2074</v>
      </c>
      <c r="F15" s="5">
        <f>SUM(F13:F14)</f>
        <v>2130</v>
      </c>
      <c r="G15" s="5">
        <f>SUM(G13:G14)</f>
        <v>2559</v>
      </c>
      <c r="H15" s="5">
        <f>SUM(H13:H14)</f>
        <v>2839</v>
      </c>
      <c r="I15" s="5"/>
    </row>
    <row r="16" spans="2:17" x14ac:dyDescent="0.25">
      <c r="B16" t="s">
        <v>31</v>
      </c>
      <c r="C16" s="4">
        <v>-1222</v>
      </c>
      <c r="D16" s="4">
        <v>-1411</v>
      </c>
      <c r="E16" s="4">
        <v>-1510</v>
      </c>
      <c r="F16" s="4">
        <v>-2169</v>
      </c>
      <c r="G16" s="4">
        <v>-1721</v>
      </c>
      <c r="H16" s="4">
        <v>-1862</v>
      </c>
      <c r="I16" s="4"/>
    </row>
    <row r="17" spans="2:9" x14ac:dyDescent="0.25">
      <c r="B17" t="s">
        <v>32</v>
      </c>
      <c r="C17" s="4">
        <v>-201</v>
      </c>
      <c r="D17" s="4">
        <v>-206</v>
      </c>
      <c r="E17" s="4">
        <v>-208</v>
      </c>
      <c r="F17" s="4">
        <v>-190</v>
      </c>
      <c r="G17" s="4">
        <v>-229</v>
      </c>
      <c r="H17" s="4">
        <v>-263</v>
      </c>
      <c r="I17" s="4"/>
    </row>
    <row r="18" spans="2:9" x14ac:dyDescent="0.25">
      <c r="B18" s="1" t="s">
        <v>66</v>
      </c>
      <c r="C18" s="5">
        <f>SUM(C15:C17)</f>
        <v>222</v>
      </c>
      <c r="D18" s="5">
        <f t="shared" ref="D18" si="3">SUM(D15:D17)</f>
        <v>217</v>
      </c>
      <c r="E18" s="5">
        <f t="shared" ref="E18" si="4">SUM(E15:E17)</f>
        <v>356</v>
      </c>
      <c r="F18" s="5">
        <f>SUM(F15:F17)</f>
        <v>-229</v>
      </c>
      <c r="G18" s="5">
        <f>SUM(G15:G17)</f>
        <v>609</v>
      </c>
      <c r="H18" s="5">
        <f>SUM(H15:H17)</f>
        <v>714</v>
      </c>
      <c r="I18" s="5"/>
    </row>
    <row r="19" spans="2:9" x14ac:dyDescent="0.25">
      <c r="B19" t="s">
        <v>67</v>
      </c>
      <c r="C19" s="4">
        <v>-35</v>
      </c>
      <c r="D19" s="4">
        <v>-31</v>
      </c>
      <c r="E19" s="4">
        <v>-7</v>
      </c>
      <c r="F19" s="4">
        <v>-34</v>
      </c>
      <c r="G19" s="4">
        <v>-22</v>
      </c>
      <c r="H19" s="4">
        <v>0</v>
      </c>
      <c r="I19" s="4"/>
    </row>
    <row r="20" spans="2:9" x14ac:dyDescent="0.25">
      <c r="B20" t="s">
        <v>33</v>
      </c>
      <c r="C20" s="4">
        <v>-149</v>
      </c>
      <c r="D20" s="4">
        <v>-138</v>
      </c>
      <c r="E20" s="4">
        <v>-142</v>
      </c>
      <c r="F20" s="4">
        <v>-127</v>
      </c>
      <c r="G20" s="4">
        <v>-122</v>
      </c>
      <c r="H20" s="4">
        <v>-125</v>
      </c>
      <c r="I20" s="4"/>
    </row>
    <row r="21" spans="2:9" x14ac:dyDescent="0.25">
      <c r="B21" t="s">
        <v>63</v>
      </c>
      <c r="C21" s="4">
        <v>-40</v>
      </c>
      <c r="D21" s="4">
        <v>394</v>
      </c>
      <c r="E21" s="4">
        <v>60</v>
      </c>
      <c r="F21" s="4">
        <v>-57</v>
      </c>
      <c r="G21" s="4">
        <v>-9</v>
      </c>
      <c r="H21" s="4">
        <v>151</v>
      </c>
      <c r="I21" s="4"/>
    </row>
    <row r="22" spans="2:9" x14ac:dyDescent="0.25">
      <c r="B22" s="1" t="s">
        <v>64</v>
      </c>
      <c r="C22" s="5">
        <f>SUM(C18:C21)</f>
        <v>-2</v>
      </c>
      <c r="D22" s="5">
        <f t="shared" ref="D22" si="5">SUM(D18:D21)</f>
        <v>442</v>
      </c>
      <c r="E22" s="5">
        <f t="shared" ref="E22" si="6">SUM(E18:E21)</f>
        <v>267</v>
      </c>
      <c r="F22" s="5">
        <f>SUM(F18:F21)</f>
        <v>-447</v>
      </c>
      <c r="G22" s="5">
        <f t="shared" ref="G22" si="7">SUM(G18:G21)</f>
        <v>456</v>
      </c>
      <c r="H22" s="5">
        <f t="shared" ref="H22" si="8">SUM(H18:H21)</f>
        <v>740</v>
      </c>
      <c r="I22" s="5"/>
    </row>
    <row r="23" spans="2:9" x14ac:dyDescent="0.25">
      <c r="B23" t="s">
        <v>65</v>
      </c>
      <c r="C23" s="4">
        <v>151</v>
      </c>
      <c r="D23" s="4">
        <v>-130</v>
      </c>
      <c r="E23" s="4">
        <v>-9</v>
      </c>
      <c r="F23" s="4">
        <v>-23</v>
      </c>
      <c r="G23" s="4">
        <v>-149</v>
      </c>
      <c r="H23" s="4">
        <v>-185</v>
      </c>
      <c r="I23" s="4"/>
    </row>
    <row r="24" spans="2:9" x14ac:dyDescent="0.25">
      <c r="B24" s="1" t="s">
        <v>34</v>
      </c>
      <c r="C24" s="5">
        <f>SUM(C22:C23)</f>
        <v>149</v>
      </c>
      <c r="D24" s="5">
        <f t="shared" ref="D24" si="9">SUM(D22:D23)</f>
        <v>312</v>
      </c>
      <c r="E24" s="5">
        <f t="shared" ref="E24" si="10">SUM(E22:E23)</f>
        <v>258</v>
      </c>
      <c r="F24" s="5">
        <f>SUM(F22:F23)</f>
        <v>-470</v>
      </c>
      <c r="G24" s="5">
        <f>SUM(G22:G23)</f>
        <v>307</v>
      </c>
      <c r="H24" s="5">
        <f>SUM(H22:H23)</f>
        <v>555</v>
      </c>
      <c r="I24" s="5"/>
    </row>
    <row r="26" spans="2:9" x14ac:dyDescent="0.25">
      <c r="B26" s="2" t="s">
        <v>68</v>
      </c>
    </row>
    <row r="27" spans="2:9" x14ac:dyDescent="0.25">
      <c r="B27" t="s">
        <v>69</v>
      </c>
      <c r="C27" s="14"/>
      <c r="D27" s="14">
        <f>D13/C13-1</f>
        <v>0.11996644295302006</v>
      </c>
      <c r="E27" s="14">
        <f t="shared" ref="E27:F27" si="11">E13/D13-1</f>
        <v>0.11735330836454438</v>
      </c>
      <c r="F27" s="14">
        <f t="shared" si="11"/>
        <v>-2.6815642458100086E-3</v>
      </c>
      <c r="G27" s="14">
        <f>G13/F13-1</f>
        <v>0.1877660766300695</v>
      </c>
      <c r="H27" s="14">
        <f>H13/G13-1</f>
        <v>0.11658177702320316</v>
      </c>
      <c r="I27" s="14"/>
    </row>
    <row r="28" spans="2:9" x14ac:dyDescent="0.25">
      <c r="B28" t="s">
        <v>70</v>
      </c>
      <c r="C28" s="14">
        <f>C15/C13</f>
        <v>0.46001118568232663</v>
      </c>
      <c r="D28" s="14">
        <f t="shared" ref="D28:E28" si="12">D15/D13</f>
        <v>0.45792759051186016</v>
      </c>
      <c r="E28" s="14">
        <f t="shared" si="12"/>
        <v>0.46346368715083797</v>
      </c>
      <c r="F28" s="14">
        <f>F15/F13</f>
        <v>0.47725745014564197</v>
      </c>
      <c r="G28" s="14">
        <f t="shared" ref="G28:H28" si="13">G15/G13</f>
        <v>0.48273910582908885</v>
      </c>
      <c r="H28" s="14">
        <f t="shared" si="13"/>
        <v>0.47964183139043759</v>
      </c>
      <c r="I28" s="14"/>
    </row>
    <row r="29" spans="2:9" x14ac:dyDescent="0.25">
      <c r="B29" t="s">
        <v>71</v>
      </c>
      <c r="C29" s="14">
        <f>-C16/C13</f>
        <v>0.34172259507829977</v>
      </c>
      <c r="D29" s="14">
        <f t="shared" ref="D29:E29" si="14">-D16/D13</f>
        <v>0.35230961298377028</v>
      </c>
      <c r="E29" s="14">
        <f t="shared" si="14"/>
        <v>0.33743016759776534</v>
      </c>
      <c r="F29" s="14">
        <f>-F16/F13</f>
        <v>0.48599596683844948</v>
      </c>
      <c r="G29" s="14">
        <f t="shared" ref="G29:H29" si="15">-G16/G13</f>
        <v>0.32465572533484249</v>
      </c>
      <c r="H29" s="14">
        <f t="shared" si="15"/>
        <v>0.31458016556850821</v>
      </c>
      <c r="I29" s="14"/>
    </row>
    <row r="30" spans="2:9" x14ac:dyDescent="0.25">
      <c r="B30" t="s">
        <v>72</v>
      </c>
      <c r="C30" s="14">
        <f>-(C23/C22)</f>
        <v>75.5</v>
      </c>
      <c r="D30" s="14">
        <f t="shared" ref="D30:H30" si="16">-(D23/D22)</f>
        <v>0.29411764705882354</v>
      </c>
      <c r="E30" s="14">
        <f t="shared" si="16"/>
        <v>3.3707865168539325E-2</v>
      </c>
      <c r="F30" s="14">
        <f t="shared" si="16"/>
        <v>-5.145413870246085E-2</v>
      </c>
      <c r="G30" s="14">
        <f t="shared" si="16"/>
        <v>0.3267543859649123</v>
      </c>
      <c r="H30" s="14">
        <f t="shared" si="16"/>
        <v>0.25</v>
      </c>
      <c r="I30" s="14"/>
    </row>
    <row r="31" spans="2:9" x14ac:dyDescent="0.25">
      <c r="C31" s="14"/>
      <c r="D31" s="14"/>
      <c r="E31" s="14"/>
      <c r="F31" s="14"/>
      <c r="G31" s="14"/>
      <c r="H31" s="14"/>
      <c r="I31" s="14"/>
    </row>
    <row r="32" spans="2:9" x14ac:dyDescent="0.25">
      <c r="B32" t="s">
        <v>201</v>
      </c>
      <c r="D32" s="14"/>
      <c r="E32" s="14"/>
      <c r="F32" s="14"/>
      <c r="G32" s="14"/>
      <c r="H32" s="14"/>
      <c r="I32" s="14"/>
    </row>
    <row r="33" spans="2:9" x14ac:dyDescent="0.25">
      <c r="C33" s="14"/>
      <c r="D33" s="14"/>
      <c r="E33" s="14"/>
      <c r="F33" s="14"/>
      <c r="G33" s="14"/>
      <c r="H33" s="14"/>
      <c r="I33" s="14"/>
    </row>
    <row r="34" spans="2:9" x14ac:dyDescent="0.25">
      <c r="B34" s="1"/>
      <c r="C34" s="2"/>
      <c r="D34" s="2"/>
      <c r="E34" s="2"/>
      <c r="F34" s="2"/>
    </row>
    <row r="35" spans="2:9" x14ac:dyDescent="0.25">
      <c r="B35" s="7" t="s">
        <v>0</v>
      </c>
      <c r="C35" s="7"/>
      <c r="D35" s="7"/>
      <c r="E35" s="7"/>
      <c r="F35" s="7"/>
    </row>
    <row r="36" spans="2:9" x14ac:dyDescent="0.25">
      <c r="B36" s="8" t="s">
        <v>8</v>
      </c>
      <c r="C36" s="9">
        <v>43008</v>
      </c>
      <c r="D36" s="9">
        <v>43373</v>
      </c>
      <c r="E36" s="9">
        <v>43738</v>
      </c>
      <c r="F36" s="9">
        <v>44104</v>
      </c>
      <c r="G36" s="9">
        <v>44469</v>
      </c>
      <c r="H36" s="9">
        <v>44834</v>
      </c>
      <c r="I36" s="9"/>
    </row>
    <row r="37" spans="2:9" x14ac:dyDescent="0.25">
      <c r="C37" s="4"/>
      <c r="D37" s="4"/>
      <c r="E37" s="4"/>
      <c r="F37" s="4"/>
      <c r="G37" s="4"/>
    </row>
    <row r="38" spans="2:9" x14ac:dyDescent="0.25">
      <c r="B38" t="s">
        <v>1</v>
      </c>
      <c r="C38" s="4">
        <v>647</v>
      </c>
      <c r="D38" s="4">
        <v>514</v>
      </c>
      <c r="E38" s="4">
        <v>619</v>
      </c>
      <c r="F38" s="4">
        <v>553</v>
      </c>
      <c r="G38" s="4">
        <v>499</v>
      </c>
      <c r="H38" s="3">
        <v>584</v>
      </c>
      <c r="I38" s="3"/>
    </row>
    <row r="39" spans="2:9" x14ac:dyDescent="0.25">
      <c r="B39" t="s">
        <v>2</v>
      </c>
      <c r="C39" s="4">
        <v>404</v>
      </c>
      <c r="D39" s="4">
        <v>447</v>
      </c>
      <c r="E39" s="4">
        <v>775</v>
      </c>
      <c r="F39" s="4">
        <v>771</v>
      </c>
      <c r="G39" s="4">
        <v>839</v>
      </c>
      <c r="H39" s="3">
        <v>984</v>
      </c>
      <c r="I39" s="3"/>
    </row>
    <row r="40" spans="2:9" x14ac:dyDescent="0.25">
      <c r="B40" t="s">
        <v>3</v>
      </c>
      <c r="C40" s="4">
        <v>39</v>
      </c>
      <c r="D40" s="4">
        <v>42</v>
      </c>
      <c r="E40" s="4">
        <v>74</v>
      </c>
      <c r="F40" s="4">
        <v>79</v>
      </c>
      <c r="G40" s="4">
        <v>99</v>
      </c>
      <c r="H40" s="3">
        <v>108</v>
      </c>
      <c r="I40" s="3"/>
    </row>
    <row r="41" spans="2:9" x14ac:dyDescent="0.25">
      <c r="B41" t="s">
        <v>11</v>
      </c>
      <c r="C41" s="4">
        <v>141</v>
      </c>
      <c r="D41" s="4">
        <v>123</v>
      </c>
      <c r="E41" s="4">
        <v>170</v>
      </c>
      <c r="F41" s="4">
        <v>220</v>
      </c>
      <c r="G41" s="4">
        <v>373</v>
      </c>
      <c r="H41" s="3">
        <v>372</v>
      </c>
      <c r="I41" s="3"/>
    </row>
    <row r="42" spans="2:9" x14ac:dyDescent="0.25">
      <c r="B42" t="s">
        <v>73</v>
      </c>
      <c r="C42" s="4">
        <v>44</v>
      </c>
      <c r="D42" s="4">
        <v>50</v>
      </c>
      <c r="E42" s="4">
        <v>53</v>
      </c>
      <c r="F42" s="4">
        <v>55</v>
      </c>
      <c r="G42" s="4">
        <v>86</v>
      </c>
      <c r="H42" s="3">
        <v>91</v>
      </c>
      <c r="I42" s="3"/>
    </row>
    <row r="43" spans="2:9" x14ac:dyDescent="0.25">
      <c r="B43" t="s">
        <v>12</v>
      </c>
      <c r="C43" s="4">
        <v>172</v>
      </c>
      <c r="D43" s="4">
        <v>153</v>
      </c>
      <c r="E43" s="4">
        <v>208</v>
      </c>
      <c r="F43" s="4">
        <v>269</v>
      </c>
      <c r="G43" s="4">
        <v>457</v>
      </c>
      <c r="H43" s="3">
        <v>503</v>
      </c>
      <c r="I43" s="3"/>
    </row>
    <row r="44" spans="2:9" x14ac:dyDescent="0.25">
      <c r="B44" t="s">
        <v>13</v>
      </c>
      <c r="C44" s="4">
        <v>213</v>
      </c>
      <c r="D44" s="4">
        <v>229</v>
      </c>
      <c r="E44" s="4">
        <v>300</v>
      </c>
      <c r="F44" s="4">
        <v>331</v>
      </c>
      <c r="G44" s="4">
        <v>364</v>
      </c>
      <c r="H44" s="3">
        <v>415</v>
      </c>
      <c r="I44" s="3"/>
    </row>
    <row r="45" spans="2:9" x14ac:dyDescent="0.25">
      <c r="B45" t="s">
        <v>14</v>
      </c>
      <c r="C45" s="4">
        <v>0</v>
      </c>
      <c r="D45" s="4">
        <v>0</v>
      </c>
      <c r="E45" s="4">
        <v>0</v>
      </c>
      <c r="F45" s="4">
        <v>273</v>
      </c>
      <c r="G45" s="4">
        <v>268</v>
      </c>
      <c r="H45" s="3">
        <v>226</v>
      </c>
      <c r="I45" s="3"/>
    </row>
    <row r="46" spans="2:9" x14ac:dyDescent="0.25">
      <c r="B46" t="s">
        <v>15</v>
      </c>
      <c r="C46" s="4">
        <v>1685</v>
      </c>
      <c r="D46" s="4">
        <v>1692</v>
      </c>
      <c r="E46" s="4">
        <v>1761</v>
      </c>
      <c r="F46" s="4">
        <v>1831</v>
      </c>
      <c r="G46" s="4">
        <v>1830</v>
      </c>
      <c r="H46" s="3">
        <v>1920</v>
      </c>
      <c r="I46" s="3"/>
    </row>
    <row r="47" spans="2:9" x14ac:dyDescent="0.25">
      <c r="B47" t="s">
        <v>16</v>
      </c>
      <c r="C47" s="4">
        <v>2090</v>
      </c>
      <c r="D47" s="4">
        <v>1851</v>
      </c>
      <c r="E47" s="4">
        <v>1723</v>
      </c>
      <c r="F47" s="4">
        <v>1653</v>
      </c>
      <c r="G47" s="4">
        <v>2017</v>
      </c>
      <c r="H47" s="3">
        <v>2239</v>
      </c>
      <c r="I47" s="3"/>
    </row>
    <row r="48" spans="2:9" x14ac:dyDescent="0.25">
      <c r="B48" t="s">
        <v>17</v>
      </c>
      <c r="C48" s="4">
        <v>117</v>
      </c>
      <c r="D48" s="4">
        <v>154</v>
      </c>
      <c r="E48" s="4">
        <v>151</v>
      </c>
      <c r="F48" s="4">
        <v>154</v>
      </c>
      <c r="G48" s="4">
        <v>154</v>
      </c>
      <c r="H48" s="3">
        <v>145</v>
      </c>
      <c r="I48" s="3"/>
    </row>
    <row r="49" spans="2:9" x14ac:dyDescent="0.25">
      <c r="B49" t="s">
        <v>18</v>
      </c>
      <c r="C49" s="4">
        <v>97</v>
      </c>
      <c r="D49" s="4">
        <v>11</v>
      </c>
      <c r="E49" s="4">
        <v>38</v>
      </c>
      <c r="F49" s="4">
        <v>68</v>
      </c>
      <c r="G49" s="4">
        <v>31</v>
      </c>
      <c r="H49" s="3">
        <v>29</v>
      </c>
      <c r="I49" s="3"/>
    </row>
    <row r="50" spans="2:9" x14ac:dyDescent="0.25">
      <c r="B50" t="s">
        <v>9</v>
      </c>
      <c r="C50" s="4">
        <v>69</v>
      </c>
      <c r="D50" s="4">
        <v>78</v>
      </c>
      <c r="E50" s="4">
        <v>145</v>
      </c>
      <c r="F50" s="4">
        <v>153</v>
      </c>
      <c r="G50" s="4">
        <v>194</v>
      </c>
      <c r="H50" s="3">
        <v>212</v>
      </c>
      <c r="I50" s="3"/>
    </row>
    <row r="51" spans="2:9" x14ac:dyDescent="0.25">
      <c r="B51" s="1" t="s">
        <v>10</v>
      </c>
      <c r="C51" s="1">
        <f t="shared" ref="C51:H51" si="17">SUM(C38:C50)</f>
        <v>5718</v>
      </c>
      <c r="D51" s="1">
        <f t="shared" si="17"/>
        <v>5344</v>
      </c>
      <c r="E51" s="1">
        <f t="shared" si="17"/>
        <v>6017</v>
      </c>
      <c r="F51" s="1">
        <f t="shared" si="17"/>
        <v>6410</v>
      </c>
      <c r="G51" s="1">
        <f t="shared" si="17"/>
        <v>7211</v>
      </c>
      <c r="H51" s="1">
        <f t="shared" si="17"/>
        <v>7828</v>
      </c>
      <c r="I51" s="1"/>
    </row>
    <row r="52" spans="2:9" x14ac:dyDescent="0.25">
      <c r="C52" s="4"/>
      <c r="D52" s="4"/>
      <c r="E52" s="4"/>
      <c r="F52" s="4"/>
      <c r="G52" s="4"/>
    </row>
    <row r="53" spans="2:9" x14ac:dyDescent="0.25">
      <c r="B53" t="s">
        <v>4</v>
      </c>
      <c r="C53" s="4">
        <v>208</v>
      </c>
      <c r="D53" s="4">
        <v>281</v>
      </c>
      <c r="E53" s="4">
        <v>260</v>
      </c>
      <c r="F53" s="4">
        <v>264</v>
      </c>
      <c r="G53" s="4">
        <v>302</v>
      </c>
      <c r="H53" s="4">
        <v>268</v>
      </c>
      <c r="I53" s="4"/>
    </row>
    <row r="54" spans="2:9" x14ac:dyDescent="0.25">
      <c r="B54" t="s">
        <v>19</v>
      </c>
      <c r="C54" s="4">
        <v>1263</v>
      </c>
      <c r="D54" s="4">
        <v>1396</v>
      </c>
      <c r="E54" s="4">
        <v>1567</v>
      </c>
      <c r="F54" s="4">
        <v>1628</v>
      </c>
      <c r="G54" s="4">
        <v>1880</v>
      </c>
      <c r="H54" s="4">
        <v>1918</v>
      </c>
      <c r="I54" s="4"/>
    </row>
    <row r="55" spans="2:9" x14ac:dyDescent="0.25">
      <c r="B55" t="s">
        <v>5</v>
      </c>
      <c r="C55" s="4">
        <v>365</v>
      </c>
      <c r="D55" s="4">
        <v>423</v>
      </c>
      <c r="E55" s="4">
        <v>492</v>
      </c>
      <c r="F55" s="4">
        <v>382</v>
      </c>
      <c r="G55" s="4">
        <v>461</v>
      </c>
      <c r="H55" s="4">
        <v>457</v>
      </c>
      <c r="I55" s="4"/>
    </row>
    <row r="56" spans="2:9" x14ac:dyDescent="0.25">
      <c r="B56" t="s">
        <v>20</v>
      </c>
      <c r="C56" s="4">
        <v>41</v>
      </c>
      <c r="D56" s="4">
        <v>31</v>
      </c>
      <c r="E56" s="4">
        <v>34</v>
      </c>
      <c r="F56" s="4">
        <v>30</v>
      </c>
      <c r="G56" s="4">
        <v>14</v>
      </c>
      <c r="H56" s="4">
        <v>17</v>
      </c>
      <c r="I56" s="4"/>
    </row>
    <row r="57" spans="2:9" x14ac:dyDescent="0.25">
      <c r="B57" t="s">
        <v>21</v>
      </c>
      <c r="C57" s="4">
        <v>0</v>
      </c>
      <c r="D57">
        <v>0</v>
      </c>
      <c r="E57" s="4">
        <v>0</v>
      </c>
      <c r="F57" s="4">
        <v>39</v>
      </c>
      <c r="G57" s="4">
        <v>43</v>
      </c>
      <c r="H57" s="4">
        <v>40</v>
      </c>
      <c r="I57" s="4"/>
    </row>
    <row r="58" spans="2:9" x14ac:dyDescent="0.25">
      <c r="B58" t="s">
        <v>6</v>
      </c>
      <c r="C58" s="4">
        <v>197</v>
      </c>
      <c r="D58" s="4">
        <v>208</v>
      </c>
      <c r="E58" s="4">
        <v>180</v>
      </c>
      <c r="F58" s="4">
        <v>297</v>
      </c>
      <c r="G58" s="4">
        <v>348</v>
      </c>
      <c r="H58" s="4">
        <v>423</v>
      </c>
      <c r="I58" s="4"/>
    </row>
    <row r="59" spans="2:9" x14ac:dyDescent="0.25">
      <c r="B59" t="s">
        <v>22</v>
      </c>
      <c r="C59" s="4">
        <v>26</v>
      </c>
      <c r="D59" s="4">
        <v>34</v>
      </c>
      <c r="E59" s="4">
        <v>286</v>
      </c>
      <c r="F59" s="4">
        <v>80</v>
      </c>
      <c r="G59" s="4">
        <v>102</v>
      </c>
      <c r="H59" s="4">
        <v>245</v>
      </c>
      <c r="I59" s="4"/>
    </row>
    <row r="60" spans="2:9" x14ac:dyDescent="0.25">
      <c r="B60" t="s">
        <v>23</v>
      </c>
      <c r="C60" s="4">
        <v>2811</v>
      </c>
      <c r="D60" s="4">
        <v>2819</v>
      </c>
      <c r="E60" s="4">
        <v>2974</v>
      </c>
      <c r="F60" s="4">
        <v>3104</v>
      </c>
      <c r="G60" s="4">
        <v>3346</v>
      </c>
      <c r="H60" s="4">
        <v>3732</v>
      </c>
      <c r="I60" s="4"/>
    </row>
    <row r="61" spans="2:9" x14ac:dyDescent="0.25">
      <c r="B61" t="s">
        <v>24</v>
      </c>
      <c r="C61" s="4">
        <v>0</v>
      </c>
      <c r="D61" s="4">
        <v>0</v>
      </c>
      <c r="E61" s="4">
        <v>0</v>
      </c>
      <c r="F61" s="4">
        <v>299</v>
      </c>
      <c r="G61" s="4">
        <v>287</v>
      </c>
      <c r="H61" s="4">
        <v>241</v>
      </c>
      <c r="I61" s="4"/>
    </row>
    <row r="62" spans="2:9" x14ac:dyDescent="0.25">
      <c r="B62" t="s">
        <v>25</v>
      </c>
      <c r="C62" s="4">
        <v>190</v>
      </c>
      <c r="D62" s="4">
        <v>165</v>
      </c>
      <c r="E62" s="4">
        <v>172</v>
      </c>
      <c r="F62" s="4">
        <v>163</v>
      </c>
      <c r="G62" s="4">
        <v>207</v>
      </c>
      <c r="H62" s="4">
        <v>220</v>
      </c>
      <c r="I62" s="4"/>
    </row>
    <row r="63" spans="2:9" x14ac:dyDescent="0.25">
      <c r="B63" t="s">
        <v>26</v>
      </c>
      <c r="C63" s="4">
        <v>309</v>
      </c>
      <c r="D63" s="4">
        <v>307</v>
      </c>
      <c r="E63" s="4">
        <v>321</v>
      </c>
      <c r="F63" s="4">
        <v>169</v>
      </c>
      <c r="G63" s="4">
        <v>175</v>
      </c>
      <c r="H63" s="4">
        <v>99</v>
      </c>
      <c r="I63" s="4"/>
    </row>
    <row r="64" spans="2:9" x14ac:dyDescent="0.25">
      <c r="B64" s="1" t="s">
        <v>27</v>
      </c>
      <c r="C64" s="5">
        <f>SUM(C53:C63)</f>
        <v>5410</v>
      </c>
      <c r="D64" s="5">
        <f>SUM(D53:D63)</f>
        <v>5664</v>
      </c>
      <c r="E64" s="5">
        <f>SUM(E53:E63)</f>
        <v>6286</v>
      </c>
      <c r="F64" s="5">
        <f>SUM(F53:F63)</f>
        <v>6455</v>
      </c>
      <c r="G64" s="5">
        <f>(SUM(G53:G63))</f>
        <v>7165</v>
      </c>
      <c r="H64" s="5">
        <f>((SUM(H53:H63)))</f>
        <v>7660</v>
      </c>
      <c r="I64" s="5"/>
    </row>
    <row r="65" spans="2:9" x14ac:dyDescent="0.25">
      <c r="C65" s="4"/>
      <c r="D65" s="4"/>
      <c r="E65" s="4"/>
      <c r="F65" s="4"/>
      <c r="G65" s="4"/>
      <c r="H65" s="6"/>
      <c r="I65" s="6"/>
    </row>
    <row r="66" spans="2:9" x14ac:dyDescent="0.25">
      <c r="B66" t="s">
        <v>80</v>
      </c>
      <c r="C66" s="4">
        <v>0</v>
      </c>
      <c r="D66" s="4">
        <v>0</v>
      </c>
      <c r="E66" s="4">
        <v>1</v>
      </c>
      <c r="F66" s="4">
        <v>1</v>
      </c>
      <c r="G66" s="4">
        <v>1</v>
      </c>
      <c r="H66" s="6">
        <v>1</v>
      </c>
      <c r="I66" s="6"/>
    </row>
    <row r="67" spans="2:9" x14ac:dyDescent="0.25">
      <c r="B67" t="s">
        <v>74</v>
      </c>
      <c r="C67" s="4">
        <v>1128</v>
      </c>
      <c r="D67" s="4">
        <v>1128</v>
      </c>
      <c r="E67" s="4">
        <v>1127</v>
      </c>
      <c r="F67" s="4">
        <v>1907</v>
      </c>
      <c r="G67" s="4">
        <v>1942</v>
      </c>
      <c r="H67" s="4">
        <v>1975</v>
      </c>
      <c r="I67" s="4"/>
    </row>
    <row r="68" spans="2:9" x14ac:dyDescent="0.25">
      <c r="B68" t="s">
        <v>75</v>
      </c>
      <c r="C68" s="4">
        <v>-654</v>
      </c>
      <c r="D68" s="4">
        <v>-1272</v>
      </c>
      <c r="E68" s="4">
        <v>-1177</v>
      </c>
      <c r="F68" s="4">
        <v>-1749</v>
      </c>
      <c r="G68" s="4">
        <v>-1710</v>
      </c>
      <c r="H68" s="4">
        <v>-1477</v>
      </c>
      <c r="I68" s="4"/>
    </row>
    <row r="69" spans="2:9" x14ac:dyDescent="0.25">
      <c r="B69" t="s">
        <v>76</v>
      </c>
      <c r="C69" s="4">
        <v>-181</v>
      </c>
      <c r="D69" s="4">
        <v>-190</v>
      </c>
      <c r="E69" s="4">
        <v>-240</v>
      </c>
      <c r="F69" s="4">
        <v>-222</v>
      </c>
      <c r="G69" s="4">
        <v>-202</v>
      </c>
      <c r="H69" s="4">
        <v>-347</v>
      </c>
      <c r="I69" s="4"/>
    </row>
    <row r="70" spans="2:9" x14ac:dyDescent="0.25">
      <c r="B70" t="s">
        <v>77</v>
      </c>
      <c r="C70" s="4">
        <v>15</v>
      </c>
      <c r="D70" s="4">
        <v>14</v>
      </c>
      <c r="E70" s="4">
        <v>20</v>
      </c>
      <c r="F70" s="4">
        <v>18</v>
      </c>
      <c r="G70" s="4">
        <v>15</v>
      </c>
      <c r="H70" s="4">
        <v>16</v>
      </c>
      <c r="I70" s="4"/>
    </row>
    <row r="71" spans="2:9" x14ac:dyDescent="0.25">
      <c r="B71" s="1" t="s">
        <v>78</v>
      </c>
      <c r="C71" s="1">
        <f t="shared" ref="C71:H71" si="18">SUM(C66:C70)</f>
        <v>308</v>
      </c>
      <c r="D71" s="5">
        <f t="shared" si="18"/>
        <v>-320</v>
      </c>
      <c r="E71" s="5">
        <f t="shared" si="18"/>
        <v>-269</v>
      </c>
      <c r="F71" s="5">
        <f t="shared" si="18"/>
        <v>-45</v>
      </c>
      <c r="G71" s="5">
        <f t="shared" si="18"/>
        <v>46</v>
      </c>
      <c r="H71" s="5">
        <f t="shared" si="18"/>
        <v>168</v>
      </c>
      <c r="I71" s="5"/>
    </row>
    <row r="72" spans="2:9" x14ac:dyDescent="0.25">
      <c r="B72" s="1"/>
      <c r="C72" s="1"/>
      <c r="D72" s="1"/>
      <c r="E72" s="1"/>
      <c r="F72" s="1"/>
      <c r="G72" s="4"/>
    </row>
    <row r="73" spans="2:9" x14ac:dyDescent="0.25">
      <c r="B73" s="1" t="s">
        <v>81</v>
      </c>
      <c r="C73" s="5">
        <f>C64+C71</f>
        <v>5718</v>
      </c>
      <c r="D73" s="5">
        <f t="shared" ref="D73:H73" si="19">D64+D71</f>
        <v>5344</v>
      </c>
      <c r="E73" s="5">
        <f t="shared" si="19"/>
        <v>6017</v>
      </c>
      <c r="F73" s="5">
        <f t="shared" si="19"/>
        <v>6410</v>
      </c>
      <c r="G73" s="5">
        <f t="shared" si="19"/>
        <v>7211</v>
      </c>
      <c r="H73" s="5">
        <f t="shared" si="19"/>
        <v>7828</v>
      </c>
      <c r="I73" s="5"/>
    </row>
    <row r="74" spans="2:9" x14ac:dyDescent="0.25">
      <c r="B74" s="15" t="s">
        <v>79</v>
      </c>
      <c r="C74" s="6">
        <f>C51-C73</f>
        <v>0</v>
      </c>
      <c r="D74" s="6">
        <f t="shared" ref="D74:H74" si="20">D51-D73</f>
        <v>0</v>
      </c>
      <c r="E74" s="6">
        <f t="shared" si="20"/>
        <v>0</v>
      </c>
      <c r="F74" s="6">
        <f t="shared" si="20"/>
        <v>0</v>
      </c>
      <c r="G74" s="6">
        <f t="shared" si="20"/>
        <v>0</v>
      </c>
      <c r="H74" s="6">
        <f t="shared" si="20"/>
        <v>0</v>
      </c>
      <c r="I74" s="6"/>
    </row>
    <row r="76" spans="2:9" x14ac:dyDescent="0.25">
      <c r="B76" s="1" t="s">
        <v>199</v>
      </c>
      <c r="C76">
        <f>C51/C71</f>
        <v>18.564935064935064</v>
      </c>
      <c r="D76">
        <f t="shared" ref="D76:H76" si="21">D51/D71</f>
        <v>-16.7</v>
      </c>
      <c r="E76">
        <f t="shared" si="21"/>
        <v>-22.368029739776951</v>
      </c>
      <c r="F76">
        <f t="shared" si="21"/>
        <v>-142.44444444444446</v>
      </c>
      <c r="G76">
        <f t="shared" si="21"/>
        <v>156.7608695652174</v>
      </c>
      <c r="H76">
        <f t="shared" si="21"/>
        <v>46.595238095238095</v>
      </c>
    </row>
    <row r="79" spans="2:9" x14ac:dyDescent="0.25">
      <c r="B79" s="7" t="s">
        <v>35</v>
      </c>
      <c r="C79" s="7"/>
      <c r="D79" s="7"/>
      <c r="E79" s="7"/>
      <c r="F79" s="7"/>
    </row>
    <row r="80" spans="2:9" x14ac:dyDescent="0.25">
      <c r="B80" t="s">
        <v>8</v>
      </c>
      <c r="G80" s="9">
        <v>44561</v>
      </c>
      <c r="H80" s="9">
        <v>44926</v>
      </c>
      <c r="I80" s="9"/>
    </row>
    <row r="82" spans="2:9" x14ac:dyDescent="0.25">
      <c r="B82" t="s">
        <v>34</v>
      </c>
      <c r="G82" s="6" t="e">
        <f>#REF!</f>
        <v>#REF!</v>
      </c>
      <c r="H82" s="6" t="e">
        <f>#REF!</f>
        <v>#REF!</v>
      </c>
      <c r="I82" s="6"/>
    </row>
    <row r="83" spans="2:9" x14ac:dyDescent="0.25">
      <c r="B83" t="s">
        <v>36</v>
      </c>
      <c r="G83">
        <v>81</v>
      </c>
      <c r="H83">
        <v>84</v>
      </c>
    </row>
    <row r="91" spans="2:9" x14ac:dyDescent="0.25">
      <c r="B91" s="7" t="s">
        <v>37</v>
      </c>
      <c r="C91" s="7"/>
      <c r="D91" s="7"/>
      <c r="E91" s="7"/>
      <c r="F91" s="7"/>
    </row>
    <row r="92" spans="2:9" x14ac:dyDescent="0.25">
      <c r="B92" t="s">
        <v>8</v>
      </c>
      <c r="C92" s="10">
        <v>17</v>
      </c>
      <c r="D92" s="10">
        <v>18</v>
      </c>
      <c r="E92">
        <v>19</v>
      </c>
      <c r="F92" s="12">
        <v>20</v>
      </c>
      <c r="G92">
        <v>21</v>
      </c>
      <c r="H92">
        <v>22</v>
      </c>
      <c r="I92">
        <v>23</v>
      </c>
    </row>
    <row r="93" spans="2:9" x14ac:dyDescent="0.25">
      <c r="B93" t="s">
        <v>38</v>
      </c>
      <c r="C93">
        <v>1692</v>
      </c>
      <c r="D93">
        <v>2019</v>
      </c>
      <c r="E93">
        <v>2343</v>
      </c>
      <c r="F93">
        <v>2568</v>
      </c>
      <c r="G93">
        <v>3105</v>
      </c>
      <c r="H93">
        <v>3305</v>
      </c>
      <c r="I93">
        <v>3322</v>
      </c>
    </row>
    <row r="94" spans="2:9" s="1" customFormat="1" x14ac:dyDescent="0.25">
      <c r="B94" s="1" t="s">
        <v>56</v>
      </c>
      <c r="D94" s="23">
        <f>((D93-C93)/C93)</f>
        <v>0.19326241134751773</v>
      </c>
      <c r="E94" s="23">
        <f>((E93-D93)/D93)</f>
        <v>0.16047548291233285</v>
      </c>
      <c r="F94" s="23">
        <f>F93/E93-1</f>
        <v>9.6030729833546769E-2</v>
      </c>
      <c r="G94" s="23">
        <f t="shared" ref="G94:I94" si="22">G93/F93-1</f>
        <v>0.20911214953271018</v>
      </c>
      <c r="H94" s="23">
        <f t="shared" si="22"/>
        <v>6.4412238325281868E-2</v>
      </c>
      <c r="I94" s="23">
        <f t="shared" si="22"/>
        <v>5.1437216338880987E-3</v>
      </c>
    </row>
    <row r="95" spans="2:9" x14ac:dyDescent="0.25">
      <c r="B95" t="s">
        <v>39</v>
      </c>
      <c r="C95">
        <v>667</v>
      </c>
      <c r="D95">
        <v>630</v>
      </c>
      <c r="E95">
        <v>559</v>
      </c>
      <c r="F95">
        <v>434</v>
      </c>
      <c r="G95">
        <v>549</v>
      </c>
      <c r="H95">
        <v>563</v>
      </c>
      <c r="I95">
        <v>507</v>
      </c>
    </row>
    <row r="96" spans="2:9" x14ac:dyDescent="0.25">
      <c r="B96" s="1" t="s">
        <v>49</v>
      </c>
      <c r="C96" s="1">
        <f>SUM(C93:C95)</f>
        <v>2359</v>
      </c>
      <c r="D96" s="1">
        <f>SUM(D93,D95)</f>
        <v>2649</v>
      </c>
      <c r="E96" s="1">
        <f t="shared" ref="E96:I96" si="23">SUM(E93,E95)</f>
        <v>2902</v>
      </c>
      <c r="F96" s="1">
        <f t="shared" si="23"/>
        <v>3002</v>
      </c>
      <c r="G96" s="1">
        <f t="shared" si="23"/>
        <v>3654</v>
      </c>
      <c r="H96" s="1">
        <f t="shared" si="23"/>
        <v>3868</v>
      </c>
      <c r="I96" s="1">
        <f t="shared" si="23"/>
        <v>3829</v>
      </c>
    </row>
    <row r="97" spans="2:9" x14ac:dyDescent="0.25">
      <c r="B97" t="s">
        <v>40</v>
      </c>
      <c r="C97">
        <v>3020</v>
      </c>
      <c r="D97">
        <v>3360</v>
      </c>
      <c r="E97">
        <v>3840</v>
      </c>
      <c r="F97">
        <v>3810</v>
      </c>
      <c r="G97">
        <v>4544</v>
      </c>
      <c r="H97">
        <v>4966</v>
      </c>
      <c r="I97">
        <v>4955</v>
      </c>
    </row>
    <row r="98" spans="2:9" x14ac:dyDescent="0.25">
      <c r="B98" t="s">
        <v>41</v>
      </c>
      <c r="C98">
        <v>197</v>
      </c>
      <c r="D98">
        <v>212</v>
      </c>
      <c r="E98">
        <v>183</v>
      </c>
      <c r="F98">
        <v>142</v>
      </c>
      <c r="G98">
        <v>122</v>
      </c>
      <c r="H98">
        <v>159</v>
      </c>
      <c r="I98">
        <v>173</v>
      </c>
    </row>
    <row r="99" spans="2:9" x14ac:dyDescent="0.25">
      <c r="B99" t="s">
        <v>38</v>
      </c>
      <c r="C99">
        <v>187</v>
      </c>
      <c r="D99">
        <v>237</v>
      </c>
      <c r="E99">
        <v>271</v>
      </c>
      <c r="F99">
        <v>337</v>
      </c>
      <c r="G99">
        <v>436</v>
      </c>
      <c r="H99">
        <v>563</v>
      </c>
      <c r="I99">
        <v>669</v>
      </c>
    </row>
    <row r="100" spans="2:9" x14ac:dyDescent="0.25">
      <c r="B100" t="s">
        <v>45</v>
      </c>
      <c r="C100">
        <v>112</v>
      </c>
      <c r="D100">
        <v>119</v>
      </c>
      <c r="E100">
        <v>120</v>
      </c>
      <c r="F100">
        <v>119</v>
      </c>
      <c r="G100">
        <v>144</v>
      </c>
      <c r="H100">
        <v>172</v>
      </c>
      <c r="I100">
        <v>167</v>
      </c>
    </row>
    <row r="101" spans="2:9" x14ac:dyDescent="0.25">
      <c r="B101" t="s">
        <v>42</v>
      </c>
      <c r="C101">
        <v>65</v>
      </c>
      <c r="D101">
        <v>72</v>
      </c>
      <c r="E101">
        <v>55</v>
      </c>
      <c r="F101">
        <v>48</v>
      </c>
      <c r="G101">
        <v>49</v>
      </c>
      <c r="H101">
        <v>50</v>
      </c>
      <c r="I101">
        <v>63</v>
      </c>
    </row>
    <row r="102" spans="2:9" x14ac:dyDescent="0.25">
      <c r="B102" t="s">
        <v>43</v>
      </c>
      <c r="C102">
        <v>1587</v>
      </c>
      <c r="D102">
        <v>1754</v>
      </c>
      <c r="E102">
        <v>1956</v>
      </c>
      <c r="F102">
        <v>1934</v>
      </c>
      <c r="G102">
        <v>2363</v>
      </c>
      <c r="H102">
        <v>2744</v>
      </c>
      <c r="I102">
        <v>2766</v>
      </c>
    </row>
    <row r="103" spans="2:9" x14ac:dyDescent="0.25">
      <c r="B103" t="s">
        <v>44</v>
      </c>
      <c r="C103">
        <v>2005</v>
      </c>
      <c r="D103">
        <v>2259</v>
      </c>
      <c r="E103">
        <v>2527</v>
      </c>
      <c r="F103">
        <v>2533</v>
      </c>
      <c r="G103">
        <v>2942</v>
      </c>
      <c r="H103">
        <v>3180</v>
      </c>
      <c r="I103">
        <v>3277</v>
      </c>
    </row>
    <row r="104" spans="2:9" x14ac:dyDescent="0.25">
      <c r="B104" t="s">
        <v>232</v>
      </c>
      <c r="F104" s="6">
        <v>-4</v>
      </c>
      <c r="G104" s="6">
        <v>-4</v>
      </c>
      <c r="H104" s="6">
        <v>-5</v>
      </c>
      <c r="I104" s="6">
        <v>-6</v>
      </c>
    </row>
    <row r="105" spans="2:9" x14ac:dyDescent="0.25">
      <c r="B105" s="1" t="s">
        <v>47</v>
      </c>
      <c r="C105" s="1">
        <f>SUM(C102:C103)</f>
        <v>3592</v>
      </c>
      <c r="D105" s="1">
        <f t="shared" ref="D105:E105" si="24">SUM(D102:D103)</f>
        <v>4013</v>
      </c>
      <c r="E105" s="1">
        <f t="shared" si="24"/>
        <v>4483</v>
      </c>
      <c r="F105" s="1">
        <f>SUM(F102:F104)</f>
        <v>4463</v>
      </c>
      <c r="G105" s="1">
        <f t="shared" ref="G105:I105" si="25">SUM(G102:G104)</f>
        <v>5301</v>
      </c>
      <c r="H105" s="1">
        <f t="shared" si="25"/>
        <v>5919</v>
      </c>
      <c r="I105" s="1">
        <f t="shared" si="25"/>
        <v>6037</v>
      </c>
    </row>
    <row r="106" spans="2:9" x14ac:dyDescent="0.25">
      <c r="B106" s="1" t="s">
        <v>55</v>
      </c>
      <c r="C106" s="11" t="e">
        <f>C105/#REF!-1</f>
        <v>#REF!</v>
      </c>
      <c r="D106" s="11">
        <f t="shared" ref="D106:I106" si="26">D105/C105-1</f>
        <v>0.11720489977728277</v>
      </c>
      <c r="E106" s="11">
        <f t="shared" si="26"/>
        <v>0.11711936207326179</v>
      </c>
      <c r="F106" s="11">
        <f t="shared" si="26"/>
        <v>-4.4612982377871813E-3</v>
      </c>
      <c r="G106" s="11">
        <f t="shared" si="26"/>
        <v>0.1877660766300695</v>
      </c>
      <c r="H106" s="11">
        <f t="shared" si="26"/>
        <v>0.11658177702320316</v>
      </c>
      <c r="I106" s="11">
        <f t="shared" si="26"/>
        <v>1.9935799966210421E-2</v>
      </c>
    </row>
    <row r="107" spans="2:9" x14ac:dyDescent="0.25">
      <c r="B107" t="s">
        <v>30</v>
      </c>
      <c r="C107" s="6">
        <v>-1931</v>
      </c>
      <c r="D107" s="6">
        <v>-2171</v>
      </c>
      <c r="E107" s="6">
        <v>-2401</v>
      </c>
      <c r="F107" s="6">
        <v>-2333</v>
      </c>
      <c r="G107" s="6">
        <v>-2742</v>
      </c>
      <c r="H107" s="6">
        <v>-3080</v>
      </c>
      <c r="I107" s="6"/>
    </row>
    <row r="108" spans="2:9" x14ac:dyDescent="0.25">
      <c r="B108" t="s">
        <v>46</v>
      </c>
      <c r="C108" s="6">
        <v>-1222</v>
      </c>
      <c r="D108" s="6">
        <v>-1411</v>
      </c>
      <c r="E108" s="6">
        <v>-1510</v>
      </c>
      <c r="F108" s="6">
        <v>-2169</v>
      </c>
      <c r="G108" s="6">
        <v>-1721</v>
      </c>
      <c r="H108" s="6">
        <v>-1862</v>
      </c>
      <c r="I108" s="6"/>
    </row>
    <row r="109" spans="2:9" x14ac:dyDescent="0.25">
      <c r="B109" s="1" t="s">
        <v>51</v>
      </c>
      <c r="C109" s="5">
        <v>-3354</v>
      </c>
      <c r="D109" s="5">
        <v>-3788</v>
      </c>
      <c r="E109" s="5">
        <v>-4119</v>
      </c>
      <c r="F109" s="5">
        <v>-4692</v>
      </c>
      <c r="G109" s="5">
        <v>-4692</v>
      </c>
      <c r="H109" s="5">
        <v>-5205</v>
      </c>
      <c r="I109" s="5"/>
    </row>
    <row r="110" spans="2:9" x14ac:dyDescent="0.25">
      <c r="B110" t="s">
        <v>48</v>
      </c>
      <c r="C110" s="6">
        <v>222</v>
      </c>
      <c r="D110" s="6">
        <v>217</v>
      </c>
      <c r="E110" s="6">
        <v>356</v>
      </c>
      <c r="F110" s="6">
        <v>-229</v>
      </c>
      <c r="G110" s="6">
        <v>609</v>
      </c>
      <c r="H110" s="6">
        <v>714</v>
      </c>
      <c r="I110" s="6"/>
    </row>
    <row r="111" spans="2:9" x14ac:dyDescent="0.25">
      <c r="B111" t="s">
        <v>50</v>
      </c>
      <c r="C111" s="6">
        <v>-2</v>
      </c>
      <c r="D111" s="6">
        <v>422</v>
      </c>
      <c r="E111" s="6">
        <v>267</v>
      </c>
      <c r="F111" s="6">
        <v>-447</v>
      </c>
      <c r="G111" s="6">
        <v>456</v>
      </c>
    </row>
    <row r="112" spans="2:9" s="1" customFormat="1" x14ac:dyDescent="0.25">
      <c r="B112" s="1" t="s">
        <v>34</v>
      </c>
      <c r="C112" s="5">
        <v>149</v>
      </c>
      <c r="D112" s="5">
        <v>312</v>
      </c>
      <c r="E112" s="1">
        <v>258</v>
      </c>
      <c r="F112" s="5">
        <v>-470</v>
      </c>
      <c r="G112" s="1">
        <v>307</v>
      </c>
      <c r="H112" s="1">
        <v>555</v>
      </c>
    </row>
    <row r="113" spans="2:9" s="1" customFormat="1" x14ac:dyDescent="0.25">
      <c r="B113" s="1" t="s">
        <v>54</v>
      </c>
      <c r="C113" s="23" t="e">
        <f>C112/#REF!-1</f>
        <v>#REF!</v>
      </c>
      <c r="D113" s="23">
        <f t="shared" ref="D113:H113" si="27">D112/C112-1</f>
        <v>1.0939597315436242</v>
      </c>
      <c r="E113" s="23">
        <f t="shared" si="27"/>
        <v>-0.17307692307692313</v>
      </c>
      <c r="F113" s="23">
        <f>(F112)/E112-1</f>
        <v>-2.8217054263565888</v>
      </c>
      <c r="G113" s="23">
        <f>(G112-F112)/ABS(F112)</f>
        <v>1.6531914893617021</v>
      </c>
      <c r="H113" s="23">
        <f t="shared" si="27"/>
        <v>0.80781758957654715</v>
      </c>
      <c r="I113" s="23"/>
    </row>
    <row r="114" spans="2:9" x14ac:dyDescent="0.25">
      <c r="B114" t="s">
        <v>52</v>
      </c>
      <c r="D114" s="6">
        <v>883</v>
      </c>
      <c r="E114" s="6">
        <v>635</v>
      </c>
      <c r="F114" s="6">
        <v>32</v>
      </c>
      <c r="G114" s="6">
        <v>915</v>
      </c>
      <c r="H114" s="6">
        <v>1053</v>
      </c>
      <c r="I114" s="6"/>
    </row>
    <row r="115" spans="2:9" x14ac:dyDescent="0.25">
      <c r="B115" t="s">
        <v>53</v>
      </c>
      <c r="C115" s="23"/>
      <c r="D115" s="23"/>
      <c r="E115" s="23">
        <f>E114/D114-1</f>
        <v>-0.2808607021517554</v>
      </c>
      <c r="F115" s="23">
        <f t="shared" ref="F115:H115" si="28">F114/E114-1</f>
        <v>-0.94960629921259843</v>
      </c>
      <c r="G115" s="23">
        <f t="shared" si="28"/>
        <v>27.59375</v>
      </c>
      <c r="H115" s="23">
        <f t="shared" si="28"/>
        <v>0.15081967213114744</v>
      </c>
      <c r="I115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Warner Music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jacharles</dc:creator>
  <cp:lastModifiedBy>Jacob Charles</cp:lastModifiedBy>
  <dcterms:created xsi:type="dcterms:W3CDTF">2023-02-12T03:08:27Z</dcterms:created>
  <dcterms:modified xsi:type="dcterms:W3CDTF">2024-08-11T01:11:56Z</dcterms:modified>
</cp:coreProperties>
</file>