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C2D77713-9126-4DCD-8681-64C2B5228864}" xr6:coauthVersionLast="47" xr6:coauthVersionMax="47" xr10:uidLastSave="{00000000-0000-0000-0000-000000000000}"/>
  <bookViews>
    <workbookView xWindow="-105" yWindow="0" windowWidth="19410" windowHeight="20985" xr2:uid="{FE0D6078-D42C-4358-83F0-876CFB7BDB08}"/>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 l="1"/>
  <c r="H12" i="1"/>
  <c r="J12" i="1" s="1"/>
  <c r="H19" i="2"/>
  <c r="H13" i="1"/>
  <c r="J13" i="1" s="1"/>
  <c r="H14" i="1"/>
  <c r="J14" i="1" s="1"/>
  <c r="C21" i="2" l="1"/>
  <c r="D21" i="2"/>
  <c r="E21" i="2"/>
  <c r="F21" i="2"/>
  <c r="G21" i="2"/>
  <c r="B21" i="2"/>
  <c r="D19" i="2"/>
  <c r="E19" i="2"/>
  <c r="F19" i="2"/>
  <c r="G19" i="2"/>
  <c r="C19" i="2"/>
  <c r="C20" i="2"/>
  <c r="D20" i="2"/>
  <c r="E20" i="2"/>
  <c r="F20" i="2"/>
  <c r="G20" i="2"/>
  <c r="B20" i="2"/>
  <c r="D8" i="2"/>
  <c r="D4" i="2"/>
  <c r="C11" i="2"/>
  <c r="C8" i="2"/>
  <c r="C4" i="2"/>
  <c r="B8" i="2"/>
  <c r="B4" i="2"/>
  <c r="F17" i="2"/>
  <c r="G17" i="2"/>
  <c r="E17" i="2"/>
  <c r="G10" i="2"/>
  <c r="G8" i="2"/>
  <c r="G4" i="2"/>
  <c r="F8" i="2"/>
  <c r="F4" i="2"/>
  <c r="E8" i="2"/>
  <c r="E4" i="2"/>
  <c r="E9" i="2" s="1"/>
  <c r="E13" i="2" s="1"/>
  <c r="D1" i="2"/>
  <c r="E1" i="2" s="1"/>
  <c r="F1" i="2" s="1"/>
  <c r="G1" i="2" s="1"/>
  <c r="H6" i="1"/>
  <c r="H5" i="1"/>
  <c r="H8" i="1" s="1"/>
  <c r="D9" i="2" l="1"/>
  <c r="D13" i="2" s="1"/>
  <c r="C9" i="2"/>
  <c r="C13" i="2" s="1"/>
  <c r="B9" i="2"/>
  <c r="B13" i="2" s="1"/>
  <c r="G9" i="2"/>
  <c r="G13" i="2" s="1"/>
  <c r="F9" i="2"/>
  <c r="F13" i="2" s="1"/>
</calcChain>
</file>

<file path=xl/sharedStrings.xml><?xml version="1.0" encoding="utf-8"?>
<sst xmlns="http://schemas.openxmlformats.org/spreadsheetml/2006/main" count="63" uniqueCount="61">
  <si>
    <t>FIVE9 Inc</t>
  </si>
  <si>
    <t>Price</t>
  </si>
  <si>
    <t>SO</t>
  </si>
  <si>
    <t>MC</t>
  </si>
  <si>
    <t>Cash</t>
  </si>
  <si>
    <t>Debt</t>
  </si>
  <si>
    <t>EV</t>
  </si>
  <si>
    <t>rev</t>
  </si>
  <si>
    <t>ttm</t>
  </si>
  <si>
    <t>a=</t>
  </si>
  <si>
    <t>last q * 4</t>
  </si>
  <si>
    <t>fcf</t>
  </si>
  <si>
    <t>fcf last q * 4</t>
  </si>
  <si>
    <t xml:space="preserve">b= </t>
  </si>
  <si>
    <t>b *gr</t>
  </si>
  <si>
    <t>revenue</t>
  </si>
  <si>
    <t>cost of recenue</t>
  </si>
  <si>
    <t>gross profit</t>
  </si>
  <si>
    <t>r&amp;d</t>
  </si>
  <si>
    <t>s&amp;m</t>
  </si>
  <si>
    <t>g&amp;a</t>
  </si>
  <si>
    <t>total op expense</t>
  </si>
  <si>
    <t>loss from operations</t>
  </si>
  <si>
    <t>int expense</t>
  </si>
  <si>
    <t>interest income and other</t>
  </si>
  <si>
    <t>provision for income taxes</t>
  </si>
  <si>
    <t>net loss</t>
  </si>
  <si>
    <t>op cash flow</t>
  </si>
  <si>
    <t>capex</t>
  </si>
  <si>
    <t>rev yoy</t>
  </si>
  <si>
    <t>gross margin</t>
  </si>
  <si>
    <t>opcash flow / rev</t>
  </si>
  <si>
    <t>proj 2025</t>
  </si>
  <si>
    <t>rev / ev</t>
  </si>
  <si>
    <t>business</t>
  </si>
  <si>
    <t>leading provoder of intelligent cloud software for contact centers</t>
  </si>
  <si>
    <t>they are disrupting a large market by replacing legacy on premises contact center systems and working with newer companies by starting their contact center journey in the cloud</t>
  </si>
  <si>
    <t xml:space="preserve">their mission is to empower organizations to transform their contact centers into customer experience centers of excellence, while improving business agility, customer satisfaction, and significantly lowering the cost and complexity of their operations. </t>
  </si>
  <si>
    <t>more than 3000 customers</t>
  </si>
  <si>
    <t>3 key industry trents driving growth in cloud contact center market</t>
  </si>
  <si>
    <t>CLOUD CONTACT CENTER</t>
  </si>
  <si>
    <t>a software based service that manages customer communications across multiople channels</t>
  </si>
  <si>
    <t>internet based facility that handles all inbound and outbound customer communications for a company</t>
  </si>
  <si>
    <t>increasing adoption of cloud based solutions within companies around the world, which is creating strong demand for integrated cloud contact center software solutoins</t>
  </si>
  <si>
    <t>digital transformation</t>
  </si>
  <si>
    <t>advancements in AI</t>
  </si>
  <si>
    <t>sales model</t>
  </si>
  <si>
    <t xml:space="preserve">field sales team that sells their solution to mid size, enterpriuse, and fortune 1000 companies </t>
  </si>
  <si>
    <t>telesales team that sells their solution to smaller companies</t>
  </si>
  <si>
    <t>their solution advantages</t>
  </si>
  <si>
    <t>rapid implementation, seamless updates and pre built integrations</t>
  </si>
  <si>
    <t>highly flexible platform</t>
  </si>
  <si>
    <t>scalable, secure and reliable multi-tenant architecture</t>
  </si>
  <si>
    <t>solution desidnged to provide following key benefits to customers</t>
  </si>
  <si>
    <t>complete omnichannel solution</t>
  </si>
  <si>
    <t>improved customer experience</t>
  </si>
  <si>
    <t>higher agent productivity</t>
  </si>
  <si>
    <t>enhanced end-to-end visibility</t>
  </si>
  <si>
    <t>greater operational efficiency</t>
  </si>
  <si>
    <t>compelling value proposition</t>
  </si>
  <si>
    <t>implementing AI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</si>
</sst>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_([$$-409]* \(#,##0.00\);_([$$-409]* &quot;-&quot;??_);_(@_)"/>
    <numFmt numFmtId="165" formatCode="0_);\(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64" fontId="0" fillId="0" borderId="0" xfId="0" applyNumberFormat="1"/>
    <xf numFmtId="37" fontId="0" fillId="0" borderId="0" xfId="0" applyNumberFormat="1"/>
    <xf numFmtId="165" fontId="0" fillId="0" borderId="0" xfId="0" applyNumberFormat="1"/>
    <xf numFmtId="165" fontId="2" fillId="0" borderId="0" xfId="0" applyNumberFormat="1" applyFont="1"/>
    <xf numFmtId="9" fontId="0" fillId="0" borderId="0" xfId="1" applyFont="1"/>
    <xf numFmtId="0" fontId="0" fillId="0" borderId="1"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606592</xdr:colOff>
      <xdr:row>0</xdr:row>
      <xdr:rowOff>30079</xdr:rowOff>
    </xdr:from>
    <xdr:to>
      <xdr:col>7</xdr:col>
      <xdr:colOff>25066</xdr:colOff>
      <xdr:row>26</xdr:row>
      <xdr:rowOff>55145</xdr:rowOff>
    </xdr:to>
    <xdr:cxnSp macro="">
      <xdr:nvCxnSpPr>
        <xdr:cNvPr id="3" name="Straight Connector 2">
          <a:extLst>
            <a:ext uri="{FF2B5EF4-FFF2-40B4-BE49-F238E27FC236}">
              <a16:creationId xmlns:a16="http://schemas.microsoft.com/office/drawing/2014/main" id="{D4E6EC9C-00DE-E31F-3D5F-564227FF7067}"/>
            </a:ext>
          </a:extLst>
        </xdr:cNvPr>
        <xdr:cNvCxnSpPr/>
      </xdr:nvCxnSpPr>
      <xdr:spPr>
        <a:xfrm>
          <a:off x="5303921" y="30079"/>
          <a:ext cx="30079" cy="497806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ED28-DAF1-47BF-B889-8E9BC8B90660}">
  <dimension ref="A1:J49"/>
  <sheetViews>
    <sheetView tabSelected="1" topLeftCell="A21" zoomScale="175" zoomScaleNormal="175" workbookViewId="0">
      <selection activeCell="H42" sqref="H42"/>
    </sheetView>
  </sheetViews>
  <sheetFormatPr defaultRowHeight="15" x14ac:dyDescent="0.25"/>
  <cols>
    <col min="8" max="8" width="18.5703125" bestFit="1" customWidth="1"/>
  </cols>
  <sheetData>
    <row r="1" spans="1:10" x14ac:dyDescent="0.25">
      <c r="A1" t="s">
        <v>0</v>
      </c>
    </row>
    <row r="3" spans="1:10" x14ac:dyDescent="0.25">
      <c r="G3" t="s">
        <v>1</v>
      </c>
      <c r="H3" s="1">
        <v>32.479999999999997</v>
      </c>
    </row>
    <row r="4" spans="1:10" x14ac:dyDescent="0.25">
      <c r="G4" t="s">
        <v>2</v>
      </c>
      <c r="H4" s="2">
        <v>75809562</v>
      </c>
    </row>
    <row r="5" spans="1:10" x14ac:dyDescent="0.25">
      <c r="G5" t="s">
        <v>3</v>
      </c>
      <c r="H5" s="2">
        <f>H3*H4</f>
        <v>2462294573.7599998</v>
      </c>
    </row>
    <row r="6" spans="1:10" x14ac:dyDescent="0.25">
      <c r="G6" t="s">
        <v>4</v>
      </c>
      <c r="H6" s="2">
        <f>362546000+643410000</f>
        <v>1005956000</v>
      </c>
    </row>
    <row r="7" spans="1:10" x14ac:dyDescent="0.25">
      <c r="G7" t="s">
        <v>5</v>
      </c>
      <c r="H7" s="2">
        <v>641691000</v>
      </c>
    </row>
    <row r="8" spans="1:10" x14ac:dyDescent="0.25">
      <c r="G8" t="s">
        <v>6</v>
      </c>
      <c r="H8" s="2">
        <f>H5-H6+H7</f>
        <v>2098029573.7599998</v>
      </c>
      <c r="J8">
        <v>2098</v>
      </c>
    </row>
    <row r="11" spans="1:10" x14ac:dyDescent="0.25">
      <c r="G11" s="6" t="s">
        <v>7</v>
      </c>
      <c r="J11" t="s">
        <v>33</v>
      </c>
    </row>
    <row r="12" spans="1:10" x14ac:dyDescent="0.25">
      <c r="G12" t="s">
        <v>7</v>
      </c>
      <c r="H12">
        <f>279+264+252+247</f>
        <v>1042</v>
      </c>
      <c r="J12">
        <f>$J$8/H12</f>
        <v>2.0134357005758159</v>
      </c>
    </row>
    <row r="13" spans="1:10" x14ac:dyDescent="0.25">
      <c r="G13" t="s">
        <v>8</v>
      </c>
      <c r="H13">
        <f>279+264+252+247</f>
        <v>1042</v>
      </c>
      <c r="J13">
        <f t="shared" ref="J13:J15" si="0">$J$8/H13</f>
        <v>2.0134357005758159</v>
      </c>
    </row>
    <row r="14" spans="1:10" x14ac:dyDescent="0.25">
      <c r="F14" t="s">
        <v>9</v>
      </c>
      <c r="G14" t="s">
        <v>10</v>
      </c>
      <c r="H14">
        <f>279*4</f>
        <v>1116</v>
      </c>
      <c r="J14">
        <f t="shared" si="0"/>
        <v>1.8799283154121864</v>
      </c>
    </row>
    <row r="15" spans="1:10" x14ac:dyDescent="0.25">
      <c r="G15" t="s">
        <v>32</v>
      </c>
      <c r="H15">
        <v>1142</v>
      </c>
      <c r="J15">
        <f t="shared" si="0"/>
        <v>1.8371278458844134</v>
      </c>
    </row>
    <row r="17" spans="2:7" x14ac:dyDescent="0.25">
      <c r="G17" t="s">
        <v>11</v>
      </c>
    </row>
    <row r="18" spans="2:7" x14ac:dyDescent="0.25">
      <c r="F18" t="s">
        <v>13</v>
      </c>
      <c r="G18" t="s">
        <v>12</v>
      </c>
    </row>
    <row r="19" spans="2:7" x14ac:dyDescent="0.25">
      <c r="G19" t="s">
        <v>14</v>
      </c>
    </row>
    <row r="22" spans="2:7" x14ac:dyDescent="0.25">
      <c r="B22" s="6" t="s">
        <v>40</v>
      </c>
    </row>
    <row r="23" spans="2:7" x14ac:dyDescent="0.25">
      <c r="B23" t="s">
        <v>41</v>
      </c>
    </row>
    <row r="24" spans="2:7" x14ac:dyDescent="0.25">
      <c r="B24" t="s">
        <v>42</v>
      </c>
    </row>
    <row r="26" spans="2:7" x14ac:dyDescent="0.25">
      <c r="B26" s="6" t="s">
        <v>34</v>
      </c>
    </row>
    <row r="27" spans="2:7" x14ac:dyDescent="0.25">
      <c r="B27" t="s">
        <v>35</v>
      </c>
    </row>
    <row r="28" spans="2:7" x14ac:dyDescent="0.25">
      <c r="B28" t="s">
        <v>36</v>
      </c>
    </row>
    <row r="29" spans="2:7" x14ac:dyDescent="0.25">
      <c r="B29" t="s">
        <v>37</v>
      </c>
    </row>
    <row r="30" spans="2:7" x14ac:dyDescent="0.25">
      <c r="B30" t="s">
        <v>38</v>
      </c>
    </row>
    <row r="31" spans="2:7" x14ac:dyDescent="0.25">
      <c r="B31" t="s">
        <v>39</v>
      </c>
    </row>
    <row r="32" spans="2:7" x14ac:dyDescent="0.25">
      <c r="C32" t="s">
        <v>43</v>
      </c>
    </row>
    <row r="33" spans="2:3" x14ac:dyDescent="0.25">
      <c r="C33" t="s">
        <v>44</v>
      </c>
    </row>
    <row r="34" spans="2:3" x14ac:dyDescent="0.25">
      <c r="C34" t="s">
        <v>45</v>
      </c>
    </row>
    <row r="35" spans="2:3" x14ac:dyDescent="0.25">
      <c r="B35" t="s">
        <v>46</v>
      </c>
    </row>
    <row r="36" spans="2:3" x14ac:dyDescent="0.25">
      <c r="C36" t="s">
        <v>47</v>
      </c>
    </row>
    <row r="37" spans="2:3" x14ac:dyDescent="0.25">
      <c r="C37" t="s">
        <v>48</v>
      </c>
    </row>
    <row r="38" spans="2:3" x14ac:dyDescent="0.25">
      <c r="B38" t="s">
        <v>49</v>
      </c>
    </row>
    <row r="39" spans="2:3" x14ac:dyDescent="0.25">
      <c r="C39" t="s">
        <v>50</v>
      </c>
    </row>
    <row r="40" spans="2:3" x14ac:dyDescent="0.25">
      <c r="C40" t="s">
        <v>51</v>
      </c>
    </row>
    <row r="41" spans="2:3" x14ac:dyDescent="0.25">
      <c r="C41" t="s">
        <v>52</v>
      </c>
    </row>
    <row r="42" spans="2:3" x14ac:dyDescent="0.25">
      <c r="B42" t="s">
        <v>53</v>
      </c>
    </row>
    <row r="43" spans="2:3" x14ac:dyDescent="0.25">
      <c r="C43" t="s">
        <v>54</v>
      </c>
    </row>
    <row r="44" spans="2:3" x14ac:dyDescent="0.25">
      <c r="C44" t="s">
        <v>55</v>
      </c>
    </row>
    <row r="45" spans="2:3" x14ac:dyDescent="0.25">
      <c r="C45" t="s">
        <v>56</v>
      </c>
    </row>
    <row r="46" spans="2:3" x14ac:dyDescent="0.25">
      <c r="C46" t="s">
        <v>57</v>
      </c>
    </row>
    <row r="47" spans="2:3" x14ac:dyDescent="0.25">
      <c r="C47" t="s">
        <v>58</v>
      </c>
    </row>
    <row r="48" spans="2:3" x14ac:dyDescent="0.25">
      <c r="C48" t="s">
        <v>59</v>
      </c>
    </row>
    <row r="49" spans="3:3" x14ac:dyDescent="0.25">
      <c r="C49"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1CCF-1A5A-46C9-8ECB-17696EEE9713}">
  <dimension ref="A1:AD21"/>
  <sheetViews>
    <sheetView zoomScale="190" zoomScaleNormal="190" workbookViewId="0">
      <pane xSplit="1" ySplit="1" topLeftCell="C2" activePane="bottomRight" state="frozen"/>
      <selection pane="topRight" activeCell="B1" sqref="B1"/>
      <selection pane="bottomLeft" activeCell="A2" sqref="A2"/>
      <selection pane="bottomRight" activeCell="G15" sqref="G15"/>
    </sheetView>
  </sheetViews>
  <sheetFormatPr defaultRowHeight="15" x14ac:dyDescent="0.25"/>
  <cols>
    <col min="1" max="1" width="24.5703125" style="3" bestFit="1" customWidth="1"/>
    <col min="2" max="16384" width="9.140625" style="3"/>
  </cols>
  <sheetData>
    <row r="1" spans="1:30" x14ac:dyDescent="0.25">
      <c r="B1" s="4">
        <v>2019</v>
      </c>
      <c r="C1" s="4">
        <v>2020</v>
      </c>
      <c r="D1" s="4">
        <f>C1+1</f>
        <v>2021</v>
      </c>
      <c r="E1" s="4">
        <f t="shared" ref="E1:G1" si="0">D1+1</f>
        <v>2022</v>
      </c>
      <c r="F1" s="4">
        <f t="shared" si="0"/>
        <v>2023</v>
      </c>
      <c r="G1" s="4">
        <f t="shared" si="0"/>
        <v>2024</v>
      </c>
      <c r="H1" s="3">
        <v>2025</v>
      </c>
    </row>
    <row r="2" spans="1:30" x14ac:dyDescent="0.25">
      <c r="A2" s="3" t="s">
        <v>15</v>
      </c>
      <c r="B2" s="3">
        <v>328006</v>
      </c>
      <c r="C2" s="3">
        <v>434908</v>
      </c>
      <c r="D2" s="3">
        <v>609591</v>
      </c>
      <c r="E2" s="3">
        <v>778846</v>
      </c>
      <c r="F2" s="3">
        <v>910488</v>
      </c>
      <c r="G2" s="3">
        <v>1041938</v>
      </c>
      <c r="H2" s="3">
        <v>1142000</v>
      </c>
      <c r="K2" s="3">
        <v>95</v>
      </c>
      <c r="L2" s="3">
        <v>100</v>
      </c>
      <c r="M2" s="3">
        <v>112</v>
      </c>
      <c r="N2" s="3">
        <v>128</v>
      </c>
      <c r="O2" s="3">
        <v>138</v>
      </c>
      <c r="P2" s="3">
        <v>144</v>
      </c>
      <c r="Q2" s="3">
        <v>154</v>
      </c>
      <c r="R2" s="3">
        <v>174</v>
      </c>
      <c r="S2" s="3">
        <v>183</v>
      </c>
      <c r="T2" s="3">
        <v>189</v>
      </c>
      <c r="U2" s="3">
        <v>198</v>
      </c>
      <c r="V2" s="3">
        <v>208</v>
      </c>
      <c r="W2" s="3">
        <v>218</v>
      </c>
      <c r="X2" s="3">
        <v>223</v>
      </c>
      <c r="Y2" s="3">
        <v>230</v>
      </c>
      <c r="Z2" s="3">
        <v>239</v>
      </c>
      <c r="AA2" s="3">
        <v>246</v>
      </c>
      <c r="AB2" s="3">
        <v>252</v>
      </c>
      <c r="AC2" s="3">
        <v>264</v>
      </c>
      <c r="AD2" s="3">
        <v>279</v>
      </c>
    </row>
    <row r="3" spans="1:30" x14ac:dyDescent="0.25">
      <c r="A3" s="3" t="s">
        <v>16</v>
      </c>
      <c r="B3" s="3">
        <v>-134511</v>
      </c>
      <c r="C3" s="3">
        <v>-180284</v>
      </c>
      <c r="D3" s="3">
        <v>-271099</v>
      </c>
      <c r="E3" s="3">
        <v>-367501</v>
      </c>
      <c r="F3" s="3">
        <v>-432690</v>
      </c>
      <c r="G3" s="3">
        <v>-477540</v>
      </c>
    </row>
    <row r="4" spans="1:30" s="4" customFormat="1" x14ac:dyDescent="0.25">
      <c r="A4" s="4" t="s">
        <v>17</v>
      </c>
      <c r="B4" s="4">
        <f t="shared" ref="B4:G4" si="1">SUM(B2:B3)</f>
        <v>193495</v>
      </c>
      <c r="C4" s="4">
        <f t="shared" si="1"/>
        <v>254624</v>
      </c>
      <c r="D4" s="4">
        <f t="shared" si="1"/>
        <v>338492</v>
      </c>
      <c r="E4" s="4">
        <f t="shared" si="1"/>
        <v>411345</v>
      </c>
      <c r="F4" s="4">
        <f t="shared" si="1"/>
        <v>477798</v>
      </c>
      <c r="G4" s="4">
        <f t="shared" si="1"/>
        <v>564398</v>
      </c>
    </row>
    <row r="5" spans="1:30" x14ac:dyDescent="0.25">
      <c r="A5" s="3" t="s">
        <v>18</v>
      </c>
      <c r="B5" s="3">
        <v>-45190</v>
      </c>
      <c r="C5" s="3">
        <v>-68747</v>
      </c>
      <c r="D5" s="3">
        <v>-106897</v>
      </c>
      <c r="E5" s="3">
        <v>-141794</v>
      </c>
      <c r="F5" s="3">
        <v>-156582</v>
      </c>
      <c r="G5" s="3">
        <v>-166197</v>
      </c>
    </row>
    <row r="6" spans="1:30" x14ac:dyDescent="0.25">
      <c r="A6" s="3" t="s">
        <v>19</v>
      </c>
      <c r="B6" s="3">
        <v>-95592</v>
      </c>
      <c r="C6" s="3">
        <v>-132413</v>
      </c>
      <c r="D6" s="3">
        <v>-193929</v>
      </c>
      <c r="E6" s="3">
        <v>-261990</v>
      </c>
      <c r="F6" s="3">
        <v>-296713</v>
      </c>
      <c r="G6" s="3">
        <v>-311954</v>
      </c>
    </row>
    <row r="7" spans="1:30" x14ac:dyDescent="0.25">
      <c r="A7" s="3" t="s">
        <v>20</v>
      </c>
      <c r="B7" s="3">
        <v>-49446</v>
      </c>
      <c r="C7" s="3">
        <v>-65769</v>
      </c>
      <c r="D7" s="3">
        <v>-93916</v>
      </c>
      <c r="E7" s="3">
        <v>-95143</v>
      </c>
      <c r="F7" s="3">
        <v>-123079</v>
      </c>
      <c r="G7" s="3">
        <v>-137550</v>
      </c>
    </row>
    <row r="8" spans="1:30" s="4" customFormat="1" x14ac:dyDescent="0.25">
      <c r="A8" s="4" t="s">
        <v>21</v>
      </c>
      <c r="B8" s="4">
        <f t="shared" ref="B8:G8" si="2">SUM(B5:B7)</f>
        <v>-190228</v>
      </c>
      <c r="C8" s="4">
        <f t="shared" si="2"/>
        <v>-266929</v>
      </c>
      <c r="D8" s="4">
        <f t="shared" si="2"/>
        <v>-394742</v>
      </c>
      <c r="E8" s="4">
        <f t="shared" si="2"/>
        <v>-498927</v>
      </c>
      <c r="F8" s="4">
        <f t="shared" si="2"/>
        <v>-576374</v>
      </c>
      <c r="G8" s="4">
        <f t="shared" si="2"/>
        <v>-615701</v>
      </c>
    </row>
    <row r="9" spans="1:30" s="4" customFormat="1" x14ac:dyDescent="0.25">
      <c r="A9" s="4" t="s">
        <v>22</v>
      </c>
      <c r="B9" s="4">
        <f t="shared" ref="B9:G9" si="3">B4+B8</f>
        <v>3267</v>
      </c>
      <c r="C9" s="4">
        <f t="shared" si="3"/>
        <v>-12305</v>
      </c>
      <c r="D9" s="4">
        <f t="shared" si="3"/>
        <v>-56250</v>
      </c>
      <c r="E9" s="4">
        <f t="shared" si="3"/>
        <v>-87582</v>
      </c>
      <c r="F9" s="4">
        <f t="shared" si="3"/>
        <v>-98576</v>
      </c>
      <c r="G9" s="4">
        <f t="shared" si="3"/>
        <v>-51303</v>
      </c>
    </row>
    <row r="10" spans="1:30" x14ac:dyDescent="0.25">
      <c r="A10" s="3" t="s">
        <v>23</v>
      </c>
      <c r="B10" s="3">
        <v>-13794</v>
      </c>
      <c r="C10" s="3">
        <v>-28348</v>
      </c>
      <c r="D10" s="3">
        <v>-8027</v>
      </c>
      <c r="E10" s="3">
        <v>-7493</v>
      </c>
      <c r="F10" s="3">
        <v>-7646</v>
      </c>
      <c r="G10" s="3">
        <f>-14812+6615</f>
        <v>-8197</v>
      </c>
    </row>
    <row r="11" spans="1:30" x14ac:dyDescent="0.25">
      <c r="A11" s="3" t="s">
        <v>24</v>
      </c>
      <c r="B11" s="3">
        <v>6079</v>
      </c>
      <c r="C11" s="3">
        <f>-6964+3034</f>
        <v>-3930</v>
      </c>
      <c r="D11" s="3">
        <v>-8</v>
      </c>
      <c r="E11" s="3">
        <v>4813</v>
      </c>
      <c r="F11" s="3">
        <v>26799</v>
      </c>
      <c r="G11" s="3">
        <v>46745</v>
      </c>
    </row>
    <row r="12" spans="1:30" x14ac:dyDescent="0.25">
      <c r="A12" s="3" t="s">
        <v>25</v>
      </c>
      <c r="B12" s="3">
        <v>-104</v>
      </c>
      <c r="C12" s="3">
        <v>2453</v>
      </c>
      <c r="D12" s="3">
        <v>11285</v>
      </c>
      <c r="E12" s="3">
        <v>-4388</v>
      </c>
      <c r="F12" s="3">
        <v>-2341</v>
      </c>
      <c r="G12" s="3">
        <v>-40</v>
      </c>
    </row>
    <row r="13" spans="1:30" s="4" customFormat="1" x14ac:dyDescent="0.25">
      <c r="A13" s="4" t="s">
        <v>26</v>
      </c>
      <c r="B13" s="4">
        <f t="shared" ref="B13:G13" si="4">SUM(B9:B12)</f>
        <v>-4552</v>
      </c>
      <c r="C13" s="4">
        <f t="shared" si="4"/>
        <v>-42130</v>
      </c>
      <c r="D13" s="4">
        <f t="shared" si="4"/>
        <v>-53000</v>
      </c>
      <c r="E13" s="4">
        <f t="shared" si="4"/>
        <v>-94650</v>
      </c>
      <c r="F13" s="4">
        <f t="shared" si="4"/>
        <v>-81764</v>
      </c>
      <c r="G13" s="4">
        <f t="shared" si="4"/>
        <v>-12795</v>
      </c>
    </row>
    <row r="15" spans="1:30" x14ac:dyDescent="0.25">
      <c r="A15" s="3" t="s">
        <v>27</v>
      </c>
      <c r="B15" s="3">
        <v>51221</v>
      </c>
      <c r="C15" s="3">
        <v>67302</v>
      </c>
      <c r="D15" s="3">
        <v>28485</v>
      </c>
      <c r="E15" s="3">
        <v>88865</v>
      </c>
      <c r="F15" s="3">
        <v>128838</v>
      </c>
      <c r="G15" s="3">
        <v>143168</v>
      </c>
    </row>
    <row r="16" spans="1:30" x14ac:dyDescent="0.25">
      <c r="A16" s="3" t="s">
        <v>28</v>
      </c>
      <c r="E16" s="3">
        <v>-52272</v>
      </c>
      <c r="F16" s="3">
        <v>-31234</v>
      </c>
      <c r="G16" s="3">
        <v>-42388</v>
      </c>
    </row>
    <row r="17" spans="1:8" x14ac:dyDescent="0.25">
      <c r="A17" s="3" t="s">
        <v>11</v>
      </c>
      <c r="E17" s="3">
        <f>SUM(E15:E16)</f>
        <v>36593</v>
      </c>
      <c r="F17" s="3">
        <f t="shared" ref="F17:G17" si="5">SUM(F15:F16)</f>
        <v>97604</v>
      </c>
      <c r="G17" s="3">
        <f t="shared" si="5"/>
        <v>100780</v>
      </c>
    </row>
    <row r="19" spans="1:8" x14ac:dyDescent="0.25">
      <c r="A19" s="3" t="s">
        <v>29</v>
      </c>
      <c r="C19" s="5">
        <f>C2/B2-1</f>
        <v>0.32591476985177104</v>
      </c>
      <c r="D19" s="5">
        <f t="shared" ref="D19:H19" si="6">D2/C2-1</f>
        <v>0.40165506267992312</v>
      </c>
      <c r="E19" s="5">
        <f t="shared" si="6"/>
        <v>0.27765337742847263</v>
      </c>
      <c r="F19" s="5">
        <f t="shared" si="6"/>
        <v>0.16902186054752799</v>
      </c>
      <c r="G19" s="5">
        <f t="shared" si="6"/>
        <v>0.14437312737784569</v>
      </c>
      <c r="H19" s="5">
        <f t="shared" si="6"/>
        <v>9.6034504932155373E-2</v>
      </c>
    </row>
    <row r="20" spans="1:8" x14ac:dyDescent="0.25">
      <c r="A20" s="3" t="s">
        <v>30</v>
      </c>
      <c r="B20" s="5">
        <f>B4/B2</f>
        <v>0.58991298939653547</v>
      </c>
      <c r="C20" s="5">
        <f t="shared" ref="C20:G20" si="7">C4/C2</f>
        <v>0.58546635150422621</v>
      </c>
      <c r="D20" s="5">
        <f t="shared" si="7"/>
        <v>0.55527722686194514</v>
      </c>
      <c r="E20" s="5">
        <f t="shared" si="7"/>
        <v>0.52814677099195473</v>
      </c>
      <c r="F20" s="5">
        <f t="shared" si="7"/>
        <v>0.52477133141787702</v>
      </c>
      <c r="G20" s="5">
        <f t="shared" si="7"/>
        <v>0.54168098293756439</v>
      </c>
    </row>
    <row r="21" spans="1:8" x14ac:dyDescent="0.25">
      <c r="A21" s="3" t="s">
        <v>31</v>
      </c>
      <c r="B21" s="5">
        <f>B15/B2</f>
        <v>0.1561587288037414</v>
      </c>
      <c r="C21" s="5">
        <f t="shared" ref="C21:G21" si="8">C15/C2</f>
        <v>0.15474997010862068</v>
      </c>
      <c r="D21" s="5">
        <f t="shared" si="8"/>
        <v>4.6728052087383183E-2</v>
      </c>
      <c r="E21" s="5">
        <f t="shared" si="8"/>
        <v>0.11409829414287291</v>
      </c>
      <c r="F21" s="5">
        <f t="shared" si="8"/>
        <v>0.14150433613622584</v>
      </c>
      <c r="G21" s="5">
        <f t="shared" si="8"/>
        <v>0.13740548861832469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Charles</dc:creator>
  <cp:lastModifiedBy>Jacob Charles</cp:lastModifiedBy>
  <dcterms:created xsi:type="dcterms:W3CDTF">2025-03-09T21:04:32Z</dcterms:created>
  <dcterms:modified xsi:type="dcterms:W3CDTF">2025-03-09T22:48:25Z</dcterms:modified>
</cp:coreProperties>
</file>