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C0940100-0D40-4445-B555-3F5998A47E6E}" xr6:coauthVersionLast="47" xr6:coauthVersionMax="47" xr10:uidLastSave="{00000000-0000-0000-0000-000000000000}"/>
  <bookViews>
    <workbookView xWindow="1170" yWindow="30" windowWidth="15840" windowHeight="20850" activeTab="1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7" i="2"/>
  <c r="H29" i="2"/>
  <c r="H35" i="2" s="1"/>
  <c r="H34" i="2"/>
  <c r="H33" i="2"/>
  <c r="H25" i="2"/>
  <c r="H22" i="2"/>
  <c r="H32" i="2"/>
  <c r="O35" i="2"/>
  <c r="P35" i="2"/>
  <c r="N35" i="2"/>
  <c r="N29" i="2"/>
  <c r="J29" i="2"/>
  <c r="N32" i="2"/>
  <c r="J22" i="2"/>
  <c r="J25" i="2" s="1"/>
  <c r="N22" i="2"/>
  <c r="N25" i="2" s="1"/>
  <c r="N33" i="2" s="1"/>
  <c r="O29" i="2"/>
  <c r="K28" i="2"/>
  <c r="K29" i="2" s="1"/>
  <c r="O32" i="2"/>
  <c r="O22" i="2"/>
  <c r="O25" i="2" s="1"/>
  <c r="K22" i="2"/>
  <c r="K25" i="2" s="1"/>
  <c r="M34" i="2"/>
  <c r="P29" i="2"/>
  <c r="L29" i="2"/>
  <c r="P32" i="2"/>
  <c r="L22" i="2"/>
  <c r="L25" i="2" s="1"/>
  <c r="P33" i="2" s="1"/>
  <c r="P22" i="2"/>
  <c r="P25" i="2" s="1"/>
  <c r="I7" i="1"/>
  <c r="I5" i="1"/>
  <c r="G46" i="2"/>
  <c r="B45" i="2"/>
  <c r="B46" i="2" s="1"/>
  <c r="D45" i="2"/>
  <c r="D46" i="2" s="1"/>
  <c r="C45" i="2"/>
  <c r="C46" i="2" s="1"/>
  <c r="C29" i="2"/>
  <c r="D29" i="2"/>
  <c r="B29" i="2"/>
  <c r="D37" i="2"/>
  <c r="C37" i="2"/>
  <c r="D32" i="2"/>
  <c r="E32" i="2"/>
  <c r="C32" i="2"/>
  <c r="D22" i="2"/>
  <c r="D25" i="2" s="1"/>
  <c r="C22" i="2"/>
  <c r="C25" i="2" s="1"/>
  <c r="B22" i="2"/>
  <c r="B25" i="2" s="1"/>
  <c r="C7" i="2"/>
  <c r="D7" i="2"/>
  <c r="B7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F7" i="2"/>
  <c r="G7" i="2"/>
  <c r="E7" i="2"/>
  <c r="J5" i="1"/>
  <c r="I4" i="1"/>
  <c r="F29" i="2"/>
  <c r="G29" i="2"/>
  <c r="E29" i="2"/>
  <c r="F45" i="2"/>
  <c r="F46" i="2" s="1"/>
  <c r="E45" i="2"/>
  <c r="E46" i="2" s="1"/>
  <c r="F37" i="2"/>
  <c r="G37" i="2"/>
  <c r="F32" i="2"/>
  <c r="G32" i="2"/>
  <c r="F22" i="2"/>
  <c r="F25" i="2" s="1"/>
  <c r="G22" i="2"/>
  <c r="G25" i="2" s="1"/>
  <c r="E22" i="2"/>
  <c r="E25" i="2" s="1"/>
  <c r="F2" i="2"/>
  <c r="G2" i="2" s="1"/>
  <c r="H2" i="2" s="1"/>
  <c r="J34" i="2" l="1"/>
  <c r="O33" i="2"/>
  <c r="K34" i="2"/>
  <c r="L34" i="2"/>
  <c r="P34" i="2"/>
  <c r="N34" i="2"/>
  <c r="O34" i="2"/>
  <c r="B34" i="2"/>
  <c r="E33" i="2"/>
  <c r="D34" i="2"/>
  <c r="C34" i="2"/>
  <c r="C35" i="2"/>
  <c r="D35" i="2"/>
  <c r="E35" i="2"/>
  <c r="D33" i="2"/>
  <c r="C33" i="2"/>
  <c r="F35" i="2"/>
  <c r="G35" i="2"/>
  <c r="E34" i="2"/>
  <c r="G34" i="2"/>
  <c r="F34" i="2"/>
  <c r="G33" i="2"/>
  <c r="F33" i="2"/>
</calcChain>
</file>

<file path=xl/sharedStrings.xml><?xml version="1.0" encoding="utf-8"?>
<sst xmlns="http://schemas.openxmlformats.org/spreadsheetml/2006/main" count="79" uniqueCount="77">
  <si>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</si>
  <si>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</si>
  <si>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</si>
  <si>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</si>
  <si>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</si>
  <si>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</si>
  <si>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</si>
  <si>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</si>
  <si>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</si>
  <si>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</si>
  <si>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</si>
  <si>
    <t>rev yoy</t>
  </si>
  <si>
    <t>other income</t>
  </si>
  <si>
    <t>tax</t>
  </si>
  <si>
    <t>net income</t>
  </si>
  <si>
    <t>income yoy</t>
  </si>
  <si>
    <t>cash</t>
  </si>
  <si>
    <t>accs receivable</t>
  </si>
  <si>
    <t>ppe</t>
  </si>
  <si>
    <t>funds receivble &amp; cust accs</t>
  </si>
  <si>
    <t>funds payable n amts due to customers</t>
  </si>
  <si>
    <t>op cash flow</t>
  </si>
  <si>
    <t>capex</t>
  </si>
  <si>
    <t>cash at beginning of period</t>
  </si>
  <si>
    <t>cash at end</t>
  </si>
  <si>
    <t>fcf</t>
  </si>
  <si>
    <t>fcf yoy</t>
  </si>
  <si>
    <t>price</t>
  </si>
  <si>
    <t>s.o</t>
  </si>
  <si>
    <t>mc</t>
  </si>
  <si>
    <t>debt</t>
  </si>
  <si>
    <t>EV</t>
  </si>
  <si>
    <t>business</t>
  </si>
  <si>
    <t>leading tech platform that enables digital payments and simplifies commerce experiences on behalf of merchants and consumers worldwide.</t>
  </si>
  <si>
    <t>goal to enable their merchants and consumers to manage and move their money anmywhere in the world in the markets they serve, anytime, on any platform, usign any device.</t>
  </si>
  <si>
    <t>operating margin</t>
  </si>
  <si>
    <t>active accounts</t>
  </si>
  <si>
    <t># of payment transaction</t>
  </si>
  <si>
    <t>TPV</t>
  </si>
  <si>
    <t>payment transactions per active acc</t>
  </si>
  <si>
    <t>transaction expense % of TPV</t>
  </si>
  <si>
    <t>active acc yoy</t>
  </si>
  <si>
    <t>payment transaction yoy</t>
  </si>
  <si>
    <t>tpv yoy</t>
  </si>
  <si>
    <t>change of cash</t>
  </si>
  <si>
    <t>checkout solutions</t>
  </si>
  <si>
    <t>paypal</t>
  </si>
  <si>
    <t>venmo</t>
  </si>
  <si>
    <t>pp pay later</t>
  </si>
  <si>
    <t>pp credit</t>
  </si>
  <si>
    <t>paidy</t>
  </si>
  <si>
    <t>processing</t>
  </si>
  <si>
    <t>paypal braintree</t>
  </si>
  <si>
    <t>digital wallets</t>
  </si>
  <si>
    <t>cc and debit cards</t>
  </si>
  <si>
    <t>credit</t>
  </si>
  <si>
    <t>crypto</t>
  </si>
  <si>
    <t>giving</t>
  </si>
  <si>
    <t>p2p</t>
  </si>
  <si>
    <t>savings</t>
  </si>
  <si>
    <t>consumer financial services</t>
  </si>
  <si>
    <t>shopping and rewards</t>
  </si>
  <si>
    <t>deals</t>
  </si>
  <si>
    <t>loyalty</t>
  </si>
  <si>
    <t>rewardz</t>
  </si>
  <si>
    <t>merchant services</t>
  </si>
  <si>
    <t>risk protection and risk management</t>
  </si>
  <si>
    <t>omnichannel and POS solutions</t>
  </si>
  <si>
    <t>payouts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</si>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</sst>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604157</xdr:colOff>
      <xdr:row>0</xdr:row>
      <xdr:rowOff>38100</xdr:rowOff>
    </xdr:from>
    <xdr:to>
      <xdr:col>8</xdr:col>
      <xdr:colOff>0</xdr:colOff>
      <xdr:row>47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AA8C9D-7923-BD69-4CE8-14A0E17DE060}"/>
            </a:ext>
          </a:extLst>
        </xdr:cNvPr>
        <xdr:cNvCxnSpPr/>
      </xdr:nvCxnSpPr>
      <xdr:spPr>
        <a:xfrm flipH="1">
          <a:off x="5508171" y="38100"/>
          <a:ext cx="5443" cy="84418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:J45"/>
  <sheetViews>
    <sheetView zoomScale="120" zoomScaleNormal="120" workbookViewId="0">
      <selection activeCell="K13" sqref="K13"/>
    </sheetView>
  </sheetViews>
  <sheetFormatPr defaultRowHeight="15" x14ac:dyDescent="0.25"/>
  <sheetData>
    <row r="2" spans="2:10" x14ac:dyDescent="0.25">
      <c r="B2" t="s">
        <v>0</v>
      </c>
      <c r="H2" t="s">
        <v>27</v>
      </c>
      <c r="I2">
        <v>86.65</v>
      </c>
    </row>
    <row r="3" spans="2:10" x14ac:dyDescent="0.25">
      <c r="H3" t="s">
        <v>28</v>
      </c>
      <c r="I3">
        <v>1002</v>
      </c>
    </row>
    <row r="4" spans="2:10" x14ac:dyDescent="0.25">
      <c r="H4" t="s">
        <v>29</v>
      </c>
      <c r="I4">
        <f>I3*I2</f>
        <v>86823.3</v>
      </c>
    </row>
    <row r="5" spans="2:10" x14ac:dyDescent="0.25">
      <c r="H5" t="s">
        <v>16</v>
      </c>
      <c r="I5">
        <f>7272+4647</f>
        <v>11919</v>
      </c>
      <c r="J5">
        <f>7701+5915</f>
        <v>13616</v>
      </c>
    </row>
    <row r="6" spans="2:10" x14ac:dyDescent="0.25">
      <c r="H6" t="s">
        <v>30</v>
      </c>
      <c r="I6">
        <v>50268</v>
      </c>
    </row>
    <row r="7" spans="2:10" x14ac:dyDescent="0.25">
      <c r="H7" t="s">
        <v>31</v>
      </c>
      <c r="I7">
        <f>I4-I5+I6</f>
        <v>125172.3</v>
      </c>
    </row>
    <row r="17" spans="2:4" x14ac:dyDescent="0.25">
      <c r="B17" t="s">
        <v>32</v>
      </c>
    </row>
    <row r="18" spans="2:4" x14ac:dyDescent="0.25">
      <c r="C18" t="s">
        <v>33</v>
      </c>
    </row>
    <row r="19" spans="2:4" x14ac:dyDescent="0.25">
      <c r="C19" t="s">
        <v>34</v>
      </c>
    </row>
    <row r="21" spans="2:4" x14ac:dyDescent="0.25">
      <c r="B21" t="s">
        <v>45</v>
      </c>
    </row>
    <row r="22" spans="2:4" x14ac:dyDescent="0.25">
      <c r="C22" t="s">
        <v>46</v>
      </c>
    </row>
    <row r="23" spans="2:4" x14ac:dyDescent="0.25">
      <c r="C23" t="s">
        <v>47</v>
      </c>
    </row>
    <row r="24" spans="2:4" x14ac:dyDescent="0.25">
      <c r="C24" t="s">
        <v>48</v>
      </c>
    </row>
    <row r="25" spans="2:4" x14ac:dyDescent="0.25">
      <c r="C25" t="s">
        <v>49</v>
      </c>
    </row>
    <row r="26" spans="2:4" x14ac:dyDescent="0.25">
      <c r="C26" t="s">
        <v>50</v>
      </c>
    </row>
    <row r="27" spans="2:4" x14ac:dyDescent="0.25">
      <c r="B27" t="s">
        <v>51</v>
      </c>
    </row>
    <row r="28" spans="2:4" x14ac:dyDescent="0.25">
      <c r="C28" t="s">
        <v>46</v>
      </c>
    </row>
    <row r="29" spans="2:4" x14ac:dyDescent="0.25">
      <c r="C29" t="s">
        <v>52</v>
      </c>
    </row>
    <row r="30" spans="2:4" x14ac:dyDescent="0.25">
      <c r="B30" t="s">
        <v>53</v>
      </c>
    </row>
    <row r="31" spans="2:4" x14ac:dyDescent="0.25">
      <c r="C31" t="s">
        <v>60</v>
      </c>
    </row>
    <row r="32" spans="2:4" x14ac:dyDescent="0.25">
      <c r="D32" t="s">
        <v>54</v>
      </c>
    </row>
    <row r="33" spans="2:4" x14ac:dyDescent="0.25">
      <c r="D33" t="s">
        <v>55</v>
      </c>
    </row>
    <row r="34" spans="2:4" x14ac:dyDescent="0.25">
      <c r="D34" t="s">
        <v>56</v>
      </c>
    </row>
    <row r="35" spans="2:4" x14ac:dyDescent="0.25">
      <c r="D35" t="s">
        <v>57</v>
      </c>
    </row>
    <row r="36" spans="2:4" x14ac:dyDescent="0.25">
      <c r="D36" t="s">
        <v>58</v>
      </c>
    </row>
    <row r="37" spans="2:4" x14ac:dyDescent="0.25">
      <c r="D37" t="s">
        <v>59</v>
      </c>
    </row>
    <row r="38" spans="2:4" x14ac:dyDescent="0.25">
      <c r="C38" t="s">
        <v>61</v>
      </c>
    </row>
    <row r="39" spans="2:4" x14ac:dyDescent="0.25">
      <c r="D39" t="s">
        <v>62</v>
      </c>
    </row>
    <row r="40" spans="2:4" x14ac:dyDescent="0.25">
      <c r="D40" t="s">
        <v>63</v>
      </c>
    </row>
    <row r="41" spans="2:4" x14ac:dyDescent="0.25">
      <c r="D41" t="s">
        <v>64</v>
      </c>
    </row>
    <row r="42" spans="2:4" x14ac:dyDescent="0.25">
      <c r="B42" t="s">
        <v>65</v>
      </c>
    </row>
    <row r="43" spans="2:4" x14ac:dyDescent="0.25">
      <c r="C43" t="s">
        <v>66</v>
      </c>
    </row>
    <row r="44" spans="2:4" x14ac:dyDescent="0.25">
      <c r="C44" t="s">
        <v>67</v>
      </c>
    </row>
    <row r="45" spans="2:4" x14ac:dyDescent="0.25">
      <c r="C4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Q46"/>
  <sheetViews>
    <sheetView tabSelected="1"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5"/>
  <cols>
    <col min="1" max="1" width="19.42578125" bestFit="1" customWidth="1"/>
    <col min="2" max="4" width="8.85546875" customWidth="1"/>
    <col min="5" max="7" width="9.140625" style="2"/>
  </cols>
  <sheetData>
    <row r="1" spans="1:17" x14ac:dyDescent="0.25">
      <c r="I1" t="s">
        <v>1</v>
      </c>
    </row>
    <row r="2" spans="1:17" x14ac:dyDescent="0.25">
      <c r="B2" s="1">
        <v>2018</v>
      </c>
      <c r="C2" s="1">
        <v>2019</v>
      </c>
      <c r="D2" s="1">
        <v>2020</v>
      </c>
      <c r="E2" s="3">
        <v>2021</v>
      </c>
      <c r="F2" s="3">
        <f>E2+1</f>
        <v>2022</v>
      </c>
      <c r="G2" s="3">
        <f t="shared" ref="G2:H2" si="0">F2+1</f>
        <v>2023</v>
      </c>
      <c r="H2" s="1">
        <f t="shared" si="0"/>
        <v>2024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</row>
    <row r="3" spans="1:17" x14ac:dyDescent="0.25">
      <c r="A3" t="s">
        <v>36</v>
      </c>
      <c r="B3">
        <v>267</v>
      </c>
      <c r="C3">
        <v>305</v>
      </c>
      <c r="D3">
        <v>377</v>
      </c>
      <c r="E3" s="2">
        <v>426</v>
      </c>
      <c r="F3" s="2">
        <v>435</v>
      </c>
      <c r="G3" s="2">
        <v>426</v>
      </c>
      <c r="H3" s="8">
        <v>434</v>
      </c>
    </row>
    <row r="4" spans="1:17" x14ac:dyDescent="0.25">
      <c r="A4" t="s">
        <v>37</v>
      </c>
      <c r="B4">
        <v>9871</v>
      </c>
      <c r="C4">
        <v>12361</v>
      </c>
      <c r="D4">
        <v>15423</v>
      </c>
      <c r="E4" s="2">
        <v>19348</v>
      </c>
      <c r="F4" s="2">
        <v>22349</v>
      </c>
      <c r="G4" s="2">
        <v>24981</v>
      </c>
      <c r="H4" s="7">
        <v>26334</v>
      </c>
    </row>
    <row r="5" spans="1:17" x14ac:dyDescent="0.25">
      <c r="A5" t="s">
        <v>38</v>
      </c>
      <c r="B5">
        <v>578419</v>
      </c>
      <c r="C5">
        <v>711925</v>
      </c>
      <c r="D5">
        <v>936062</v>
      </c>
      <c r="E5" s="2">
        <v>1245879</v>
      </c>
      <c r="F5" s="2">
        <v>1357122</v>
      </c>
      <c r="G5" s="2">
        <v>1528579</v>
      </c>
      <c r="H5" s="7">
        <v>1681150</v>
      </c>
    </row>
    <row r="6" spans="1:17" x14ac:dyDescent="0.25">
      <c r="A6" t="s">
        <v>39</v>
      </c>
      <c r="B6">
        <v>36.9</v>
      </c>
      <c r="C6" s="6">
        <v>40.6</v>
      </c>
      <c r="D6" s="6">
        <v>40.9</v>
      </c>
      <c r="E6" s="6">
        <v>45.4</v>
      </c>
      <c r="F6" s="6">
        <v>51.4</v>
      </c>
      <c r="G6" s="6">
        <v>58.7</v>
      </c>
      <c r="H6" s="7">
        <v>60.6</v>
      </c>
    </row>
    <row r="7" spans="1:17" x14ac:dyDescent="0.25">
      <c r="A7" t="s">
        <v>40</v>
      </c>
      <c r="B7" s="4">
        <f>B15/B5</f>
        <v>-9.6487148589517284E-3</v>
      </c>
      <c r="C7" s="4">
        <f t="shared" ref="C7:D7" si="1">C15/C5</f>
        <v>-9.5375215085858767E-3</v>
      </c>
      <c r="D7" s="4">
        <f t="shared" si="1"/>
        <v>-8.4759342864041062E-3</v>
      </c>
      <c r="E7" s="5">
        <f>E15/E5</f>
        <v>-8.279295180350579E-3</v>
      </c>
      <c r="F7" s="5">
        <f t="shared" ref="F7:H7" si="2">F15/F5</f>
        <v>-8.9697167977528924E-3</v>
      </c>
      <c r="G7" s="5">
        <f t="shared" si="2"/>
        <v>-9.410701049798539E-3</v>
      </c>
      <c r="H7" s="5">
        <f t="shared" si="2"/>
        <v>-9.3370609404276831E-3</v>
      </c>
    </row>
    <row r="8" spans="1:17" x14ac:dyDescent="0.25">
      <c r="E8" s="5"/>
      <c r="F8" s="5"/>
      <c r="G8" s="5"/>
      <c r="H8" s="1"/>
    </row>
    <row r="9" spans="1:17" x14ac:dyDescent="0.25">
      <c r="A9" t="s">
        <v>41</v>
      </c>
      <c r="C9" s="4">
        <f>C3/B3-1</f>
        <v>0.14232209737827706</v>
      </c>
      <c r="D9" s="4">
        <f t="shared" ref="D9:H9" si="3">D3/C3-1</f>
        <v>0.23606557377049175</v>
      </c>
      <c r="E9" s="4">
        <f t="shared" si="3"/>
        <v>0.12997347480106103</v>
      </c>
      <c r="F9" s="4">
        <f t="shared" si="3"/>
        <v>2.1126760563380254E-2</v>
      </c>
      <c r="G9" s="4">
        <f t="shared" si="3"/>
        <v>-2.0689655172413834E-2</v>
      </c>
      <c r="H9" s="4">
        <f t="shared" si="3"/>
        <v>1.8779342723004744E-2</v>
      </c>
    </row>
    <row r="10" spans="1:17" x14ac:dyDescent="0.25">
      <c r="A10" t="s">
        <v>42</v>
      </c>
      <c r="C10" s="4">
        <f>C4/B4-1</f>
        <v>0.25225407760105356</v>
      </c>
      <c r="D10" s="4">
        <f t="shared" ref="D10:H10" si="4">D4/C4-1</f>
        <v>0.24771458619852771</v>
      </c>
      <c r="E10" s="4">
        <f t="shared" si="4"/>
        <v>0.25449004733190694</v>
      </c>
      <c r="F10" s="4">
        <f t="shared" si="4"/>
        <v>0.15510647095307006</v>
      </c>
      <c r="G10" s="4">
        <f t="shared" si="4"/>
        <v>0.11776813280236254</v>
      </c>
      <c r="H10" s="4">
        <f t="shared" si="4"/>
        <v>5.4161162483487457E-2</v>
      </c>
    </row>
    <row r="11" spans="1:17" x14ac:dyDescent="0.25">
      <c r="A11" t="s">
        <v>43</v>
      </c>
      <c r="C11" s="4">
        <f>C5/B5-1</f>
        <v>0.23081192007869733</v>
      </c>
      <c r="D11" s="4">
        <f t="shared" ref="D11:H11" si="5">D5/C5-1</f>
        <v>0.31483232082031121</v>
      </c>
      <c r="E11" s="4">
        <f t="shared" si="5"/>
        <v>0.33097914454384436</v>
      </c>
      <c r="F11" s="4">
        <f t="shared" si="5"/>
        <v>8.9288767207730491E-2</v>
      </c>
      <c r="G11" s="4">
        <f t="shared" si="5"/>
        <v>0.12633867846811109</v>
      </c>
      <c r="H11" s="4">
        <f t="shared" si="5"/>
        <v>9.9812309340897576E-2</v>
      </c>
    </row>
    <row r="12" spans="1:17" x14ac:dyDescent="0.25">
      <c r="E12" s="5"/>
      <c r="F12" s="5"/>
      <c r="G12" s="5"/>
      <c r="H12" s="1"/>
    </row>
    <row r="13" spans="1:17" x14ac:dyDescent="0.25">
      <c r="D13">
        <v>-1</v>
      </c>
      <c r="E13" s="5"/>
      <c r="F13" s="5"/>
      <c r="G13" s="5"/>
      <c r="H13" s="1"/>
    </row>
    <row r="14" spans="1:17" x14ac:dyDescent="0.25">
      <c r="A14" t="s">
        <v>2</v>
      </c>
      <c r="B14" s="2">
        <v>15451</v>
      </c>
      <c r="C14" s="2">
        <v>17772</v>
      </c>
      <c r="D14" s="2">
        <v>21454</v>
      </c>
      <c r="E14" s="2">
        <v>25371</v>
      </c>
      <c r="F14" s="2">
        <v>27518</v>
      </c>
      <c r="G14" s="2">
        <v>29771</v>
      </c>
      <c r="H14" s="2">
        <v>31797</v>
      </c>
      <c r="J14" s="2">
        <v>7040</v>
      </c>
      <c r="K14" s="2">
        <v>7287</v>
      </c>
      <c r="L14" s="2">
        <v>7418</v>
      </c>
      <c r="N14" s="2">
        <v>7699</v>
      </c>
      <c r="O14" s="2">
        <v>7885</v>
      </c>
      <c r="P14" s="2">
        <v>7847</v>
      </c>
    </row>
    <row r="15" spans="1:17" x14ac:dyDescent="0.25">
      <c r="A15" t="s">
        <v>3</v>
      </c>
      <c r="B15" s="2">
        <v>-5581</v>
      </c>
      <c r="C15" s="2">
        <v>-6790</v>
      </c>
      <c r="D15" s="2">
        <v>-7934</v>
      </c>
      <c r="E15" s="2">
        <v>-10315</v>
      </c>
      <c r="F15" s="2">
        <v>-12173</v>
      </c>
      <c r="G15" s="2">
        <v>-14385</v>
      </c>
      <c r="H15" s="2">
        <v>-15697</v>
      </c>
      <c r="J15" s="2">
        <v>-3283</v>
      </c>
      <c r="K15" s="2">
        <v>-3541</v>
      </c>
      <c r="L15" s="2">
        <v>-3603</v>
      </c>
      <c r="N15" s="2">
        <v>-3917</v>
      </c>
      <c r="O15" s="2">
        <v>-3942</v>
      </c>
      <c r="P15" s="2">
        <v>-3841</v>
      </c>
    </row>
    <row r="16" spans="1:17" x14ac:dyDescent="0.25">
      <c r="A16" t="s">
        <v>4</v>
      </c>
      <c r="B16" s="2">
        <v>-1274</v>
      </c>
      <c r="C16" s="2">
        <v>-1380</v>
      </c>
      <c r="D16" s="2">
        <v>-1741</v>
      </c>
      <c r="E16" s="2">
        <v>-1060</v>
      </c>
      <c r="F16" s="2">
        <v>-1572</v>
      </c>
      <c r="G16" s="2">
        <v>-1682</v>
      </c>
      <c r="H16" s="2">
        <v>-1442</v>
      </c>
      <c r="J16" s="2">
        <v>-442</v>
      </c>
      <c r="K16" s="2">
        <v>-398</v>
      </c>
      <c r="L16" s="2">
        <v>-446</v>
      </c>
      <c r="N16" s="2">
        <v>-321</v>
      </c>
      <c r="O16" s="2">
        <v>-335</v>
      </c>
      <c r="P16" s="2">
        <v>-352</v>
      </c>
    </row>
    <row r="17" spans="1:16" x14ac:dyDescent="0.25">
      <c r="A17" t="s">
        <v>8</v>
      </c>
      <c r="B17" s="2">
        <v>-1407</v>
      </c>
      <c r="C17" s="2">
        <v>-1615</v>
      </c>
      <c r="D17" s="2">
        <v>-1778</v>
      </c>
      <c r="E17" s="2">
        <v>-2075</v>
      </c>
      <c r="F17" s="2">
        <v>-2120</v>
      </c>
      <c r="G17" s="2">
        <v>-1919</v>
      </c>
      <c r="H17" s="2">
        <v>-1768</v>
      </c>
      <c r="J17" s="2">
        <v>-488</v>
      </c>
      <c r="K17" s="2">
        <v>-492</v>
      </c>
      <c r="L17" s="2">
        <v>-474</v>
      </c>
      <c r="N17" s="2">
        <v>-454</v>
      </c>
      <c r="O17" s="2">
        <v>-436</v>
      </c>
      <c r="P17" s="2">
        <v>-427</v>
      </c>
    </row>
    <row r="18" spans="1:16" x14ac:dyDescent="0.25">
      <c r="A18" t="s">
        <v>5</v>
      </c>
      <c r="B18" s="2">
        <v>-1314</v>
      </c>
      <c r="C18" s="2">
        <v>-1401</v>
      </c>
      <c r="D18" s="2">
        <v>-1861</v>
      </c>
      <c r="E18" s="2">
        <v>-2445</v>
      </c>
      <c r="F18" s="2">
        <v>-2257</v>
      </c>
      <c r="G18" s="2">
        <v>-1809</v>
      </c>
      <c r="H18" s="2">
        <v>-2001</v>
      </c>
      <c r="J18" s="2">
        <v>-436</v>
      </c>
      <c r="K18" s="2">
        <v>-465</v>
      </c>
      <c r="L18" s="2">
        <v>-442</v>
      </c>
      <c r="N18" s="2">
        <v>-421</v>
      </c>
      <c r="O18" s="2">
        <v>-446</v>
      </c>
      <c r="P18" s="2">
        <v>-508</v>
      </c>
    </row>
    <row r="19" spans="1:16" x14ac:dyDescent="0.25">
      <c r="A19" t="s">
        <v>6</v>
      </c>
      <c r="B19" s="2">
        <v>-1831</v>
      </c>
      <c r="C19" s="2">
        <v>-2085</v>
      </c>
      <c r="D19" s="2">
        <v>-2642</v>
      </c>
      <c r="E19" s="2">
        <v>-3038</v>
      </c>
      <c r="F19" s="2">
        <v>-3253</v>
      </c>
      <c r="G19" s="2">
        <v>-2973</v>
      </c>
      <c r="H19" s="2">
        <v>-2979</v>
      </c>
      <c r="J19" s="2">
        <v>-721</v>
      </c>
      <c r="K19" s="2">
        <v>-743</v>
      </c>
      <c r="L19" s="2">
        <v>-739</v>
      </c>
      <c r="N19" s="2">
        <v>-742</v>
      </c>
      <c r="O19" s="2">
        <v>-718</v>
      </c>
      <c r="P19" s="2">
        <v>-746</v>
      </c>
    </row>
    <row r="20" spans="1:16" x14ac:dyDescent="0.25">
      <c r="A20" t="s">
        <v>7</v>
      </c>
      <c r="B20" s="2">
        <v>-1541</v>
      </c>
      <c r="C20" s="2">
        <v>-1711</v>
      </c>
      <c r="D20" s="2">
        <v>-2070</v>
      </c>
      <c r="E20" s="2">
        <v>-2114</v>
      </c>
      <c r="F20" s="2">
        <v>-2099</v>
      </c>
      <c r="G20" s="2">
        <v>-2059</v>
      </c>
      <c r="H20" s="2">
        <v>-2147</v>
      </c>
      <c r="J20" s="2">
        <v>-507</v>
      </c>
      <c r="K20" s="2">
        <v>-491</v>
      </c>
      <c r="L20" s="2">
        <v>-507</v>
      </c>
      <c r="N20" s="2">
        <v>-464</v>
      </c>
      <c r="O20" s="2">
        <v>-570</v>
      </c>
      <c r="P20" s="2">
        <v>-519</v>
      </c>
    </row>
    <row r="21" spans="1:16" x14ac:dyDescent="0.25">
      <c r="A21" t="s">
        <v>9</v>
      </c>
      <c r="B21" s="2">
        <v>-309</v>
      </c>
      <c r="C21" s="2">
        <v>-71</v>
      </c>
      <c r="D21" s="2">
        <v>-139</v>
      </c>
      <c r="E21" s="2">
        <v>-62</v>
      </c>
      <c r="F21" s="2">
        <v>-207</v>
      </c>
      <c r="G21" s="2">
        <v>84</v>
      </c>
      <c r="H21" s="2">
        <v>-438</v>
      </c>
      <c r="J21" s="2">
        <v>-164</v>
      </c>
      <c r="K21" s="2">
        <v>-24</v>
      </c>
      <c r="L21" s="2">
        <v>-39</v>
      </c>
      <c r="N21" s="2">
        <v>-212</v>
      </c>
      <c r="O21" s="2">
        <v>-113</v>
      </c>
      <c r="P21" s="2">
        <v>-63</v>
      </c>
    </row>
    <row r="22" spans="1:16" s="1" customFormat="1" x14ac:dyDescent="0.25">
      <c r="A22" s="1" t="s">
        <v>10</v>
      </c>
      <c r="B22" s="3">
        <f t="shared" ref="B22:D22" si="6">SUM(B14:B21)</f>
        <v>2194</v>
      </c>
      <c r="C22" s="3">
        <f t="shared" si="6"/>
        <v>2719</v>
      </c>
      <c r="D22" s="3">
        <f t="shared" si="6"/>
        <v>3289</v>
      </c>
      <c r="E22" s="3">
        <f>SUM(E14:E21)</f>
        <v>4262</v>
      </c>
      <c r="F22" s="3">
        <f t="shared" ref="F22:H22" si="7">SUM(F14:F21)</f>
        <v>3837</v>
      </c>
      <c r="G22" s="3">
        <f t="shared" si="7"/>
        <v>5028</v>
      </c>
      <c r="H22" s="3">
        <f t="shared" si="7"/>
        <v>5325</v>
      </c>
      <c r="J22" s="3">
        <f t="shared" ref="J22" si="8">SUM(J14:J21)</f>
        <v>999</v>
      </c>
      <c r="K22" s="3">
        <f t="shared" ref="K22:L22" si="9">SUM(K14:K21)</f>
        <v>1133</v>
      </c>
      <c r="L22" s="3">
        <f t="shared" si="9"/>
        <v>1168</v>
      </c>
      <c r="N22" s="3">
        <f t="shared" ref="N22:O22" si="10">SUM(N14:N21)</f>
        <v>1168</v>
      </c>
      <c r="O22" s="3">
        <f t="shared" si="10"/>
        <v>1325</v>
      </c>
      <c r="P22" s="3">
        <f t="shared" ref="P22" si="11">SUM(P14:P21)</f>
        <v>1391</v>
      </c>
    </row>
    <row r="23" spans="1:16" x14ac:dyDescent="0.25">
      <c r="A23" t="s">
        <v>12</v>
      </c>
      <c r="B23" s="2">
        <v>182</v>
      </c>
      <c r="C23" s="2">
        <v>279</v>
      </c>
      <c r="D23" s="2">
        <v>1776</v>
      </c>
      <c r="E23" s="2">
        <v>-163</v>
      </c>
      <c r="F23" s="2">
        <v>-471</v>
      </c>
      <c r="G23" s="2">
        <v>383</v>
      </c>
      <c r="H23" s="2">
        <v>4</v>
      </c>
      <c r="J23" s="2">
        <v>41</v>
      </c>
      <c r="K23" s="2">
        <v>170</v>
      </c>
      <c r="L23" s="2">
        <v>73</v>
      </c>
      <c r="N23" s="2">
        <v>41</v>
      </c>
      <c r="O23" s="2">
        <v>74</v>
      </c>
      <c r="P23" s="2">
        <v>-80</v>
      </c>
    </row>
    <row r="24" spans="1:16" x14ac:dyDescent="0.25">
      <c r="A24" t="s">
        <v>13</v>
      </c>
      <c r="B24" s="2">
        <v>-319</v>
      </c>
      <c r="C24" s="2">
        <v>-539</v>
      </c>
      <c r="D24" s="2">
        <v>-863</v>
      </c>
      <c r="E24" s="2">
        <v>70</v>
      </c>
      <c r="F24" s="2">
        <v>-947</v>
      </c>
      <c r="G24" s="2">
        <v>-1165</v>
      </c>
      <c r="H24" s="2">
        <v>-1182</v>
      </c>
      <c r="J24" s="2">
        <v>-279</v>
      </c>
      <c r="K24" s="2">
        <v>-274</v>
      </c>
      <c r="L24" s="2">
        <v>-221</v>
      </c>
      <c r="N24" s="2">
        <v>-321</v>
      </c>
      <c r="O24" s="2">
        <v>-271</v>
      </c>
      <c r="P24" s="2">
        <v>-301</v>
      </c>
    </row>
    <row r="25" spans="1:16" x14ac:dyDescent="0.25">
      <c r="A25" s="3" t="s">
        <v>14</v>
      </c>
      <c r="B25" s="3">
        <f t="shared" ref="B25:D25" si="12">SUM(B22:B24)</f>
        <v>2057</v>
      </c>
      <c r="C25" s="3">
        <f t="shared" si="12"/>
        <v>2459</v>
      </c>
      <c r="D25" s="3">
        <f t="shared" si="12"/>
        <v>4202</v>
      </c>
      <c r="E25" s="3">
        <f>SUM(E22:E24)</f>
        <v>4169</v>
      </c>
      <c r="F25" s="3">
        <f>SUM(F22:F24)</f>
        <v>2419</v>
      </c>
      <c r="G25" s="3">
        <f>SUM(G22:G24)</f>
        <v>4246</v>
      </c>
      <c r="H25" s="3">
        <f>SUM(H22:H24)</f>
        <v>4147</v>
      </c>
      <c r="J25" s="3">
        <f>SUM(J22:J24)</f>
        <v>761</v>
      </c>
      <c r="K25" s="3">
        <f>SUM(K22:K24)</f>
        <v>1029</v>
      </c>
      <c r="L25" s="3">
        <f>SUM(L22:L24)</f>
        <v>1020</v>
      </c>
      <c r="N25" s="3">
        <f>SUM(N22:N24)</f>
        <v>888</v>
      </c>
      <c r="O25" s="3">
        <f>SUM(O22:O24)</f>
        <v>1128</v>
      </c>
      <c r="P25" s="3">
        <f>SUM(P22:P24)</f>
        <v>1010</v>
      </c>
    </row>
    <row r="26" spans="1:16" x14ac:dyDescent="0.25">
      <c r="A26" s="2"/>
      <c r="B26" s="2"/>
      <c r="C26" s="2"/>
      <c r="D26" s="2"/>
    </row>
    <row r="27" spans="1:16" x14ac:dyDescent="0.25">
      <c r="A27" t="s">
        <v>21</v>
      </c>
      <c r="B27">
        <v>5480</v>
      </c>
      <c r="C27">
        <v>4071</v>
      </c>
      <c r="D27">
        <v>5854</v>
      </c>
      <c r="E27" s="2">
        <v>5797</v>
      </c>
      <c r="F27" s="2">
        <v>5813</v>
      </c>
      <c r="G27" s="2">
        <v>4843</v>
      </c>
      <c r="H27" s="2">
        <v>7450</v>
      </c>
      <c r="J27" s="2">
        <v>1170</v>
      </c>
      <c r="K27">
        <v>970</v>
      </c>
      <c r="L27">
        <v>2229</v>
      </c>
      <c r="N27">
        <v>1917</v>
      </c>
      <c r="O27">
        <v>3442</v>
      </c>
      <c r="P27">
        <v>5056</v>
      </c>
    </row>
    <row r="28" spans="1:16" x14ac:dyDescent="0.25">
      <c r="A28" s="2" t="s">
        <v>22</v>
      </c>
      <c r="B28" s="2">
        <v>-823</v>
      </c>
      <c r="C28" s="2">
        <v>-704</v>
      </c>
      <c r="D28" s="2">
        <v>-866</v>
      </c>
      <c r="E28" s="2">
        <v>-908</v>
      </c>
      <c r="F28" s="2">
        <v>-706</v>
      </c>
      <c r="G28" s="2">
        <v>-623</v>
      </c>
      <c r="H28" s="2">
        <v>-683</v>
      </c>
      <c r="I28" s="2"/>
      <c r="J28" s="2">
        <v>-170</v>
      </c>
      <c r="K28" s="2">
        <f>-320+40</f>
        <v>-280</v>
      </c>
      <c r="L28" s="2">
        <v>-478</v>
      </c>
      <c r="M28" s="2"/>
      <c r="N28" s="2">
        <v>-154</v>
      </c>
      <c r="O28" s="2">
        <v>-311</v>
      </c>
      <c r="P28" s="2">
        <v>-480</v>
      </c>
    </row>
    <row r="29" spans="1:16" x14ac:dyDescent="0.25">
      <c r="A29" t="s">
        <v>25</v>
      </c>
      <c r="B29">
        <f t="shared" ref="B29:G29" si="13">B27+B28</f>
        <v>4657</v>
      </c>
      <c r="C29">
        <f t="shared" si="13"/>
        <v>3367</v>
      </c>
      <c r="D29">
        <f t="shared" si="13"/>
        <v>4988</v>
      </c>
      <c r="E29" s="2">
        <f t="shared" si="13"/>
        <v>4889</v>
      </c>
      <c r="F29" s="2">
        <f t="shared" si="13"/>
        <v>5107</v>
      </c>
      <c r="G29" s="2">
        <f t="shared" si="13"/>
        <v>4220</v>
      </c>
      <c r="H29" s="2">
        <f>SUM(H27:H28)</f>
        <v>6767</v>
      </c>
      <c r="J29" s="2">
        <f>SUM(J27:J28)</f>
        <v>1000</v>
      </c>
      <c r="K29">
        <f>SUM(K27:K28)</f>
        <v>690</v>
      </c>
      <c r="L29">
        <f>SUM(L27:L28)</f>
        <v>1751</v>
      </c>
      <c r="N29">
        <f>SUM(N27:N28)</f>
        <v>1763</v>
      </c>
      <c r="O29">
        <f>SUM(O27:O28)</f>
        <v>3131</v>
      </c>
      <c r="P29">
        <f>SUM(P27:P28)</f>
        <v>4576</v>
      </c>
    </row>
    <row r="30" spans="1:16" x14ac:dyDescent="0.25">
      <c r="J30" s="2"/>
    </row>
    <row r="31" spans="1:16" x14ac:dyDescent="0.25">
      <c r="J31" s="2"/>
    </row>
    <row r="32" spans="1:16" x14ac:dyDescent="0.25">
      <c r="A32" t="s">
        <v>11</v>
      </c>
      <c r="C32" s="4">
        <f>C14/B14-1</f>
        <v>0.15021681444566704</v>
      </c>
      <c r="D32" s="4">
        <f>D14/C14-1</f>
        <v>0.20717983344586988</v>
      </c>
      <c r="E32" s="4">
        <f>E14/D14-1</f>
        <v>0.18257667567819524</v>
      </c>
      <c r="F32" s="4">
        <f>F14/E14-1</f>
        <v>8.4624177210200546E-2</v>
      </c>
      <c r="G32" s="4">
        <f>G14/F14-1</f>
        <v>8.1873682680427384E-2</v>
      </c>
      <c r="H32" s="4">
        <f>H14/G14-1</f>
        <v>6.8052803063383793E-2</v>
      </c>
      <c r="N32" s="4">
        <f>N14/J14-1</f>
        <v>9.3607954545454453E-2</v>
      </c>
      <c r="O32" s="4">
        <f>O14/K14-1</f>
        <v>8.2063949499108002E-2</v>
      </c>
      <c r="P32" s="4">
        <f>P14/L14-1</f>
        <v>5.7832299811269916E-2</v>
      </c>
    </row>
    <row r="33" spans="1:16" x14ac:dyDescent="0.25">
      <c r="A33" t="s">
        <v>15</v>
      </c>
      <c r="C33" s="4">
        <f>C25/B25-1</f>
        <v>0.19543023821098693</v>
      </c>
      <c r="D33" s="4">
        <f>D25/C25-1</f>
        <v>0.70882472549816988</v>
      </c>
      <c r="E33" s="4">
        <f>E25/D25-1</f>
        <v>-7.8534031413612926E-3</v>
      </c>
      <c r="F33" s="4">
        <f>F25/E25-1</f>
        <v>-0.41976493163828255</v>
      </c>
      <c r="G33" s="4">
        <f>G25/F25-1</f>
        <v>0.75527077304671342</v>
      </c>
      <c r="H33" s="4">
        <f>H25/G25-1</f>
        <v>-2.3316062176165775E-2</v>
      </c>
      <c r="N33" s="4">
        <f>N25/J25-1</f>
        <v>0.1668856767411302</v>
      </c>
      <c r="O33" s="4">
        <f>O25/K25-1</f>
        <v>9.6209912536443065E-2</v>
      </c>
      <c r="P33" s="4">
        <f>P25/L25-1</f>
        <v>-9.8039215686274161E-3</v>
      </c>
    </row>
    <row r="34" spans="1:16" x14ac:dyDescent="0.25">
      <c r="A34" t="s">
        <v>35</v>
      </c>
      <c r="B34" s="4">
        <f t="shared" ref="B34:G34" si="14">B22/B14</f>
        <v>0.1419972817293379</v>
      </c>
      <c r="C34" s="4">
        <f t="shared" si="14"/>
        <v>0.15299347287868556</v>
      </c>
      <c r="D34" s="4">
        <f t="shared" si="14"/>
        <v>0.15330474503589075</v>
      </c>
      <c r="E34" s="4">
        <f t="shared" si="14"/>
        <v>0.16798707185369122</v>
      </c>
      <c r="F34" s="4">
        <f t="shared" si="14"/>
        <v>0.13943600552365723</v>
      </c>
      <c r="G34" s="4">
        <f t="shared" si="14"/>
        <v>0.16888918746431092</v>
      </c>
      <c r="H34" s="4">
        <f t="shared" ref="H34" si="15">H22/H14</f>
        <v>0.16746862911595434</v>
      </c>
      <c r="J34" s="4">
        <f t="shared" ref="J34:P34" si="16">J22/J14</f>
        <v>0.14190340909090909</v>
      </c>
      <c r="K34" s="4">
        <f t="shared" si="16"/>
        <v>0.15548236585700562</v>
      </c>
      <c r="L34" s="4">
        <f t="shared" si="16"/>
        <v>0.15745483957940146</v>
      </c>
      <c r="M34" s="4" t="e">
        <f t="shared" si="16"/>
        <v>#DIV/0!</v>
      </c>
      <c r="N34" s="4">
        <f t="shared" si="16"/>
        <v>0.15170801402779582</v>
      </c>
      <c r="O34" s="4">
        <f t="shared" si="16"/>
        <v>0.16804058338617628</v>
      </c>
      <c r="P34" s="4">
        <f t="shared" si="16"/>
        <v>0.17726519689053141</v>
      </c>
    </row>
    <row r="35" spans="1:16" x14ac:dyDescent="0.25">
      <c r="A35" t="s">
        <v>26</v>
      </c>
      <c r="C35" s="4">
        <f>C29/B29-1</f>
        <v>-0.27700236203564521</v>
      </c>
      <c r="D35" s="4">
        <f>D29/C29-1</f>
        <v>0.48143748143748133</v>
      </c>
      <c r="E35" s="4">
        <f>E29/D29-1</f>
        <v>-1.9847634322373686E-2</v>
      </c>
      <c r="F35" s="4">
        <f>F29/E29-1</f>
        <v>4.4589895684189029E-2</v>
      </c>
      <c r="G35" s="4">
        <f>G29/F29-1</f>
        <v>-0.17368317994908944</v>
      </c>
      <c r="H35" s="4">
        <f>H29/G29-1</f>
        <v>0.60355450236966823</v>
      </c>
      <c r="N35" s="4">
        <f>N29/J29-1</f>
        <v>0.7629999999999999</v>
      </c>
      <c r="O35" s="4">
        <f t="shared" ref="O35:P35" si="17">O29/K29-1</f>
        <v>3.5376811594202895</v>
      </c>
      <c r="P35" s="4">
        <f t="shared" si="17"/>
        <v>1.6133637921187893</v>
      </c>
    </row>
    <row r="36" spans="1:16" x14ac:dyDescent="0.25">
      <c r="C36" s="4"/>
      <c r="D36" s="4"/>
      <c r="E36" s="4"/>
      <c r="F36" s="4"/>
      <c r="G36" s="4"/>
    </row>
    <row r="37" spans="1:16" x14ac:dyDescent="0.25">
      <c r="A37" t="s">
        <v>16</v>
      </c>
      <c r="C37">
        <f>7349+3412</f>
        <v>10761</v>
      </c>
      <c r="D37">
        <f>4794+8289</f>
        <v>13083</v>
      </c>
      <c r="F37" s="2">
        <f>7776+3092</f>
        <v>10868</v>
      </c>
      <c r="G37" s="2">
        <f>9081+4979</f>
        <v>14060</v>
      </c>
    </row>
    <row r="38" spans="1:16" x14ac:dyDescent="0.25">
      <c r="A38" t="s">
        <v>17</v>
      </c>
      <c r="C38">
        <v>435</v>
      </c>
      <c r="D38">
        <v>577</v>
      </c>
      <c r="F38" s="2">
        <v>963</v>
      </c>
      <c r="G38" s="2">
        <v>1069</v>
      </c>
    </row>
    <row r="39" spans="1:16" s="2" customFormat="1" x14ac:dyDescent="0.25">
      <c r="A39" t="s">
        <v>19</v>
      </c>
      <c r="B39"/>
      <c r="C39">
        <v>22527</v>
      </c>
      <c r="D39">
        <v>33418</v>
      </c>
      <c r="F39" s="2">
        <v>36264</v>
      </c>
      <c r="G39" s="2">
        <v>38935</v>
      </c>
      <c r="H39"/>
      <c r="I39"/>
      <c r="J39"/>
      <c r="K39"/>
      <c r="L39"/>
      <c r="M39"/>
      <c r="N39"/>
      <c r="O39"/>
      <c r="P39"/>
    </row>
    <row r="40" spans="1:16" x14ac:dyDescent="0.25">
      <c r="A40" t="s">
        <v>18</v>
      </c>
      <c r="C40">
        <v>1693</v>
      </c>
      <c r="D40">
        <v>1807</v>
      </c>
      <c r="F40" s="2">
        <v>1730</v>
      </c>
      <c r="G40" s="2">
        <v>1488</v>
      </c>
    </row>
    <row r="41" spans="1:16" x14ac:dyDescent="0.25">
      <c r="A41" t="s">
        <v>20</v>
      </c>
      <c r="C41" s="2">
        <v>-24527</v>
      </c>
      <c r="D41" s="2">
        <v>-35418</v>
      </c>
      <c r="F41" s="2">
        <v>-40014</v>
      </c>
      <c r="G41" s="2">
        <v>-41935</v>
      </c>
    </row>
    <row r="44" spans="1:16" x14ac:dyDescent="0.25">
      <c r="A44" t="s">
        <v>23</v>
      </c>
      <c r="B44">
        <v>8285</v>
      </c>
      <c r="C44">
        <v>13233</v>
      </c>
      <c r="D44">
        <v>15743</v>
      </c>
      <c r="E44" s="2">
        <v>18040</v>
      </c>
      <c r="F44" s="2">
        <v>18029</v>
      </c>
      <c r="G44" s="2">
        <v>19156</v>
      </c>
    </row>
    <row r="45" spans="1:16" x14ac:dyDescent="0.25">
      <c r="A45" t="s">
        <v>24</v>
      </c>
      <c r="B45">
        <f>C44</f>
        <v>13233</v>
      </c>
      <c r="C45">
        <f>D44</f>
        <v>15743</v>
      </c>
      <c r="D45">
        <f>E44</f>
        <v>18040</v>
      </c>
      <c r="E45" s="2">
        <f>F44</f>
        <v>18029</v>
      </c>
      <c r="F45" s="2">
        <f>G44</f>
        <v>19156</v>
      </c>
      <c r="G45" s="2">
        <v>21834</v>
      </c>
    </row>
    <row r="46" spans="1:16" x14ac:dyDescent="0.25">
      <c r="A46" t="s">
        <v>44</v>
      </c>
      <c r="B46">
        <f>B45-B44</f>
        <v>4948</v>
      </c>
      <c r="C46">
        <f t="shared" ref="C46:G46" si="18">C45-C44</f>
        <v>2510</v>
      </c>
      <c r="D46">
        <f t="shared" si="18"/>
        <v>2297</v>
      </c>
      <c r="E46">
        <f t="shared" si="18"/>
        <v>-11</v>
      </c>
      <c r="F46">
        <f t="shared" si="18"/>
        <v>1127</v>
      </c>
      <c r="G46">
        <f t="shared" si="18"/>
        <v>2678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2025-02-17T05:39:16Z</dcterms:modified>
</cp:coreProperties>
</file>