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harles\Desktop\work\models\financial_models\"/>
    </mc:Choice>
  </mc:AlternateContent>
  <xr:revisionPtr revIDLastSave="0" documentId="13_ncr:1_{1451B776-1270-481D-BE27-29A8DF82411A}" xr6:coauthVersionLast="47" xr6:coauthVersionMax="47" xr10:uidLastSave="{00000000-0000-0000-0000-000000000000}"/>
  <bookViews>
    <workbookView xWindow="-105" yWindow="0" windowWidth="18540" windowHeight="20985" xr2:uid="{BBF85A1E-8C31-44C5-B4BB-4643AC6078B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F23" i="1"/>
  <c r="F22" i="1"/>
  <c r="F21" i="1"/>
  <c r="F20" i="1"/>
  <c r="F12" i="1"/>
  <c r="F11" i="1"/>
  <c r="G40" i="2"/>
  <c r="F40" i="2"/>
  <c r="F38" i="2"/>
  <c r="E38" i="2"/>
  <c r="H40" i="2"/>
  <c r="F15" i="1"/>
  <c r="F4" i="1"/>
  <c r="F7" i="1" s="1"/>
  <c r="F19" i="1" s="1"/>
  <c r="H29" i="2"/>
  <c r="H38" i="2"/>
  <c r="G38" i="2"/>
  <c r="H12" i="2"/>
  <c r="H8" i="2"/>
  <c r="H6" i="2"/>
  <c r="H7" i="2"/>
  <c r="D32" i="2"/>
  <c r="E32" i="2"/>
  <c r="F32" i="2"/>
  <c r="G32" i="2"/>
  <c r="C32" i="2"/>
  <c r="C31" i="2"/>
  <c r="D31" i="2"/>
  <c r="E31" i="2"/>
  <c r="F31" i="2"/>
  <c r="G31" i="2"/>
  <c r="B31" i="2"/>
  <c r="D30" i="2"/>
  <c r="E30" i="2"/>
  <c r="F30" i="2"/>
  <c r="G30" i="2"/>
  <c r="C30" i="2"/>
  <c r="D29" i="2"/>
  <c r="E29" i="2"/>
  <c r="F29" i="2"/>
  <c r="G29" i="2"/>
  <c r="C29" i="2"/>
  <c r="C15" i="2"/>
  <c r="D15" i="2"/>
  <c r="C21" i="2"/>
  <c r="D21" i="2"/>
  <c r="B21" i="2"/>
  <c r="B15" i="2"/>
  <c r="C12" i="2"/>
  <c r="D12" i="2"/>
  <c r="B12" i="2"/>
  <c r="D7" i="2"/>
  <c r="E7" i="2"/>
  <c r="C7" i="2"/>
  <c r="F21" i="2"/>
  <c r="G21" i="2"/>
  <c r="E21" i="2"/>
  <c r="F15" i="2"/>
  <c r="G15" i="2"/>
  <c r="E15" i="2"/>
  <c r="F12" i="2"/>
  <c r="G12" i="2"/>
  <c r="G16" i="2" s="1"/>
  <c r="E12" i="2"/>
  <c r="F8" i="2"/>
  <c r="G8" i="2"/>
  <c r="E8" i="2"/>
  <c r="F7" i="2"/>
  <c r="G7" i="2"/>
  <c r="F6" i="2"/>
  <c r="G6" i="2"/>
  <c r="D1" i="2"/>
  <c r="E1" i="2" s="1"/>
  <c r="F1" i="2" s="1"/>
  <c r="G1" i="2" s="1"/>
  <c r="H1" i="2" s="1"/>
  <c r="B16" i="2" l="1"/>
  <c r="F16" i="2"/>
  <c r="D16" i="2"/>
  <c r="G22" i="2"/>
  <c r="G27" i="2" s="1"/>
  <c r="F22" i="2"/>
  <c r="F27" i="2" s="1"/>
  <c r="D22" i="2"/>
  <c r="D27" i="2" s="1"/>
  <c r="C16" i="2"/>
  <c r="C22" i="2" s="1"/>
  <c r="C27" i="2" s="1"/>
  <c r="B22" i="2"/>
  <c r="B27" i="2" s="1"/>
  <c r="E16" i="2"/>
  <c r="E22" i="2" s="1"/>
  <c r="E27" i="2" s="1"/>
</calcChain>
</file>

<file path=xl/sharedStrings.xml><?xml version="1.0" encoding="utf-8"?>
<sst xmlns="http://schemas.openxmlformats.org/spreadsheetml/2006/main" count="68" uniqueCount="68">
  <si>
    <t>OKTA</t>
  </si>
  <si>
    <t>customers</t>
  </si>
  <si>
    <t>customers with ACV &gt;100k</t>
  </si>
  <si>
    <t>dollar based net retention rate</t>
  </si>
  <si>
    <t>customer yoy</t>
  </si>
  <si>
    <t>100k acv yoy</t>
  </si>
  <si>
    <t>100k acv out of total customer</t>
  </si>
  <si>
    <t>subscription rev</t>
  </si>
  <si>
    <t>total rev</t>
  </si>
  <si>
    <t>pro services rev</t>
  </si>
  <si>
    <t>cost of sub</t>
  </si>
  <si>
    <t>cost of pro serv</t>
  </si>
  <si>
    <t>total cost of rev</t>
  </si>
  <si>
    <t>r&amp;d</t>
  </si>
  <si>
    <t>s&amp;m</t>
  </si>
  <si>
    <t>g&amp;a</t>
  </si>
  <si>
    <t xml:space="preserve">restructuring and other </t>
  </si>
  <si>
    <t>total operating exp</t>
  </si>
  <si>
    <t>op loss</t>
  </si>
  <si>
    <t>gross profit</t>
  </si>
  <si>
    <t>interest expense</t>
  </si>
  <si>
    <t>interet income and other</t>
  </si>
  <si>
    <t>gain on early extinguishment of debt</t>
  </si>
  <si>
    <t>provision or benefit from income taxes</t>
  </si>
  <si>
    <t>net loss</t>
  </si>
  <si>
    <t>op cash flow</t>
  </si>
  <si>
    <t>capex</t>
  </si>
  <si>
    <t>fcf</t>
  </si>
  <si>
    <t>rev yoy</t>
  </si>
  <si>
    <t>gross profit yoy</t>
  </si>
  <si>
    <t>op exp yoy</t>
  </si>
  <si>
    <t>gross margin</t>
  </si>
  <si>
    <t>2850-2860</t>
  </si>
  <si>
    <t>q123</t>
  </si>
  <si>
    <t>q223</t>
  </si>
  <si>
    <t>q323</t>
  </si>
  <si>
    <t>q423</t>
  </si>
  <si>
    <t>q124</t>
  </si>
  <si>
    <t>q224</t>
  </si>
  <si>
    <t>q424</t>
  </si>
  <si>
    <t>q125</t>
  </si>
  <si>
    <t>q225</t>
  </si>
  <si>
    <t>q325</t>
  </si>
  <si>
    <t>q425</t>
  </si>
  <si>
    <t>q324</t>
  </si>
  <si>
    <t>price</t>
  </si>
  <si>
    <t>so</t>
  </si>
  <si>
    <t>mc</t>
  </si>
  <si>
    <t>cash</t>
  </si>
  <si>
    <t>debt</t>
  </si>
  <si>
    <t>ev</t>
  </si>
  <si>
    <t>rev</t>
  </si>
  <si>
    <t>ttm</t>
  </si>
  <si>
    <t>q4 rev * 4</t>
  </si>
  <si>
    <t>a=</t>
  </si>
  <si>
    <t>a * growth rate</t>
  </si>
  <si>
    <t>rev multiple</t>
  </si>
  <si>
    <t>ttm multiple</t>
  </si>
  <si>
    <t>a multiple</t>
  </si>
  <si>
    <t>a*gr multiple</t>
  </si>
  <si>
    <t>fcf multiple</t>
  </si>
  <si>
    <t>ytd fcf</t>
  </si>
  <si>
    <t>q4 fcf</t>
  </si>
  <si>
    <t>q4 * 4 fcf</t>
  </si>
  <si>
    <t>b=</t>
  </si>
  <si>
    <t>b* growth rate</t>
  </si>
  <si>
    <t>fcf yoy</t>
  </si>
  <si>
    <t>b fcf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</si>
</sst>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\(0\)"/>
    <numFmt numFmtId="165" formatCode="0.00_);\(0.00\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0" applyNumberFormat="1"/>
    <xf numFmtId="9" fontId="0" fillId="0" borderId="0" xfId="1" applyFont="1"/>
    <xf numFmtId="0" fontId="2" fillId="0" borderId="0" xfId="0" applyFont="1"/>
    <xf numFmtId="164" fontId="0" fillId="0" borderId="0" xfId="0" applyNumberFormat="1"/>
    <xf numFmtId="164" fontId="2" fillId="0" borderId="0" xfId="0" applyNumberFormat="1" applyFont="1"/>
    <xf numFmtId="165" fontId="0" fillId="0" borderId="0" xfId="0" applyNumberFormat="1"/>
    <xf numFmtId="165" fontId="2" fillId="0" borderId="0" xfId="0" applyNumberFormat="1" applyFont="1"/>
    <xf numFmtId="3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603250</xdr:colOff>
      <xdr:row>0</xdr:row>
      <xdr:rowOff>13607</xdr:rowOff>
    </xdr:from>
    <xdr:to>
      <xdr:col>7</xdr:col>
      <xdr:colOff>603250</xdr:colOff>
      <xdr:row>25</xdr:row>
      <xdr:rowOff>113393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811234D-F766-576C-77BC-4A91CCBBC39D}"/>
            </a:ext>
          </a:extLst>
        </xdr:cNvPr>
        <xdr:cNvCxnSpPr/>
      </xdr:nvCxnSpPr>
      <xdr:spPr>
        <a:xfrm>
          <a:off x="5860143" y="13607"/>
          <a:ext cx="0" cy="486228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B9860-66C4-4AF3-8EF9-232A2EAA0A77}">
  <dimension ref="A1:F24"/>
  <sheetViews>
    <sheetView tabSelected="1" topLeftCell="A4" zoomScale="190" zoomScaleNormal="190" workbookViewId="0">
      <selection activeCell="F25" sqref="F25"/>
    </sheetView>
  </sheetViews>
  <sheetFormatPr defaultRowHeight="15" x14ac:dyDescent="0.25"/>
  <cols>
    <col min="5" max="5" width="14" bestFit="1" customWidth="1"/>
    <col min="6" max="6" width="14.85546875" bestFit="1" customWidth="1"/>
  </cols>
  <sheetData>
    <row r="1" spans="1:6" x14ac:dyDescent="0.25">
      <c r="A1" t="s">
        <v>0</v>
      </c>
    </row>
    <row r="2" spans="1:6" x14ac:dyDescent="0.25">
      <c r="E2" t="s">
        <v>45</v>
      </c>
      <c r="F2" s="8">
        <v>100</v>
      </c>
    </row>
    <row r="3" spans="1:6" x14ac:dyDescent="0.25">
      <c r="E3" t="s">
        <v>46</v>
      </c>
      <c r="F3" s="8">
        <v>184000000</v>
      </c>
    </row>
    <row r="4" spans="1:6" x14ac:dyDescent="0.25">
      <c r="E4" t="s">
        <v>47</v>
      </c>
      <c r="F4" s="8">
        <f>F2*F3</f>
        <v>18400000000</v>
      </c>
    </row>
    <row r="5" spans="1:6" x14ac:dyDescent="0.25">
      <c r="E5" t="s">
        <v>48</v>
      </c>
      <c r="F5" s="8">
        <v>409000000</v>
      </c>
    </row>
    <row r="6" spans="1:6" x14ac:dyDescent="0.25">
      <c r="E6" t="s">
        <v>49</v>
      </c>
      <c r="F6" s="8">
        <v>2523000000</v>
      </c>
    </row>
    <row r="7" spans="1:6" x14ac:dyDescent="0.25">
      <c r="E7" t="s">
        <v>50</v>
      </c>
      <c r="F7" s="8">
        <f>F4-F5+F6</f>
        <v>20514000000</v>
      </c>
    </row>
    <row r="9" spans="1:6" x14ac:dyDescent="0.25">
      <c r="E9" t="s">
        <v>51</v>
      </c>
      <c r="F9" s="8">
        <v>2610000000</v>
      </c>
    </row>
    <row r="10" spans="1:6" x14ac:dyDescent="0.25">
      <c r="E10" t="s">
        <v>52</v>
      </c>
      <c r="F10" s="8"/>
    </row>
    <row r="11" spans="1:6" x14ac:dyDescent="0.25">
      <c r="D11" t="s">
        <v>54</v>
      </c>
      <c r="E11" t="s">
        <v>53</v>
      </c>
      <c r="F11" s="8">
        <f>682000000*4</f>
        <v>2728000000</v>
      </c>
    </row>
    <row r="12" spans="1:6" x14ac:dyDescent="0.25">
      <c r="E12" t="s">
        <v>55</v>
      </c>
      <c r="F12" s="8">
        <f>F9*1.3</f>
        <v>3393000000</v>
      </c>
    </row>
    <row r="13" spans="1:6" x14ac:dyDescent="0.25">
      <c r="E13" t="s">
        <v>61</v>
      </c>
      <c r="F13" s="8">
        <v>730000000</v>
      </c>
    </row>
    <row r="14" spans="1:6" x14ac:dyDescent="0.25">
      <c r="E14" t="s">
        <v>62</v>
      </c>
      <c r="F14" s="8">
        <v>284000000</v>
      </c>
    </row>
    <row r="15" spans="1:6" x14ac:dyDescent="0.25">
      <c r="D15" t="s">
        <v>64</v>
      </c>
      <c r="E15" t="s">
        <v>63</v>
      </c>
      <c r="F15" s="8">
        <f>F14*4</f>
        <v>1136000000</v>
      </c>
    </row>
    <row r="16" spans="1:6" x14ac:dyDescent="0.25">
      <c r="E16" t="s">
        <v>65</v>
      </c>
      <c r="F16" s="8"/>
    </row>
    <row r="17" spans="5:6" x14ac:dyDescent="0.25">
      <c r="F17" s="8"/>
    </row>
    <row r="19" spans="5:6" x14ac:dyDescent="0.25">
      <c r="E19" t="s">
        <v>56</v>
      </c>
      <c r="F19">
        <f>F7/F9</f>
        <v>7.8597701149425285</v>
      </c>
    </row>
    <row r="20" spans="5:6" x14ac:dyDescent="0.25">
      <c r="E20" t="s">
        <v>57</v>
      </c>
      <c r="F20" t="e">
        <f>F7/F10</f>
        <v>#DIV/0!</v>
      </c>
    </row>
    <row r="21" spans="5:6" x14ac:dyDescent="0.25">
      <c r="E21" t="s">
        <v>58</v>
      </c>
      <c r="F21">
        <f>F7/F11</f>
        <v>7.5197947214076244</v>
      </c>
    </row>
    <row r="22" spans="5:6" x14ac:dyDescent="0.25">
      <c r="E22" t="s">
        <v>59</v>
      </c>
      <c r="F22">
        <f>F7/F12</f>
        <v>6.0459770114942533</v>
      </c>
    </row>
    <row r="23" spans="5:6" x14ac:dyDescent="0.25">
      <c r="E23" t="s">
        <v>60</v>
      </c>
      <c r="F23">
        <f>F7/F13</f>
        <v>28.101369863013698</v>
      </c>
    </row>
    <row r="24" spans="5:6" x14ac:dyDescent="0.25">
      <c r="E24" t="s">
        <v>67</v>
      </c>
      <c r="F24">
        <f>F7/F15</f>
        <v>18.058098591549296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C7EF4-D2F2-4CBA-844E-97FB60E41A5D}">
  <dimension ref="A1:V40"/>
  <sheetViews>
    <sheetView zoomScale="210" zoomScaleNormal="210" workbookViewId="0">
      <pane xSplit="1" ySplit="1" topLeftCell="S26" activePane="bottomRight" state="frozen"/>
      <selection pane="topRight" activeCell="B1" sqref="B1"/>
      <selection pane="bottomLeft" activeCell="A2" sqref="A2"/>
      <selection pane="bottomRight" activeCell="V38" sqref="V38"/>
    </sheetView>
  </sheetViews>
  <sheetFormatPr defaultRowHeight="15" x14ac:dyDescent="0.25"/>
  <cols>
    <col min="1" max="1" width="24.140625" bestFit="1" customWidth="1"/>
  </cols>
  <sheetData>
    <row r="1" spans="1:22" x14ac:dyDescent="0.25">
      <c r="B1">
        <v>2019</v>
      </c>
      <c r="C1">
        <v>2020</v>
      </c>
      <c r="D1">
        <f>C1+1</f>
        <v>2021</v>
      </c>
      <c r="E1">
        <f t="shared" ref="E1:H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v>2026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44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</row>
    <row r="2" spans="1:22" x14ac:dyDescent="0.25">
      <c r="A2" t="s">
        <v>1</v>
      </c>
      <c r="E2">
        <v>15000</v>
      </c>
      <c r="F2">
        <v>17600</v>
      </c>
      <c r="G2">
        <v>18950</v>
      </c>
      <c r="H2">
        <v>19650</v>
      </c>
    </row>
    <row r="3" spans="1:22" x14ac:dyDescent="0.25">
      <c r="A3" t="s">
        <v>2</v>
      </c>
      <c r="B3">
        <v>1038</v>
      </c>
      <c r="C3">
        <v>1467</v>
      </c>
      <c r="D3">
        <v>1950</v>
      </c>
      <c r="E3">
        <v>3100</v>
      </c>
      <c r="F3">
        <v>3930</v>
      </c>
      <c r="G3">
        <v>4485</v>
      </c>
      <c r="H3">
        <v>4800</v>
      </c>
    </row>
    <row r="4" spans="1:22" x14ac:dyDescent="0.25">
      <c r="A4" t="s">
        <v>3</v>
      </c>
      <c r="E4" s="1">
        <v>1.24</v>
      </c>
      <c r="F4" s="1">
        <v>1.2</v>
      </c>
      <c r="G4" s="1">
        <v>1.1100000000000001</v>
      </c>
    </row>
    <row r="6" spans="1:22" x14ac:dyDescent="0.25">
      <c r="A6" t="s">
        <v>4</v>
      </c>
      <c r="F6" s="2">
        <f>F2/E2-1</f>
        <v>0.17333333333333334</v>
      </c>
      <c r="G6" s="2">
        <f>G2/F2-1</f>
        <v>7.6704545454545414E-2</v>
      </c>
      <c r="H6" s="2">
        <f>H2/G2-1</f>
        <v>3.6939313984168942E-2</v>
      </c>
    </row>
    <row r="7" spans="1:22" x14ac:dyDescent="0.25">
      <c r="A7" t="s">
        <v>5</v>
      </c>
      <c r="C7" s="2">
        <f>C3/B3-1</f>
        <v>0.41329479768786137</v>
      </c>
      <c r="D7" s="2">
        <f t="shared" ref="D7:E7" si="1">D3/C3-1</f>
        <v>0.32924335378323111</v>
      </c>
      <c r="E7" s="2">
        <f t="shared" si="1"/>
        <v>0.58974358974358965</v>
      </c>
      <c r="F7" s="2">
        <f>F3/E3-1</f>
        <v>0.26774193548387104</v>
      </c>
      <c r="G7" s="2">
        <f>G3/F3-1</f>
        <v>0.14122137404580148</v>
      </c>
      <c r="H7" s="2">
        <f>H3/G3-1</f>
        <v>7.0234113712374535E-2</v>
      </c>
    </row>
    <row r="8" spans="1:22" x14ac:dyDescent="0.25">
      <c r="A8" t="s">
        <v>6</v>
      </c>
      <c r="E8" s="2">
        <f>E3/E2</f>
        <v>0.20666666666666667</v>
      </c>
      <c r="F8" s="2">
        <f t="shared" ref="F8:H8" si="2">F3/F2</f>
        <v>0.22329545454545455</v>
      </c>
      <c r="G8" s="2">
        <f t="shared" si="2"/>
        <v>0.23667546174142481</v>
      </c>
      <c r="H8" s="2">
        <f t="shared" si="2"/>
        <v>0.24427480916030533</v>
      </c>
    </row>
    <row r="10" spans="1:22" x14ac:dyDescent="0.25">
      <c r="A10" t="s">
        <v>7</v>
      </c>
      <c r="B10" s="6">
        <v>370.85500000000002</v>
      </c>
      <c r="C10" s="6">
        <v>552.68799999999999</v>
      </c>
      <c r="D10" s="6">
        <v>796.61300000000006</v>
      </c>
      <c r="E10">
        <v>1249</v>
      </c>
      <c r="F10">
        <v>1794</v>
      </c>
      <c r="G10">
        <v>2205</v>
      </c>
      <c r="H10">
        <v>2556</v>
      </c>
    </row>
    <row r="11" spans="1:22" x14ac:dyDescent="0.25">
      <c r="A11" t="s">
        <v>9</v>
      </c>
      <c r="B11" s="6">
        <v>28</v>
      </c>
      <c r="C11" s="6">
        <v>33.378999999999998</v>
      </c>
      <c r="D11" s="6">
        <v>38.811</v>
      </c>
      <c r="E11">
        <v>51</v>
      </c>
      <c r="F11">
        <v>64</v>
      </c>
      <c r="G11">
        <v>58</v>
      </c>
      <c r="H11">
        <v>54</v>
      </c>
    </row>
    <row r="12" spans="1:22" s="3" customFormat="1" x14ac:dyDescent="0.25">
      <c r="A12" s="3" t="s">
        <v>8</v>
      </c>
      <c r="B12" s="7">
        <f>SUM(B10:B11)</f>
        <v>398.85500000000002</v>
      </c>
      <c r="C12" s="7">
        <f t="shared" ref="C12:D12" si="3">SUM(C10:C11)</f>
        <v>586.06700000000001</v>
      </c>
      <c r="D12" s="7">
        <f t="shared" si="3"/>
        <v>835.42400000000009</v>
      </c>
      <c r="E12" s="3">
        <f>SUM(E10:E11)</f>
        <v>1300</v>
      </c>
      <c r="F12" s="3">
        <f t="shared" ref="F12:G12" si="4">SUM(F10:F11)</f>
        <v>1858</v>
      </c>
      <c r="G12" s="3">
        <f t="shared" si="4"/>
        <v>2263</v>
      </c>
      <c r="H12" s="3">
        <f>SUM(H10:H11)</f>
        <v>2610</v>
      </c>
      <c r="I12" t="s">
        <v>32</v>
      </c>
      <c r="K12" s="3">
        <v>415</v>
      </c>
      <c r="L12" s="3">
        <v>452</v>
      </c>
      <c r="M12" s="3">
        <v>481</v>
      </c>
      <c r="N12" s="3">
        <v>510</v>
      </c>
      <c r="O12" s="3">
        <v>518</v>
      </c>
      <c r="P12" s="3">
        <v>556</v>
      </c>
      <c r="Q12" s="3">
        <v>584</v>
      </c>
      <c r="R12" s="3">
        <v>605</v>
      </c>
      <c r="S12" s="3">
        <v>617</v>
      </c>
      <c r="T12" s="3">
        <v>646</v>
      </c>
      <c r="U12" s="3">
        <v>665</v>
      </c>
      <c r="V12" s="3">
        <v>682</v>
      </c>
    </row>
    <row r="13" spans="1:22" x14ac:dyDescent="0.25">
      <c r="A13" t="s">
        <v>10</v>
      </c>
      <c r="B13" s="6">
        <v>-77.353999999999999</v>
      </c>
      <c r="C13" s="6">
        <v>-116.44499999999999</v>
      </c>
      <c r="D13" s="6">
        <v>-170.095</v>
      </c>
      <c r="E13" s="4">
        <v>-329</v>
      </c>
      <c r="F13" s="4">
        <v>-464</v>
      </c>
      <c r="G13" s="4">
        <v>-502</v>
      </c>
    </row>
    <row r="14" spans="1:22" x14ac:dyDescent="0.25">
      <c r="A14" t="s">
        <v>11</v>
      </c>
      <c r="B14" s="6">
        <v>-36.067</v>
      </c>
      <c r="C14" s="6">
        <v>-42.936999999999998</v>
      </c>
      <c r="D14" s="6">
        <v>-47.585999999999999</v>
      </c>
      <c r="E14" s="4">
        <v>-67</v>
      </c>
      <c r="F14" s="4">
        <v>-82</v>
      </c>
      <c r="G14" s="4">
        <v>-79</v>
      </c>
    </row>
    <row r="15" spans="1:22" s="3" customFormat="1" x14ac:dyDescent="0.25">
      <c r="A15" s="3" t="s">
        <v>12</v>
      </c>
      <c r="B15" s="7">
        <f>SUM(B13:B14)</f>
        <v>-113.42099999999999</v>
      </c>
      <c r="C15" s="7">
        <f t="shared" ref="C15:D15" si="5">SUM(C13:C14)</f>
        <v>-159.38200000000001</v>
      </c>
      <c r="D15" s="7">
        <f t="shared" si="5"/>
        <v>-217.68099999999998</v>
      </c>
      <c r="E15" s="5">
        <f>SUM(E13:E14)</f>
        <v>-396</v>
      </c>
      <c r="F15" s="5">
        <f t="shared" ref="F15:G15" si="6">SUM(F13:F14)</f>
        <v>-546</v>
      </c>
      <c r="G15" s="5">
        <f t="shared" si="6"/>
        <v>-581</v>
      </c>
    </row>
    <row r="16" spans="1:22" s="3" customFormat="1" x14ac:dyDescent="0.25">
      <c r="A16" s="3" t="s">
        <v>19</v>
      </c>
      <c r="B16" s="7">
        <f>B12+B15</f>
        <v>285.43400000000003</v>
      </c>
      <c r="C16" s="7">
        <f t="shared" ref="C16:D16" si="7">C12+C15</f>
        <v>426.685</v>
      </c>
      <c r="D16" s="7">
        <f t="shared" si="7"/>
        <v>617.74300000000017</v>
      </c>
      <c r="E16" s="5">
        <f>E12+E15</f>
        <v>904</v>
      </c>
      <c r="F16" s="5">
        <f t="shared" ref="F16:G16" si="8">F12+F15</f>
        <v>1312</v>
      </c>
      <c r="G16" s="5">
        <f t="shared" si="8"/>
        <v>1682</v>
      </c>
    </row>
    <row r="17" spans="1:8" x14ac:dyDescent="0.25">
      <c r="A17" t="s">
        <v>13</v>
      </c>
      <c r="B17" s="6">
        <v>-102.38500000000001</v>
      </c>
      <c r="C17" s="6">
        <v>-159.26900000000001</v>
      </c>
      <c r="D17" s="6">
        <v>-222.82599999999999</v>
      </c>
      <c r="E17" s="4">
        <v>-469</v>
      </c>
      <c r="F17" s="4">
        <v>-620</v>
      </c>
      <c r="G17" s="4">
        <v>-656</v>
      </c>
    </row>
    <row r="18" spans="1:8" x14ac:dyDescent="0.25">
      <c r="A18" t="s">
        <v>14</v>
      </c>
      <c r="B18" s="6">
        <v>-227.96</v>
      </c>
      <c r="C18" s="6">
        <v>-340.35599999999999</v>
      </c>
      <c r="D18" s="6">
        <v>-427.35</v>
      </c>
      <c r="E18" s="4">
        <v>-771</v>
      </c>
      <c r="F18" s="4">
        <v>-1066</v>
      </c>
      <c r="G18" s="4">
        <v>-1036</v>
      </c>
    </row>
    <row r="19" spans="1:8" x14ac:dyDescent="0.25">
      <c r="A19" t="s">
        <v>15</v>
      </c>
      <c r="B19" s="6">
        <v>-75.11</v>
      </c>
      <c r="C19" s="6">
        <v>-112.892</v>
      </c>
      <c r="D19" s="6">
        <v>-171.726</v>
      </c>
      <c r="E19" s="4">
        <v>-432</v>
      </c>
      <c r="F19" s="4">
        <v>-409</v>
      </c>
      <c r="G19" s="4">
        <v>-450</v>
      </c>
    </row>
    <row r="20" spans="1:8" x14ac:dyDescent="0.25">
      <c r="A20" t="s">
        <v>16</v>
      </c>
      <c r="B20" s="6">
        <v>0</v>
      </c>
      <c r="C20" s="6">
        <v>0</v>
      </c>
      <c r="D20" s="6">
        <v>0</v>
      </c>
      <c r="E20" s="4">
        <v>0</v>
      </c>
      <c r="F20" s="4">
        <v>-29</v>
      </c>
      <c r="G20" s="4">
        <v>-56</v>
      </c>
    </row>
    <row r="21" spans="1:8" s="3" customFormat="1" x14ac:dyDescent="0.25">
      <c r="A21" s="3" t="s">
        <v>17</v>
      </c>
      <c r="B21" s="7">
        <f>SUM(B17:B20)</f>
        <v>-405.45500000000004</v>
      </c>
      <c r="C21" s="7">
        <f t="shared" ref="C21:D21" si="9">SUM(C17:C20)</f>
        <v>-612.51700000000005</v>
      </c>
      <c r="D21" s="7">
        <f t="shared" si="9"/>
        <v>-821.90200000000004</v>
      </c>
      <c r="E21" s="5">
        <f>SUM(E17:E20)</f>
        <v>-1672</v>
      </c>
      <c r="F21" s="5">
        <f t="shared" ref="F21:G21" si="10">SUM(F17:F20)</f>
        <v>-2124</v>
      </c>
      <c r="G21" s="5">
        <f t="shared" si="10"/>
        <v>-2198</v>
      </c>
    </row>
    <row r="22" spans="1:8" s="3" customFormat="1" x14ac:dyDescent="0.25">
      <c r="A22" s="3" t="s">
        <v>18</v>
      </c>
      <c r="B22" s="7">
        <f>B16+B21</f>
        <v>-120.02100000000002</v>
      </c>
      <c r="C22" s="7">
        <f t="shared" ref="C22:D22" si="11">C16+C21</f>
        <v>-185.83200000000005</v>
      </c>
      <c r="D22" s="7">
        <f t="shared" si="11"/>
        <v>-204.15899999999988</v>
      </c>
      <c r="E22" s="5">
        <f>E16+E21</f>
        <v>-768</v>
      </c>
      <c r="F22" s="5">
        <f t="shared" ref="F22:G22" si="12">F16+F21</f>
        <v>-812</v>
      </c>
      <c r="G22" s="5">
        <f t="shared" si="12"/>
        <v>-516</v>
      </c>
    </row>
    <row r="23" spans="1:8" x14ac:dyDescent="0.25">
      <c r="A23" t="s">
        <v>20</v>
      </c>
      <c r="B23" s="6">
        <v>-15.071999999999999</v>
      </c>
      <c r="C23" s="6">
        <v>-27.016999999999999</v>
      </c>
      <c r="D23" s="6">
        <v>-72.66</v>
      </c>
      <c r="E23" s="4">
        <v>-91</v>
      </c>
      <c r="F23" s="4">
        <v>-11</v>
      </c>
      <c r="G23" s="4">
        <v>-8</v>
      </c>
    </row>
    <row r="24" spans="1:8" x14ac:dyDescent="0.25">
      <c r="A24" t="s">
        <v>21</v>
      </c>
      <c r="B24" s="6">
        <v>9.18</v>
      </c>
      <c r="C24" s="6">
        <v>17.088999999999999</v>
      </c>
      <c r="D24" s="6">
        <v>12.891</v>
      </c>
      <c r="E24" s="4">
        <v>9</v>
      </c>
      <c r="F24" s="4">
        <v>22</v>
      </c>
      <c r="G24" s="4">
        <v>81</v>
      </c>
    </row>
    <row r="25" spans="1:8" x14ac:dyDescent="0.25">
      <c r="A25" t="s">
        <v>22</v>
      </c>
      <c r="B25" s="6">
        <v>0</v>
      </c>
      <c r="C25" s="6">
        <v>-14.571999999999999</v>
      </c>
      <c r="D25" s="6">
        <v>-2.2629999999999999</v>
      </c>
      <c r="E25" s="4">
        <v>0</v>
      </c>
      <c r="F25" s="4">
        <v>0</v>
      </c>
      <c r="G25" s="4">
        <v>106</v>
      </c>
    </row>
    <row r="26" spans="1:8" x14ac:dyDescent="0.25">
      <c r="A26" t="s">
        <v>23</v>
      </c>
      <c r="B26" s="6">
        <v>1.7000000000000001E-2</v>
      </c>
      <c r="C26" s="6">
        <v>1.419</v>
      </c>
      <c r="D26" s="6">
        <v>0.14099999999999999</v>
      </c>
      <c r="E26" s="4">
        <v>2</v>
      </c>
      <c r="F26" s="4">
        <v>-14</v>
      </c>
      <c r="G26" s="4">
        <v>-18</v>
      </c>
    </row>
    <row r="27" spans="1:8" s="3" customFormat="1" x14ac:dyDescent="0.25">
      <c r="A27" s="3" t="s">
        <v>24</v>
      </c>
      <c r="B27" s="7">
        <f>SUM(B22:B26)</f>
        <v>-125.89600000000002</v>
      </c>
      <c r="C27" s="7">
        <f t="shared" ref="C27:D27" si="13">SUM(C22:C26)</f>
        <v>-208.91300000000004</v>
      </c>
      <c r="D27" s="7">
        <f t="shared" si="13"/>
        <v>-266.04999999999978</v>
      </c>
      <c r="E27" s="5">
        <f>SUM(E22:E26)</f>
        <v>-848</v>
      </c>
      <c r="F27" s="5">
        <f>SUM(F22:F26)</f>
        <v>-815</v>
      </c>
      <c r="G27" s="5">
        <f>SUM(G22:G26)</f>
        <v>-355</v>
      </c>
    </row>
    <row r="28" spans="1:8" s="3" customFormat="1" x14ac:dyDescent="0.25">
      <c r="B28" s="7"/>
      <c r="C28" s="7"/>
      <c r="D28" s="7"/>
      <c r="E28" s="5"/>
      <c r="F28" s="5"/>
      <c r="G28" s="5"/>
    </row>
    <row r="29" spans="1:8" s="3" customFormat="1" x14ac:dyDescent="0.25">
      <c r="A29" t="s">
        <v>28</v>
      </c>
      <c r="B29" s="6"/>
      <c r="C29" s="2">
        <f>C12/B12-1</f>
        <v>0.46937358187812617</v>
      </c>
      <c r="D29" s="2">
        <f t="shared" ref="D29:H29" si="14">D12/C12-1</f>
        <v>0.42547524429800698</v>
      </c>
      <c r="E29" s="2">
        <f t="shared" si="14"/>
        <v>0.55609606618914453</v>
      </c>
      <c r="F29" s="2">
        <f t="shared" si="14"/>
        <v>0.4292307692307693</v>
      </c>
      <c r="G29" s="2">
        <f t="shared" si="14"/>
        <v>0.21797631862217437</v>
      </c>
      <c r="H29" s="2">
        <f t="shared" si="14"/>
        <v>0.15333627927529836</v>
      </c>
    </row>
    <row r="30" spans="1:8" s="3" customFormat="1" x14ac:dyDescent="0.25">
      <c r="A30" t="s">
        <v>29</v>
      </c>
      <c r="B30" s="6"/>
      <c r="C30" s="2">
        <f>C16/B16-1</f>
        <v>0.49486396154627688</v>
      </c>
      <c r="D30" s="2">
        <f t="shared" ref="D30:G30" si="15">D16/C16-1</f>
        <v>0.44777294725617289</v>
      </c>
      <c r="E30" s="2">
        <f t="shared" si="15"/>
        <v>0.46339173410301648</v>
      </c>
      <c r="F30" s="2">
        <f t="shared" si="15"/>
        <v>0.45132743362831862</v>
      </c>
      <c r="G30" s="2">
        <f t="shared" si="15"/>
        <v>0.28201219512195119</v>
      </c>
    </row>
    <row r="31" spans="1:8" s="3" customFormat="1" x14ac:dyDescent="0.25">
      <c r="A31" t="s">
        <v>31</v>
      </c>
      <c r="B31" s="2">
        <f>B16/B12</f>
        <v>0.71563350089631572</v>
      </c>
      <c r="C31" s="2">
        <f t="shared" ref="C31:G31" si="16">C16/C12</f>
        <v>0.72804815831636993</v>
      </c>
      <c r="D31" s="2">
        <f t="shared" si="16"/>
        <v>0.7394365017045238</v>
      </c>
      <c r="E31" s="2">
        <f t="shared" si="16"/>
        <v>0.69538461538461538</v>
      </c>
      <c r="F31" s="2">
        <f t="shared" si="16"/>
        <v>0.70613562970936494</v>
      </c>
      <c r="G31" s="2">
        <f t="shared" si="16"/>
        <v>0.74326115775519219</v>
      </c>
    </row>
    <row r="32" spans="1:8" s="3" customFormat="1" x14ac:dyDescent="0.25">
      <c r="A32" t="s">
        <v>30</v>
      </c>
      <c r="B32" s="6"/>
      <c r="C32" s="2">
        <f>ABS(C21)/ABS(B21)-1</f>
        <v>0.51069045886719855</v>
      </c>
      <c r="D32" s="2">
        <f t="shared" ref="D32:G32" si="17">ABS(D21)/ABS(C21)-1</f>
        <v>0.34184357332123017</v>
      </c>
      <c r="E32" s="2">
        <f t="shared" si="17"/>
        <v>1.0343057931480879</v>
      </c>
      <c r="F32" s="2">
        <f t="shared" si="17"/>
        <v>0.27033492822966498</v>
      </c>
      <c r="G32" s="2">
        <f t="shared" si="17"/>
        <v>3.4839924670433176E-2</v>
      </c>
    </row>
    <row r="33" spans="1:22" s="3" customFormat="1" x14ac:dyDescent="0.25">
      <c r="A33"/>
      <c r="B33" s="7"/>
      <c r="C33" s="7"/>
      <c r="D33" s="7"/>
      <c r="E33" s="5"/>
      <c r="F33" s="5"/>
      <c r="G33" s="5"/>
    </row>
    <row r="34" spans="1:22" s="3" customFormat="1" x14ac:dyDescent="0.25">
      <c r="A34"/>
      <c r="B34" s="7"/>
      <c r="C34" s="7"/>
      <c r="D34" s="7"/>
      <c r="E34" s="5"/>
      <c r="F34" s="5"/>
      <c r="G34" s="5"/>
    </row>
    <row r="36" spans="1:22" x14ac:dyDescent="0.25">
      <c r="A36" t="s">
        <v>25</v>
      </c>
      <c r="E36">
        <v>104</v>
      </c>
      <c r="F36">
        <v>86</v>
      </c>
      <c r="G36">
        <v>512</v>
      </c>
      <c r="H36">
        <v>750</v>
      </c>
    </row>
    <row r="37" spans="1:22" x14ac:dyDescent="0.25">
      <c r="A37" t="s">
        <v>26</v>
      </c>
      <c r="E37">
        <v>-17</v>
      </c>
      <c r="F37">
        <v>-21</v>
      </c>
      <c r="G37">
        <v>-23</v>
      </c>
      <c r="H37">
        <v>-20</v>
      </c>
    </row>
    <row r="38" spans="1:22" x14ac:dyDescent="0.25">
      <c r="A38" t="s">
        <v>27</v>
      </c>
      <c r="E38">
        <f t="shared" ref="E38:F38" si="18">SUM(E36:E37)</f>
        <v>87</v>
      </c>
      <c r="F38">
        <f t="shared" si="18"/>
        <v>65</v>
      </c>
      <c r="G38">
        <f>SUM(G36:G37)</f>
        <v>489</v>
      </c>
      <c r="H38">
        <f>SUM(H36:H37)</f>
        <v>730</v>
      </c>
      <c r="R38">
        <v>166</v>
      </c>
      <c r="V38">
        <v>284</v>
      </c>
    </row>
    <row r="40" spans="1:22" x14ac:dyDescent="0.25">
      <c r="A40" t="s">
        <v>66</v>
      </c>
      <c r="F40" s="2">
        <f>F38/E38-1</f>
        <v>-0.25287356321839083</v>
      </c>
      <c r="G40" s="2">
        <f>G38/F38-1</f>
        <v>6.523076923076923</v>
      </c>
      <c r="H40" s="2">
        <f>H38/G38-1</f>
        <v>0.49284253578732096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Charles</dc:creator>
  <cp:lastModifiedBy>Jacob Charles</cp:lastModifiedBy>
  <dcterms:created xsi:type="dcterms:W3CDTF">2025-02-28T03:46:28Z</dcterms:created>
  <dcterms:modified xsi:type="dcterms:W3CDTF">2025-03-04T05:09:13Z</dcterms:modified>
</cp:coreProperties>
</file>