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B088969F-87C2-4694-ACD3-6F59B842CE96}" xr6:coauthVersionLast="47" xr6:coauthVersionMax="47" xr10:uidLastSave="{00000000-0000-0000-0000-000000000000}"/>
  <bookViews>
    <workbookView xWindow="-105" yWindow="0" windowWidth="19200" windowHeight="20985" activeTab="1" xr2:uid="{7B98AA50-B7B0-4A66-A6D4-42F1131D272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2" l="1"/>
  <c r="G26" i="2"/>
  <c r="E26" i="2"/>
  <c r="G23" i="2"/>
  <c r="G24" i="2" s="1"/>
  <c r="F24" i="2"/>
  <c r="F23" i="2"/>
  <c r="E24" i="2"/>
  <c r="E23" i="2"/>
  <c r="F22" i="2"/>
  <c r="G22" i="2"/>
  <c r="E22" i="2"/>
  <c r="G17" i="2"/>
  <c r="F17" i="2"/>
  <c r="E17" i="2"/>
  <c r="G4" i="2"/>
  <c r="F4" i="2"/>
  <c r="E4" i="2"/>
  <c r="G31" i="2"/>
  <c r="F31" i="2"/>
  <c r="E11" i="2"/>
  <c r="F11" i="2"/>
  <c r="G11" i="2"/>
  <c r="G10" i="2"/>
  <c r="F10" i="2"/>
  <c r="E10" i="2"/>
  <c r="C12" i="2"/>
  <c r="D12" i="2"/>
  <c r="H12" i="2"/>
  <c r="I12" i="2"/>
  <c r="I13" i="2" s="1"/>
  <c r="J12" i="2"/>
  <c r="J13" i="2" s="1"/>
  <c r="K12" i="2"/>
  <c r="K13" i="2" s="1"/>
  <c r="L12" i="2"/>
  <c r="L13" i="2" s="1"/>
  <c r="M12" i="2"/>
  <c r="M13" i="2" s="1"/>
  <c r="N12" i="2"/>
  <c r="N13" i="2" s="1"/>
  <c r="O12" i="2"/>
  <c r="O13" i="2" s="1"/>
  <c r="P12" i="2"/>
  <c r="P13" i="2" s="1"/>
  <c r="Q12" i="2"/>
  <c r="Q13" i="2" s="1"/>
  <c r="R12" i="2"/>
  <c r="R13" i="2" s="1"/>
  <c r="S12" i="2"/>
  <c r="S13" i="2" s="1"/>
  <c r="T12" i="2"/>
  <c r="T13" i="2" s="1"/>
  <c r="U12" i="2"/>
  <c r="U13" i="2" s="1"/>
  <c r="B12" i="2"/>
  <c r="C9" i="2"/>
  <c r="D9" i="2"/>
  <c r="H9" i="2"/>
  <c r="B9" i="2"/>
  <c r="H7" i="2"/>
  <c r="E6" i="2"/>
  <c r="F6" i="2"/>
  <c r="G6" i="2"/>
  <c r="E8" i="2"/>
  <c r="F8" i="2"/>
  <c r="G8" i="2"/>
  <c r="E15" i="2"/>
  <c r="F15" i="2"/>
  <c r="G15" i="2"/>
  <c r="J9" i="2"/>
  <c r="K9" i="2"/>
  <c r="L9" i="2"/>
  <c r="M9" i="2"/>
  <c r="N9" i="2"/>
  <c r="O9" i="2"/>
  <c r="P9" i="2"/>
  <c r="Q9" i="2"/>
  <c r="R9" i="2"/>
  <c r="S9" i="2"/>
  <c r="T9" i="2"/>
  <c r="U9" i="2"/>
  <c r="I9" i="2"/>
  <c r="C7" i="2"/>
  <c r="D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7" i="2"/>
  <c r="G5" i="2"/>
  <c r="F5" i="2"/>
  <c r="E5" i="2"/>
  <c r="J5" i="1"/>
  <c r="J4" i="1"/>
  <c r="C2" i="2"/>
  <c r="D2" i="2" s="1"/>
  <c r="E2" i="2" s="1"/>
  <c r="F2" i="2" s="1"/>
  <c r="G2" i="2" s="1"/>
  <c r="H2" i="2" s="1"/>
  <c r="E12" i="2" l="1"/>
  <c r="G12" i="2"/>
  <c r="F12" i="2"/>
  <c r="G9" i="2"/>
  <c r="F9" i="2"/>
  <c r="E9" i="2"/>
  <c r="G7" i="2"/>
  <c r="F7" i="2"/>
  <c r="E7" i="2"/>
</calcChain>
</file>

<file path=xl/sharedStrings.xml><?xml version="1.0" encoding="utf-8"?>
<sst xmlns="http://schemas.openxmlformats.org/spreadsheetml/2006/main" count="81" uniqueCount="81">
  <si>
    <t>Roblux</t>
  </si>
  <si>
    <t>CEO</t>
  </si>
  <si>
    <t>Ticker</t>
  </si>
  <si>
    <t>Inc</t>
  </si>
  <si>
    <t>fy</t>
  </si>
  <si>
    <t>Price</t>
  </si>
  <si>
    <t>SO</t>
  </si>
  <si>
    <t>MC</t>
  </si>
  <si>
    <t>Cash</t>
  </si>
  <si>
    <t>Debt</t>
  </si>
  <si>
    <t>EV</t>
  </si>
  <si>
    <t>Business</t>
  </si>
  <si>
    <t xml:space="preserve">Roblox operates a free to use immersive platform for connection and communication </t>
  </si>
  <si>
    <t>everyday, millions of people come to create, play, work, learn and connect with eachother in experieences built by their global community of creators</t>
  </si>
  <si>
    <t>vision to reimagine the way people come together - in a world that is safe, civil and optimistiv</t>
  </si>
  <si>
    <t>platform consists of:</t>
  </si>
  <si>
    <t>roblox client</t>
  </si>
  <si>
    <t>roblox studio</t>
  </si>
  <si>
    <t>roblox cloud</t>
  </si>
  <si>
    <t>the application that allows users to seamlessly explore 3d immersive experiences</t>
  </si>
  <si>
    <t>the free toolset that allows developers and creators to build, publish, and operate 3D immerdive experienves and other content access with the roblox client</t>
  </si>
  <si>
    <t>includes the services and infrasstructure that power their platform</t>
  </si>
  <si>
    <t>mission</t>
  </si>
  <si>
    <t>to connect a billion users with optimism and civility</t>
  </si>
  <si>
    <t>growth at roblox has been driven primarily by a significant investment in technology and twqo mutually reinforcing network effects: content and social</t>
  </si>
  <si>
    <t>q420</t>
  </si>
  <si>
    <t>q121</t>
  </si>
  <si>
    <t>q222</t>
  </si>
  <si>
    <t>q221</t>
  </si>
  <si>
    <t>q321</t>
  </si>
  <si>
    <t>q421</t>
  </si>
  <si>
    <t>q122</t>
  </si>
  <si>
    <t>q322</t>
  </si>
  <si>
    <t>q422</t>
  </si>
  <si>
    <t>q123</t>
  </si>
  <si>
    <t>q223</t>
  </si>
  <si>
    <t>q323</t>
  </si>
  <si>
    <t>q423</t>
  </si>
  <si>
    <t>q124</t>
  </si>
  <si>
    <t>q224</t>
  </si>
  <si>
    <t>ways developers and creaters are able to earn robux</t>
  </si>
  <si>
    <t>1. monetizing a devloped experience: Developers qualified for their Developer Exchange Program can earn Robux</t>
  </si>
  <si>
    <t>a. in experience purchases</t>
  </si>
  <si>
    <t>b. engagement based payouts</t>
  </si>
  <si>
    <t>c. immersive ads</t>
  </si>
  <si>
    <t>2. creating and selling or reselling avatar items</t>
  </si>
  <si>
    <t>3. creating and selling Roblox Studio Plugins</t>
  </si>
  <si>
    <t># of developers</t>
  </si>
  <si>
    <t># in millions</t>
  </si>
  <si>
    <t>Developer Exchange fees</t>
  </si>
  <si>
    <t>operates on iOS, Android, PC, Mac, xbox, PS, and VR</t>
  </si>
  <si>
    <t>uses over 140,000 servers - dec 31 2024</t>
  </si>
  <si>
    <t>offer mothly subscription - Roblox Premium</t>
  </si>
  <si>
    <t>Robux can only be converted to real work d currency thorugh Developer Exchange Program</t>
  </si>
  <si>
    <t>DAU</t>
  </si>
  <si>
    <t>employees</t>
  </si>
  <si>
    <t>RBLX</t>
  </si>
  <si>
    <t>hours engaged (millions)</t>
  </si>
  <si>
    <t>hr per DAU</t>
  </si>
  <si>
    <t>bookings</t>
  </si>
  <si>
    <t>revenue</t>
  </si>
  <si>
    <t>avg booking per DAU</t>
  </si>
  <si>
    <t>avg moontly unique payers</t>
  </si>
  <si>
    <t>avg returning monthly unique payers</t>
  </si>
  <si>
    <t>avg new montly unique payers</t>
  </si>
  <si>
    <t>avg bookings per monthly unique payer</t>
  </si>
  <si>
    <t>fcf</t>
  </si>
  <si>
    <t>ppe</t>
  </si>
  <si>
    <t>purchases of intangible asset</t>
  </si>
  <si>
    <t>op cash flow</t>
  </si>
  <si>
    <t>cost of rev</t>
  </si>
  <si>
    <t>dev exch fees</t>
  </si>
  <si>
    <t>infrastructure &amp; trust &amp; safety</t>
  </si>
  <si>
    <t>r&amp;d</t>
  </si>
  <si>
    <t>s&amp;m</t>
  </si>
  <si>
    <t>g&amp;a</t>
  </si>
  <si>
    <t>loss from operations</t>
  </si>
  <si>
    <t>net int income (expense)</t>
  </si>
  <si>
    <t>loss before income tax</t>
  </si>
  <si>
    <t>provision (benefit) for tax</t>
  </si>
  <si>
    <t>net income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</si>
</sst>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0.0_);\(0.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8" fontId="0" fillId="0" borderId="0" xfId="0" applyNumberFormat="1"/>
    <xf numFmtId="3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72F6-DE16-410F-896C-70502563D043}">
  <dimension ref="B2:J37"/>
  <sheetViews>
    <sheetView workbookViewId="0">
      <selection activeCell="M6" sqref="M6"/>
    </sheetView>
  </sheetViews>
  <sheetFormatPr defaultRowHeight="15" x14ac:dyDescent="0.25"/>
  <cols>
    <col min="10" max="10" width="13.85546875" bestFit="1" customWidth="1"/>
  </cols>
  <sheetData>
    <row r="2" spans="2:10" ht="24" x14ac:dyDescent="0.4">
      <c r="B2" s="1" t="s">
        <v>0</v>
      </c>
    </row>
    <row r="3" spans="2:10" x14ac:dyDescent="0.25">
      <c r="I3" t="s">
        <v>5</v>
      </c>
      <c r="J3">
        <v>41.74</v>
      </c>
    </row>
    <row r="4" spans="2:10" x14ac:dyDescent="0.25">
      <c r="B4" t="s">
        <v>1</v>
      </c>
      <c r="I4" t="s">
        <v>6</v>
      </c>
      <c r="J4" s="4">
        <f>581551952+50068273</f>
        <v>631620225</v>
      </c>
    </row>
    <row r="5" spans="2:10" x14ac:dyDescent="0.25">
      <c r="B5" t="s">
        <v>2</v>
      </c>
      <c r="C5" t="s">
        <v>56</v>
      </c>
      <c r="I5" t="s">
        <v>7</v>
      </c>
      <c r="J5" s="4">
        <f>J4*J3</f>
        <v>26363828191.5</v>
      </c>
    </row>
    <row r="6" spans="2:10" x14ac:dyDescent="0.25">
      <c r="B6" t="s">
        <v>3</v>
      </c>
      <c r="C6">
        <v>2004</v>
      </c>
      <c r="I6" t="s">
        <v>8</v>
      </c>
    </row>
    <row r="7" spans="2:10" x14ac:dyDescent="0.25">
      <c r="B7" t="s">
        <v>4</v>
      </c>
      <c r="I7" t="s">
        <v>9</v>
      </c>
    </row>
    <row r="8" spans="2:10" x14ac:dyDescent="0.25">
      <c r="B8" t="s">
        <v>55</v>
      </c>
      <c r="C8">
        <v>2457</v>
      </c>
      <c r="I8" t="s">
        <v>10</v>
      </c>
    </row>
    <row r="13" spans="2:10" x14ac:dyDescent="0.25">
      <c r="B13" s="2" t="s">
        <v>11</v>
      </c>
    </row>
    <row r="14" spans="2:10" x14ac:dyDescent="0.25">
      <c r="C14" t="s">
        <v>12</v>
      </c>
    </row>
    <row r="15" spans="2:10" x14ac:dyDescent="0.25">
      <c r="C15" t="s">
        <v>13</v>
      </c>
    </row>
    <row r="16" spans="2:10" x14ac:dyDescent="0.25">
      <c r="C16" t="s">
        <v>14</v>
      </c>
    </row>
    <row r="17" spans="3:5" x14ac:dyDescent="0.25">
      <c r="C17" t="s">
        <v>15</v>
      </c>
    </row>
    <row r="18" spans="3:5" x14ac:dyDescent="0.25">
      <c r="D18" t="s">
        <v>16</v>
      </c>
    </row>
    <row r="19" spans="3:5" x14ac:dyDescent="0.25">
      <c r="E19" t="s">
        <v>19</v>
      </c>
    </row>
    <row r="20" spans="3:5" x14ac:dyDescent="0.25">
      <c r="E20" t="s">
        <v>50</v>
      </c>
    </row>
    <row r="21" spans="3:5" x14ac:dyDescent="0.25">
      <c r="D21" t="s">
        <v>17</v>
      </c>
    </row>
    <row r="22" spans="3:5" x14ac:dyDescent="0.25">
      <c r="E22" t="s">
        <v>20</v>
      </c>
    </row>
    <row r="23" spans="3:5" x14ac:dyDescent="0.25">
      <c r="D23" t="s">
        <v>18</v>
      </c>
    </row>
    <row r="24" spans="3:5" x14ac:dyDescent="0.25">
      <c r="E24" t="s">
        <v>21</v>
      </c>
    </row>
    <row r="25" spans="3:5" x14ac:dyDescent="0.25">
      <c r="E25" t="s">
        <v>51</v>
      </c>
    </row>
    <row r="26" spans="3:5" x14ac:dyDescent="0.25">
      <c r="C26" t="s">
        <v>22</v>
      </c>
    </row>
    <row r="27" spans="3:5" x14ac:dyDescent="0.25">
      <c r="D27" t="s">
        <v>23</v>
      </c>
    </row>
    <row r="28" spans="3:5" x14ac:dyDescent="0.25">
      <c r="C28" t="s">
        <v>24</v>
      </c>
    </row>
    <row r="29" spans="3:5" x14ac:dyDescent="0.25">
      <c r="C29" t="s">
        <v>40</v>
      </c>
    </row>
    <row r="30" spans="3:5" x14ac:dyDescent="0.25">
      <c r="D30" t="s">
        <v>41</v>
      </c>
    </row>
    <row r="31" spans="3:5" x14ac:dyDescent="0.25">
      <c r="E31" t="s">
        <v>42</v>
      </c>
    </row>
    <row r="32" spans="3:5" x14ac:dyDescent="0.25">
      <c r="E32" t="s">
        <v>43</v>
      </c>
    </row>
    <row r="33" spans="3:5" x14ac:dyDescent="0.25">
      <c r="E33" t="s">
        <v>44</v>
      </c>
    </row>
    <row r="34" spans="3:5" x14ac:dyDescent="0.25">
      <c r="D34" t="s">
        <v>45</v>
      </c>
    </row>
    <row r="35" spans="3:5" x14ac:dyDescent="0.25">
      <c r="D35" t="s">
        <v>46</v>
      </c>
    </row>
    <row r="36" spans="3:5" x14ac:dyDescent="0.25">
      <c r="C36" t="s">
        <v>52</v>
      </c>
    </row>
    <row r="37" spans="3:5" x14ac:dyDescent="0.25">
      <c r="C3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9816-9779-490C-9BF1-634BB0B1F7B4}">
  <dimension ref="A1:W31"/>
  <sheetViews>
    <sheetView tabSelected="1"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8" sqref="H28"/>
    </sheetView>
  </sheetViews>
  <sheetFormatPr defaultRowHeight="15" x14ac:dyDescent="0.25"/>
  <cols>
    <col min="1" max="1" width="33.5703125" bestFit="1" customWidth="1"/>
    <col min="6" max="7" width="11.28515625" bestFit="1" customWidth="1"/>
    <col min="9" max="9" width="10" bestFit="1" customWidth="1"/>
  </cols>
  <sheetData>
    <row r="1" spans="1:23" x14ac:dyDescent="0.25">
      <c r="B1" t="s">
        <v>48</v>
      </c>
    </row>
    <row r="2" spans="1:23" x14ac:dyDescent="0.25">
      <c r="B2">
        <v>2018</v>
      </c>
      <c r="C2">
        <f>B2+1</f>
        <v>2019</v>
      </c>
      <c r="D2">
        <f t="shared" ref="D2:H2" si="0">C2+1</f>
        <v>2020</v>
      </c>
      <c r="E2">
        <f t="shared" si="0"/>
        <v>2021</v>
      </c>
      <c r="F2">
        <f t="shared" si="0"/>
        <v>2022</v>
      </c>
      <c r="G2">
        <f t="shared" si="0"/>
        <v>2023</v>
      </c>
      <c r="H2">
        <f t="shared" si="0"/>
        <v>2024</v>
      </c>
      <c r="I2" t="s">
        <v>25</v>
      </c>
      <c r="J2" t="s">
        <v>26</v>
      </c>
      <c r="K2" t="s">
        <v>28</v>
      </c>
      <c r="L2" t="s">
        <v>29</v>
      </c>
      <c r="M2" t="s">
        <v>30</v>
      </c>
      <c r="N2" t="s">
        <v>31</v>
      </c>
      <c r="O2" t="s">
        <v>27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</row>
    <row r="3" spans="1:23" x14ac:dyDescent="0.25">
      <c r="A3" t="s">
        <v>47</v>
      </c>
      <c r="G3">
        <v>5</v>
      </c>
    </row>
    <row r="4" spans="1:23" x14ac:dyDescent="0.25">
      <c r="A4" t="s">
        <v>49</v>
      </c>
      <c r="E4">
        <f t="shared" ref="E4" si="1">SUM(J4:M4)</f>
        <v>538.29999999999995</v>
      </c>
      <c r="F4">
        <f>SUM(N4:Q4)</f>
        <v>623.79999999999995</v>
      </c>
      <c r="G4">
        <f>SUM(R4:U4)</f>
        <v>740.7</v>
      </c>
      <c r="I4">
        <v>113.7</v>
      </c>
      <c r="J4">
        <v>118.9</v>
      </c>
      <c r="K4">
        <v>129.69999999999999</v>
      </c>
      <c r="L4">
        <v>130</v>
      </c>
      <c r="M4">
        <v>159.69999999999999</v>
      </c>
      <c r="N4">
        <v>147.1</v>
      </c>
      <c r="O4">
        <v>143.1</v>
      </c>
      <c r="P4">
        <v>151.5</v>
      </c>
      <c r="Q4">
        <v>182.1</v>
      </c>
      <c r="R4">
        <v>182.4</v>
      </c>
      <c r="S4">
        <v>165.8</v>
      </c>
      <c r="T4">
        <v>170.7</v>
      </c>
      <c r="U4">
        <v>221.8</v>
      </c>
    </row>
    <row r="5" spans="1:23" x14ac:dyDescent="0.25">
      <c r="A5" t="s">
        <v>54</v>
      </c>
      <c r="E5">
        <f>SUM(J5:M5)</f>
        <v>182.10000000000002</v>
      </c>
      <c r="F5">
        <f>SUM(N5:Q5)</f>
        <v>223.90000000000003</v>
      </c>
      <c r="G5">
        <f>SUM(R5:U5)</f>
        <v>273.3</v>
      </c>
      <c r="I5">
        <v>37.1</v>
      </c>
      <c r="J5">
        <v>42.1</v>
      </c>
      <c r="K5">
        <v>43.2</v>
      </c>
      <c r="L5">
        <v>47.3</v>
      </c>
      <c r="M5">
        <v>49.5</v>
      </c>
      <c r="N5">
        <v>54.1</v>
      </c>
      <c r="O5">
        <v>52.2</v>
      </c>
      <c r="P5">
        <v>58.8</v>
      </c>
      <c r="Q5">
        <v>58.8</v>
      </c>
      <c r="R5">
        <v>66.099999999999994</v>
      </c>
      <c r="S5">
        <v>65.5</v>
      </c>
      <c r="T5">
        <v>70.2</v>
      </c>
      <c r="U5">
        <v>71.5</v>
      </c>
    </row>
    <row r="6" spans="1:23" x14ac:dyDescent="0.25">
      <c r="A6" t="s">
        <v>57</v>
      </c>
      <c r="E6">
        <f t="shared" ref="E6:E15" si="2">SUM(J6:M6)</f>
        <v>41414</v>
      </c>
      <c r="F6">
        <f t="shared" ref="F6:F15" si="3">SUM(N6:Q6)</f>
        <v>49322</v>
      </c>
      <c r="G6">
        <f t="shared" ref="G6:G15" si="4">SUM(R6:U6)</f>
        <v>60020</v>
      </c>
      <c r="I6">
        <v>8430</v>
      </c>
      <c r="J6">
        <v>9674</v>
      </c>
      <c r="K6">
        <v>9738</v>
      </c>
      <c r="L6">
        <v>11184</v>
      </c>
      <c r="M6">
        <v>10818</v>
      </c>
      <c r="N6">
        <v>11822</v>
      </c>
      <c r="O6">
        <v>11294</v>
      </c>
      <c r="P6">
        <v>13399</v>
      </c>
      <c r="Q6">
        <v>12807</v>
      </c>
      <c r="R6">
        <v>14493</v>
      </c>
      <c r="S6">
        <v>13986</v>
      </c>
      <c r="T6">
        <v>16040</v>
      </c>
      <c r="U6">
        <v>15501</v>
      </c>
    </row>
    <row r="7" spans="1:23" x14ac:dyDescent="0.25">
      <c r="A7" t="s">
        <v>58</v>
      </c>
      <c r="B7" t="e">
        <f>B6/B5</f>
        <v>#DIV/0!</v>
      </c>
      <c r="C7" t="e">
        <f t="shared" ref="C7:U7" si="5">C6/C5</f>
        <v>#DIV/0!</v>
      </c>
      <c r="D7" t="e">
        <f t="shared" si="5"/>
        <v>#DIV/0!</v>
      </c>
      <c r="E7">
        <f t="shared" ref="E7" si="6">E6/E5</f>
        <v>227.42449203734211</v>
      </c>
      <c r="F7">
        <f t="shared" ref="F7" si="7">F6/F5</f>
        <v>220.28584189370252</v>
      </c>
      <c r="G7">
        <f t="shared" ref="G7" si="8">G6/G5</f>
        <v>219.61214782290523</v>
      </c>
      <c r="H7" t="e">
        <f t="shared" ref="H7" si="9">H6/H5</f>
        <v>#DIV/0!</v>
      </c>
      <c r="I7">
        <f t="shared" si="5"/>
        <v>227.22371967654985</v>
      </c>
      <c r="J7">
        <f t="shared" si="5"/>
        <v>229.78622327790973</v>
      </c>
      <c r="K7">
        <f t="shared" si="5"/>
        <v>225.41666666666666</v>
      </c>
      <c r="L7">
        <f t="shared" si="5"/>
        <v>236.44820295983089</v>
      </c>
      <c r="M7">
        <f t="shared" si="5"/>
        <v>218.54545454545453</v>
      </c>
      <c r="N7">
        <f t="shared" si="5"/>
        <v>218.52125693160812</v>
      </c>
      <c r="O7">
        <f t="shared" si="5"/>
        <v>216.36015325670496</v>
      </c>
      <c r="P7">
        <f t="shared" si="5"/>
        <v>227.87414965986395</v>
      </c>
      <c r="Q7">
        <f t="shared" si="5"/>
        <v>217.80612244897961</v>
      </c>
      <c r="R7">
        <f t="shared" si="5"/>
        <v>219.2586989409985</v>
      </c>
      <c r="S7">
        <f t="shared" si="5"/>
        <v>213.52671755725191</v>
      </c>
      <c r="T7">
        <f t="shared" si="5"/>
        <v>228.49002849002849</v>
      </c>
      <c r="U7">
        <f t="shared" si="5"/>
        <v>216.7972027972028</v>
      </c>
    </row>
    <row r="8" spans="1:23" x14ac:dyDescent="0.25">
      <c r="A8" t="s">
        <v>59</v>
      </c>
      <c r="E8">
        <f t="shared" si="2"/>
        <v>2725.7</v>
      </c>
      <c r="F8">
        <f t="shared" si="3"/>
        <v>2872.2</v>
      </c>
      <c r="G8">
        <f t="shared" si="4"/>
        <v>3520.8</v>
      </c>
      <c r="I8">
        <v>642.29999999999995</v>
      </c>
      <c r="J8">
        <v>652.29999999999995</v>
      </c>
      <c r="K8">
        <v>665.5</v>
      </c>
      <c r="L8">
        <v>637.79999999999995</v>
      </c>
      <c r="M8">
        <v>770.1</v>
      </c>
      <c r="N8">
        <v>631.20000000000005</v>
      </c>
      <c r="O8">
        <v>639.9</v>
      </c>
      <c r="P8">
        <v>701.7</v>
      </c>
      <c r="Q8">
        <v>899.4</v>
      </c>
      <c r="R8">
        <v>773.8</v>
      </c>
      <c r="S8">
        <v>780.7</v>
      </c>
      <c r="T8">
        <v>839.5</v>
      </c>
      <c r="U8">
        <v>1126.8</v>
      </c>
    </row>
    <row r="9" spans="1:23" x14ac:dyDescent="0.25">
      <c r="A9" t="s">
        <v>61</v>
      </c>
      <c r="B9" t="e">
        <f>B8/B5</f>
        <v>#DIV/0!</v>
      </c>
      <c r="C9" t="e">
        <f t="shared" ref="C9:H9" si="10">C8/C5</f>
        <v>#DIV/0!</v>
      </c>
      <c r="D9" t="e">
        <f t="shared" si="10"/>
        <v>#DIV/0!</v>
      </c>
      <c r="E9">
        <f t="shared" si="10"/>
        <v>14.968149368478855</v>
      </c>
      <c r="F9">
        <f t="shared" si="10"/>
        <v>12.82804823581956</v>
      </c>
      <c r="G9">
        <f t="shared" si="10"/>
        <v>12.882546652030735</v>
      </c>
      <c r="H9" t="e">
        <f t="shared" si="10"/>
        <v>#DIV/0!</v>
      </c>
      <c r="I9">
        <f>I8/I5</f>
        <v>17.312668463611857</v>
      </c>
      <c r="J9">
        <f t="shared" ref="J9:U9" si="11">J8/J5</f>
        <v>15.494061757719713</v>
      </c>
      <c r="K9">
        <f t="shared" si="11"/>
        <v>15.405092592592592</v>
      </c>
      <c r="L9">
        <f t="shared" si="11"/>
        <v>13.484143763213531</v>
      </c>
      <c r="M9">
        <f t="shared" si="11"/>
        <v>15.557575757575759</v>
      </c>
      <c r="N9">
        <f t="shared" si="11"/>
        <v>11.66728280961183</v>
      </c>
      <c r="O9">
        <f t="shared" si="11"/>
        <v>12.258620689655171</v>
      </c>
      <c r="P9">
        <f t="shared" si="11"/>
        <v>11.933673469387756</v>
      </c>
      <c r="Q9">
        <f t="shared" si="11"/>
        <v>15.295918367346939</v>
      </c>
      <c r="R9">
        <f t="shared" si="11"/>
        <v>11.706505295007565</v>
      </c>
      <c r="S9">
        <f t="shared" si="11"/>
        <v>11.91908396946565</v>
      </c>
      <c r="T9">
        <f t="shared" si="11"/>
        <v>11.958689458689458</v>
      </c>
      <c r="U9">
        <f t="shared" si="11"/>
        <v>15.759440559440559</v>
      </c>
    </row>
    <row r="10" spans="1:23" x14ac:dyDescent="0.25">
      <c r="A10" t="s">
        <v>63</v>
      </c>
      <c r="E10">
        <f t="shared" ref="E10" si="12">SUM(J10:M10)</f>
        <v>34.700000000000003</v>
      </c>
      <c r="F10">
        <f t="shared" ref="F10" si="13">SUM(N10:Q10)</f>
        <v>40</v>
      </c>
      <c r="G10">
        <f t="shared" ref="G10" si="14">SUM(R10:U10)</f>
        <v>47</v>
      </c>
      <c r="I10">
        <v>7.2</v>
      </c>
      <c r="J10">
        <v>8.1</v>
      </c>
      <c r="K10">
        <v>8.5</v>
      </c>
      <c r="L10">
        <v>8.8000000000000007</v>
      </c>
      <c r="M10">
        <v>9.3000000000000007</v>
      </c>
      <c r="N10">
        <v>9.3000000000000007</v>
      </c>
      <c r="O10">
        <v>9.3000000000000007</v>
      </c>
      <c r="P10">
        <v>10.4</v>
      </c>
      <c r="Q10">
        <v>11</v>
      </c>
      <c r="R10">
        <v>11.2</v>
      </c>
      <c r="S10">
        <v>11</v>
      </c>
      <c r="T10">
        <v>11.9</v>
      </c>
      <c r="U10">
        <v>12.9</v>
      </c>
    </row>
    <row r="11" spans="1:23" x14ac:dyDescent="0.25">
      <c r="A11" t="s">
        <v>64</v>
      </c>
      <c r="E11">
        <f t="shared" ref="E11:E12" si="15">SUM(J11:M11)</f>
        <v>9.8000000000000007</v>
      </c>
      <c r="F11">
        <f t="shared" ref="F11:F12" si="16">SUM(N11:Q11)</f>
        <v>9.3000000000000007</v>
      </c>
      <c r="G11">
        <f t="shared" ref="G11:G12" si="17">SUM(R11:U11)</f>
        <v>11</v>
      </c>
      <c r="I11">
        <v>2.2999999999999998</v>
      </c>
      <c r="J11">
        <v>2.5</v>
      </c>
      <c r="K11">
        <v>2.4</v>
      </c>
      <c r="L11">
        <v>2.4</v>
      </c>
      <c r="M11">
        <v>2.5</v>
      </c>
      <c r="N11">
        <v>2.2999999999999998</v>
      </c>
      <c r="O11">
        <v>2</v>
      </c>
      <c r="P11">
        <v>2.5</v>
      </c>
      <c r="Q11">
        <v>2.5</v>
      </c>
      <c r="R11">
        <v>2.7</v>
      </c>
      <c r="S11">
        <v>2.5</v>
      </c>
      <c r="T11">
        <v>2.8</v>
      </c>
      <c r="U11">
        <v>3</v>
      </c>
    </row>
    <row r="12" spans="1:23" x14ac:dyDescent="0.25">
      <c r="A12" t="s">
        <v>62</v>
      </c>
      <c r="B12">
        <f>B10+B11</f>
        <v>0</v>
      </c>
      <c r="C12">
        <f t="shared" ref="C12:U12" si="18">C10+C11</f>
        <v>0</v>
      </c>
      <c r="D12">
        <f t="shared" si="18"/>
        <v>0</v>
      </c>
      <c r="E12">
        <f t="shared" si="15"/>
        <v>44.5</v>
      </c>
      <c r="F12">
        <f t="shared" si="16"/>
        <v>49.300000000000004</v>
      </c>
      <c r="G12">
        <f t="shared" si="17"/>
        <v>57.999999999999993</v>
      </c>
      <c r="H12">
        <f t="shared" si="18"/>
        <v>0</v>
      </c>
      <c r="I12">
        <f t="shared" si="18"/>
        <v>9.5</v>
      </c>
      <c r="J12">
        <f t="shared" si="18"/>
        <v>10.6</v>
      </c>
      <c r="K12">
        <f t="shared" si="18"/>
        <v>10.9</v>
      </c>
      <c r="L12">
        <f t="shared" si="18"/>
        <v>11.200000000000001</v>
      </c>
      <c r="M12">
        <f t="shared" si="18"/>
        <v>11.8</v>
      </c>
      <c r="N12">
        <f t="shared" si="18"/>
        <v>11.600000000000001</v>
      </c>
      <c r="O12">
        <f t="shared" si="18"/>
        <v>11.3</v>
      </c>
      <c r="P12">
        <f t="shared" si="18"/>
        <v>12.9</v>
      </c>
      <c r="Q12">
        <f t="shared" si="18"/>
        <v>13.5</v>
      </c>
      <c r="R12">
        <f t="shared" si="18"/>
        <v>13.899999999999999</v>
      </c>
      <c r="S12">
        <f t="shared" si="18"/>
        <v>13.5</v>
      </c>
      <c r="T12">
        <f t="shared" si="18"/>
        <v>14.7</v>
      </c>
      <c r="U12">
        <f t="shared" si="18"/>
        <v>15.9</v>
      </c>
    </row>
    <row r="13" spans="1:23" x14ac:dyDescent="0.25">
      <c r="A13" t="s">
        <v>65</v>
      </c>
      <c r="I13">
        <f>(I8/3)/I12</f>
        <v>22.536842105263158</v>
      </c>
      <c r="J13">
        <f t="shared" ref="J13:M13" si="19">(J8/3)/J12</f>
        <v>20.512578616352201</v>
      </c>
      <c r="K13">
        <f t="shared" si="19"/>
        <v>20.351681957186546</v>
      </c>
      <c r="L13">
        <f t="shared" si="19"/>
        <v>18.982142857142854</v>
      </c>
      <c r="M13">
        <f t="shared" si="19"/>
        <v>21.754237288135592</v>
      </c>
      <c r="N13">
        <f t="shared" ref="N13" si="20">(N8/3)/N12</f>
        <v>18.137931034482758</v>
      </c>
      <c r="O13">
        <f t="shared" ref="O13" si="21">(O8/3)/O12</f>
        <v>18.876106194690262</v>
      </c>
      <c r="P13">
        <f t="shared" ref="P13" si="22">(P8/3)/P12</f>
        <v>18.131782945736433</v>
      </c>
      <c r="Q13">
        <f t="shared" ref="Q13" si="23">(Q8/3)/Q12</f>
        <v>22.207407407407409</v>
      </c>
      <c r="R13">
        <f t="shared" ref="R13" si="24">(R8/3)/R12</f>
        <v>18.55635491606715</v>
      </c>
      <c r="S13">
        <f t="shared" ref="S13" si="25">(S8/3)/S12</f>
        <v>19.276543209876543</v>
      </c>
      <c r="T13">
        <f t="shared" ref="T13" si="26">(T8/3)/T12</f>
        <v>19.036281179138321</v>
      </c>
      <c r="U13">
        <f t="shared" ref="U13" si="27">(U8/3)/U12</f>
        <v>23.622641509433958</v>
      </c>
    </row>
    <row r="15" spans="1:23" x14ac:dyDescent="0.25">
      <c r="A15" t="s">
        <v>60</v>
      </c>
      <c r="E15">
        <f t="shared" si="2"/>
        <v>1919.2</v>
      </c>
      <c r="F15">
        <f t="shared" si="3"/>
        <v>2225</v>
      </c>
      <c r="G15">
        <f t="shared" si="4"/>
        <v>2799.2000000000003</v>
      </c>
      <c r="I15">
        <v>310</v>
      </c>
      <c r="J15">
        <v>387</v>
      </c>
      <c r="K15">
        <v>454.1</v>
      </c>
      <c r="L15">
        <v>509.3</v>
      </c>
      <c r="M15">
        <v>568.79999999999995</v>
      </c>
      <c r="N15">
        <v>537.1</v>
      </c>
      <c r="O15">
        <v>591.20000000000005</v>
      </c>
      <c r="P15">
        <v>517.70000000000005</v>
      </c>
      <c r="Q15">
        <v>579</v>
      </c>
      <c r="R15">
        <v>655.29999999999995</v>
      </c>
      <c r="S15">
        <v>680.8</v>
      </c>
      <c r="T15">
        <v>713.2</v>
      </c>
      <c r="U15">
        <v>749.9</v>
      </c>
    </row>
    <row r="16" spans="1:23" x14ac:dyDescent="0.25">
      <c r="A16" t="s">
        <v>70</v>
      </c>
      <c r="E16" s="6">
        <v>-496.89</v>
      </c>
      <c r="F16" s="6">
        <v>-547.70000000000005</v>
      </c>
      <c r="G16" s="6">
        <v>-649.1</v>
      </c>
    </row>
    <row r="17" spans="1:9" x14ac:dyDescent="0.25">
      <c r="A17" t="s">
        <v>71</v>
      </c>
      <c r="E17" s="6">
        <f>(((E4)*-1)*-1)*-1</f>
        <v>-538.29999999999995</v>
      </c>
      <c r="F17" s="6">
        <f>(((F4)*-1)*-1)*-1</f>
        <v>-623.79999999999995</v>
      </c>
      <c r="G17" s="6">
        <f>(((G4)*-1)*-1)*-1</f>
        <v>-740.7</v>
      </c>
    </row>
    <row r="18" spans="1:9" x14ac:dyDescent="0.25">
      <c r="A18" t="s">
        <v>72</v>
      </c>
      <c r="E18" s="6">
        <v>-456.5</v>
      </c>
      <c r="F18" s="6">
        <v>-689.1</v>
      </c>
      <c r="G18" s="6">
        <v>-878.4</v>
      </c>
      <c r="I18">
        <v>-1</v>
      </c>
    </row>
    <row r="19" spans="1:9" x14ac:dyDescent="0.25">
      <c r="A19" t="s">
        <v>73</v>
      </c>
      <c r="E19" s="6">
        <v>-533.20000000000005</v>
      </c>
      <c r="F19" s="6">
        <v>-873.5</v>
      </c>
      <c r="G19" s="6">
        <v>-1253.5999999999999</v>
      </c>
      <c r="H19" s="3"/>
    </row>
    <row r="20" spans="1:9" x14ac:dyDescent="0.25">
      <c r="A20" t="s">
        <v>75</v>
      </c>
      <c r="E20" s="6">
        <v>-303</v>
      </c>
      <c r="F20" s="6">
        <v>-297.3</v>
      </c>
      <c r="G20" s="6">
        <v>-390.1</v>
      </c>
      <c r="H20" s="3"/>
    </row>
    <row r="21" spans="1:9" x14ac:dyDescent="0.25">
      <c r="A21" t="s">
        <v>74</v>
      </c>
      <c r="E21" s="6">
        <v>-86.4</v>
      </c>
      <c r="F21" s="6">
        <v>-117.4</v>
      </c>
      <c r="G21" s="6">
        <v>-146.5</v>
      </c>
      <c r="I21" s="3"/>
    </row>
    <row r="22" spans="1:9" x14ac:dyDescent="0.25">
      <c r="A22" t="s">
        <v>76</v>
      </c>
      <c r="E22" s="6">
        <f>SUM(E15:E21)</f>
        <v>-495.09000000000003</v>
      </c>
      <c r="F22" s="6">
        <f t="shared" ref="F22:G22" si="28">SUM(F15:F21)</f>
        <v>-923.80000000000007</v>
      </c>
      <c r="G22" s="6">
        <f t="shared" si="28"/>
        <v>-1259.1999999999996</v>
      </c>
      <c r="I22" s="3"/>
    </row>
    <row r="23" spans="1:9" x14ac:dyDescent="0.25">
      <c r="A23" t="s">
        <v>77</v>
      </c>
      <c r="E23" s="6">
        <f>0.0092-7-1.8</f>
        <v>-8.7908000000000008</v>
      </c>
      <c r="F23" s="6">
        <f>38.8-40-5.7</f>
        <v>-6.900000000000003</v>
      </c>
      <c r="G23" s="6">
        <f>141.8-40.7-0.527</f>
        <v>100.57300000000001</v>
      </c>
      <c r="I23" s="3"/>
    </row>
    <row r="24" spans="1:9" x14ac:dyDescent="0.25">
      <c r="A24" t="s">
        <v>78</v>
      </c>
      <c r="E24" s="6">
        <f>SUM(E22:E23)</f>
        <v>-503.88080000000002</v>
      </c>
      <c r="F24" s="6">
        <f t="shared" ref="F24:G24" si="29">SUM(F22:F23)</f>
        <v>-930.7</v>
      </c>
      <c r="G24" s="6">
        <f t="shared" si="29"/>
        <v>-1158.6269999999995</v>
      </c>
      <c r="I24" s="3"/>
    </row>
    <row r="25" spans="1:9" x14ac:dyDescent="0.25">
      <c r="A25" t="s">
        <v>79</v>
      </c>
      <c r="E25">
        <v>-0.32</v>
      </c>
      <c r="F25">
        <v>3.6</v>
      </c>
      <c r="G25">
        <v>0.5</v>
      </c>
      <c r="I25" s="3"/>
    </row>
    <row r="26" spans="1:9" x14ac:dyDescent="0.25">
      <c r="A26" t="s">
        <v>80</v>
      </c>
      <c r="E26" s="6">
        <f>SUM(E24:E25)</f>
        <v>-504.20080000000002</v>
      </c>
      <c r="F26" s="6">
        <f t="shared" ref="F26:G26" si="30">SUM(F24:F25)</f>
        <v>-927.1</v>
      </c>
      <c r="G26" s="6">
        <f t="shared" si="30"/>
        <v>-1158.1269999999995</v>
      </c>
      <c r="I26" s="3"/>
    </row>
    <row r="27" spans="1:9" x14ac:dyDescent="0.25">
      <c r="I27" s="5"/>
    </row>
    <row r="28" spans="1:9" x14ac:dyDescent="0.25">
      <c r="A28" t="s">
        <v>69</v>
      </c>
      <c r="F28" s="6">
        <v>369.29599999999999</v>
      </c>
      <c r="G28" s="6">
        <v>458.18</v>
      </c>
    </row>
    <row r="29" spans="1:9" x14ac:dyDescent="0.25">
      <c r="A29" t="s">
        <v>67</v>
      </c>
      <c r="F29" s="6">
        <v>-426.16300000000001</v>
      </c>
      <c r="G29" s="6">
        <v>-320.66699999999997</v>
      </c>
    </row>
    <row r="30" spans="1:9" x14ac:dyDescent="0.25">
      <c r="A30" t="s">
        <v>68</v>
      </c>
      <c r="F30" s="6">
        <v>-1.5</v>
      </c>
      <c r="G30" s="6">
        <v>-13.5</v>
      </c>
    </row>
    <row r="31" spans="1:9" x14ac:dyDescent="0.25">
      <c r="A31" t="s">
        <v>66</v>
      </c>
      <c r="F31" s="6">
        <f>SUM(F28:F30)</f>
        <v>-58.367000000000019</v>
      </c>
      <c r="G31" s="6">
        <f>SUM(G28:G30)</f>
        <v>124.01300000000003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2024-10-09T22:11:05Z</dcterms:created>
  <dcterms:modified xsi:type="dcterms:W3CDTF">2024-10-10T01:50:35Z</dcterms:modified>
</cp:coreProperties>
</file>