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14640C52-DEFB-4604-8D5B-96C36583D162}" xr6:coauthVersionLast="47" xr6:coauthVersionMax="47" xr10:uidLastSave="{00000000-0000-0000-0000-000000000000}"/>
  <bookViews>
    <workbookView xWindow="19965" yWindow="120" windowWidth="18420" windowHeight="16410" activeTab="1" xr2:uid="{7B860106-8C97-4DAE-9446-70E758307C1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C19" i="2"/>
  <c r="D19" i="2"/>
  <c r="E21" i="2"/>
  <c r="D21" i="2"/>
  <c r="C21" i="2"/>
  <c r="E19" i="2"/>
  <c r="D13" i="2"/>
  <c r="E13" i="2"/>
  <c r="E14" i="2" s="1"/>
  <c r="E29" i="2" s="1"/>
  <c r="E7" i="2"/>
  <c r="E8" i="2" s="1"/>
  <c r="E27" i="2" s="1"/>
  <c r="D7" i="2"/>
  <c r="D8" i="2" s="1"/>
  <c r="D27" i="2" s="1"/>
  <c r="C7" i="2"/>
  <c r="C8" i="2" s="1"/>
  <c r="C13" i="2"/>
  <c r="E26" i="2"/>
  <c r="F26" i="2"/>
  <c r="G26" i="2"/>
  <c r="H26" i="2"/>
  <c r="C1" i="2"/>
  <c r="D1" i="2" s="1"/>
  <c r="G19" i="2"/>
  <c r="H19" i="2"/>
  <c r="G13" i="2"/>
  <c r="H13" i="2"/>
  <c r="F13" i="2"/>
  <c r="G8" i="2"/>
  <c r="H8" i="2"/>
  <c r="H27" i="2" s="1"/>
  <c r="F8" i="2"/>
  <c r="F27" i="2" s="1"/>
  <c r="F1" i="2"/>
  <c r="G1" i="2" s="1"/>
  <c r="H1" i="2" s="1"/>
  <c r="F4" i="1"/>
  <c r="D14" i="2" l="1"/>
  <c r="D29" i="2" s="1"/>
  <c r="E20" i="2"/>
  <c r="E23" i="2" s="1"/>
  <c r="D20" i="2"/>
  <c r="D23" i="2" s="1"/>
  <c r="E28" i="2"/>
  <c r="C14" i="2"/>
  <c r="C20" i="2" s="1"/>
  <c r="C23" i="2" s="1"/>
  <c r="G14" i="2"/>
  <c r="G20" i="2" s="1"/>
  <c r="G23" i="2" s="1"/>
  <c r="F14" i="2"/>
  <c r="F28" i="2" s="1"/>
  <c r="F20" i="2"/>
  <c r="F23" i="2" s="1"/>
  <c r="F29" i="2"/>
  <c r="G27" i="2"/>
  <c r="G28" i="2"/>
  <c r="G29" i="2"/>
  <c r="H14" i="2"/>
  <c r="C29" i="2" l="1"/>
  <c r="D28" i="2"/>
  <c r="H20" i="2"/>
  <c r="H23" i="2" s="1"/>
  <c r="H29" i="2"/>
  <c r="H28" i="2"/>
</calcChain>
</file>

<file path=xl/sharedStrings.xml><?xml version="1.0" encoding="utf-8"?>
<sst xmlns="http://schemas.openxmlformats.org/spreadsheetml/2006/main" count="51" uniqueCount="51">
  <si>
    <t>AvePoint Inc</t>
  </si>
  <si>
    <t>Price</t>
  </si>
  <si>
    <t>SO</t>
  </si>
  <si>
    <t>MC</t>
  </si>
  <si>
    <t>Cash</t>
  </si>
  <si>
    <t>Debt</t>
  </si>
  <si>
    <t>EV</t>
  </si>
  <si>
    <t>Business</t>
  </si>
  <si>
    <t xml:space="preserve">AvePoint empowers organizations of all sizes, industries, and regions with its cloud-native data management software platform, enabling them to prepare, secure, and optimize their critical data. </t>
  </si>
  <si>
    <t>avepoint confidence platform unifies data security, governance,, and business continuity into a seamless, resilient experience, addressing the most pressing challenges in today's complex digital landscape</t>
  </si>
  <si>
    <t xml:space="preserve">avepoint redefines how businesses manage their most sensitive data and critical assets. </t>
  </si>
  <si>
    <t>AvePoint Confidence Platform</t>
  </si>
  <si>
    <t>delivers a comprehensive and integrated set of SaaS solutions, empowering users ina variety of technology roles:</t>
  </si>
  <si>
    <t>IT operations, development operations, and cybersecurity</t>
  </si>
  <si>
    <t>Built on a Platform-as-a-Service architecture. It combines modularity with tailored, industrry specific functionality to address critical operational challenges and manage data effectively acros 3rd party vendors like MSOFT, Salesforces, Google, AWS, BOX, and  Dropbox</t>
  </si>
  <si>
    <t>AvePoint Confidence Platform stands out from competitors through:</t>
  </si>
  <si>
    <t>A copmlete, Actionable Picture of Your Data Estate</t>
  </si>
  <si>
    <t>Shared Accountability</t>
  </si>
  <si>
    <t>Programmatic Protection</t>
  </si>
  <si>
    <t>AvePoint Confidence Platform organized into 3 interconnected suites</t>
  </si>
  <si>
    <t>Control Suite</t>
  </si>
  <si>
    <t>Resilience Suite</t>
  </si>
  <si>
    <t>Modernization Suite</t>
  </si>
  <si>
    <t>SaaS rev</t>
  </si>
  <si>
    <t>term license and support rev</t>
  </si>
  <si>
    <t>services rev</t>
  </si>
  <si>
    <t>maintenance rev</t>
  </si>
  <si>
    <t>total revenue</t>
  </si>
  <si>
    <t>Total ARR (millions)</t>
  </si>
  <si>
    <t>cost of SaaS</t>
  </si>
  <si>
    <t>cost of term license and support rev</t>
  </si>
  <si>
    <t>cost of services</t>
  </si>
  <si>
    <t>cost of maintenance</t>
  </si>
  <si>
    <t>cost of rev</t>
  </si>
  <si>
    <t>gross profit</t>
  </si>
  <si>
    <t>s&amp;m</t>
  </si>
  <si>
    <t>g&amp;a</t>
  </si>
  <si>
    <t>r&amp;d</t>
  </si>
  <si>
    <t>total op expenses</t>
  </si>
  <si>
    <t>income (loss) from operations</t>
  </si>
  <si>
    <t>other (expense) income</t>
  </si>
  <si>
    <t>income tax</t>
  </si>
  <si>
    <t>net loss</t>
  </si>
  <si>
    <t>op cash flow</t>
  </si>
  <si>
    <t>capex</t>
  </si>
  <si>
    <t>fcf</t>
  </si>
  <si>
    <t>rev yoy</t>
  </si>
  <si>
    <t>gross profit yoy</t>
  </si>
  <si>
    <t>gross margin</t>
  </si>
  <si>
    <t>total ARR yoy</t>
  </si>
  <si>
    <t>depreciation &amp; amortization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</si>
</sst>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_);\(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6" fontId="0" fillId="0" borderId="0" xfId="0" applyNumberFormat="1"/>
    <xf numFmtId="0" fontId="2" fillId="0" borderId="1" xfId="0" applyFont="1" applyBorder="1"/>
    <xf numFmtId="164" fontId="0" fillId="0" borderId="0" xfId="0" applyNumberFormat="1"/>
    <xf numFmtId="164" fontId="2" fillId="0" borderId="0" xfId="0" applyNumberFormat="1" applyFon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51DCA-EF07-4AEB-8672-1408E74737BD}">
  <dimension ref="A1:F29"/>
  <sheetViews>
    <sheetView topLeftCell="A15" zoomScale="145" zoomScaleNormal="145" workbookViewId="0">
      <selection activeCell="C30" sqref="C30"/>
    </sheetView>
  </sheetViews>
  <sheetFormatPr defaultRowHeight="15" x14ac:dyDescent="0.25"/>
  <cols>
    <col min="6" max="6" width="15" bestFit="1" customWidth="1"/>
  </cols>
  <sheetData>
    <row r="1" spans="1:6" x14ac:dyDescent="0.25">
      <c r="A1" t="s">
        <v>0</v>
      </c>
    </row>
    <row r="2" spans="1:6" x14ac:dyDescent="0.25">
      <c r="E2" t="s">
        <v>1</v>
      </c>
      <c r="F2" s="1">
        <v>15</v>
      </c>
    </row>
    <row r="3" spans="1:6" x14ac:dyDescent="0.25">
      <c r="E3" t="s">
        <v>2</v>
      </c>
      <c r="F3">
        <v>201831243</v>
      </c>
    </row>
    <row r="4" spans="1:6" x14ac:dyDescent="0.25">
      <c r="E4" t="s">
        <v>3</v>
      </c>
      <c r="F4" s="1">
        <f>F2*F3</f>
        <v>3027468645</v>
      </c>
    </row>
    <row r="5" spans="1:6" x14ac:dyDescent="0.25">
      <c r="E5" t="s">
        <v>4</v>
      </c>
    </row>
    <row r="6" spans="1:6" x14ac:dyDescent="0.25">
      <c r="E6" t="s">
        <v>5</v>
      </c>
    </row>
    <row r="7" spans="1:6" x14ac:dyDescent="0.25">
      <c r="E7" t="s">
        <v>6</v>
      </c>
    </row>
    <row r="14" spans="1:6" x14ac:dyDescent="0.25">
      <c r="B14" s="2" t="s">
        <v>7</v>
      </c>
    </row>
    <row r="15" spans="1:6" x14ac:dyDescent="0.25">
      <c r="B15" t="s">
        <v>8</v>
      </c>
    </row>
    <row r="16" spans="1:6" x14ac:dyDescent="0.25">
      <c r="B16" t="s">
        <v>9</v>
      </c>
    </row>
    <row r="17" spans="2:4" x14ac:dyDescent="0.25">
      <c r="B17" t="s">
        <v>10</v>
      </c>
    </row>
    <row r="18" spans="2:4" x14ac:dyDescent="0.25">
      <c r="B18" t="s">
        <v>11</v>
      </c>
    </row>
    <row r="19" spans="2:4" x14ac:dyDescent="0.25">
      <c r="C19" t="s">
        <v>12</v>
      </c>
    </row>
    <row r="20" spans="2:4" x14ac:dyDescent="0.25">
      <c r="D20" t="s">
        <v>13</v>
      </c>
    </row>
    <row r="21" spans="2:4" x14ac:dyDescent="0.25">
      <c r="C21" t="s">
        <v>14</v>
      </c>
    </row>
    <row r="22" spans="2:4" x14ac:dyDescent="0.25">
      <c r="B22" t="s">
        <v>15</v>
      </c>
    </row>
    <row r="23" spans="2:4" x14ac:dyDescent="0.25">
      <c r="C23" t="s">
        <v>16</v>
      </c>
    </row>
    <row r="24" spans="2:4" x14ac:dyDescent="0.25">
      <c r="C24" t="s">
        <v>17</v>
      </c>
    </row>
    <row r="25" spans="2:4" x14ac:dyDescent="0.25">
      <c r="C25" t="s">
        <v>18</v>
      </c>
    </row>
    <row r="26" spans="2:4" x14ac:dyDescent="0.25">
      <c r="B26" t="s">
        <v>19</v>
      </c>
    </row>
    <row r="27" spans="2:4" x14ac:dyDescent="0.25">
      <c r="C27" t="s">
        <v>20</v>
      </c>
    </row>
    <row r="28" spans="2:4" x14ac:dyDescent="0.25">
      <c r="C28" t="s">
        <v>21</v>
      </c>
    </row>
    <row r="29" spans="2:4" x14ac:dyDescent="0.25">
      <c r="C29"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07FA-8B76-4ECA-A501-5B3BA29D9A38}">
  <dimension ref="A1:H35"/>
  <sheetViews>
    <sheetView tabSelected="1" zoomScale="190" zoomScaleNormal="190" workbookViewId="0">
      <pane xSplit="1" ySplit="1" topLeftCell="C26" activePane="bottomRight" state="frozen"/>
      <selection pane="topRight" activeCell="B1" sqref="B1"/>
      <selection pane="bottomLeft" activeCell="A2" sqref="A2"/>
      <selection pane="bottomRight" activeCell="E36" sqref="E36"/>
    </sheetView>
  </sheetViews>
  <sheetFormatPr defaultRowHeight="15" x14ac:dyDescent="0.25"/>
  <cols>
    <col min="1" max="1" width="26.42578125" style="3" bestFit="1" customWidth="1"/>
    <col min="2" max="16384" width="9.140625" style="3"/>
  </cols>
  <sheetData>
    <row r="1" spans="1:8" x14ac:dyDescent="0.25">
      <c r="B1" s="3">
        <v>2018</v>
      </c>
      <c r="C1" s="3">
        <f>B1+1</f>
        <v>2019</v>
      </c>
      <c r="D1" s="3">
        <f>C1+1</f>
        <v>2020</v>
      </c>
      <c r="E1" s="3">
        <v>2021</v>
      </c>
      <c r="F1" s="3">
        <f>E1+1</f>
        <v>2022</v>
      </c>
      <c r="G1" s="3">
        <f t="shared" ref="G1:H1" si="0">F1+1</f>
        <v>2023</v>
      </c>
      <c r="H1" s="3">
        <f t="shared" si="0"/>
        <v>2024</v>
      </c>
    </row>
    <row r="2" spans="1:8" x14ac:dyDescent="0.25">
      <c r="A2" s="3" t="s">
        <v>28</v>
      </c>
      <c r="D2" s="3">
        <v>118.7</v>
      </c>
      <c r="E2" s="3">
        <v>159.19999999999999</v>
      </c>
      <c r="G2" s="3">
        <v>264.5</v>
      </c>
      <c r="H2" s="3">
        <v>327</v>
      </c>
    </row>
    <row r="4" spans="1:8" x14ac:dyDescent="0.25">
      <c r="A4" s="3" t="s">
        <v>23</v>
      </c>
      <c r="C4" s="3">
        <v>27744</v>
      </c>
      <c r="D4" s="3">
        <v>52074</v>
      </c>
      <c r="E4" s="3">
        <v>85580</v>
      </c>
      <c r="F4" s="3">
        <v>117180</v>
      </c>
      <c r="G4" s="3">
        <v>160961</v>
      </c>
      <c r="H4" s="3">
        <v>230667</v>
      </c>
    </row>
    <row r="5" spans="1:8" x14ac:dyDescent="0.25">
      <c r="A5" s="3" t="s">
        <v>24</v>
      </c>
      <c r="C5" s="3">
        <v>26985</v>
      </c>
      <c r="D5" s="3">
        <v>38949</v>
      </c>
      <c r="E5" s="3">
        <v>50970</v>
      </c>
      <c r="F5" s="3">
        <v>57214</v>
      </c>
      <c r="G5" s="3">
        <v>52744</v>
      </c>
      <c r="H5" s="3">
        <v>44560</v>
      </c>
    </row>
    <row r="6" spans="1:8" x14ac:dyDescent="0.25">
      <c r="A6" s="3" t="s">
        <v>25</v>
      </c>
      <c r="C6" s="3">
        <v>26662</v>
      </c>
      <c r="D6" s="3">
        <v>34140</v>
      </c>
      <c r="E6" s="3">
        <v>31919</v>
      </c>
      <c r="F6" s="3">
        <v>41283</v>
      </c>
      <c r="G6" s="3">
        <v>44795</v>
      </c>
      <c r="H6" s="3">
        <v>44036</v>
      </c>
    </row>
    <row r="7" spans="1:8" x14ac:dyDescent="0.25">
      <c r="A7" s="3" t="s">
        <v>26</v>
      </c>
      <c r="C7" s="3">
        <f>29122+5586</f>
        <v>34708</v>
      </c>
      <c r="D7" s="3">
        <f>23462+2908</f>
        <v>26370</v>
      </c>
      <c r="E7" s="3">
        <f>21022+2418</f>
        <v>23440</v>
      </c>
      <c r="F7" s="3">
        <v>16662</v>
      </c>
      <c r="G7" s="3">
        <v>13325</v>
      </c>
      <c r="H7" s="3">
        <v>11219</v>
      </c>
    </row>
    <row r="8" spans="1:8" s="4" customFormat="1" x14ac:dyDescent="0.25">
      <c r="A8" s="4" t="s">
        <v>27</v>
      </c>
      <c r="C8" s="4">
        <f>SUM(C4:C7)</f>
        <v>116099</v>
      </c>
      <c r="D8" s="4">
        <f t="shared" ref="D8:E8" si="1">SUM(D4:D7)</f>
        <v>151533</v>
      </c>
      <c r="E8" s="4">
        <f t="shared" si="1"/>
        <v>191909</v>
      </c>
      <c r="F8" s="4">
        <f>SUM(F4:F7)</f>
        <v>232339</v>
      </c>
      <c r="G8" s="4">
        <f t="shared" ref="G8:H8" si="2">SUM(G4:G7)</f>
        <v>271825</v>
      </c>
      <c r="H8" s="4">
        <f t="shared" si="2"/>
        <v>330482</v>
      </c>
    </row>
    <row r="9" spans="1:8" x14ac:dyDescent="0.25">
      <c r="A9" s="3" t="s">
        <v>29</v>
      </c>
      <c r="B9" s="3">
        <v>-1</v>
      </c>
      <c r="C9" s="3">
        <v>-7500</v>
      </c>
      <c r="D9" s="3">
        <v>-11050</v>
      </c>
      <c r="E9" s="3">
        <v>-19039</v>
      </c>
      <c r="F9" s="3">
        <v>-27313</v>
      </c>
      <c r="G9" s="3">
        <v>-35924</v>
      </c>
      <c r="H9" s="3">
        <v>-41544</v>
      </c>
    </row>
    <row r="10" spans="1:8" x14ac:dyDescent="0.25">
      <c r="A10" s="3" t="s">
        <v>30</v>
      </c>
      <c r="C10" s="3">
        <v>-1897</v>
      </c>
      <c r="D10" s="3">
        <v>-1930</v>
      </c>
      <c r="E10" s="3">
        <v>-950</v>
      </c>
      <c r="F10" s="3">
        <v>-2006</v>
      </c>
      <c r="G10" s="3">
        <v>-1946</v>
      </c>
      <c r="H10" s="3">
        <v>-1584</v>
      </c>
    </row>
    <row r="11" spans="1:8" x14ac:dyDescent="0.25">
      <c r="A11" s="3" t="s">
        <v>31</v>
      </c>
      <c r="C11" s="3">
        <v>-24727</v>
      </c>
      <c r="D11" s="3">
        <v>-26089</v>
      </c>
      <c r="E11" s="3">
        <v>-30726</v>
      </c>
      <c r="F11" s="3">
        <v>-36037</v>
      </c>
      <c r="G11" s="3">
        <v>-38807</v>
      </c>
      <c r="H11" s="3">
        <v>-38757</v>
      </c>
    </row>
    <row r="12" spans="1:8" x14ac:dyDescent="0.25">
      <c r="A12" s="3" t="s">
        <v>32</v>
      </c>
      <c r="C12" s="3">
        <v>-2275</v>
      </c>
      <c r="D12" s="3">
        <v>-1221</v>
      </c>
      <c r="E12" s="3">
        <v>-1949</v>
      </c>
      <c r="F12" s="3">
        <v>-920</v>
      </c>
      <c r="G12" s="3">
        <v>-783</v>
      </c>
      <c r="H12" s="3">
        <v>-641</v>
      </c>
    </row>
    <row r="13" spans="1:8" s="4" customFormat="1" x14ac:dyDescent="0.25">
      <c r="A13" s="4" t="s">
        <v>33</v>
      </c>
      <c r="C13" s="4">
        <f>SUM(C9:C12)</f>
        <v>-36399</v>
      </c>
      <c r="D13" s="4">
        <f t="shared" ref="D13:E13" si="3">SUM(D9:D12)</f>
        <v>-40290</v>
      </c>
      <c r="E13" s="4">
        <f t="shared" si="3"/>
        <v>-52664</v>
      </c>
      <c r="F13" s="4">
        <f>SUM(F9:F12)</f>
        <v>-66276</v>
      </c>
      <c r="G13" s="4">
        <f t="shared" ref="G13:H13" si="4">SUM(G9:G12)</f>
        <v>-77460</v>
      </c>
      <c r="H13" s="4">
        <f t="shared" si="4"/>
        <v>-82526</v>
      </c>
    </row>
    <row r="14" spans="1:8" s="4" customFormat="1" x14ac:dyDescent="0.25">
      <c r="A14" s="4" t="s">
        <v>34</v>
      </c>
      <c r="C14" s="4">
        <f>C8+C13</f>
        <v>79700</v>
      </c>
      <c r="D14" s="4">
        <f t="shared" ref="D14:E14" si="5">D8+D13</f>
        <v>111243</v>
      </c>
      <c r="E14" s="4">
        <f t="shared" si="5"/>
        <v>139245</v>
      </c>
      <c r="F14" s="4">
        <f>F8+F13</f>
        <v>166063</v>
      </c>
      <c r="G14" s="4">
        <f t="shared" ref="G14:H14" si="6">G8+G13</f>
        <v>194365</v>
      </c>
      <c r="H14" s="4">
        <f t="shared" si="6"/>
        <v>247956</v>
      </c>
    </row>
    <row r="15" spans="1:8" x14ac:dyDescent="0.25">
      <c r="A15" s="3" t="s">
        <v>35</v>
      </c>
      <c r="C15" s="3">
        <v>-61901</v>
      </c>
      <c r="D15" s="3">
        <v>-76545</v>
      </c>
      <c r="E15" s="3">
        <v>-100512</v>
      </c>
      <c r="F15" s="3">
        <v>-110638</v>
      </c>
      <c r="G15" s="3">
        <v>-112105</v>
      </c>
      <c r="H15" s="3">
        <v>-122869</v>
      </c>
    </row>
    <row r="16" spans="1:8" x14ac:dyDescent="0.25">
      <c r="A16" s="3" t="s">
        <v>36</v>
      </c>
      <c r="C16" s="3">
        <v>-24614</v>
      </c>
      <c r="D16" s="3">
        <v>-36872</v>
      </c>
      <c r="E16" s="3">
        <v>-59221</v>
      </c>
      <c r="F16" s="3">
        <v>-65132</v>
      </c>
      <c r="G16" s="3">
        <v>-61271</v>
      </c>
      <c r="H16" s="3">
        <v>-69222</v>
      </c>
    </row>
    <row r="17" spans="1:8" x14ac:dyDescent="0.25">
      <c r="A17" s="3" t="s">
        <v>37</v>
      </c>
      <c r="C17" s="3">
        <v>-11148</v>
      </c>
      <c r="D17" s="3">
        <v>-12204</v>
      </c>
      <c r="E17" s="3">
        <v>-31765</v>
      </c>
      <c r="F17" s="3">
        <v>-31359</v>
      </c>
      <c r="G17" s="3">
        <v>-36340</v>
      </c>
      <c r="H17" s="3">
        <v>-48699</v>
      </c>
    </row>
    <row r="18" spans="1:8" x14ac:dyDescent="0.25">
      <c r="A18" s="3" t="s">
        <v>50</v>
      </c>
      <c r="C18" s="3">
        <v>-1049</v>
      </c>
      <c r="D18" s="3">
        <v>-1059</v>
      </c>
      <c r="E18" s="3">
        <v>-1238</v>
      </c>
      <c r="F18" s="3">
        <v>0</v>
      </c>
      <c r="G18" s="3">
        <v>0</v>
      </c>
      <c r="H18" s="3">
        <v>0</v>
      </c>
    </row>
    <row r="19" spans="1:8" s="4" customFormat="1" x14ac:dyDescent="0.25">
      <c r="A19" s="4" t="s">
        <v>38</v>
      </c>
      <c r="C19" s="4">
        <f>SUM(C15:C18)</f>
        <v>-98712</v>
      </c>
      <c r="D19" s="4">
        <f>SUM(D15:D18)</f>
        <v>-126680</v>
      </c>
      <c r="E19" s="4">
        <f>SUM(E15:E18)</f>
        <v>-192736</v>
      </c>
      <c r="F19" s="4">
        <f>SUM(F15:F18)</f>
        <v>-207129</v>
      </c>
      <c r="G19" s="4">
        <f t="shared" ref="G19:H19" si="7">SUM(G15:G17)</f>
        <v>-209716</v>
      </c>
      <c r="H19" s="4">
        <f t="shared" si="7"/>
        <v>-240790</v>
      </c>
    </row>
    <row r="20" spans="1:8" s="4" customFormat="1" x14ac:dyDescent="0.25">
      <c r="A20" s="4" t="s">
        <v>39</v>
      </c>
      <c r="C20" s="4">
        <f>C14+C19</f>
        <v>-19012</v>
      </c>
      <c r="D20" s="4">
        <f t="shared" ref="D20:E20" si="8">D14+D19</f>
        <v>-15437</v>
      </c>
      <c r="E20" s="4">
        <f t="shared" si="8"/>
        <v>-53491</v>
      </c>
      <c r="F20" s="4">
        <f>F14+F19</f>
        <v>-41066</v>
      </c>
      <c r="G20" s="4">
        <f t="shared" ref="G20:H20" si="9">G14+G19</f>
        <v>-15351</v>
      </c>
      <c r="H20" s="4">
        <f t="shared" si="9"/>
        <v>7166</v>
      </c>
    </row>
    <row r="21" spans="1:8" x14ac:dyDescent="0.25">
      <c r="A21" s="3" t="s">
        <v>40</v>
      </c>
      <c r="C21" s="3">
        <f>56-604</f>
        <v>-548</v>
      </c>
      <c r="D21" s="3">
        <f>41-511</f>
        <v>-470</v>
      </c>
      <c r="E21" s="3">
        <f>102-632</f>
        <v>-530</v>
      </c>
      <c r="F21" s="3">
        <v>7416</v>
      </c>
      <c r="G21" s="3">
        <v>-3263</v>
      </c>
      <c r="H21" s="3">
        <v>-31565</v>
      </c>
    </row>
    <row r="22" spans="1:8" x14ac:dyDescent="0.25">
      <c r="A22" s="3" t="s">
        <v>41</v>
      </c>
      <c r="C22" s="3">
        <v>-614</v>
      </c>
      <c r="D22" s="3">
        <v>-1062</v>
      </c>
      <c r="E22" s="3">
        <v>-457</v>
      </c>
      <c r="F22" s="3">
        <v>-5038</v>
      </c>
      <c r="G22" s="3">
        <v>-2887</v>
      </c>
      <c r="H22" s="3">
        <v>-4743</v>
      </c>
    </row>
    <row r="23" spans="1:8" s="4" customFormat="1" x14ac:dyDescent="0.25">
      <c r="A23" s="4" t="s">
        <v>42</v>
      </c>
      <c r="C23" s="4">
        <f>SUM(C20:C22)</f>
        <v>-20174</v>
      </c>
      <c r="D23" s="4">
        <f t="shared" ref="D23:E23" si="10">SUM(D20:D22)</f>
        <v>-16969</v>
      </c>
      <c r="E23" s="4">
        <f t="shared" si="10"/>
        <v>-54478</v>
      </c>
      <c r="F23" s="4">
        <f>SUM(F20:F22)</f>
        <v>-38688</v>
      </c>
      <c r="G23" s="4">
        <f t="shared" ref="G23:H23" si="11">SUM(G20:G22)</f>
        <v>-21501</v>
      </c>
      <c r="H23" s="4">
        <f t="shared" si="11"/>
        <v>-29142</v>
      </c>
    </row>
    <row r="26" spans="1:8" x14ac:dyDescent="0.25">
      <c r="A26" s="3" t="s">
        <v>49</v>
      </c>
      <c r="C26" s="5"/>
      <c r="D26" s="5"/>
      <c r="E26" s="5">
        <f>E2/D2-1</f>
        <v>0.34119629317607392</v>
      </c>
      <c r="F26" s="5">
        <f>F2/E2-1</f>
        <v>-1</v>
      </c>
      <c r="G26" s="5" t="e">
        <f>G2/F2-1</f>
        <v>#DIV/0!</v>
      </c>
      <c r="H26" s="5">
        <f>H2/G2-1</f>
        <v>0.23629489603024578</v>
      </c>
    </row>
    <row r="27" spans="1:8" x14ac:dyDescent="0.25">
      <c r="A27" s="3" t="s">
        <v>46</v>
      </c>
      <c r="C27" s="5"/>
      <c r="D27" s="5">
        <f t="shared" ref="D27:F27" si="12">D8/C8-1</f>
        <v>0.30520504052575825</v>
      </c>
      <c r="E27" s="5">
        <f t="shared" si="12"/>
        <v>0.26645021216500697</v>
      </c>
      <c r="F27" s="5">
        <f t="shared" si="12"/>
        <v>0.21067276678008851</v>
      </c>
      <c r="G27" s="5">
        <f>G8/F8-1</f>
        <v>0.16994994383207307</v>
      </c>
      <c r="H27" s="5">
        <f>H8/G8-1</f>
        <v>0.21578957049572334</v>
      </c>
    </row>
    <row r="28" spans="1:8" x14ac:dyDescent="0.25">
      <c r="A28" s="3" t="s">
        <v>47</v>
      </c>
      <c r="C28" s="5"/>
      <c r="D28" s="5">
        <f>0+(D14/C14-1)</f>
        <v>0.39577164366373907</v>
      </c>
      <c r="E28" s="5">
        <f>0+(E14/D14-1)</f>
        <v>0.25171920929856251</v>
      </c>
      <c r="F28" s="5">
        <f>0+(F14/E14-1)</f>
        <v>0.19259578440877601</v>
      </c>
      <c r="G28" s="5">
        <f>G14/F14-1</f>
        <v>0.17042929490615011</v>
      </c>
      <c r="H28" s="5">
        <f>H14/G14-1</f>
        <v>0.2757235098911841</v>
      </c>
    </row>
    <row r="29" spans="1:8" x14ac:dyDescent="0.25">
      <c r="A29" s="3" t="s">
        <v>48</v>
      </c>
      <c r="C29" s="5">
        <f>C14/C8</f>
        <v>0.68648308770962718</v>
      </c>
      <c r="D29" s="5">
        <f t="shared" ref="D29:E29" si="13">D14/D8</f>
        <v>0.73411732097958859</v>
      </c>
      <c r="E29" s="5">
        <f t="shared" si="13"/>
        <v>0.72557826886701504</v>
      </c>
      <c r="F29" s="5">
        <f>F14/F8</f>
        <v>0.71474440365156089</v>
      </c>
      <c r="G29" s="5">
        <f t="shared" ref="G29:H29" si="14">G14/G8</f>
        <v>0.7150372482295595</v>
      </c>
      <c r="H29" s="5">
        <f t="shared" si="14"/>
        <v>0.75028594598192944</v>
      </c>
    </row>
    <row r="33" spans="1:8" x14ac:dyDescent="0.25">
      <c r="A33" s="3" t="s">
        <v>43</v>
      </c>
      <c r="C33" s="3">
        <v>-2051</v>
      </c>
      <c r="D33" s="3">
        <v>19120</v>
      </c>
      <c r="E33" s="3">
        <v>5030</v>
      </c>
      <c r="F33" s="3">
        <v>-774</v>
      </c>
      <c r="G33" s="3">
        <v>34694</v>
      </c>
      <c r="H33" s="3">
        <v>88894</v>
      </c>
    </row>
    <row r="34" spans="1:8" x14ac:dyDescent="0.25">
      <c r="A34" s="3" t="s">
        <v>44</v>
      </c>
    </row>
    <row r="35" spans="1:8" x14ac:dyDescent="0.25">
      <c r="A35" s="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2025-03-02T23:33:35Z</dcterms:created>
  <dcterms:modified xsi:type="dcterms:W3CDTF">2025-03-03T05:27:35Z</dcterms:modified>
</cp:coreProperties>
</file>