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k\Documents\"/>
    </mc:Choice>
  </mc:AlternateContent>
  <xr:revisionPtr revIDLastSave="0" documentId="8_{729FB304-5607-4F03-884A-A6BAEB908FEE}" xr6:coauthVersionLast="47" xr6:coauthVersionMax="47" xr10:uidLastSave="{00000000-0000-0000-0000-000000000000}"/>
  <bookViews>
    <workbookView xWindow="4500" yWindow="1515" windowWidth="21600" windowHeight="13305" activeTab="5" xr2:uid="{00000000-000D-0000-FFFF-FFFF00000000}"/>
  </bookViews>
  <sheets>
    <sheet name="Pivot 1" sheetId="7" r:id="rId1"/>
    <sheet name="Pivot 2" sheetId="5" r:id="rId2"/>
    <sheet name="Pivot 3" sheetId="6" r:id="rId3"/>
    <sheet name="Crowdfunding" sheetId="1" r:id="rId4"/>
    <sheet name="Chart" sheetId="8" r:id="rId5"/>
    <sheet name="Outcome" sheetId="9" r:id="rId6"/>
  </sheets>
  <definedNames>
    <definedName name="_xlnm._FilterDatabase" localSheetId="3" hidden="1">Crowdfunding!$F$2:$F$1001</definedName>
    <definedName name="_xlnm._FilterDatabase" localSheetId="5" hidden="1">Outcome!$A$2:$A$1001</definedName>
  </definedNames>
  <calcPr calcId="191029" concurrentCalc="0"/>
  <pivotCaches>
    <pivotCache cacheId="21" r:id="rId7"/>
    <pivotCache cacheId="25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9" l="1"/>
  <c r="G12" i="9"/>
  <c r="H10" i="9"/>
  <c r="G10" i="9"/>
  <c r="H8" i="9"/>
  <c r="G8" i="9"/>
  <c r="H6" i="9"/>
  <c r="G6" i="9"/>
  <c r="H4" i="9"/>
  <c r="G4" i="9"/>
  <c r="H2" i="9"/>
  <c r="G2" i="9"/>
  <c r="D3" i="8"/>
  <c r="B3" i="8"/>
  <c r="C3" i="8"/>
  <c r="E3" i="8"/>
  <c r="H3" i="8"/>
  <c r="D4" i="8"/>
  <c r="B4" i="8"/>
  <c r="C4" i="8"/>
  <c r="E4" i="8"/>
  <c r="H4" i="8"/>
  <c r="D5" i="8"/>
  <c r="B5" i="8"/>
  <c r="C5" i="8"/>
  <c r="E5" i="8"/>
  <c r="H5" i="8"/>
  <c r="D6" i="8"/>
  <c r="B6" i="8"/>
  <c r="C6" i="8"/>
  <c r="E6" i="8"/>
  <c r="H6" i="8"/>
  <c r="D7" i="8"/>
  <c r="B7" i="8"/>
  <c r="C7" i="8"/>
  <c r="E7" i="8"/>
  <c r="H7" i="8"/>
  <c r="D8" i="8"/>
  <c r="B8" i="8"/>
  <c r="C8" i="8"/>
  <c r="E8" i="8"/>
  <c r="H8" i="8"/>
  <c r="D9" i="8"/>
  <c r="B9" i="8"/>
  <c r="C9" i="8"/>
  <c r="E9" i="8"/>
  <c r="H9" i="8"/>
  <c r="D10" i="8"/>
  <c r="B10" i="8"/>
  <c r="C10" i="8"/>
  <c r="E10" i="8"/>
  <c r="H10" i="8"/>
  <c r="D11" i="8"/>
  <c r="B11" i="8"/>
  <c r="C11" i="8"/>
  <c r="E11" i="8"/>
  <c r="H11" i="8"/>
  <c r="D12" i="8"/>
  <c r="B12" i="8"/>
  <c r="C12" i="8"/>
  <c r="E12" i="8"/>
  <c r="H12" i="8"/>
  <c r="D13" i="8"/>
  <c r="B13" i="8"/>
  <c r="C13" i="8"/>
  <c r="E13" i="8"/>
  <c r="H13" i="8"/>
  <c r="D2" i="8"/>
  <c r="B2" i="8"/>
  <c r="C2" i="8"/>
  <c r="E2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2" i="1"/>
  <c r="P2" i="1"/>
  <c r="P3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P5" i="1"/>
  <c r="P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<sst xmlns="http://schemas.openxmlformats.org/spreadsheetml/2006/main" count="9065" uniqueCount="2122">
  <si>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</si>
  <si>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</si>
  <si>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</si>
  <si>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</si>
  <si>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</si>
  <si>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</si>
  <si>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</si>
  <si>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</si>
  <si>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</si>
  <si>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</si>
  <si>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</si>
  <si>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</si>
  <si>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</si>
  <si>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</si>
  <si>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</si>
  <si>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</si>
  <si>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</si>
  <si>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</si>
  <si>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</si>
  <si>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</si>
  <si>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</si>
  <si>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</si>
  <si>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</si>
  <si>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</si>
  <si>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</si>
  <si>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</si>
  <si>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</si>
  <si>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</si>
  <si>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</si>
  <si>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</si>
  <si>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</si>
  <si>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</si>
  <si>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</si>
  <si>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</si>
  <si>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</si>
  <si>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</si>
  <si>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</si>
  <si>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</si>
  <si>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</si>
  <si>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</si>
  <si>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</si>
  <si>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</si>
  <si>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</si>
  <si>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</si>
  <si>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</si>
  <si>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</si>
  <si>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</si>
  <si>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</si>
  <si>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</si>
  <si>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</si>
  <si>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</si>
  <si>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</si>
  <si>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</si>
  <si>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</si>
  <si>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</si>
  <si>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</si>
  <si>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</si>
  <si>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</si>
  <si>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</si>
  <si>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</si>
  <si>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</si>
  <si>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</si>
  <si>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</si>
  <si>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</si>
  <si>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</si>
  <si>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</si>
  <si>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</si>
  <si>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</si>
  <si>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</si>
  <si>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</si>
  <si>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</si>
  <si>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</si>
  <si>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</si>
  <si>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</si>
  <si>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</si>
  <si>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</si>
  <si>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</si>
  <si>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</si>
  <si>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</si>
  <si>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</si>
  <si>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</si>
  <si>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</si>
  <si>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</si>
  <si>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</si>
  <si>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</si>
  <si>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</si>
  <si>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</si>
  <si>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</si>
  <si>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</si>
  <si>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</si>
  <si>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</si>
  <si>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</si>
  <si>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</si>
  <si>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</si>
  <si>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</si>
  <si>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</si>
  <si>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</si>
  <si>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</si>
  <si>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</si>
  <si>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</si>
  <si>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</si>
  <si>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</si>
  <si>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</si>
  <si>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</si>
  <si>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</si>
  <si>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</si>
  <si>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</si>
  <si>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</si>
  <si>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</si>
  <si>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</si>
  <si>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</si>
  <si>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</si>
  <si>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</si>
  <si>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</si>
  <si>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</si>
  <si>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</si>
  <si>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</si>
  <si>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</si>
  <si>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</si>
  <si>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</si>
  <si>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</si>
  <si>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</si>
  <si>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</si>
  <si>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</si>
  <si>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</si>
  <si>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</si>
  <si>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</si>
  <si>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</si>
  <si>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</si>
  <si>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</si>
  <si>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</si>
  <si>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</si>
  <si>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</si>
  <si>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</si>
  <si>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</si>
  <si>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</si>
  <si>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</si>
  <si>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</si>
  <si>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</si>
  <si>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</si>
  <si>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</si>
  <si>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</si>
  <si>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</si>
  <si>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</si>
  <si>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</si>
  <si>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</si>
  <si>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</si>
  <si>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</si>
  <si>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</si>
  <si>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</si>
  <si>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</si>
  <si>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</si>
  <si>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</si>
  <si>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</si>
  <si>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</si>
  <si>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</si>
  <si>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</si>
  <si>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</si>
  <si>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</si>
  <si>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</si>
  <si>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</si>
  <si>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</si>
  <si>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</si>
  <si>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</si>
  <si>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</si>
  <si>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</si>
  <si>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</si>
  <si>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</si>
  <si>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</si>
  <si>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</si>
  <si>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</si>
  <si>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</si>
  <si>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</si>
  <si>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</si>
  <si>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</si>
  <si>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</si>
  <si>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</si>
  <si>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</si>
  <si>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</si>
  <si>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</si>
  <si>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</si>
  <si>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</si>
  <si>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</si>
  <si>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</si>
  <si>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</si>
  <si>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</si>
  <si>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</si>
  <si>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</si>
  <si>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</si>
  <si>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</si>
  <si>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</si>
  <si>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</si>
  <si>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</si>
  <si>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</si>
  <si>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</si>
  <si>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</si>
  <si>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</si>
  <si>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</si>
  <si>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</si>
  <si>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</si>
  <si>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</si>
  <si>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</si>
  <si>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</si>
  <si>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</si>
  <si>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</si>
  <si>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</si>
  <si>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</si>
  <si>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</si>
  <si>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</si>
  <si>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</si>
  <si>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</si>
  <si>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</si>
  <si>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</si>
  <si>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</si>
  <si>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</si>
  <si>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</si>
  <si>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</si>
  <si>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</si>
  <si>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</si>
  <si>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</si>
  <si>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</si>
  <si>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</si>
  <si>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</si>
  <si>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</si>
  <si>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</si>
  <si>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</si>
  <si>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</si>
  <si>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</si>
  <si>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</si>
  <si>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</si>
  <si>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</si>
  <si>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</si>
  <si>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</si>
  <si>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</si>
  <si>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</si>
  <si>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</si>
  <si>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</si>
  <si>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</si>
  <si>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</si>
  <si>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</si>
  <si>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</si>
  <si>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</si>
  <si>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</si>
  <si>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</si>
  <si>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</si>
  <si>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</si>
  <si>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</si>
  <si>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</si>
  <si>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</si>
  <si>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</si>
  <si>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</si>
  <si>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</si>
  <si>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</si>
  <si>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</si>
  <si>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</si>
  <si>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</si>
  <si>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</si>
  <si>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</si>
  <si>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</si>
  <si>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</si>
  <si>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</si>
  <si>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</si>
  <si>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</si>
  <si>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</si>
  <si>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</si>
  <si>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</si>
  <si>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</si>
  <si>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</si>
  <si>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</si>
  <si>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</si>
  <si>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</si>
  <si>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</si>
  <si>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</si>
  <si>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</si>
  <si>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</si>
  <si>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</si>
  <si>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</si>
  <si>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</si>
  <si>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</si>
  <si>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</si>
  <si>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</si>
  <si>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</si>
  <si>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</si>
  <si>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</si>
  <si>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</si>
  <si>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</si>
  <si>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</si>
  <si>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</si>
  <si>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</si>
  <si>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</si>
  <si>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</si>
  <si>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</si>
  <si>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</si>
  <si>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</si>
  <si>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</si>
  <si>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</si>
  <si>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</si>
  <si>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</si>
  <si>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</si>
  <si>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</si>
  <si>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</si>
  <si>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</si>
  <si>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</si>
  <si>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</si>
  <si>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</si>
  <si>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</si>
  <si>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</si>
  <si>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</si>
  <si>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</si>
  <si>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</si>
  <si>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</si>
  <si>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</si>
  <si>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</si>
  <si>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</si>
  <si>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</si>
  <si>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</si>
  <si>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</si>
  <si>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</si>
  <si>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</si>
  <si>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</si>
  <si>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</si>
  <si>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</si>
  <si>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</si>
  <si>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</si>
  <si>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</si>
  <si>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</si>
  <si>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</si>
  <si>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</si>
  <si>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</si>
  <si>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</si>
  <si>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</si>
  <si>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</si>
  <si>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</si>
  <si>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</si>
  <si>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</si>
  <si>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</si>
  <si>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</si>
  <si>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</si>
  <si>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</si>
  <si>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</si>
  <si>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</si>
  <si>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</si>
  <si>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</si>
  <si>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</si>
  <si>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</si>
  <si>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</si>
  <si>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</si>
  <si>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</si>
  <si>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</si>
  <si>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</si>
  <si>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</si>
  <si>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</si>
  <si>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</si>
  <si>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</si>
  <si>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</si>
  <si>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</si>
  <si>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</si>
  <si>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</si>
  <si>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</si>
  <si>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</si>
  <si>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</si>
  <si>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</si>
  <si>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</si>
  <si>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</si>
  <si>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</si>
  <si>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</si>
  <si>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</si>
  <si>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</si>
  <si>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</si>
  <si>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</si>
  <si>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</si>
  <si>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</si>
  <si>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</si>
  <si>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</si>
  <si>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</si>
  <si>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</si>
  <si>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</si>
  <si>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</si>
  <si>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</si>
  <si>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</si>
  <si>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</si>
  <si>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</si>
  <si>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</si>
  <si>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</si>
  <si>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</si>
  <si>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</si>
  <si>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</si>
  <si>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</si>
  <si>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</si>
  <si>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</si>
  <si>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</si>
  <si>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</si>
  <si>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</si>
  <si>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</si>
  <si>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</si>
  <si>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</si>
  <si>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</si>
  <si>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</si>
  <si>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</si>
  <si>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</si>
  <si>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</si>
  <si>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</si>
  <si>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</si>
  <si>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</si>
  <si>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</si>
  <si>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</si>
  <si>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</si>
  <si>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</si>
  <si>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</si>
  <si>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</si>
  <si>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</si>
  <si>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</si>
  <si>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</si>
  <si>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</si>
  <si>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</si>
  <si>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</si>
  <si>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</si>
  <si>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</si>
  <si>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</si>
  <si>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</si>
  <si>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</si>
  <si>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</si>
  <si>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</si>
  <si>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</si>
  <si>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</si>
  <si>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</si>
  <si>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</si>
  <si>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</si>
  <si>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</si>
  <si>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</si>
  <si>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</si>
  <si>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</si>
  <si>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</si>
  <si>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</si>
  <si>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</si>
  <si>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</si>
  <si>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</si>
  <si>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</si>
  <si>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</si>
  <si>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</si>
  <si>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</si>
  <si>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</si>
  <si>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</si>
  <si>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</si>
  <si>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</si>
  <si>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</si>
  <si>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</si>
  <si>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</si>
  <si>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</si>
  <si>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</si>
  <si>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</si>
  <si>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</si>
  <si>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</si>
  <si>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</si>
  <si>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</si>
  <si>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</si>
  <si>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</si>
  <si>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</si>
  <si>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</si>
  <si>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</si>
  <si>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</si>
  <si>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</si>
  <si>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</si>
  <si>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</si>
  <si>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</si>
  <si>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</si>
  <si>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</si>
  <si>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</si>
  <si>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</si>
  <si>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</si>
  <si>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</si>
  <si>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</si>
  <si>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</si>
  <si>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</si>
  <si>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</si>
  <si>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</si>
  <si>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</si>
  <si>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</si>
  <si>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</si>
  <si>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</si>
  <si>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</si>
  <si>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</si>
  <si>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</si>
  <si>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</si>
  <si>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</si>
  <si>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</si>
  <si>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</si>
  <si>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</si>
  <si>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</si>
  <si>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</si>
  <si>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</si>
  <si>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</si>
  <si>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</si>
  <si>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</si>
  <si>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</si>
  <si>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</si>
  <si>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</si>
  <si>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</si>
  <si>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</si>
  <si>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</si>
  <si>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</si>
  <si>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</si>
  <si>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</si>
  <si>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</si>
  <si>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</si>
  <si>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</si>
  <si>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</si>
  <si>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</si>
  <si>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</si>
  <si>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</si>
  <si>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</si>
  <si>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</si>
  <si>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</si>
  <si>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</si>
  <si>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</si>
  <si>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</si>
  <si>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</si>
  <si>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</si>
  <si>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</si>
  <si>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</si>
  <si>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</si>
  <si>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</si>
  <si>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</si>
  <si>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</si>
  <si>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</si>
  <si>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</si>
  <si>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</si>
  <si>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</si>
  <si>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</si>
  <si>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</si>
  <si>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</si>
  <si>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</si>
  <si>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</si>
  <si>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</si>
  <si>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</si>
  <si>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</si>
  <si>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</si>
  <si>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</si>
  <si>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</si>
  <si>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</si>
  <si>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</si>
  <si>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</si>
  <si>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</si>
  <si>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</si>
  <si>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</si>
  <si>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</si>
  <si>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</si>
  <si>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</si>
  <si>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</si>
  <si>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</si>
  <si>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</si>
  <si>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</si>
  <si>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</si>
  <si>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</si>
  <si>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</si>
  <si>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</si>
  <si>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</si>
  <si>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</si>
  <si>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</si>
  <si>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</si>
  <si>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</si>
  <si>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</si>
  <si>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</si>
  <si>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</si>
  <si>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</si>
  <si>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</si>
  <si>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</si>
  <si>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</si>
  <si>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</si>
  <si>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</si>
  <si>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</si>
  <si>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</si>
  <si>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</si>
  <si>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</si>
  <si>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</si>
  <si>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</si>
  <si>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</si>
  <si>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</si>
  <si>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</si>
  <si>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</si>
  <si>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</si>
  <si>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</si>
  <si>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</si>
  <si>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</si>
  <si>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</si>
  <si>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</si>
  <si>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</si>
  <si>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</si>
  <si>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</si>
  <si>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</si>
  <si>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</si>
  <si>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</si>
  <si>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</si>
  <si>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</si>
  <si>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</si>
  <si>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</si>
  <si>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</si>
  <si>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</si>
  <si>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</si>
  <si>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</si>
  <si>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</si>
  <si>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</si>
  <si>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</si>
  <si>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</si>
  <si>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</si>
  <si>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</si>
  <si>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</si>
  <si>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</si>
  <si>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</si>
  <si>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</si>
  <si>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</si>
  <si>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</si>
  <si>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</si>
  <si>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</si>
  <si>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</si>
  <si>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</si>
  <si>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</si>
  <si>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</si>
  <si>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</si>
  <si>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</si>
  <si>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</si>
  <si>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</si>
  <si>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</si>
  <si>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</si>
  <si>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</si>
  <si>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</si>
  <si>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</si>
  <si>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</si>
  <si>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</si>
  <si>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</si>
  <si>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</si>
  <si>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</si>
  <si>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</si>
  <si>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</si>
  <si>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</si>
  <si>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</si>
  <si>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</si>
  <si>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</si>
  <si>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</si>
  <si>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</si>
  <si>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</si>
  <si>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</si>
  <si>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</si>
  <si>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</si>
  <si>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</si>
  <si>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</si>
  <si>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</si>
  <si>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</si>
  <si>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</si>
  <si>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</si>
  <si>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</si>
  <si>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</si>
  <si>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</si>
  <si>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</si>
  <si>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</si>
  <si>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</si>
  <si>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</si>
  <si>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</si>
  <si>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</si>
  <si>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</si>
  <si>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</si>
  <si>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</si>
  <si>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</si>
  <si>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</si>
  <si>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</si>
  <si>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</si>
  <si>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</si>
  <si>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</si>
  <si>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</si>
  <si>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</si>
  <si>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</si>
  <si>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</si>
  <si>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</si>
  <si>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</si>
  <si>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</si>
  <si>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</si>
  <si>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</si>
  <si>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</si>
  <si>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</si>
  <si>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</si>
  <si>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</si>
  <si>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</si>
  <si>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</si>
  <si>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</si>
  <si>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</si>
  <si>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</si>
  <si>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</si>
  <si>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</si>
  <si>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</si>
  <si>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</si>
  <si>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</si>
  <si>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</si>
  <si>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</si>
  <si>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</si>
  <si>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</si>
  <si>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</si>
  <si>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</si>
  <si>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</si>
  <si>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</si>
  <si>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</si>
  <si>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</si>
  <si>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</si>
  <si>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</si>
  <si>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</si>
  <si>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</si>
  <si>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</si>
  <si>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</si>
  <si>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</si>
  <si>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</si>
  <si>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</si>
  <si>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</si>
  <si>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</si>
  <si>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</si>
  <si>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</si>
  <si>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</si>
  <si>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</si>
  <si>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</si>
  <si>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</si>
  <si>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</si>
  <si>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</si>
  <si>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</si>
  <si>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</si>
  <si>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</si>
  <si>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</si>
  <si>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</si>
  <si>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</si>
  <si>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</si>
  <si>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</si>
  <si>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</si>
  <si>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</si>
  <si>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</si>
  <si>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</si>
  <si>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</si>
  <si>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</si>
  <si>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</si>
  <si>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</si>
  <si>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</si>
  <si>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</si>
  <si>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</si>
  <si>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</si>
  <si>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</si>
  <si>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</si>
  <si>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</si>
  <si>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</si>
  <si>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</si>
  <si>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</si>
  <si>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</si>
  <si>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</si>
  <si>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</si>
  <si>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</si>
  <si>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</si>
  <si>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</si>
  <si>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</si>
  <si>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</si>
  <si>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</si>
  <si>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</si>
  <si>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</si>
  <si>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</si>
  <si>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</si>
  <si>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</si>
  <si>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</si>
  <si>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</si>
  <si>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</si>
  <si>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</si>
  <si>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</si>
  <si>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</si>
  <si>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</si>
  <si>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</si>
  <si>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</si>
  <si>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</si>
  <si>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</si>
  <si>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</si>
  <si>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</si>
  <si>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</si>
  <si>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</si>
  <si>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</si>
  <si>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</si>
  <si>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</si>
  <si>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</si>
  <si>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</si>
  <si>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</si>
  <si>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</si>
  <si>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</si>
  <si>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</si>
  <si>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</si>
  <si>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</si>
  <si>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</si>
  <si>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</si>
  <si>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</si>
  <si>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</si>
  <si>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</si>
  <si>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</si>
  <si>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</si>
  <si>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</si>
  <si>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</si>
  <si>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</si>
  <si>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</si>
  <si>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</si>
  <si>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</si>
  <si>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</si>
  <si>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</si>
  <si>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</si>
  <si>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</si>
  <si>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</si>
  <si>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</si>
  <si>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</si>
  <si>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</si>
  <si>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</si>
  <si>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</si>
  <si>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</si>
  <si>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</si>
  <si>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</si>
  <si>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</si>
  <si>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</si>
  <si>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</si>
  <si>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</si>
  <si>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</si>
  <si>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</si>
  <si>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</si>
  <si>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</si>
  <si>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</si>
  <si>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</si>
  <si>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</si>
  <si>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</si>
  <si>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</si>
  <si>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</si>
  <si>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</si>
  <si>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</si>
  <si>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</si>
  <si>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</si>
  <si>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</si>
  <si>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</si>
  <si>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</si>
  <si>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</si>
  <si>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</si>
  <si>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</si>
  <si>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</si>
  <si>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</si>
  <si>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</si>
  <si>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</si>
  <si>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</si>
  <si>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</si>
  <si>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</si>
  <si>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</si>
  <si>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</si>
  <si>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</si>
  <si>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</si>
  <si>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</si>
  <si>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</si>
  <si>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</si>
  <si>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</si>
  <si>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</si>
  <si>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</si>
  <si>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</si>
  <si>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</si>
  <si>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</si>
  <si>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</si>
  <si>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</si>
  <si>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</si>
  <si>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</si>
  <si>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</si>
  <si>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</si>
  <si>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</si>
  <si>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</si>
  <si>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</si>
  <si>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</si>
  <si>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</si>
  <si>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</si>
  <si>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</si>
  <si>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</si>
  <si>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</si>
  <si>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</si>
  <si>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</si>
  <si>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</si>
  <si>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</si>
  <si>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</si>
  <si>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</si>
  <si>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</si>
  <si>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</si>
  <si>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</si>
  <si>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</si>
  <si>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</si>
  <si>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</si>
  <si>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</si>
  <si>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</si>
  <si>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</si>
  <si>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</si>
  <si>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</si>
  <si>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</si>
  <si>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</si>
  <si>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</si>
  <si>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</si>
  <si>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</si>
  <si>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</si>
  <si>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</si>
  <si>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</si>
  <si>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</si>
  <si>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</si>
  <si>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</si>
  <si>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</si>
  <si>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</si>
  <si>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</si>
  <si>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</si>
  <si>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</si>
  <si>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</si>
  <si>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</si>
  <si>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</si>
  <si>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</si>
  <si>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</si>
  <si>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</si>
  <si>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</si>
  <si>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</si>
  <si>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</si>
  <si>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</si>
  <si>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</si>
  <si>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</si>
  <si>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</si>
  <si>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</si>
  <si>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</si>
  <si>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</si>
  <si>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</si>
  <si>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</si>
  <si>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</si>
  <si>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</si>
  <si>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</si>
  <si>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</si>
  <si>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</si>
  <si>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</si>
  <si>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</si>
  <si>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</si>
  <si>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</si>
  <si>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</si>
  <si>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</si>
  <si>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</si>
  <si>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</si>
  <si>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</si>
  <si>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</si>
  <si>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</si>
  <si>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</si>
  <si>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</si>
  <si>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</si>
  <si>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</si>
  <si>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</si>
  <si>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</si>
  <si>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</si>
  <si>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</si>
  <si>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</si>
  <si>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</si>
  <si>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</si>
  <si>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</si>
  <si>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</si>
  <si>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</si>
  <si>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</si>
  <si>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</si>
  <si>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</si>
  <si>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</si>
  <si>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</si>
  <si>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</si>
  <si>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</si>
  <si>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</si>
  <si>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</si>
  <si>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</si>
  <si>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</si>
  <si>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</si>
  <si>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</si>
  <si>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</si>
  <si>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</si>
  <si>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</si>
  <si>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</si>
  <si>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</si>
  <si>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</si>
  <si>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</si>
  <si>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</si>
  <si>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</si>
  <si>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</si>
  <si>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</si>
  <si>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</si>
  <si>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</si>
  <si>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</si>
  <si>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</si>
  <si>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</si>
  <si>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</si>
  <si>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</si>
  <si>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</si>
  <si>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</si>
  <si>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</si>
  <si>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</si>
  <si>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</si>
  <si>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</si>
  <si>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</si>
  <si>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</si>
  <si>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</si>
  <si>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</si>
  <si>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</si>
  <si>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</si>
  <si>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</si>
  <si>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</si>
  <si>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</si>
  <si>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</si>
  <si>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</si>
  <si>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</si>
  <si>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</si>
  <si>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</si>
  <si>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</si>
  <si>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</si>
  <si>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</si>
  <si>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</si>
  <si>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</si>
  <si>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</si>
  <si>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</si>
  <si>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</si>
  <si>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</si>
  <si>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</si>
  <si>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</si>
  <si>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</si>
  <si>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</si>
  <si>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</si>
  <si>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</si>
  <si>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</si>
  <si>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</si>
  <si>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</si>
  <si>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</si>
  <si>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</si>
  <si>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</si>
  <si>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</si>
  <si>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</si>
  <si>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</si>
  <si>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</si>
  <si>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</si>
  <si>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</si>
  <si>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</si>
  <si>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</si>
  <si>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</si>
  <si>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</si>
  <si>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</si>
  <si>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</si>
  <si>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</si>
  <si>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</si>
  <si>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</si>
  <si>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</si>
  <si>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</si>
  <si>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</si>
  <si>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</si>
  <si>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</si>
  <si>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</si>
  <si>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</si>
  <si>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</si>
  <si>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</si>
  <si>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</si>
  <si>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</si>
  <si>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</si>
  <si>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</si>
  <si>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</si>
  <si>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</si>
  <si>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</si>
  <si>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</si>
  <si>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</si>
  <si>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</si>
  <si>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</si>
  <si>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</si>
  <si>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</si>
  <si>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</si>
  <si>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</si>
  <si>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</si>
  <si>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</si>
  <si>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</si>
  <si>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</si>
  <si>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</si>
  <si>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</si>
  <si>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</si>
  <si>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</si>
  <si>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</si>
  <si>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</si>
  <si>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</si>
  <si>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</si>
  <si>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</si>
  <si>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</si>
  <si>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</si>
  <si>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</si>
  <si>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</si>
  <si>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</si>
  <si>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</si>
  <si>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</si>
  <si>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</si>
  <si>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</si>
  <si>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</si>
  <si>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</si>
  <si>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</si>
  <si>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</si>
  <si>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</si>
  <si>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</si>
  <si>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</si>
  <si>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</si>
  <si>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</si>
  <si>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</si>
  <si>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</si>
  <si>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</si>
  <si>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</si>
  <si>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</si>
  <si>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</si>
  <si>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</si>
  <si>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</si>
  <si>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</si>
  <si>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</si>
  <si>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</si>
  <si>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</si>
  <si>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</si>
  <si>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</si>
  <si>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</si>
  <si>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</si>
  <si>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</si>
  <si>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</si>
  <si>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</si>
  <si>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</si>
  <si>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</si>
  <si>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</si>
  <si>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</si>
  <si>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</si>
  <si>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</si>
  <si>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</si>
  <si>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</si>
  <si>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</si>
  <si>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</si>
  <si>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</si>
  <si>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</si>
  <si>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</si>
  <si>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</si>
  <si>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</si>
  <si>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</si>
  <si>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</si>
  <si>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</si>
  <si>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</si>
  <si>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</si>
  <si>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</si>
  <si>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</si>
  <si>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</si>
  <si>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</si>
  <si>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</si>
  <si>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</si>
  <si>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</si>
  <si>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</si>
  <si>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</si>
  <si>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</si>
  <si>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</si>
  <si>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</si>
  <si>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</si>
  <si>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</si>
  <si>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</si>
  <si>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</si>
  <si>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</si>
  <si>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</si>
  <si>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</si>
  <si>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</si>
  <si>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</si>
  <si>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</si>
  <si>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</si>
  <si>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</si>
  <si>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</si>
  <si>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</si>
  <si>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</si>
  <si>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</si>
  <si>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</si>
  <si>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</si>
  <si>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</si>
  <si>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</si>
  <si>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</si>
  <si>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</si>
  <si>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</si>
  <si>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</si>
  <si>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</si>
  <si>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</si>
  <si>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</si>
  <si>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</si>
  <si>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</si>
  <si>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</si>
  <si>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</si>
  <si>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</si>
  <si>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</si>
  <si>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</si>
  <si>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</si>
  <si>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</si>
  <si>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</si>
  <si>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</si>
  <si>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</si>
  <si>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</si>
  <si>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</si>
  <si>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</si>
  <si>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</si>
  <si>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</si>
  <si>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</si>
  <si>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</si>
  <si>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</si>
  <si>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</si>
  <si>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</si>
  <si>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</si>
  <si>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</si>
  <si>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</si>
  <si>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</si>
  <si>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</si>
  <si>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</si>
  <si>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</si>
  <si>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</si>
  <si>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</si>
  <si>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</si>
  <si>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</si>
  <si>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</si>
  <si>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</si>
  <si>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</si>
  <si>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</si>
  <si>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</si>
  <si>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</si>
  <si>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</si>
  <si>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</si>
  <si>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</si>
  <si>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</si>
  <si>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</si>
  <si>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</si>
  <si>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</si>
  <si>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</si>
  <si>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</si>
  <si>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</si>
  <si>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</si>
  <si>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</si>
  <si>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</si>
  <si>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</si>
  <si>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</si>
  <si>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</si>
  <si>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</si>
  <si>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</si>
  <si>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</si>
  <si>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</si>
  <si>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</si>
  <si>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</si>
  <si>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</si>
  <si>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</si>
  <si>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</si>
  <si>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</si>
  <si>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</si>
  <si>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</si>
  <si>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</si>
  <si>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</si>
  <si>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</si>
  <si>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</si>
  <si>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</si>
  <si>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</si>
  <si>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</si>
  <si>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</si>
  <si>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</si>
  <si>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</si>
  <si>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</si>
  <si>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</si>
  <si>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</si>
  <si>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</si>
  <si>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</si>
  <si>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</si>
  <si>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</si>
  <si>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</si>
  <si>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</si>
  <si>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</si>
  <si>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</si>
  <si>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</si>
  <si>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</si>
  <si>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</si>
  <si>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</si>
  <si>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</si>
  <si>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</si>
  <si>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</si>
  <si>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</si>
  <si>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</si>
  <si>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</si>
  <si>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</si>
  <si>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</si>
  <si>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</si>
  <si>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</si>
  <si>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</si>
  <si>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</si>
  <si>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</si>
  <si>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</si>
  <si>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</si>
  <si>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</si>
  <si>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</si>
  <si>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</si>
  <si>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</si>
  <si>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</si>
  <si>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</si>
  <si>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</si>
  <si>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</si>
  <si>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</si>
  <si>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</si>
  <si>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</si>
  <si>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</si>
  <si>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</si>
  <si>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</si>
  <si>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</si>
  <si>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</si>
  <si>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</si>
  <si>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</si>
  <si>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</si>
  <si>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</si>
  <si>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</si>
  <si>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</si>
  <si>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</si>
  <si>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</si>
  <si>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</si>
  <si>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</si>
  <si>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</si>
  <si>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</si>
  <si>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</si>
  <si>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</si>
  <si>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</si>
  <si>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</si>
  <si>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</si>
  <si>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</si>
  <si>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</si>
  <si>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</si>
  <si>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</si>
  <si>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</si>
  <si>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</si>
  <si>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</si>
  <si>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</si>
  <si>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</si>
  <si>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</si>
  <si>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</si>
  <si>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</si>
  <si>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</si>
  <si>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</si>
  <si>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</si>
  <si>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</si>
  <si>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</si>
  <si>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</si>
  <si>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</si>
  <si>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</si>
  <si>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</si>
  <si>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</si>
  <si>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</si>
  <si>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</si>
  <si>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</si>
  <si>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</si>
  <si>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</si>
  <si>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</si>
  <si>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</si>
  <si>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</si>
  <si>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</si>
  <si>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</si>
  <si>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</si>
  <si>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</si>
  <si>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</si>
  <si>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</si>
  <si>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</si>
  <si>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</si>
  <si>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</si>
  <si>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</si>
  <si>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</si>
  <si>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</si>
  <si>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</si>
  <si>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</si>
  <si>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</si>
  <si>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</si>
  <si>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</si>
  <si>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</si>
  <si>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</si>
  <si>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</si>
  <si>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</si>
  <si>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</si>
  <si>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</si>
  <si>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</si>
  <si>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</si>
  <si>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</si>
  <si>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</si>
  <si>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</si>
  <si>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</si>
  <si>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</si>
  <si>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</si>
  <si>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</si>
  <si>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</si>
  <si>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</si>
  <si>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</si>
  <si>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</si>
  <si>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</si>
  <si>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</si>
  <si>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</si>
  <si>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</si>
  <si>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</si>
  <si>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</si>
  <si>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</si>
  <si>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</si>
  <si>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</si>
  <si>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</si>
  <si>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</si>
  <si>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</si>
  <si>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</si>
  <si>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</si>
  <si>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</si>
  <si>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</si>
  <si>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</si>
  <si>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</si>
  <si>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</si>
  <si>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</si>
  <si>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</si>
  <si>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</si>
  <si>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</si>
  <si>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</si>
  <si>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</si>
  <si>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</si>
  <si>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</si>
  <si>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</si>
  <si>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</si>
  <si>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</si>
  <si>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</si>
  <si>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</si>
  <si>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</si>
  <si>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</si>
  <si>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</si>
  <si>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</si>
  <si>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</si>
  <si>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</si>
  <si>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</si>
  <si>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</si>
  <si>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</si>
  <si>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</si>
  <si>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</si>
  <si>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</si>
  <si>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</si>
  <si>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</si>
  <si>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</si>
  <si>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</si>
  <si>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</si>
  <si>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</si>
  <si>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</si>
  <si>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</si>
  <si>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</si>
  <si>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</si>
  <si>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</si>
  <si>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</si>
  <si>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</si>
  <si>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</si>
  <si>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</si>
  <si>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</si>
  <si>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</si>
  <si>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</si>
  <si>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</si>
  <si>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</si>
  <si>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</si>
  <si>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</si>
  <si>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</si>
  <si>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</si>
  <si>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</si>
  <si>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</si>
  <si>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</si>
  <si>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</si>
  <si>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</si>
  <si>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</si>
  <si>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</si>
  <si>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</si>
  <si>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</si>
  <si>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</si>
  <si>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</si>
  <si>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</si>
  <si>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</si>
  <si>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</si>
  <si>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</si>
  <si>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</si>
  <si>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</si>
  <si>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</si>
  <si>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</si>
  <si>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</si>
  <si>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</si>
  <si>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</si>
  <si>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</si>
  <si>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</si>
  <si>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</si>
  <si>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</si>
  <si>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</si>
  <si>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</si>
  <si>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</si>
  <si>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</si>
  <si>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</si>
  <si>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</si>
  <si>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</si>
  <si>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</si>
  <si>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</si>
  <si>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</si>
  <si>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</si>
  <si>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</si>
  <si>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</si>
  <si>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</si>
  <si>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</si>
  <si>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</si>
  <si>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</si>
  <si>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</si>
  <si>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</si>
  <si>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</si>
  <si>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</si>
  <si>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</si>
  <si>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</si>
  <si>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</si>
  <si>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</si>
  <si>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</si>
  <si>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</si>
  <si>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</si>
  <si>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</si>
  <si>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</si>
  <si>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</si>
  <si>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</si>
  <si>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</si>
  <si>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</si>
  <si>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</si>
  <si>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</si>
  <si>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</si>
  <si>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</si>
  <si>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</si>
  <si>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</si>
  <si>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</si>
  <si>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</si>
  <si>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</si>
  <si>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</si>
  <si>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</si>
  <si>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</si>
  <si>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</si>
  <si>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</si>
  <si>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</si>
  <si>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</si>
  <si>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</si>
  <si>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</si>
  <si>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</si>
  <si>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</si>
  <si>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</si>
  <si>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</si>
  <si>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</si>
  <si>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</si>
  <si>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</si>
  <si>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</si>
  <si>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</si>
  <si>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</si>
  <si>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</si>
  <si>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</si>
  <si>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</si>
  <si>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</si>
  <si>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</si>
  <si>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</si>
  <si>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</si>
  <si>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</si>
  <si>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</si>
  <si>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</si>
  <si>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</si>
  <si>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</si>
  <si>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</si>
  <si>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</si>
  <si>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</si>
  <si>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</si>
  <si>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</si>
  <si>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</si>
  <si>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</si>
  <si>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</si>
  <si>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</si>
  <si>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</si>
  <si>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</si>
  <si>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</si>
  <si>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</si>
  <si>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</si>
  <si>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</si>
  <si>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</si>
  <si>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</si>
  <si>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</si>
  <si>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</si>
  <si>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</si>
  <si>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</si>
  <si>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</si>
  <si>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</si>
  <si>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</si>
  <si>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</si>
  <si>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</si>
  <si>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</si>
  <si>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</si>
  <si>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</si>
  <si>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</si>
  <si>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</si>
  <si>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</si>
  <si>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</si>
  <si>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</si>
  <si>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</si>
  <si>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</si>
  <si>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</si>
  <si>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</si>
  <si>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</si>
  <si>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</si>
  <si>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</si>
  <si>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</si>
  <si>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</si>
  <si>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</si>
  <si>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</si>
  <si>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</si>
  <si>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</si>
  <si>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</si>
  <si>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</si>
  <si>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</si>
  <si>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</si>
  <si>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</si>
  <si>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</si>
  <si>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</si>
  <si>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</si>
  <si>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</si>
  <si>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</si>
  <si>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</si>
  <si>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</si>
  <si>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</si>
  <si>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</si>
  <si>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</si>
  <si>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</si>
  <si>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</si>
  <si>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</si>
  <si>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</si>
  <si>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</si>
  <si>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</si>
  <si>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</si>
  <si>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</si>
  <si>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</si>
  <si>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</si>
  <si>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</si>
  <si>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</si>
  <si>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</si>
  <si>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</si>
  <si>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</si>
  <si>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</si>
  <si>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</si>
  <si>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</si>
  <si>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</si>
  <si>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</si>
  <si>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</si>
  <si>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</si>
  <si>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</si>
  <si>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</si>
  <si>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</si>
  <si>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</si>
  <si>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</si>
  <si>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</si>
  <si>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</si>
  <si>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</si>
  <si>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</si>
  <si>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</si>
  <si>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</si>
  <si>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</si>
  <si>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</si>
  <si>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</si>
  <si>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</si>
  <si>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</si>
  <si>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</si>
  <si>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</si>
  <si>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</si>
  <si>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</si>
  <si>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</si>
  <si>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</si>
  <si>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</si>
  <si>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</si>
  <si>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</si>
  <si>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</si>
  <si>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</si>
  <si>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</si>
  <si>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</si>
  <si>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</si>
  <si>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</si>
  <si>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</si>
  <si>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</si>
  <si>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</si>
  <si>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</si>
  <si>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</si>
  <si>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</si>
  <si>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</si>
  <si>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</si>
  <si>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</si>
  <si>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</si>
  <si>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</si>
  <si>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</si>
  <si>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</si>
  <si>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</si>
  <si>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</si>
  <si>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</si>
  <si>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</si>
  <si>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</si>
  <si>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</si>
  <si>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</si>
  <si>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</si>
  <si>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</si>
  <si>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</si>
  <si>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</si>
  <si>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</si>
  <si>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</si>
  <si>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</si>
  <si>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</si>
  <si>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</si>
  <si>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</si>
  <si>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</si>
  <si>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</si>
  <si>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</si>
  <si>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</si>
  <si>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</si>
  <si>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</si>
  <si>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</si>
  <si>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</si>
  <si>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</si>
  <si>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</si>
  <si>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</si>
  <si>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</si>
  <si>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</si>
  <si>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</si>
  <si>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</si>
  <si>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</si>
  <si>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</si>
  <si>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</si>
  <si>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</si>
  <si>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</si>
  <si>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</si>
  <si>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</si>
  <si>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</si>
  <si>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</si>
  <si>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</si>
  <si>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</si>
  <si>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</si>
  <si>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</si>
  <si>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</si>
  <si>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</si>
  <si>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</si>
  <si>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</si>
  <si>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</si>
  <si>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</si>
  <si>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</si>
  <si>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</si>
  <si>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</si>
  <si>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</si>
  <si>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</si>
  <si>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</si>
  <si>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</si>
  <si>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</si>
  <si>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</si>
  <si>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</si>
  <si>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</si>
  <si>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</si>
  <si>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</si>
  <si>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</si>
  <si>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</si>
  <si>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</si>
  <si>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</si>
  <si>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</si>
  <si>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</si>
  <si>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</si>
  <si>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</si>
  <si>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</si>
  <si>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</si>
  <si>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</si>
  <si>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</si>
  <si>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</si>
  <si>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</si>
  <si>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</si>
  <si>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</si>
  <si>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</si>
  <si>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</si>
  <si>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</si>
  <si>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</si>
  <si>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</si>
  <si>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</si>
  <si>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</si>
  <si>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</si>
  <si>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</si>
  <si>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</si>
  <si>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</si>
  <si>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</si>
  <si>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</si>
  <si>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</si>
  <si>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</si>
  <si>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</si>
  <si>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</si>
  <si>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</si>
  <si>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</si>
  <si>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</si>
  <si>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</si>
  <si>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</si>
  <si>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</si>
  <si>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</si>
  <si>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</si>
  <si>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</si>
  <si>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</si>
  <si>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</si>
  <si>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</si>
  <si>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</si>
  <si>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</si>
  <si>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</si>
  <si>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</si>
  <si>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</si>
  <si>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</si>
  <si>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</si>
  <si>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</si>
  <si>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</si>
  <si>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</si>
  <si>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</si>
  <si>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</si>
  <si>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</si>
  <si>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</si>
  <si>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</si>
  <si>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</si>
  <si>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</si>
  <si>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</si>
  <si>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</si>
  <si>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</si>
  <si>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</si>
  <si>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</si>
  <si>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</si>
  <si>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</si>
  <si>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</si>
  <si>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</si>
  <si>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</si>
  <si>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</si>
  <si>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</si>
  <si>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</si>
  <si>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</si>
  <si>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</si>
  <si>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</si>
  <si>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</si>
  <si>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</si>
  <si>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</si>
  <si>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</si>
  <si>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</si>
  <si>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</si>
  <si>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</si>
  <si>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</si>
  <si>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</si>
  <si>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</si>
  <si>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</si>
  <si>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</si>
  <si>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</si>
  <si>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</si>
  <si>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</si>
  <si>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</si>
  <si>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</si>
  <si>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</si>
  <si>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</si>
  <si>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</si>
  <si>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</si>
  <si>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</si>
  <si>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</si>
  <si>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</si>
  <si>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</si>
  <si>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</si>
  <si>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</si>
  <si>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</si>
  <si>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</si>
  <si>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</si>
  <si>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</si>
  <si>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</si>
  <si>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</si>
  <si>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</si>
  <si>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</si>
  <si>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</si>
  <si>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</si>
  <si>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</si>
  <si>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</si>
  <si>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</si>
  <si>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</si>
  <si>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</si>
  <si>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</si>
  <si>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</si>
  <si>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</si>
  <si>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</si>
  <si>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</si>
  <si>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</si>
  <si>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</si>
  <si>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</si>
  <si>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</si>
  <si>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</si>
  <si>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</si>
  <si>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</si>
  <si>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</si>
  <si>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</si>
  <si>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</si>
  <si>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</si>
  <si>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</si>
  <si>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</si>
  <si>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</si>
  <si>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</si>
  <si>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</si>
  <si>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</si>
  <si>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</si>
  <si>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</si>
  <si>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</si>
  <si>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</si>
  <si>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</si>
  <si>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</si>
  <si>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</si>
  <si>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</si>
  <si>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</si>
  <si>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</si>
  <si>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</si>
  <si>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</si>
  <si>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</si>
  <si>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</si>
  <si>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</si>
  <si>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</si>
  <si>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</si>
  <si>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</si>
  <si>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</si>
  <si>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</si>
  <si>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</si>
  <si>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</si>
  <si>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</si>
  <si>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</si>
  <si>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</si>
  <si>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</si>
  <si>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</si>
  <si>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</si>
  <si>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</si>
  <si>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</si>
  <si>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</si>
  <si>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</si>
  <si>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</si>
  <si>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</si>
  <si>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</si>
  <si>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</si>
  <si>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</si>
  <si>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</si>
  <si>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</si>
  <si>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</si>
  <si>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</si>
  <si>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</si>
  <si>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</si>
  <si>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</si>
  <si>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</si>
  <si>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</si>
  <si>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</si>
  <si>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</si>
  <si>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</si>
  <si>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</si>
  <si>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</si>
  <si>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</si>
  <si>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</si>
  <si>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</si>
  <si>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</si>
  <si>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</si>
  <si>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</si>
  <si>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</si>
  <si>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</si>
  <si>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</si>
  <si>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</si>
  <si>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</si>
  <si>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</si>
  <si>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</si>
  <si>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</si>
  <si>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</si>
  <si>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</si>
  <si>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</si>
  <si>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</si>
  <si>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</si>
  <si>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</si>
  <si>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</si>
  <si>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</si>
  <si>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</si>
  <si>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</si>
  <si>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</si>
  <si>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</si>
  <si>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</si>
  <si>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</si>
  <si>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</si>
  <si>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</si>
  <si>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</si>
  <si>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</si>
  <si>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</si>
  <si>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</si>
  <si>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</si>
  <si>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</si>
  <si>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</si>
  <si>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</si>
  <si>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</si>
  <si>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</si>
  <si>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</si>
  <si>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</si>
  <si>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</si>
  <si>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</si>
  <si>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</si>
  <si>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</si>
  <si>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</si>
  <si>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</si>
  <si>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</si>
  <si>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</si>
  <si>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</si>
  <si>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</si>
  <si>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</si>
  <si>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</si>
  <si>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</si>
  <si>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</si>
  <si>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</si>
  <si>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</si>
  <si>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</si>
  <si>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</si>
  <si>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</si>
  <si>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</si>
  <si>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</si>
  <si>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</si>
  <si>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</si>
  <si>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</si>
  <si>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</si>
  <si>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</si>
  <si>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</si>
  <si>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</si>
  <si>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</si>
  <si>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</si>
  <si>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</si>
  <si>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</si>
  <si>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</si>
  <si>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</si>
  <si>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</si>
  <si>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</si>
  <si>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</si>
  <si>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</si>
  <si>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</si>
  <si>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</si>
  <si>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</si>
  <si>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</si>
  <si>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</si>
  <si>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</si>
  <si>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</si>
  <si>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</si>
  <si>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</si>
  <si>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</si>
  <si>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</si>
  <si>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</si>
  <si>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</si>
  <si>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</si>
  <si>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</si>
  <si>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</si>
  <si>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</si>
  <si>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outcome </t>
  </si>
  <si>
    <t xml:space="preserve">failed </t>
  </si>
  <si>
    <t>Percent found</t>
  </si>
  <si>
    <t>Row Labels</t>
  </si>
  <si>
    <t>Grand Total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</si>
  <si>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</si>
  <si>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</si>
  <si>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</si>
  <si>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</si>
  <si>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</si>
  <si>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</si>
  <si>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</si>
  <si>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</si>
  <si>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</si>
  <si>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</si>
  <si>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</si>
  <si>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</si>
  <si>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</si>
  <si>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</si>
  <si>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</si>
  <si>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</si>
  <si>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</si>
  <si>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</si>
  <si>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</si>
  <si>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</si>
  <si>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</si>
  <si>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</si>
  <si>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</si>
  <si>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</si>
  <si>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</si>
  <si>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</si>
  <si>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</si>
  <si>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</si>
  <si>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</si>
  <si>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</si>
  <si>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</si>
  <si>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</si>
  <si>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</si>
  <si>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</si>
  <si>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</si>
  <si>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</si>
  <si>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Count of Percent found</t>
  </si>
  <si>
    <t>(All)</t>
  </si>
  <si>
    <t xml:space="preserve">Count of outcome </t>
  </si>
  <si>
    <t>Date Created Conversion</t>
  </si>
  <si>
    <t>Sub Category</t>
  </si>
  <si>
    <t>Parent Category</t>
  </si>
  <si>
    <t>Date End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</si>
  <si>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</si>
  <si>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</si>
  <si>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</si>
  <si>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</si>
  <si>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</si>
  <si>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</si>
  <si>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</si>
  <si>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</si>
  <si>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</si>
  <si>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</si>
  <si>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</si>
  <si>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</si>
  <si>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</si>
  <si>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</si>
  <si>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</si>
  <si>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</si>
  <si>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</si>
  <si>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</si>
  <si>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</si>
  <si>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 xml:space="preserve">Percentage Failed 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</si>
  <si>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</si>
  <si>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</si>
  <si>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</si>
  <si>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</si>
  <si>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</si>
  <si>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</si>
  <si>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</si>
  <si>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</si>
  <si>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</si>
  <si>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</si>
  <si>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</si>
  <si>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</si>
  <si>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</si>
  <si>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outcome</t>
  </si>
  <si>
    <t>Successful mean</t>
  </si>
  <si>
    <t>Failed mean</t>
  </si>
  <si>
    <t>Successful Median</t>
  </si>
  <si>
    <t>Failed Median</t>
  </si>
  <si>
    <t>Successful Min</t>
  </si>
  <si>
    <t>Failed Min</t>
  </si>
  <si>
    <t>Successful Max</t>
  </si>
  <si>
    <t>Failed Max</t>
  </si>
  <si>
    <t>Successful Variance</t>
  </si>
  <si>
    <t>Failed Variance</t>
  </si>
  <si>
    <t>Successful SD</t>
  </si>
  <si>
    <t>Failed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</si>
</sst>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E-4653-A32C-5A24F57889CA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19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E-4653-A32C-5A24F57889CA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failed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3E-4653-A32C-5A24F57889CA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3E-4653-A32C-5A24F57889CA}"/>
            </c:ext>
          </c:extLst>
        </c:ser>
        <c:ser>
          <c:idx val="4"/>
          <c:order val="4"/>
          <c:tx>
            <c:strRef>
              <c:f>'Pivot 1'!$F$3:$F$4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1'!$F$5:$F$14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3E-4653-A32C-5A24F5788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6871840"/>
        <c:axId val="1637889632"/>
      </c:barChart>
      <c:catAx>
        <c:axId val="14468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89632"/>
        <c:crosses val="autoZero"/>
        <c:auto val="1"/>
        <c:lblAlgn val="ctr"/>
        <c:lblOffset val="100"/>
        <c:noMultiLvlLbl val="0"/>
      </c:catAx>
      <c:valAx>
        <c:axId val="16378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B-4E6B-A1F3-2FE2F2F17C73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19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B-4E6B-A1F3-2FE2F2F17C73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failed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B-4E6B-A1F3-2FE2F2F17C73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AB-4E6B-A1F3-2FE2F2F17C73}"/>
            </c:ext>
          </c:extLst>
        </c:ser>
        <c:ser>
          <c:idx val="4"/>
          <c:order val="4"/>
          <c:tx>
            <c:strRef>
              <c:f>'Pivot 2'!$F$4:$F$5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2'!$F$6:$F$30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AB-4E6B-A1F3-2FE2F2F1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5200576"/>
        <c:axId val="930121904"/>
      </c:barChart>
      <c:catAx>
        <c:axId val="9352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21904"/>
        <c:crosses val="autoZero"/>
        <c:auto val="1"/>
        <c:lblAlgn val="ctr"/>
        <c:lblOffset val="100"/>
        <c:noMultiLvlLbl val="0"/>
      </c:catAx>
      <c:valAx>
        <c:axId val="9301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1-4BAF-A203-52AF3E8D271E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26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1-4BAF-A203-52AF3E8D271E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1-4BAF-A203-52AF3E8D2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197216"/>
        <c:axId val="1813434816"/>
      </c:lineChart>
      <c:catAx>
        <c:axId val="93519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34816"/>
        <c:crosses val="autoZero"/>
        <c:auto val="1"/>
        <c:lblAlgn val="ctr"/>
        <c:lblOffset val="100"/>
        <c:noMultiLvlLbl val="0"/>
      </c:catAx>
      <c:valAx>
        <c:axId val="18134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9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Chart!$F$2:$F$13</c:f>
              <c:numCache>
                <c:formatCode>0%</c:formatCode>
                <c:ptCount val="12"/>
                <c:pt idx="0">
                  <c:v>0.6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6-4017-8C01-C8B795F43611}"/>
            </c:ext>
          </c:extLst>
        </c:ser>
        <c:ser>
          <c:idx val="1"/>
          <c:order val="1"/>
          <c:tx>
            <c:strRef>
              <c:f>Chart!$G$1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Chart!$G$2:$G$13</c:f>
              <c:numCache>
                <c:formatCode>0%</c:formatCode>
                <c:ptCount val="12"/>
                <c:pt idx="0">
                  <c:v>0.38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6-4017-8C01-C8B795F43611}"/>
            </c:ext>
          </c:extLst>
        </c:ser>
        <c:ser>
          <c:idx val="2"/>
          <c:order val="2"/>
          <c:tx>
            <c:strRef>
              <c:f>Chart!$H$1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Chart!$H$2:$H$13</c:f>
              <c:numCache>
                <c:formatCode>0%</c:formatCode>
                <c:ptCount val="12"/>
                <c:pt idx="0">
                  <c:v>0.02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6-4017-8C01-C8B795F43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874464"/>
        <c:axId val="930122400"/>
      </c:lineChart>
      <c:catAx>
        <c:axId val="15748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22400"/>
        <c:crosses val="autoZero"/>
        <c:auto val="1"/>
        <c:lblAlgn val="ctr"/>
        <c:lblOffset val="100"/>
        <c:noMultiLvlLbl val="0"/>
      </c:catAx>
      <c:valAx>
        <c:axId val="9301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671512</xdr:colOff>
      <xdr:row>2</xdr:row>
      <xdr:rowOff>142875</xdr:rowOff>
    </xdr:from>
    <xdr:to>
      <xdr:col>14</xdr:col>
      <xdr:colOff>442912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64C1F-32D7-450A-2C5C-860E2BC3D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357186</xdr:colOff>
      <xdr:row>10</xdr:row>
      <xdr:rowOff>171450</xdr:rowOff>
    </xdr:from>
    <xdr:to>
      <xdr:col>15</xdr:col>
      <xdr:colOff>38099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ABC0B-1495-5691-1335-FD42F749C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3</xdr:row>
      <xdr:rowOff>38100</xdr:rowOff>
    </xdr:from>
    <xdr:to>
      <xdr:col>11</xdr:col>
      <xdr:colOff>376237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CB982-E766-B3F7-5872-3E73B6B52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229548</xdr:colOff>
      <xdr:row>15</xdr:row>
      <xdr:rowOff>174291</xdr:rowOff>
    </xdr:from>
    <xdr:to>
      <xdr:col>7</xdr:col>
      <xdr:colOff>1027636</xdr:colOff>
      <xdr:row>29</xdr:row>
      <xdr:rowOff>134534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B8937-CE59-B3D4-3453-9567B6FFF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" refreshedDate="45231.884701273149" createdVersion="8" refreshedVersion="8" minRefreshableVersion="3" recordCount="1000" xr:uid="{4E80EA8E-6B20-47DF-A78C-3DF9D0E098EE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 " numFmtId="0">
      <sharedItems count="5">
        <s v="failed "/>
        <s v="successful"/>
        <s v="failed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ound" numFmtId="0">
      <sharedItems containsSemiMixedTypes="0" containsString="0" containsNumber="1" containsInteger="1" minValue="0" maxValue="2339"/>
    </cacheField>
    <cacheField name="Average Donation" numFmtId="0">
      <sharedItems containsMixedTypes="1" containsNumber="1" minValue="0" maxValue="11317.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" refreshedDate="45232.783212615737" createdVersion="8" refreshedVersion="8" minRefreshableVersion="3" recordCount="1000" xr:uid="{1DF3EFFE-197E-4503-A7D5-91DC176922FD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 " numFmtId="0">
      <sharedItems count="5">
        <s v="failed "/>
        <s v="successful"/>
        <s v="failed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ound" numFmtId="0">
      <sharedItems containsSemiMixedTypes="0" containsString="0" containsNumber="1" containsInteger="1" minValue="0" maxValue="2339"/>
    </cacheField>
    <cacheField name="Average Donation" numFmtId="0">
      <sharedItems containsMixedTypes="1" containsNumber="1" minValue="0" maxValue="11317.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15.1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"/>
    <n v="10001.61"/>
    <x v="2"/>
    <x v="2"/>
  </r>
  <r>
    <n v="3"/>
    <s v="Mcdonald, Gonzalez and Ross"/>
    <s v="Vision-oriented fresh-thinking conglomeration"/>
    <n v="4200"/>
    <n v="2477"/>
    <x v="2"/>
    <n v="24"/>
    <x v="1"/>
    <s v="USD"/>
    <n v="1565499600"/>
    <n v="1568955600"/>
    <b v="0"/>
    <b v="0"/>
    <s v="music/rock"/>
    <n v="59"/>
    <n v="10320.83"/>
    <x v="1"/>
    <x v="1"/>
  </r>
  <r>
    <n v="4"/>
    <s v="Larson-Little"/>
    <s v="Proactive foreground core"/>
    <n v="7600"/>
    <n v="5265"/>
    <x v="2"/>
    <n v="53"/>
    <x v="1"/>
    <s v="USD"/>
    <n v="1547964000"/>
    <n v="1548309600"/>
    <b v="0"/>
    <b v="0"/>
    <s v="theater/plays"/>
    <n v="69"/>
    <n v="9933.9599999999991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4"/>
    <n v="7583.33"/>
    <x v="3"/>
    <x v="3"/>
  </r>
  <r>
    <n v="6"/>
    <s v="Ortiz, Coleman and Mitchell"/>
    <s v="Operative upward-trending algorithm"/>
    <n v="5200"/>
    <n v="1090"/>
    <x v="2"/>
    <n v="18"/>
    <x v="4"/>
    <s v="GBP"/>
    <n v="1505278800"/>
    <n v="1505365200"/>
    <b v="0"/>
    <b v="0"/>
    <s v="film &amp; video/documentary"/>
    <n v="21"/>
    <n v="6055.56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8"/>
    <n v="6493.83"/>
    <x v="3"/>
    <x v="3"/>
  </r>
  <r>
    <n v="8"/>
    <s v="Nunez-Richards"/>
    <s v="Exclusive attitude-oriented intranet"/>
    <n v="110100"/>
    <n v="21946"/>
    <x v="3"/>
    <n v="708"/>
    <x v="3"/>
    <s v="DKK"/>
    <n v="1281330000"/>
    <n v="1281502800"/>
    <b v="0"/>
    <b v="0"/>
    <s v="theater/plays"/>
    <n v="20"/>
    <n v="3099.72"/>
    <x v="3"/>
    <x v="3"/>
  </r>
  <r>
    <n v="9"/>
    <s v="Rangel, Holt and Jones"/>
    <s v="Open-source fresh-thinking model"/>
    <n v="6200"/>
    <n v="3208"/>
    <x v="2"/>
    <n v="44"/>
    <x v="1"/>
    <s v="USD"/>
    <n v="1379566800"/>
    <n v="1383804000"/>
    <b v="0"/>
    <b v="0"/>
    <s v="music/electric music"/>
    <n v="52"/>
    <n v="7290.91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"/>
    <n v="6290"/>
    <x v="4"/>
    <x v="6"/>
  </r>
  <r>
    <n v="11"/>
    <s v="Perez, Johnson and Gardner"/>
    <s v="Grass-roots zero administration system engine"/>
    <n v="6300"/>
    <n v="3030"/>
    <x v="2"/>
    <n v="27"/>
    <x v="1"/>
    <s v="USD"/>
    <n v="1285045200"/>
    <n v="1285563600"/>
    <b v="0"/>
    <b v="1"/>
    <s v="theater/plays"/>
    <n v="48"/>
    <n v="11222.22"/>
    <x v="3"/>
    <x v="3"/>
  </r>
  <r>
    <n v="12"/>
    <s v="Kim Ltd"/>
    <s v="Assimilated hybrid intranet"/>
    <n v="6300"/>
    <n v="5629"/>
    <x v="2"/>
    <n v="55"/>
    <x v="1"/>
    <s v="USD"/>
    <n v="1571720400"/>
    <n v="1572411600"/>
    <b v="0"/>
    <b v="0"/>
    <s v="film &amp; video/drama"/>
    <n v="89"/>
    <n v="10234.549999999999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"/>
    <n v="10505.1"/>
    <x v="1"/>
    <x v="7"/>
  </r>
  <r>
    <n v="14"/>
    <s v="Rodriguez, Rose and Stewart"/>
    <s v="Cloned directional synergy"/>
    <n v="28200"/>
    <n v="18829"/>
    <x v="2"/>
    <n v="200"/>
    <x v="1"/>
    <s v="USD"/>
    <n v="1331013600"/>
    <n v="1333342800"/>
    <b v="0"/>
    <b v="0"/>
    <s v="music/indie rock"/>
    <n v="67"/>
    <n v="9414.5"/>
    <x v="1"/>
    <x v="7"/>
  </r>
  <r>
    <n v="15"/>
    <s v="Wright, Hunt and Rowe"/>
    <s v="Extended eco-centric pricing structure"/>
    <n v="81200"/>
    <n v="38414"/>
    <x v="2"/>
    <n v="452"/>
    <x v="1"/>
    <s v="USD"/>
    <n v="1575957600"/>
    <n v="1576303200"/>
    <b v="0"/>
    <b v="0"/>
    <s v="technology/wearables"/>
    <n v="47"/>
    <n v="8498.67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"/>
    <n v="110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"/>
    <n v="10796.24"/>
    <x v="4"/>
    <x v="10"/>
  </r>
  <r>
    <n v="18"/>
    <s v="Johnson-Gould"/>
    <s v="Exclusive needs-based adapter"/>
    <n v="9100"/>
    <n v="6089"/>
    <x v="4"/>
    <n v="135"/>
    <x v="1"/>
    <s v="USD"/>
    <n v="1536382800"/>
    <n v="1537074000"/>
    <b v="0"/>
    <b v="0"/>
    <s v="theater/plays"/>
    <n v="67"/>
    <n v="4510.37"/>
    <x v="3"/>
    <x v="3"/>
  </r>
  <r>
    <n v="19"/>
    <s v="Perez-Hess"/>
    <s v="Down-sized cohesive archive"/>
    <n v="62500"/>
    <n v="30331"/>
    <x v="2"/>
    <n v="674"/>
    <x v="1"/>
    <s v="USD"/>
    <n v="1551679200"/>
    <n v="1553490000"/>
    <b v="0"/>
    <b v="1"/>
    <s v="theater/plays"/>
    <n v="49"/>
    <n v="4500.1499999999996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"/>
    <n v="10597.13"/>
    <x v="4"/>
    <x v="6"/>
  </r>
  <r>
    <n v="21"/>
    <s v="Simmons-Reynolds"/>
    <s v="Re-engineered intangible definition"/>
    <n v="94000"/>
    <n v="38533"/>
    <x v="2"/>
    <n v="558"/>
    <x v="1"/>
    <s v="USD"/>
    <n v="1313384400"/>
    <n v="1316322000"/>
    <b v="0"/>
    <b v="0"/>
    <s v="theater/plays"/>
    <n v="41"/>
    <n v="6905.56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"/>
    <n v="8504.49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"/>
    <n v="10522.54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3"/>
    <n v="3900.37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"/>
    <n v="7303.07"/>
    <x v="6"/>
    <x v="11"/>
  </r>
  <r>
    <n v="26"/>
    <s v="Spencer-Bates"/>
    <s v="Optional responsive customer loyalty"/>
    <n v="107500"/>
    <n v="51814"/>
    <x v="4"/>
    <n v="1480"/>
    <x v="1"/>
    <s v="USD"/>
    <n v="1533013200"/>
    <n v="1535346000"/>
    <b v="0"/>
    <b v="0"/>
    <s v="theater/plays"/>
    <n v="48"/>
    <n v="3500.95"/>
    <x v="3"/>
    <x v="3"/>
  </r>
  <r>
    <n v="27"/>
    <s v="Best, Carr and Williams"/>
    <s v="Diverse transitional migration"/>
    <n v="2000"/>
    <n v="1599"/>
    <x v="2"/>
    <n v="15"/>
    <x v="1"/>
    <s v="USD"/>
    <n v="1443848400"/>
    <n v="1444539600"/>
    <b v="0"/>
    <b v="0"/>
    <s v="music/rock"/>
    <n v="80"/>
    <n v="10660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"/>
    <n v="6199.77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9"/>
    <n v="9400.06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1"/>
    <n v="11205.43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00.88"/>
    <x v="6"/>
    <x v="11"/>
  </r>
  <r>
    <n v="32"/>
    <s v="Jackson PLC"/>
    <s v="Ergonomic 6thgeneration success"/>
    <n v="101000"/>
    <n v="87676"/>
    <x v="2"/>
    <n v="2307"/>
    <x v="6"/>
    <s v="EUR"/>
    <n v="1515564000"/>
    <n v="1517896800"/>
    <b v="0"/>
    <b v="0"/>
    <s v="film &amp; video/documentary"/>
    <n v="87"/>
    <n v="3800.43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8"/>
    <n v="3500.02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1"/>
    <n v="8500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"/>
    <n v="9599.39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"/>
    <n v="6881.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40"/>
    <n v="10597.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"/>
    <n v="7526.12"/>
    <x v="7"/>
    <x v="14"/>
  </r>
  <r>
    <n v="39"/>
    <s v="Kim-Rice"/>
    <s v="Organized bi-directional function"/>
    <n v="9900"/>
    <n v="5027"/>
    <x v="2"/>
    <n v="88"/>
    <x v="3"/>
    <s v="DKK"/>
    <n v="1361772000"/>
    <n v="1362978000"/>
    <b v="0"/>
    <b v="0"/>
    <s v="theater/plays"/>
    <n v="51"/>
    <n v="5712.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"/>
    <n v="7514.14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3"/>
    <n v="10742.34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4"/>
    <n v="3599.55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6"/>
    <n v="2699.89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9"/>
    <n v="10756.12"/>
    <x v="5"/>
    <x v="13"/>
  </r>
  <r>
    <n v="45"/>
    <s v="Woods-Clark"/>
    <s v="Networked tertiary Graphical User Interface"/>
    <n v="9500"/>
    <n v="4530"/>
    <x v="2"/>
    <n v="48"/>
    <x v="1"/>
    <s v="USD"/>
    <n v="1478062800"/>
    <n v="1479362400"/>
    <b v="0"/>
    <b v="1"/>
    <s v="theater/plays"/>
    <n v="48"/>
    <n v="9437.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5"/>
    <n v="4616.3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"/>
    <n v="4784.5600000000004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7"/>
    <n v="5300.78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90"/>
    <n v="4505.9399999999996"/>
    <x v="1"/>
    <x v="1"/>
  </r>
  <r>
    <n v="50"/>
    <s v="Jones, Taylor and Moore"/>
    <s v="Down-sized system-worthy secured line"/>
    <n v="100"/>
    <n v="2"/>
    <x v="2"/>
    <n v="1"/>
    <x v="6"/>
    <s v="EUR"/>
    <n v="1375333200"/>
    <n v="1377752400"/>
    <b v="0"/>
    <b v="0"/>
    <s v="music/metal"/>
    <n v="2"/>
    <n v="200"/>
    <x v="1"/>
    <x v="16"/>
  </r>
  <r>
    <n v="51"/>
    <s v="Bradshaw, Gill and Donovan"/>
    <s v="Inverse secondary infrastructure"/>
    <n v="158100"/>
    <n v="145243"/>
    <x v="2"/>
    <n v="1467"/>
    <x v="4"/>
    <s v="GBP"/>
    <n v="1332824400"/>
    <n v="1334206800"/>
    <b v="0"/>
    <b v="1"/>
    <s v="technology/wearables"/>
    <n v="92"/>
    <n v="9900.68"/>
    <x v="2"/>
    <x v="8"/>
  </r>
  <r>
    <n v="52"/>
    <s v="Hernandez, Rodriguez and Clark"/>
    <s v="Organic foreground leverage"/>
    <n v="7200"/>
    <n v="2459"/>
    <x v="2"/>
    <n v="75"/>
    <x v="1"/>
    <s v="USD"/>
    <n v="1284526800"/>
    <n v="1284872400"/>
    <b v="0"/>
    <b v="0"/>
    <s v="theater/plays"/>
    <n v="34"/>
    <n v="3278.67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"/>
    <n v="5911.96"/>
    <x v="4"/>
    <x v="6"/>
  </r>
  <r>
    <n v="54"/>
    <s v="Roy PLC"/>
    <s v="Multi-channeled neutral customer loyalty"/>
    <n v="6000"/>
    <n v="5392"/>
    <x v="2"/>
    <n v="120"/>
    <x v="1"/>
    <s v="USD"/>
    <n v="1520748000"/>
    <n v="1521262800"/>
    <b v="0"/>
    <b v="0"/>
    <s v="technology/wearables"/>
    <n v="90"/>
    <n v="4493.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8"/>
    <n v="8966.41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4"/>
    <n v="7007.93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"/>
    <n v="3105.97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"/>
    <n v="2906.1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"/>
    <n v="3008.5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"/>
    <n v="8499.81"/>
    <x v="3"/>
    <x v="3"/>
  </r>
  <r>
    <n v="61"/>
    <s v="Romero-Hoffman"/>
    <s v="Open-source zero administration complexity"/>
    <n v="199200"/>
    <n v="184750"/>
    <x v="2"/>
    <n v="2253"/>
    <x v="0"/>
    <s v="CAD"/>
    <n v="1298268000"/>
    <n v="1301720400"/>
    <b v="0"/>
    <b v="0"/>
    <s v="theater/plays"/>
    <n v="93"/>
    <n v="8200.18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3"/>
    <n v="5804.02"/>
    <x v="2"/>
    <x v="2"/>
  </r>
  <r>
    <n v="63"/>
    <s v="Baker, Morgan and Brown"/>
    <s v="Assimilated didactic open system"/>
    <n v="4700"/>
    <n v="557"/>
    <x v="2"/>
    <n v="5"/>
    <x v="1"/>
    <s v="USD"/>
    <n v="1493355600"/>
    <n v="1493874000"/>
    <b v="0"/>
    <b v="0"/>
    <s v="theater/plays"/>
    <n v="12"/>
    <n v="11140"/>
    <x v="3"/>
    <x v="3"/>
  </r>
  <r>
    <n v="64"/>
    <s v="Mosley-Gilbert"/>
    <s v="Vision-oriented logistical intranet"/>
    <n v="2800"/>
    <n v="2734"/>
    <x v="2"/>
    <n v="38"/>
    <x v="1"/>
    <s v="USD"/>
    <n v="1530507600"/>
    <n v="1531803600"/>
    <b v="0"/>
    <b v="1"/>
    <s v="technology/web"/>
    <n v="98"/>
    <n v="7194.74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"/>
    <n v="6103.81"/>
    <x v="3"/>
    <x v="3"/>
  </r>
  <r>
    <n v="66"/>
    <s v="Sanders-Allen"/>
    <s v="Grass-roots needs-based encryption"/>
    <n v="2900"/>
    <n v="1307"/>
    <x v="2"/>
    <n v="12"/>
    <x v="1"/>
    <s v="USD"/>
    <n v="1428469200"/>
    <n v="1428901200"/>
    <b v="0"/>
    <b v="1"/>
    <s v="theater/plays"/>
    <n v="45"/>
    <n v="10891.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"/>
    <n v="2900.17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5"/>
    <n v="5897.56"/>
    <x v="3"/>
    <x v="3"/>
  </r>
  <r>
    <n v="69"/>
    <s v="Jones-Watson"/>
    <s v="Switchable disintermediate moderator"/>
    <n v="7900"/>
    <n v="1901"/>
    <x v="4"/>
    <n v="17"/>
    <x v="1"/>
    <s v="USD"/>
    <n v="1292738400"/>
    <n v="1295676000"/>
    <b v="0"/>
    <b v="0"/>
    <s v="theater/plays"/>
    <n v="24"/>
    <n v="11182.35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4"/>
    <n v="6399.56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"/>
    <n v="8531.58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"/>
    <n v="7448.15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1"/>
    <n v="10514.7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"/>
    <n v="5618.82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1"/>
    <n v="8591.76"/>
    <x v="7"/>
    <x v="14"/>
  </r>
  <r>
    <n v="76"/>
    <s v="Martin, Conway and Larsen"/>
    <s v="Horizontal next generation function"/>
    <n v="122900"/>
    <n v="95993"/>
    <x v="2"/>
    <n v="1684"/>
    <x v="1"/>
    <s v="USD"/>
    <n v="1421992800"/>
    <n v="1426222800"/>
    <b v="1"/>
    <b v="1"/>
    <s v="theater/plays"/>
    <n v="78"/>
    <n v="5700.3"/>
    <x v="3"/>
    <x v="3"/>
  </r>
  <r>
    <n v="77"/>
    <s v="Acevedo-Huffman"/>
    <s v="Pre-emptive impactful model"/>
    <n v="9500"/>
    <n v="4460"/>
    <x v="2"/>
    <n v="56"/>
    <x v="1"/>
    <s v="USD"/>
    <n v="1285563600"/>
    <n v="1286773200"/>
    <b v="0"/>
    <b v="1"/>
    <s v="film &amp; video/animation"/>
    <n v="47"/>
    <n v="7964.2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1"/>
    <n v="4101.82"/>
    <x v="5"/>
    <x v="18"/>
  </r>
  <r>
    <n v="79"/>
    <s v="Soto LLC"/>
    <s v="Triple-buffered reciprocal project"/>
    <n v="57800"/>
    <n v="40228"/>
    <x v="2"/>
    <n v="838"/>
    <x v="1"/>
    <s v="USD"/>
    <n v="1529125200"/>
    <n v="1529557200"/>
    <b v="0"/>
    <b v="0"/>
    <s v="theater/plays"/>
    <n v="70"/>
    <n v="4800.479999999999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"/>
    <n v="5521.26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"/>
    <n v="9210.950000000000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"/>
    <n v="8318.33"/>
    <x v="6"/>
    <x v="11"/>
  </r>
  <r>
    <n v="83"/>
    <s v="Fitzgerald PLC"/>
    <s v="Realigned user-facing concept"/>
    <n v="106400"/>
    <n v="39996"/>
    <x v="2"/>
    <n v="1000"/>
    <x v="1"/>
    <s v="USD"/>
    <n v="1469682000"/>
    <n v="1471582800"/>
    <b v="0"/>
    <b v="0"/>
    <s v="music/electric music"/>
    <n v="38"/>
    <n v="3999.6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"/>
    <n v="11113.37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"/>
    <n v="9056.3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8"/>
    <n v="6110.84"/>
    <x v="3"/>
    <x v="3"/>
  </r>
  <r>
    <n v="87"/>
    <s v="Farrell and Sons"/>
    <s v="Synergized 4thgeneration conglomeration"/>
    <n v="198500"/>
    <n v="123040"/>
    <x v="2"/>
    <n v="1482"/>
    <x v="2"/>
    <s v="AUD"/>
    <n v="1299564000"/>
    <n v="1300510800"/>
    <b v="0"/>
    <b v="1"/>
    <s v="music/rock"/>
    <n v="62"/>
    <n v="8302.2900000000009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1"/>
    <n v="11076.11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3"/>
    <n v="8945.83"/>
    <x v="3"/>
    <x v="3"/>
  </r>
  <r>
    <n v="90"/>
    <s v="Kramer Group"/>
    <s v="Synergistic explicit parallelism"/>
    <n v="7800"/>
    <n v="6132"/>
    <x v="2"/>
    <n v="106"/>
    <x v="1"/>
    <s v="USD"/>
    <n v="1456380000"/>
    <n v="1456380000"/>
    <b v="0"/>
    <b v="1"/>
    <s v="theater/plays"/>
    <n v="79"/>
    <n v="5784.91"/>
    <x v="3"/>
    <x v="3"/>
  </r>
  <r>
    <n v="91"/>
    <s v="Frazier, Patrick and Smith"/>
    <s v="Enhanced systemic analyzer"/>
    <n v="154300"/>
    <n v="74688"/>
    <x v="2"/>
    <n v="679"/>
    <x v="6"/>
    <s v="EUR"/>
    <n v="1470459600"/>
    <n v="1472878800"/>
    <b v="0"/>
    <b v="0"/>
    <s v="publishing/translations"/>
    <n v="48"/>
    <n v="10999.71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9"/>
    <n v="10396.59"/>
    <x v="6"/>
    <x v="11"/>
  </r>
  <r>
    <n v="93"/>
    <s v="Hall and Sons"/>
    <s v="Pre-emptive radical architecture"/>
    <n v="108800"/>
    <n v="65877"/>
    <x v="4"/>
    <n v="610"/>
    <x v="1"/>
    <s v="USD"/>
    <n v="1350709200"/>
    <n v="1351054800"/>
    <b v="0"/>
    <b v="1"/>
    <s v="theater/plays"/>
    <n v="61"/>
    <n v="10799.5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4"/>
    <n v="4892.78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66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"/>
    <n v="6499.91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7"/>
    <n v="10661.06"/>
    <x v="0"/>
    <x v="0"/>
  </r>
  <r>
    <n v="98"/>
    <s v="Arias, Allen and Miller"/>
    <s v="Seamless transitional portal"/>
    <n v="97800"/>
    <n v="32951"/>
    <x v="2"/>
    <n v="1220"/>
    <x v="2"/>
    <s v="AUD"/>
    <n v="1437973200"/>
    <n v="1438318800"/>
    <b v="0"/>
    <b v="0"/>
    <s v="games/video games"/>
    <n v="34"/>
    <n v="2700.9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7"/>
    <n v="9116.4599999999991"/>
    <x v="3"/>
    <x v="3"/>
  </r>
  <r>
    <n v="100"/>
    <s v="Tucker, Fox and Green"/>
    <s v="Upgradable fault-tolerant approach"/>
    <n v="100"/>
    <n v="1"/>
    <x v="2"/>
    <n v="1"/>
    <x v="1"/>
    <s v="USD"/>
    <n v="1319000400"/>
    <n v="1320555600"/>
    <b v="0"/>
    <b v="0"/>
    <s v="theater/plays"/>
    <n v="1"/>
    <n v="100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"/>
    <n v="5605.49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2"/>
    <n v="3101.79"/>
    <x v="2"/>
    <x v="8"/>
  </r>
  <r>
    <n v="103"/>
    <s v="Frye, Hunt and Powell"/>
    <s v="Polarized incremental emulation"/>
    <n v="10000"/>
    <n v="2461"/>
    <x v="2"/>
    <n v="37"/>
    <x v="6"/>
    <s v="EUR"/>
    <n v="1287896400"/>
    <n v="1288674000"/>
    <b v="0"/>
    <b v="0"/>
    <s v="music/electric music"/>
    <n v="25"/>
    <n v="6651.3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"/>
    <n v="8900.52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5"/>
    <n v="10346.32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"/>
    <n v="9527.89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"/>
    <n v="7589.53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"/>
    <n v="10757.83"/>
    <x v="4"/>
    <x v="4"/>
  </r>
  <r>
    <n v="109"/>
    <s v="Romero and Sons"/>
    <s v="Object-based client-server application"/>
    <n v="5200"/>
    <n v="3079"/>
    <x v="2"/>
    <n v="60"/>
    <x v="1"/>
    <s v="USD"/>
    <n v="1389506400"/>
    <n v="1389679200"/>
    <b v="0"/>
    <b v="0"/>
    <s v="film &amp; video/television"/>
    <n v="59"/>
    <n v="5131.67"/>
    <x v="4"/>
    <x v="19"/>
  </r>
  <r>
    <n v="110"/>
    <s v="Castillo-Carey"/>
    <s v="Cross-platform solution-oriented process improvement"/>
    <n v="142400"/>
    <n v="21307"/>
    <x v="2"/>
    <n v="296"/>
    <x v="1"/>
    <s v="USD"/>
    <n v="1536642000"/>
    <n v="1538283600"/>
    <b v="0"/>
    <b v="0"/>
    <s v="food/food trucks"/>
    <n v="15"/>
    <n v="7198.31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0"/>
    <n v="10895.41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9"/>
    <n v="3500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7"/>
    <n v="9493.89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"/>
    <n v="10965.08"/>
    <x v="2"/>
    <x v="8"/>
  </r>
  <r>
    <n v="115"/>
    <s v="Barrett PLC"/>
    <s v="Team-oriented clear-thinking capacity"/>
    <n v="166700"/>
    <n v="145382"/>
    <x v="2"/>
    <n v="3304"/>
    <x v="6"/>
    <s v="EUR"/>
    <n v="1510898400"/>
    <n v="1513922400"/>
    <b v="0"/>
    <b v="0"/>
    <s v="publishing/fiction"/>
    <n v="87"/>
    <n v="4400.18"/>
    <x v="5"/>
    <x v="13"/>
  </r>
  <r>
    <n v="116"/>
    <s v="David-Clark"/>
    <s v="De-engineered motivating standardization"/>
    <n v="7200"/>
    <n v="6336"/>
    <x v="2"/>
    <n v="73"/>
    <x v="1"/>
    <s v="USD"/>
    <n v="1442552400"/>
    <n v="1442638800"/>
    <b v="0"/>
    <b v="0"/>
    <s v="theater/plays"/>
    <n v="88"/>
    <n v="8679.4500000000007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4"/>
    <n v="3099.27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8"/>
    <n v="9479.1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5"/>
    <n v="6979.22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"/>
    <n v="6300.34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"/>
    <n v="11003.43"/>
    <x v="6"/>
    <x v="11"/>
  </r>
  <r>
    <n v="122"/>
    <s v="Taylor PLC"/>
    <s v="Seamless zero-defect solution"/>
    <n v="136800"/>
    <n v="88055"/>
    <x v="2"/>
    <n v="3387"/>
    <x v="1"/>
    <s v="USD"/>
    <n v="1417068000"/>
    <n v="1419400800"/>
    <b v="0"/>
    <b v="0"/>
    <s v="publishing/fiction"/>
    <n v="64"/>
    <n v="2599.79"/>
    <x v="5"/>
    <x v="13"/>
  </r>
  <r>
    <n v="123"/>
    <s v="Edwards-Lewis"/>
    <s v="Enhanced scalable concept"/>
    <n v="177700"/>
    <n v="33092"/>
    <x v="2"/>
    <n v="662"/>
    <x v="0"/>
    <s v="CAD"/>
    <n v="1448344800"/>
    <n v="1448604000"/>
    <b v="1"/>
    <b v="0"/>
    <s v="theater/plays"/>
    <n v="19"/>
    <n v="4998.79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8"/>
    <n v="10172.34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60"/>
    <n v="4708.33"/>
    <x v="3"/>
    <x v="3"/>
  </r>
  <r>
    <n v="126"/>
    <s v="Gross PLC"/>
    <s v="Proactive methodical benchmark"/>
    <n v="180200"/>
    <n v="69617"/>
    <x v="2"/>
    <n v="774"/>
    <x v="1"/>
    <s v="USD"/>
    <n v="1471150800"/>
    <n v="1473570000"/>
    <b v="0"/>
    <b v="1"/>
    <s v="theater/plays"/>
    <n v="39"/>
    <n v="8994.44"/>
    <x v="3"/>
    <x v="3"/>
  </r>
  <r>
    <n v="127"/>
    <s v="Martinez, Gomez and Dalton"/>
    <s v="Team-oriented 6thgeneration matrix"/>
    <n v="103200"/>
    <n v="53067"/>
    <x v="2"/>
    <n v="672"/>
    <x v="0"/>
    <s v="CAD"/>
    <n v="1273640400"/>
    <n v="1273899600"/>
    <b v="0"/>
    <b v="0"/>
    <s v="theater/plays"/>
    <n v="51"/>
    <n v="7896.88"/>
    <x v="3"/>
    <x v="3"/>
  </r>
  <r>
    <n v="128"/>
    <s v="Allen-Curtis"/>
    <s v="Phased human-resource core"/>
    <n v="70600"/>
    <n v="42596"/>
    <x v="4"/>
    <n v="532"/>
    <x v="1"/>
    <s v="USD"/>
    <n v="1282885200"/>
    <n v="1284008400"/>
    <b v="0"/>
    <b v="0"/>
    <s v="music/rock"/>
    <n v="60"/>
    <n v="8006.77"/>
    <x v="1"/>
    <x v="1"/>
  </r>
  <r>
    <n v="129"/>
    <s v="Morgan-Martinez"/>
    <s v="Mandatory tertiary implementation"/>
    <n v="148500"/>
    <n v="4756"/>
    <x v="4"/>
    <n v="55"/>
    <x v="2"/>
    <s v="AUD"/>
    <n v="1422943200"/>
    <n v="1425103200"/>
    <b v="0"/>
    <b v="0"/>
    <s v="food/food trucks"/>
    <n v="3"/>
    <n v="8647.27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"/>
    <n v="2800.1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1"/>
    <n v="6799.67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"/>
    <n v="4307.87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1"/>
    <n v="8795.6"/>
    <x v="1"/>
    <x v="21"/>
  </r>
  <r>
    <n v="134"/>
    <s v="Caldwell LLC"/>
    <s v="Secured executive concept"/>
    <n v="99500"/>
    <n v="89288"/>
    <x v="2"/>
    <n v="940"/>
    <x v="5"/>
    <s v="CHF"/>
    <n v="1308459600"/>
    <n v="1312693200"/>
    <b v="0"/>
    <b v="1"/>
    <s v="film &amp; video/documentary"/>
    <n v="90"/>
    <n v="9498.7199999999993"/>
    <x v="4"/>
    <x v="4"/>
  </r>
  <r>
    <n v="135"/>
    <s v="Le, Burton and Evans"/>
    <s v="Balanced zero-defect software"/>
    <n v="7700"/>
    <n v="5488"/>
    <x v="2"/>
    <n v="117"/>
    <x v="1"/>
    <s v="USD"/>
    <n v="1362636000"/>
    <n v="1363064400"/>
    <b v="0"/>
    <b v="1"/>
    <s v="theater/plays"/>
    <n v="71"/>
    <n v="4690.6000000000004"/>
    <x v="3"/>
    <x v="3"/>
  </r>
  <r>
    <n v="136"/>
    <s v="Briggs PLC"/>
    <s v="Distributed context-sensitive flexibility"/>
    <n v="82800"/>
    <n v="2721"/>
    <x v="4"/>
    <n v="58"/>
    <x v="1"/>
    <s v="USD"/>
    <n v="1402117200"/>
    <n v="1403154000"/>
    <b v="0"/>
    <b v="1"/>
    <s v="film &amp; video/drama"/>
    <n v="3"/>
    <n v="4691.3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2"/>
    <n v="9424"/>
    <x v="5"/>
    <x v="9"/>
  </r>
  <r>
    <n v="138"/>
    <s v="Hogan Ltd"/>
    <s v="Stand-alone mission-critical moratorium"/>
    <n v="9600"/>
    <n v="9216"/>
    <x v="2"/>
    <n v="115"/>
    <x v="1"/>
    <s v="USD"/>
    <n v="1348808400"/>
    <n v="1349326800"/>
    <b v="0"/>
    <b v="0"/>
    <s v="games/mobile games"/>
    <n v="96"/>
    <n v="8013.91"/>
    <x v="6"/>
    <x v="20"/>
  </r>
  <r>
    <n v="139"/>
    <s v="Hamilton, Wright and Chavez"/>
    <s v="Down-sized empowering protocol"/>
    <n v="92100"/>
    <n v="19246"/>
    <x v="2"/>
    <n v="326"/>
    <x v="1"/>
    <s v="USD"/>
    <n v="1429592400"/>
    <n v="1430974800"/>
    <b v="0"/>
    <b v="1"/>
    <s v="technology/wearables"/>
    <n v="21"/>
    <n v="5903.68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"/>
    <n v="6598.92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"/>
    <n v="6099.25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"/>
    <n v="9830.7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6"/>
    <n v="10460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"/>
    <n v="8606.6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7"/>
    <n v="7698.96"/>
    <x v="2"/>
    <x v="8"/>
  </r>
  <r>
    <n v="146"/>
    <s v="Harris-Golden"/>
    <s v="Optional bandwidth-monitored middleware"/>
    <n v="8800"/>
    <n v="1518"/>
    <x v="4"/>
    <n v="51"/>
    <x v="1"/>
    <s v="USD"/>
    <n v="1320732000"/>
    <n v="1322460000"/>
    <b v="0"/>
    <b v="0"/>
    <s v="theater/plays"/>
    <n v="17"/>
    <n v="2976.47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"/>
    <n v="4691.96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"/>
    <n v="10518.6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20"/>
    <n v="6990.77"/>
    <x v="1"/>
    <x v="7"/>
  </r>
  <r>
    <n v="150"/>
    <s v="Brown, Palmer and Pace"/>
    <s v="Networked stable workforce"/>
    <n v="100"/>
    <n v="1"/>
    <x v="2"/>
    <n v="1"/>
    <x v="1"/>
    <s v="USD"/>
    <n v="1544940000"/>
    <n v="1545026400"/>
    <b v="0"/>
    <b v="0"/>
    <s v="music/rock"/>
    <n v="1"/>
    <n v="100"/>
    <x v="1"/>
    <x v="1"/>
  </r>
  <r>
    <n v="151"/>
    <s v="Parker LLC"/>
    <s v="Customizable intermediate extranet"/>
    <n v="137200"/>
    <n v="88037"/>
    <x v="2"/>
    <n v="1467"/>
    <x v="1"/>
    <s v="USD"/>
    <n v="1402290000"/>
    <n v="1406696400"/>
    <b v="0"/>
    <b v="0"/>
    <s v="music/electric music"/>
    <n v="64"/>
    <n v="6001.16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"/>
    <n v="5200.62"/>
    <x v="1"/>
    <x v="7"/>
  </r>
  <r>
    <n v="153"/>
    <s v="Whitehead, Bell and Hughes"/>
    <s v="Multi-tiered radical definition"/>
    <n v="189400"/>
    <n v="176112"/>
    <x v="2"/>
    <n v="5681"/>
    <x v="1"/>
    <s v="USD"/>
    <n v="1350622800"/>
    <n v="1351141200"/>
    <b v="0"/>
    <b v="0"/>
    <s v="theater/plays"/>
    <n v="93"/>
    <n v="3100.02"/>
    <x v="3"/>
    <x v="3"/>
  </r>
  <r>
    <n v="154"/>
    <s v="Rodriguez-Brown"/>
    <s v="Devolved foreground benchmark"/>
    <n v="171300"/>
    <n v="100650"/>
    <x v="2"/>
    <n v="1059"/>
    <x v="1"/>
    <s v="USD"/>
    <n v="1463029200"/>
    <n v="1465016400"/>
    <b v="0"/>
    <b v="1"/>
    <s v="music/indie rock"/>
    <n v="59"/>
    <n v="9504.25"/>
    <x v="1"/>
    <x v="7"/>
  </r>
  <r>
    <n v="155"/>
    <s v="Hall-Schaefer"/>
    <s v="Distributed eco-centric methodology"/>
    <n v="139500"/>
    <n v="90706"/>
    <x v="2"/>
    <n v="1194"/>
    <x v="1"/>
    <s v="USD"/>
    <n v="1269493200"/>
    <n v="1270789200"/>
    <b v="0"/>
    <b v="0"/>
    <s v="theater/plays"/>
    <n v="65"/>
    <n v="7596.82"/>
    <x v="3"/>
    <x v="3"/>
  </r>
  <r>
    <n v="156"/>
    <s v="Meza-Rogers"/>
    <s v="Streamlined encompassing encryption"/>
    <n v="36400"/>
    <n v="26914"/>
    <x v="4"/>
    <n v="379"/>
    <x v="2"/>
    <s v="AUD"/>
    <n v="1570251600"/>
    <n v="1572325200"/>
    <b v="0"/>
    <b v="0"/>
    <s v="music/rock"/>
    <n v="74"/>
    <n v="7101.32"/>
    <x v="1"/>
    <x v="1"/>
  </r>
  <r>
    <n v="157"/>
    <s v="Curtis-Curtis"/>
    <s v="User-friendly reciprocal initiative"/>
    <n v="4200"/>
    <n v="2212"/>
    <x v="2"/>
    <n v="30"/>
    <x v="2"/>
    <s v="AUD"/>
    <n v="1388383200"/>
    <n v="1389420000"/>
    <b v="0"/>
    <b v="0"/>
    <s v="photography/photography books"/>
    <n v="53"/>
    <n v="7373.3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1"/>
    <n v="11317.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"/>
    <n v="10500.93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"/>
    <n v="7917.68"/>
    <x v="2"/>
    <x v="8"/>
  </r>
  <r>
    <n v="161"/>
    <s v="Bruce Group"/>
    <s v="Cross-platform methodical process improvement"/>
    <n v="5500"/>
    <n v="4300"/>
    <x v="2"/>
    <n v="75"/>
    <x v="1"/>
    <s v="USD"/>
    <n v="1442984400"/>
    <n v="1443502800"/>
    <b v="0"/>
    <b v="1"/>
    <s v="technology/web"/>
    <n v="78"/>
    <n v="5733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50"/>
    <n v="5817.83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"/>
    <n v="3603.25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"/>
    <n v="10799.07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2"/>
    <n v="4400.6000000000004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"/>
    <n v="5507.7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6"/>
    <n v="7400"/>
    <x v="3"/>
    <x v="3"/>
  </r>
  <r>
    <n v="168"/>
    <s v="Hernandez Group"/>
    <s v="Ergonomic uniform open system"/>
    <n v="128100"/>
    <n v="40107"/>
    <x v="2"/>
    <n v="955"/>
    <x v="3"/>
    <s v="DKK"/>
    <n v="1550815200"/>
    <n v="1552798800"/>
    <b v="0"/>
    <b v="1"/>
    <s v="music/indie rock"/>
    <n v="31"/>
    <n v="4199.6899999999996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"/>
    <n v="7798.82"/>
    <x v="4"/>
    <x v="12"/>
  </r>
  <r>
    <n v="170"/>
    <s v="Summers, Gallegos and Stein"/>
    <s v="Mandatory mobile product"/>
    <n v="188100"/>
    <n v="5528"/>
    <x v="2"/>
    <n v="67"/>
    <x v="1"/>
    <s v="USD"/>
    <n v="1501736400"/>
    <n v="1502341200"/>
    <b v="0"/>
    <b v="0"/>
    <s v="music/indie rock"/>
    <n v="3"/>
    <n v="8250.75"/>
    <x v="1"/>
    <x v="7"/>
  </r>
  <r>
    <n v="171"/>
    <s v="Blair Group"/>
    <s v="Public-key 3rdgeneration budgetary management"/>
    <n v="4900"/>
    <n v="521"/>
    <x v="2"/>
    <n v="5"/>
    <x v="1"/>
    <s v="USD"/>
    <n v="1395291600"/>
    <n v="1397192400"/>
    <b v="0"/>
    <b v="0"/>
    <s v="publishing/translations"/>
    <n v="11"/>
    <n v="10420"/>
    <x v="5"/>
    <x v="18"/>
  </r>
  <r>
    <n v="172"/>
    <s v="Nixon Inc"/>
    <s v="Centralized national firmware"/>
    <n v="800"/>
    <n v="663"/>
    <x v="2"/>
    <n v="26"/>
    <x v="1"/>
    <s v="USD"/>
    <n v="1405746000"/>
    <n v="1407042000"/>
    <b v="0"/>
    <b v="1"/>
    <s v="film &amp; video/documentary"/>
    <n v="83"/>
    <n v="2550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"/>
    <n v="10098.33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5"/>
    <n v="11183.33"/>
    <x v="2"/>
    <x v="8"/>
  </r>
  <r>
    <n v="175"/>
    <s v="Jones, Contreras and Burnett"/>
    <s v="Sharable intangible migration"/>
    <n v="181200"/>
    <n v="47459"/>
    <x v="2"/>
    <n v="1130"/>
    <x v="1"/>
    <s v="USD"/>
    <n v="1472619600"/>
    <n v="1474261200"/>
    <b v="0"/>
    <b v="0"/>
    <s v="theater/plays"/>
    <n v="26"/>
    <n v="4199.91"/>
    <x v="3"/>
    <x v="3"/>
  </r>
  <r>
    <n v="176"/>
    <s v="Stone-Orozco"/>
    <s v="Proactive scalable Graphical User Interface"/>
    <n v="115000"/>
    <n v="86060"/>
    <x v="2"/>
    <n v="782"/>
    <x v="1"/>
    <s v="USD"/>
    <n v="1472878800"/>
    <n v="1473656400"/>
    <b v="0"/>
    <b v="0"/>
    <s v="theater/plays"/>
    <n v="75"/>
    <n v="11005.12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"/>
    <n v="5899.71"/>
    <x v="3"/>
    <x v="3"/>
  </r>
  <r>
    <n v="178"/>
    <s v="Alexander-Williams"/>
    <s v="Triple-buffered cohesive structure"/>
    <n v="7200"/>
    <n v="6927"/>
    <x v="2"/>
    <n v="210"/>
    <x v="1"/>
    <s v="USD"/>
    <n v="1505970000"/>
    <n v="1506747600"/>
    <b v="0"/>
    <b v="0"/>
    <s v="food/food trucks"/>
    <n v="96"/>
    <n v="3298.57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8"/>
    <n v="4500.57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"/>
    <n v="8198.2000000000007"/>
    <x v="2"/>
    <x v="8"/>
  </r>
  <r>
    <n v="181"/>
    <s v="Daniels, Rose and Tyler"/>
    <s v="Centralized global approach"/>
    <n v="8600"/>
    <n v="5315"/>
    <x v="2"/>
    <n v="136"/>
    <x v="1"/>
    <s v="USD"/>
    <n v="1507093200"/>
    <n v="1508648400"/>
    <b v="0"/>
    <b v="0"/>
    <s v="technology/web"/>
    <n v="62"/>
    <n v="3908.09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"/>
    <n v="5899.64"/>
    <x v="3"/>
    <x v="3"/>
  </r>
  <r>
    <n v="183"/>
    <s v="Rogers, Huerta and Medina"/>
    <s v="Pre-emptive bandwidth-monitored instruction set"/>
    <n v="5100"/>
    <n v="3525"/>
    <x v="2"/>
    <n v="86"/>
    <x v="0"/>
    <s v="CAD"/>
    <n v="1284008400"/>
    <n v="1285131600"/>
    <b v="0"/>
    <b v="0"/>
    <s v="music/rock"/>
    <n v="69"/>
    <n v="4098.84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"/>
    <n v="3102.94"/>
    <x v="3"/>
    <x v="3"/>
  </r>
  <r>
    <n v="185"/>
    <s v="Bailey PLC"/>
    <s v="Innovative actuating conglomeration"/>
    <n v="1000"/>
    <n v="718"/>
    <x v="2"/>
    <n v="19"/>
    <x v="1"/>
    <s v="USD"/>
    <n v="1526187600"/>
    <n v="1527138000"/>
    <b v="0"/>
    <b v="0"/>
    <s v="film &amp; video/television"/>
    <n v="72"/>
    <n v="3778.95"/>
    <x v="4"/>
    <x v="19"/>
  </r>
  <r>
    <n v="186"/>
    <s v="Parker Group"/>
    <s v="Grass-roots foreground policy"/>
    <n v="88800"/>
    <n v="28358"/>
    <x v="2"/>
    <n v="886"/>
    <x v="1"/>
    <s v="USD"/>
    <n v="1400821200"/>
    <n v="1402117200"/>
    <b v="0"/>
    <b v="0"/>
    <s v="theater/plays"/>
    <n v="32"/>
    <n v="3200.6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30"/>
    <n v="9596.67"/>
    <x v="4"/>
    <x v="12"/>
  </r>
  <r>
    <n v="188"/>
    <s v="Walker, Jones and Rodriguez"/>
    <s v="Networked didactic info-mediaries"/>
    <n v="8200"/>
    <n v="2625"/>
    <x v="2"/>
    <n v="35"/>
    <x v="6"/>
    <s v="EUR"/>
    <n v="1417500000"/>
    <n v="1417586400"/>
    <b v="0"/>
    <b v="0"/>
    <s v="theater/plays"/>
    <n v="32"/>
    <n v="7500"/>
    <x v="3"/>
    <x v="3"/>
  </r>
  <r>
    <n v="189"/>
    <s v="Anthony-Shaw"/>
    <s v="Switchable contextually-based access"/>
    <n v="191300"/>
    <n v="45004"/>
    <x v="4"/>
    <n v="441"/>
    <x v="1"/>
    <s v="USD"/>
    <n v="1457071200"/>
    <n v="1457071200"/>
    <b v="0"/>
    <b v="0"/>
    <s v="theater/plays"/>
    <n v="24"/>
    <n v="10204.99"/>
    <x v="3"/>
    <x v="3"/>
  </r>
  <r>
    <n v="190"/>
    <s v="Cook LLC"/>
    <s v="Up-sized dynamic throughput"/>
    <n v="3700"/>
    <n v="2538"/>
    <x v="2"/>
    <n v="24"/>
    <x v="1"/>
    <s v="USD"/>
    <n v="1370322000"/>
    <n v="1370408400"/>
    <b v="0"/>
    <b v="1"/>
    <s v="theater/plays"/>
    <n v="69"/>
    <n v="10575"/>
    <x v="3"/>
    <x v="3"/>
  </r>
  <r>
    <n v="191"/>
    <s v="Sutton PLC"/>
    <s v="Mandatory reciprocal superstructure"/>
    <n v="8400"/>
    <n v="3188"/>
    <x v="2"/>
    <n v="86"/>
    <x v="6"/>
    <s v="EUR"/>
    <n v="1552366800"/>
    <n v="1552626000"/>
    <b v="0"/>
    <b v="0"/>
    <s v="theater/plays"/>
    <n v="38"/>
    <n v="3706.98"/>
    <x v="3"/>
    <x v="3"/>
  </r>
  <r>
    <n v="192"/>
    <s v="Long, Morgan and Mitchell"/>
    <s v="Upgradable 4thgeneration productivity"/>
    <n v="42600"/>
    <n v="8517"/>
    <x v="2"/>
    <n v="243"/>
    <x v="1"/>
    <s v="USD"/>
    <n v="1403845200"/>
    <n v="1404190800"/>
    <b v="0"/>
    <b v="0"/>
    <s v="music/rock"/>
    <n v="20"/>
    <n v="3504.94"/>
    <x v="1"/>
    <x v="1"/>
  </r>
  <r>
    <n v="193"/>
    <s v="Calhoun, Rogers and Long"/>
    <s v="Progressive discrete hub"/>
    <n v="6600"/>
    <n v="3012"/>
    <x v="2"/>
    <n v="65"/>
    <x v="1"/>
    <s v="USD"/>
    <n v="1523163600"/>
    <n v="1523509200"/>
    <b v="1"/>
    <b v="0"/>
    <s v="music/indie rock"/>
    <n v="46"/>
    <n v="4633.850000000000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3"/>
    <n v="6917.46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2"/>
    <n v="10907.82"/>
    <x v="1"/>
    <x v="5"/>
  </r>
  <r>
    <n v="196"/>
    <s v="King Inc"/>
    <s v="Organic bandwidth-monitored frame"/>
    <n v="8200"/>
    <n v="5178"/>
    <x v="2"/>
    <n v="100"/>
    <x v="3"/>
    <s v="DKK"/>
    <n v="1472878800"/>
    <n v="1474520400"/>
    <b v="0"/>
    <b v="0"/>
    <s v="technology/wearables"/>
    <n v="63"/>
    <n v="51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"/>
    <n v="8201.01"/>
    <x v="4"/>
    <x v="6"/>
  </r>
  <r>
    <n v="198"/>
    <s v="Palmer Inc"/>
    <s v="Universal multi-state capability"/>
    <n v="63200"/>
    <n v="6041"/>
    <x v="2"/>
    <n v="168"/>
    <x v="1"/>
    <s v="USD"/>
    <n v="1281070800"/>
    <n v="1283576400"/>
    <b v="0"/>
    <b v="0"/>
    <s v="music/electric music"/>
    <n v="10"/>
    <n v="3595.83"/>
    <x v="1"/>
    <x v="5"/>
  </r>
  <r>
    <n v="199"/>
    <s v="Hull, Baker and Martinez"/>
    <s v="Digitized reciprocal infrastructure"/>
    <n v="1800"/>
    <n v="968"/>
    <x v="2"/>
    <n v="13"/>
    <x v="1"/>
    <s v="USD"/>
    <n v="1436245200"/>
    <n v="1436590800"/>
    <b v="0"/>
    <b v="0"/>
    <s v="music/rock"/>
    <n v="54"/>
    <n v="7446.15"/>
    <x v="1"/>
    <x v="1"/>
  </r>
  <r>
    <n v="200"/>
    <s v="Becker, Rice and White"/>
    <s v="Reduced dedicated capability"/>
    <n v="100"/>
    <n v="2"/>
    <x v="2"/>
    <n v="1"/>
    <x v="0"/>
    <s v="CAD"/>
    <n v="1269493200"/>
    <n v="1270443600"/>
    <b v="0"/>
    <b v="0"/>
    <s v="theater/plays"/>
    <n v="2"/>
    <n v="200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"/>
    <n v="9111.4599999999991"/>
    <x v="2"/>
    <x v="2"/>
  </r>
  <r>
    <n v="202"/>
    <s v="Mcknight-Freeman"/>
    <s v="Upgradable scalable methodology"/>
    <n v="8300"/>
    <n v="6543"/>
    <x v="4"/>
    <n v="82"/>
    <x v="1"/>
    <s v="USD"/>
    <n v="1317531600"/>
    <n v="1317877200"/>
    <b v="0"/>
    <b v="0"/>
    <s v="food/food trucks"/>
    <n v="79"/>
    <n v="7979.27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"/>
    <n v="4299.9799999999996"/>
    <x v="3"/>
    <x v="3"/>
  </r>
  <r>
    <n v="204"/>
    <s v="Daniel-Luna"/>
    <s v="Mandatory multimedia leverage"/>
    <n v="75000"/>
    <n v="2529"/>
    <x v="2"/>
    <n v="40"/>
    <x v="1"/>
    <s v="USD"/>
    <n v="1301806800"/>
    <n v="1302670800"/>
    <b v="0"/>
    <b v="0"/>
    <s v="music/jazz"/>
    <n v="3"/>
    <n v="6322.5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2"/>
    <n v="7017.5"/>
    <x v="3"/>
    <x v="3"/>
  </r>
  <r>
    <n v="206"/>
    <s v="Austin, Baker and Kelley"/>
    <s v="Fundamental grid-enabled strategy"/>
    <n v="9000"/>
    <n v="3496"/>
    <x v="4"/>
    <n v="57"/>
    <x v="1"/>
    <s v="USD"/>
    <n v="1267250400"/>
    <n v="1268028000"/>
    <b v="0"/>
    <b v="0"/>
    <s v="publishing/fiction"/>
    <n v="39"/>
    <n v="6133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6"/>
    <n v="9900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"/>
    <n v="9698.49"/>
    <x v="4"/>
    <x v="4"/>
  </r>
  <r>
    <n v="209"/>
    <s v="Warren Ltd"/>
    <s v="Distributed system-worthy application"/>
    <n v="194500"/>
    <n v="41212"/>
    <x v="3"/>
    <n v="808"/>
    <x v="2"/>
    <s v="AUD"/>
    <n v="1462510800"/>
    <n v="1463115600"/>
    <b v="0"/>
    <b v="0"/>
    <s v="film &amp; video/documentary"/>
    <n v="21"/>
    <n v="5100.5"/>
    <x v="4"/>
    <x v="4"/>
  </r>
  <r>
    <n v="210"/>
    <s v="Schultz Inc"/>
    <s v="Synergistic tertiary time-frame"/>
    <n v="9400"/>
    <n v="6338"/>
    <x v="2"/>
    <n v="226"/>
    <x v="3"/>
    <s v="DKK"/>
    <n v="1488520800"/>
    <n v="1490850000"/>
    <b v="0"/>
    <b v="0"/>
    <s v="film &amp; video/science fiction"/>
    <n v="67"/>
    <n v="2804.42"/>
    <x v="4"/>
    <x v="22"/>
  </r>
  <r>
    <n v="211"/>
    <s v="Thompson LLC"/>
    <s v="Customer-focused impactful benchmark"/>
    <n v="104400"/>
    <n v="99100"/>
    <x v="2"/>
    <n v="1625"/>
    <x v="1"/>
    <s v="USD"/>
    <n v="1377579600"/>
    <n v="1379653200"/>
    <b v="0"/>
    <b v="0"/>
    <s v="theater/plays"/>
    <n v="95"/>
    <n v="6098.46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2"/>
    <n v="7321.43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"/>
    <n v="3999.74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"/>
    <n v="8681.2099999999991"/>
    <x v="1"/>
    <x v="1"/>
  </r>
  <r>
    <n v="215"/>
    <s v="Vargas, Banks and Palmer"/>
    <s v="Extended 24/7 implementation"/>
    <n v="156800"/>
    <n v="6024"/>
    <x v="2"/>
    <n v="143"/>
    <x v="1"/>
    <s v="USD"/>
    <n v="1550037600"/>
    <n v="1550210400"/>
    <b v="0"/>
    <b v="0"/>
    <s v="theater/plays"/>
    <n v="4"/>
    <n v="4212.59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"/>
    <n v="10397.85"/>
    <x v="3"/>
    <x v="3"/>
  </r>
  <r>
    <n v="217"/>
    <s v="Moore, Dudley and Navarro"/>
    <s v="Organic multi-tasking focus group"/>
    <n v="129400"/>
    <n v="57911"/>
    <x v="2"/>
    <n v="934"/>
    <x v="1"/>
    <s v="USD"/>
    <n v="1556427600"/>
    <n v="1557205200"/>
    <b v="0"/>
    <b v="0"/>
    <s v="film &amp; video/science fiction"/>
    <n v="45"/>
    <n v="6200.3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6"/>
    <n v="3100.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"/>
    <n v="8999.16"/>
    <x v="4"/>
    <x v="10"/>
  </r>
  <r>
    <n v="220"/>
    <s v="Owens-Le"/>
    <s v="Focused composite approach"/>
    <n v="7900"/>
    <n v="667"/>
    <x v="2"/>
    <n v="17"/>
    <x v="1"/>
    <s v="USD"/>
    <n v="1309496400"/>
    <n v="1311051600"/>
    <b v="1"/>
    <b v="0"/>
    <s v="theater/plays"/>
    <n v="8"/>
    <n v="3923.53"/>
    <x v="3"/>
    <x v="3"/>
  </r>
  <r>
    <n v="221"/>
    <s v="Huff LLC"/>
    <s v="Face-to-face clear-thinking Local Area Network"/>
    <n v="121500"/>
    <n v="119830"/>
    <x v="2"/>
    <n v="2179"/>
    <x v="1"/>
    <s v="USD"/>
    <n v="1340254800"/>
    <n v="1340427600"/>
    <b v="1"/>
    <b v="0"/>
    <s v="food/food trucks"/>
    <n v="99"/>
    <n v="5499.31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8"/>
    <n v="4799.28"/>
    <x v="7"/>
    <x v="14"/>
  </r>
  <r>
    <n v="223"/>
    <s v="Chavez, Garcia and Cantu"/>
    <s v="Synergistic explicit capability"/>
    <n v="87300"/>
    <n v="81897"/>
    <x v="2"/>
    <n v="931"/>
    <x v="1"/>
    <s v="USD"/>
    <n v="1458104400"/>
    <n v="1459314000"/>
    <b v="0"/>
    <b v="0"/>
    <s v="theater/plays"/>
    <n v="94"/>
    <n v="8796.6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4"/>
    <n v="5199.9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"/>
    <n v="2999.97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7"/>
    <n v="9820.540000000000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9"/>
    <n v="10896.18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20"/>
    <n v="6699.84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4"/>
    <n v="6499.33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"/>
    <n v="9984.16"/>
    <x v="6"/>
    <x v="11"/>
  </r>
  <r>
    <n v="231"/>
    <s v="Williams, Carter and Gonzalez"/>
    <s v="Cross-platform uniform hardware"/>
    <n v="7200"/>
    <n v="5523"/>
    <x v="4"/>
    <n v="67"/>
    <x v="1"/>
    <s v="USD"/>
    <n v="1369112400"/>
    <n v="1374123600"/>
    <b v="0"/>
    <b v="0"/>
    <s v="theater/plays"/>
    <n v="77"/>
    <n v="8243.2800000000007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"/>
    <n v="6329.35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8"/>
    <n v="9677.42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"/>
    <n v="5490.6"/>
    <x v="6"/>
    <x v="11"/>
  </r>
  <r>
    <n v="235"/>
    <s v="Lee, Ali and Guzman"/>
    <s v="Polarized upward-trending Local Area Network"/>
    <n v="8600"/>
    <n v="3589"/>
    <x v="2"/>
    <n v="92"/>
    <x v="1"/>
    <s v="USD"/>
    <n v="1486965600"/>
    <n v="1487397600"/>
    <b v="0"/>
    <b v="0"/>
    <s v="film &amp; video/animation"/>
    <n v="42"/>
    <n v="3901.09"/>
    <x v="4"/>
    <x v="10"/>
  </r>
  <r>
    <n v="236"/>
    <s v="Gallegos-Cobb"/>
    <s v="Object-based directional function"/>
    <n v="39500"/>
    <n v="4323"/>
    <x v="2"/>
    <n v="57"/>
    <x v="2"/>
    <s v="AUD"/>
    <n v="1561438800"/>
    <n v="1562043600"/>
    <b v="0"/>
    <b v="1"/>
    <s v="music/rock"/>
    <n v="11"/>
    <n v="7584.21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"/>
    <n v="4505.17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"/>
    <n v="10451.549999999999"/>
    <x v="3"/>
    <x v="3"/>
  </r>
  <r>
    <n v="239"/>
    <s v="Mason-Sanders"/>
    <s v="Networked web-enabled instruction set"/>
    <n v="3200"/>
    <n v="3127"/>
    <x v="2"/>
    <n v="41"/>
    <x v="1"/>
    <s v="USD"/>
    <n v="1440824400"/>
    <n v="1441170000"/>
    <b v="0"/>
    <b v="0"/>
    <s v="technology/wearables"/>
    <n v="98"/>
    <n v="7626.83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9"/>
    <n v="6901.57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2"/>
    <n v="10197.6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8"/>
    <n v="4291.6000000000004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"/>
    <n v="4302.5200000000004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70"/>
    <n v="7524.5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"/>
    <n v="6902.3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6"/>
    <n v="6598.6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3"/>
    <n v="9801.3799999999992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"/>
    <n v="6010.55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"/>
    <n v="2600.08"/>
    <x v="5"/>
    <x v="18"/>
  </r>
  <r>
    <n v="250"/>
    <s v="Robbins and Sons"/>
    <s v="Future-proofed directional synergy"/>
    <n v="100"/>
    <n v="3"/>
    <x v="2"/>
    <n v="1"/>
    <x v="1"/>
    <s v="USD"/>
    <n v="1264399200"/>
    <n v="1267423200"/>
    <b v="0"/>
    <b v="0"/>
    <s v="music/rock"/>
    <n v="3"/>
    <n v="300"/>
    <x v="1"/>
    <x v="1"/>
  </r>
  <r>
    <n v="251"/>
    <s v="Singleton Ltd"/>
    <s v="Enhanced user-facing function"/>
    <n v="7100"/>
    <n v="3840"/>
    <x v="2"/>
    <n v="101"/>
    <x v="1"/>
    <s v="USD"/>
    <n v="1355032800"/>
    <n v="1355205600"/>
    <b v="0"/>
    <b v="0"/>
    <s v="theater/plays"/>
    <n v="54"/>
    <n v="3801.9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"/>
    <n v="10615.25"/>
    <x v="3"/>
    <x v="3"/>
  </r>
  <r>
    <n v="253"/>
    <s v="Rogers, Jacobs and Jackson"/>
    <s v="Upgradable multi-state instruction set"/>
    <n v="121500"/>
    <n v="108161"/>
    <x v="2"/>
    <n v="1335"/>
    <x v="0"/>
    <s v="CAD"/>
    <n v="1302238800"/>
    <n v="1303275600"/>
    <b v="0"/>
    <b v="0"/>
    <s v="film &amp; video/drama"/>
    <n v="89"/>
    <n v="8101.95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5"/>
    <n v="9664.77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"/>
    <n v="5700.35"/>
    <x v="1"/>
    <x v="1"/>
  </r>
  <r>
    <n v="256"/>
    <s v="Smith-Reid"/>
    <s v="Optimized actuating toolset"/>
    <n v="4100"/>
    <n v="959"/>
    <x v="2"/>
    <n v="15"/>
    <x v="4"/>
    <s v="GBP"/>
    <n v="1453615200"/>
    <n v="1456812000"/>
    <b v="0"/>
    <b v="0"/>
    <s v="music/rock"/>
    <n v="23"/>
    <n v="6393.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45.65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"/>
    <n v="7217.2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8"/>
    <n v="7793.48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8"/>
    <n v="3806.51"/>
    <x v="1"/>
    <x v="1"/>
  </r>
  <r>
    <n v="261"/>
    <s v="Mason-Smith"/>
    <s v="Reverse-engineered cohesive migration"/>
    <n v="84300"/>
    <n v="26303"/>
    <x v="2"/>
    <n v="454"/>
    <x v="1"/>
    <s v="USD"/>
    <n v="1282712400"/>
    <n v="1283058000"/>
    <b v="0"/>
    <b v="1"/>
    <s v="music/rock"/>
    <n v="31"/>
    <n v="5793.61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"/>
    <n v="4979.439999999999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1"/>
    <n v="5405.03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3"/>
    <n v="3000.27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"/>
    <n v="7012.79"/>
    <x v="3"/>
    <x v="3"/>
  </r>
  <r>
    <n v="266"/>
    <s v="Cole LLC"/>
    <s v="Proactive responsive emulation"/>
    <n v="111900"/>
    <n v="85902"/>
    <x v="2"/>
    <n v="3182"/>
    <x v="6"/>
    <s v="EUR"/>
    <n v="1415340000"/>
    <n v="1418191200"/>
    <b v="0"/>
    <b v="1"/>
    <s v="music/jazz"/>
    <n v="77"/>
    <n v="2699.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4"/>
    <n v="5199.0600000000004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1"/>
    <n v="5641.67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3"/>
    <n v="10163.219999999999"/>
    <x v="4"/>
    <x v="19"/>
  </r>
  <r>
    <n v="270"/>
    <s v="Sawyer, Horton and Williams"/>
    <s v="Triple-buffered 4thgeneration toolset"/>
    <n v="173900"/>
    <n v="47260"/>
    <x v="4"/>
    <n v="1890"/>
    <x v="1"/>
    <s v="USD"/>
    <n v="1291269600"/>
    <n v="1291442400"/>
    <b v="0"/>
    <b v="0"/>
    <s v="games/video games"/>
    <n v="27"/>
    <n v="2500.5300000000002"/>
    <x v="6"/>
    <x v="11"/>
  </r>
  <r>
    <n v="271"/>
    <s v="Foley-Cox"/>
    <s v="Progressive zero administration leverage"/>
    <n v="153700"/>
    <n v="1953"/>
    <x v="3"/>
    <n v="61"/>
    <x v="1"/>
    <s v="USD"/>
    <n v="1449468000"/>
    <n v="1452146400"/>
    <b v="0"/>
    <b v="0"/>
    <s v="photography/photography books"/>
    <n v="1"/>
    <n v="3201.64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"/>
    <n v="8202.16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"/>
    <n v="3795.74"/>
    <x v="3"/>
    <x v="3"/>
  </r>
  <r>
    <n v="274"/>
    <s v="Morgan-Jenkins"/>
    <s v="Fully-configurable background algorithm"/>
    <n v="2400"/>
    <n v="773"/>
    <x v="2"/>
    <n v="15"/>
    <x v="1"/>
    <s v="USD"/>
    <n v="1509948000"/>
    <n v="1510380000"/>
    <b v="0"/>
    <b v="0"/>
    <s v="theater/plays"/>
    <n v="32"/>
    <n v="5153.3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2"/>
    <n v="8119.83"/>
    <x v="5"/>
    <x v="18"/>
  </r>
  <r>
    <n v="276"/>
    <s v="Fields Ltd"/>
    <s v="Front-line foreground project"/>
    <n v="5500"/>
    <n v="5324"/>
    <x v="2"/>
    <n v="133"/>
    <x v="1"/>
    <s v="USD"/>
    <n v="1334811600"/>
    <n v="1335243600"/>
    <b v="0"/>
    <b v="1"/>
    <s v="games/video games"/>
    <n v="97"/>
    <n v="4003.01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"/>
    <n v="8993.98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6"/>
    <n v="9669.2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1"/>
    <n v="2501.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"/>
    <n v="3698.73"/>
    <x v="4"/>
    <x v="10"/>
  </r>
  <r>
    <n v="281"/>
    <s v="Drake PLC"/>
    <s v="Profound object-oriented paradigm"/>
    <n v="164500"/>
    <n v="150552"/>
    <x v="2"/>
    <n v="2062"/>
    <x v="1"/>
    <s v="USD"/>
    <n v="1331445600"/>
    <n v="1333256400"/>
    <b v="0"/>
    <b v="1"/>
    <s v="theater/plays"/>
    <n v="92"/>
    <n v="7301.26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"/>
    <n v="6824.06"/>
    <x v="4"/>
    <x v="19"/>
  </r>
  <r>
    <n v="283"/>
    <s v="Lucas-Mullins"/>
    <s v="Business-focused dynamic instruction set"/>
    <n v="8100"/>
    <n v="1517"/>
    <x v="2"/>
    <n v="29"/>
    <x v="3"/>
    <s v="DKK"/>
    <n v="1464584400"/>
    <n v="1465016400"/>
    <b v="0"/>
    <b v="0"/>
    <s v="music/rock"/>
    <n v="19"/>
    <n v="5231.03"/>
    <x v="1"/>
    <x v="1"/>
  </r>
  <r>
    <n v="284"/>
    <s v="Tran LLC"/>
    <s v="Ameliorated fresh-thinking protocol"/>
    <n v="9800"/>
    <n v="8153"/>
    <x v="2"/>
    <n v="132"/>
    <x v="1"/>
    <s v="USD"/>
    <n v="1335848400"/>
    <n v="1336280400"/>
    <b v="0"/>
    <b v="0"/>
    <s v="technology/web"/>
    <n v="83"/>
    <n v="6176.52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"/>
    <n v="2502.7600000000002"/>
    <x v="3"/>
    <x v="3"/>
  </r>
  <r>
    <n v="286"/>
    <s v="Obrien-Aguirre"/>
    <s v="Devolved uniform complexity"/>
    <n v="112100"/>
    <n v="19557"/>
    <x v="4"/>
    <n v="184"/>
    <x v="1"/>
    <s v="USD"/>
    <n v="1479880800"/>
    <n v="1480485600"/>
    <b v="0"/>
    <b v="0"/>
    <s v="theater/plays"/>
    <n v="17"/>
    <n v="10628.8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10"/>
    <n v="7507.39"/>
    <x v="1"/>
    <x v="5"/>
  </r>
  <r>
    <n v="288"/>
    <s v="Garcia Ltd"/>
    <s v="Secured global success"/>
    <n v="5600"/>
    <n v="5476"/>
    <x v="2"/>
    <n v="137"/>
    <x v="3"/>
    <s v="DKK"/>
    <n v="1331701200"/>
    <n v="1331787600"/>
    <b v="0"/>
    <b v="1"/>
    <s v="music/metal"/>
    <n v="98"/>
    <n v="3997.0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"/>
    <n v="3998.22"/>
    <x v="3"/>
    <x v="3"/>
  </r>
  <r>
    <n v="290"/>
    <s v="Wilson, Hall and Osborne"/>
    <s v="Advanced global data-warehouse"/>
    <n v="168600"/>
    <n v="91722"/>
    <x v="2"/>
    <n v="908"/>
    <x v="1"/>
    <s v="USD"/>
    <n v="1368162000"/>
    <n v="1370926800"/>
    <b v="0"/>
    <b v="1"/>
    <s v="film &amp; video/documentary"/>
    <n v="54"/>
    <n v="10101.540000000001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7"/>
    <n v="7681.31"/>
    <x v="2"/>
    <x v="2"/>
  </r>
  <r>
    <n v="292"/>
    <s v="Ho-Harris"/>
    <s v="Versatile cohesive encoding"/>
    <n v="7300"/>
    <n v="717"/>
    <x v="2"/>
    <n v="10"/>
    <x v="1"/>
    <s v="USD"/>
    <n v="1331874000"/>
    <n v="1333429200"/>
    <b v="0"/>
    <b v="0"/>
    <s v="food/food trucks"/>
    <n v="10"/>
    <n v="7170"/>
    <x v="0"/>
    <x v="0"/>
  </r>
  <r>
    <n v="293"/>
    <s v="Ross Group"/>
    <s v="Organized executive solution"/>
    <n v="6500"/>
    <n v="1065"/>
    <x v="4"/>
    <n v="32"/>
    <x v="6"/>
    <s v="EUR"/>
    <n v="1286254800"/>
    <n v="1287032400"/>
    <b v="0"/>
    <b v="0"/>
    <s v="theater/plays"/>
    <n v="16"/>
    <n v="3328.13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40"/>
    <n v="4392.3500000000004"/>
    <x v="3"/>
    <x v="3"/>
  </r>
  <r>
    <n v="295"/>
    <s v="Smith, Jackson and Herrera"/>
    <s v="Enterprise-wide intermediate middleware"/>
    <n v="192900"/>
    <n v="68769"/>
    <x v="2"/>
    <n v="1910"/>
    <x v="5"/>
    <s v="CHF"/>
    <n v="1381813200"/>
    <n v="1383976800"/>
    <b v="0"/>
    <b v="0"/>
    <s v="theater/plays"/>
    <n v="36"/>
    <n v="3600.47"/>
    <x v="3"/>
    <x v="3"/>
  </r>
  <r>
    <n v="296"/>
    <s v="Smith-Hess"/>
    <s v="Grass-roots real-time Local Area Network"/>
    <n v="6100"/>
    <n v="3352"/>
    <x v="2"/>
    <n v="38"/>
    <x v="2"/>
    <s v="AUD"/>
    <n v="1548655200"/>
    <n v="1550556000"/>
    <b v="0"/>
    <b v="0"/>
    <s v="theater/plays"/>
    <n v="55"/>
    <n v="8821.0499999999993"/>
    <x v="3"/>
    <x v="3"/>
  </r>
  <r>
    <n v="297"/>
    <s v="Brown, Herring and Bass"/>
    <s v="Organized client-driven capacity"/>
    <n v="7200"/>
    <n v="6785"/>
    <x v="2"/>
    <n v="104"/>
    <x v="2"/>
    <s v="AUD"/>
    <n v="1389679200"/>
    <n v="1390456800"/>
    <b v="0"/>
    <b v="1"/>
    <s v="theater/plays"/>
    <n v="94"/>
    <n v="6524.04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4"/>
    <n v="6995.83"/>
    <x v="1"/>
    <x v="1"/>
  </r>
  <r>
    <n v="299"/>
    <s v="Ramsey and Sons"/>
    <s v="Grass-roots contextually-based algorithm"/>
    <n v="3800"/>
    <n v="1954"/>
    <x v="2"/>
    <n v="49"/>
    <x v="1"/>
    <s v="USD"/>
    <n v="1456984800"/>
    <n v="1461819600"/>
    <b v="0"/>
    <b v="0"/>
    <s v="food/food trucks"/>
    <n v="51"/>
    <n v="3987.76"/>
    <x v="0"/>
    <x v="0"/>
  </r>
  <r>
    <n v="300"/>
    <s v="Cooke PLC"/>
    <s v="Focused executive core"/>
    <n v="100"/>
    <n v="5"/>
    <x v="2"/>
    <n v="1"/>
    <x v="3"/>
    <s v="DKK"/>
    <n v="1504069200"/>
    <n v="1504155600"/>
    <b v="0"/>
    <b v="1"/>
    <s v="publishing/nonfiction"/>
    <n v="5"/>
    <n v="500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5"/>
    <n v="4102.37"/>
    <x v="4"/>
    <x v="4"/>
  </r>
  <r>
    <n v="302"/>
    <s v="Ferguson, Collins and Mata"/>
    <s v="Customizable bi-directional hardware"/>
    <n v="76100"/>
    <n v="24234"/>
    <x v="2"/>
    <n v="245"/>
    <x v="1"/>
    <s v="USD"/>
    <n v="1535864400"/>
    <n v="1537074000"/>
    <b v="0"/>
    <b v="0"/>
    <s v="theater/plays"/>
    <n v="32"/>
    <n v="9891.43"/>
    <x v="3"/>
    <x v="3"/>
  </r>
  <r>
    <n v="303"/>
    <s v="Guerrero, Flores and Jenkins"/>
    <s v="Networked optimal architecture"/>
    <n v="3400"/>
    <n v="2809"/>
    <x v="2"/>
    <n v="32"/>
    <x v="1"/>
    <s v="USD"/>
    <n v="1452146400"/>
    <n v="1452578400"/>
    <b v="0"/>
    <b v="0"/>
    <s v="music/indie rock"/>
    <n v="83"/>
    <n v="8778.1299999999992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"/>
    <n v="8076.7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"/>
    <n v="9428.24"/>
    <x v="3"/>
    <x v="3"/>
  </r>
  <r>
    <n v="306"/>
    <s v="Rush, Reed and Hall"/>
    <s v="Enterprise-wide 3rdgeneration knowledge user"/>
    <n v="6500"/>
    <n v="514"/>
    <x v="2"/>
    <n v="7"/>
    <x v="1"/>
    <s v="USD"/>
    <n v="1500008400"/>
    <n v="1500267600"/>
    <b v="0"/>
    <b v="1"/>
    <s v="theater/plays"/>
    <n v="8"/>
    <n v="7342.86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"/>
    <n v="6596.81"/>
    <x v="5"/>
    <x v="13"/>
  </r>
  <r>
    <n v="308"/>
    <s v="Davis Ltd"/>
    <s v="Grass-roots optimizing projection"/>
    <n v="118200"/>
    <n v="87560"/>
    <x v="2"/>
    <n v="803"/>
    <x v="1"/>
    <s v="USD"/>
    <n v="1303102800"/>
    <n v="1303189200"/>
    <b v="0"/>
    <b v="0"/>
    <s v="theater/plays"/>
    <n v="74"/>
    <n v="10904.11"/>
    <x v="3"/>
    <x v="3"/>
  </r>
  <r>
    <n v="309"/>
    <s v="Harris-Perry"/>
    <s v="User-centric 6thgeneration attitude"/>
    <n v="4100"/>
    <n v="3087"/>
    <x v="4"/>
    <n v="75"/>
    <x v="1"/>
    <s v="USD"/>
    <n v="1316581200"/>
    <n v="1318309200"/>
    <b v="0"/>
    <b v="1"/>
    <s v="music/indie rock"/>
    <n v="75"/>
    <n v="4116"/>
    <x v="1"/>
    <x v="7"/>
  </r>
  <r>
    <n v="310"/>
    <s v="Velazquez, Hunt and Ortiz"/>
    <s v="Switchable zero tolerance website"/>
    <n v="7800"/>
    <n v="1586"/>
    <x v="2"/>
    <n v="16"/>
    <x v="1"/>
    <s v="USD"/>
    <n v="1270789200"/>
    <n v="1272171600"/>
    <b v="0"/>
    <b v="0"/>
    <s v="games/video games"/>
    <n v="20"/>
    <n v="9912.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"/>
    <n v="10588.43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"/>
    <n v="4899.6499999999996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"/>
    <n v="3900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5"/>
    <n v="3102.26"/>
    <x v="4"/>
    <x v="4"/>
  </r>
  <r>
    <n v="315"/>
    <s v="Lopez, Adams and Johnson"/>
    <s v="Open-source interactive knowledge user"/>
    <n v="9500"/>
    <n v="3220"/>
    <x v="2"/>
    <n v="31"/>
    <x v="1"/>
    <s v="USD"/>
    <n v="1400907600"/>
    <n v="1403413200"/>
    <b v="0"/>
    <b v="0"/>
    <s v="theater/plays"/>
    <n v="34"/>
    <n v="10387.1"/>
    <x v="3"/>
    <x v="3"/>
  </r>
  <r>
    <n v="316"/>
    <s v="Martin-Marshall"/>
    <s v="Configurable demand-driven matrix"/>
    <n v="9600"/>
    <n v="6401"/>
    <x v="2"/>
    <n v="108"/>
    <x v="6"/>
    <s v="EUR"/>
    <n v="1574143200"/>
    <n v="1574229600"/>
    <b v="0"/>
    <b v="1"/>
    <s v="food/food trucks"/>
    <n v="67"/>
    <n v="5926.85"/>
    <x v="0"/>
    <x v="0"/>
  </r>
  <r>
    <n v="317"/>
    <s v="Summers PLC"/>
    <s v="Cross-group coherent hierarchy"/>
    <n v="6600"/>
    <n v="1269"/>
    <x v="2"/>
    <n v="30"/>
    <x v="1"/>
    <s v="USD"/>
    <n v="1494738000"/>
    <n v="1495861200"/>
    <b v="0"/>
    <b v="0"/>
    <s v="theater/plays"/>
    <n v="19"/>
    <n v="4230"/>
    <x v="3"/>
    <x v="3"/>
  </r>
  <r>
    <n v="318"/>
    <s v="Young, Hart and Ryan"/>
    <s v="Decentralized demand-driven open system"/>
    <n v="5700"/>
    <n v="903"/>
    <x v="2"/>
    <n v="17"/>
    <x v="1"/>
    <s v="USD"/>
    <n v="1392357600"/>
    <n v="1392530400"/>
    <b v="0"/>
    <b v="0"/>
    <s v="music/rock"/>
    <n v="16"/>
    <n v="5311.76"/>
    <x v="1"/>
    <x v="1"/>
  </r>
  <r>
    <n v="319"/>
    <s v="Mills Group"/>
    <s v="Advanced empowering matrix"/>
    <n v="8400"/>
    <n v="3251"/>
    <x v="4"/>
    <n v="64"/>
    <x v="1"/>
    <s v="USD"/>
    <n v="1281589200"/>
    <n v="1283662800"/>
    <b v="0"/>
    <b v="0"/>
    <s v="technology/web"/>
    <n v="39"/>
    <n v="5079.6899999999996"/>
    <x v="2"/>
    <x v="2"/>
  </r>
  <r>
    <n v="320"/>
    <s v="Sandoval-Powell"/>
    <s v="Phased holistic implementation"/>
    <n v="84400"/>
    <n v="8092"/>
    <x v="2"/>
    <n v="80"/>
    <x v="1"/>
    <s v="USD"/>
    <n v="1305003600"/>
    <n v="1305781200"/>
    <b v="0"/>
    <b v="0"/>
    <s v="publishing/fiction"/>
    <n v="10"/>
    <n v="10115"/>
    <x v="5"/>
    <x v="13"/>
  </r>
  <r>
    <n v="321"/>
    <s v="Mills, Frazier and Perez"/>
    <s v="Proactive attitude-oriented knowledge user"/>
    <n v="170400"/>
    <n v="160422"/>
    <x v="2"/>
    <n v="2468"/>
    <x v="1"/>
    <s v="USD"/>
    <n v="1301634000"/>
    <n v="1302325200"/>
    <b v="0"/>
    <b v="0"/>
    <s v="film &amp; video/shorts"/>
    <n v="94"/>
    <n v="6500.0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7"/>
    <n v="3799.86"/>
    <x v="3"/>
    <x v="3"/>
  </r>
  <r>
    <n v="323"/>
    <s v="Cole, Smith and Wood"/>
    <s v="Integrated zero-defect help-desk"/>
    <n v="8900"/>
    <n v="2148"/>
    <x v="2"/>
    <n v="26"/>
    <x v="4"/>
    <s v="GBP"/>
    <n v="1395896400"/>
    <n v="1396069200"/>
    <b v="0"/>
    <b v="0"/>
    <s v="film &amp; video/documentary"/>
    <n v="24"/>
    <n v="8261.5400000000009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"/>
    <n v="3794.14"/>
    <x v="3"/>
    <x v="3"/>
  </r>
  <r>
    <n v="325"/>
    <s v="Saunders Group"/>
    <s v="Programmable systemic implementation"/>
    <n v="6500"/>
    <n v="5897"/>
    <x v="2"/>
    <n v="73"/>
    <x v="1"/>
    <s v="USD"/>
    <n v="1529125200"/>
    <n v="1531112400"/>
    <b v="0"/>
    <b v="1"/>
    <s v="theater/plays"/>
    <n v="91"/>
    <n v="8078.08"/>
    <x v="3"/>
    <x v="3"/>
  </r>
  <r>
    <n v="326"/>
    <s v="Pham, Avila and Nash"/>
    <s v="Multi-channeled next generation architecture"/>
    <n v="7200"/>
    <n v="3326"/>
    <x v="2"/>
    <n v="128"/>
    <x v="1"/>
    <s v="USD"/>
    <n v="1451109600"/>
    <n v="1451628000"/>
    <b v="0"/>
    <b v="0"/>
    <s v="film &amp; video/animation"/>
    <n v="46"/>
    <n v="2598.44"/>
    <x v="4"/>
    <x v="10"/>
  </r>
  <r>
    <n v="327"/>
    <s v="Patterson, Salinas and Lucas"/>
    <s v="Digitized 3rdgeneration encoding"/>
    <n v="2600"/>
    <n v="1002"/>
    <x v="2"/>
    <n v="33"/>
    <x v="1"/>
    <s v="USD"/>
    <n v="1566968400"/>
    <n v="1567314000"/>
    <b v="0"/>
    <b v="1"/>
    <s v="theater/plays"/>
    <n v="39"/>
    <n v="3036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4"/>
    <n v="5400.49"/>
    <x v="1"/>
    <x v="1"/>
  </r>
  <r>
    <n v="329"/>
    <s v="Willis and Sons"/>
    <s v="Fundamental incremental database"/>
    <n v="93800"/>
    <n v="21477"/>
    <x v="3"/>
    <n v="211"/>
    <x v="1"/>
    <s v="USD"/>
    <n v="1481522400"/>
    <n v="1482472800"/>
    <b v="0"/>
    <b v="0"/>
    <s v="games/video games"/>
    <n v="23"/>
    <n v="10178.67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5"/>
    <n v="4500.3599999999997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4"/>
    <n v="7706.84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0"/>
    <n v="8807.66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4"/>
    <n v="4703.56000000000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7"/>
    <n v="11099.55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"/>
    <n v="8700.31"/>
    <x v="1"/>
    <x v="1"/>
  </r>
  <r>
    <n v="336"/>
    <s v="Nunez Inc"/>
    <s v="Customizable intangible capability"/>
    <n v="70700"/>
    <n v="68602"/>
    <x v="2"/>
    <n v="1072"/>
    <x v="1"/>
    <s v="USD"/>
    <n v="1292392800"/>
    <n v="1292479200"/>
    <b v="0"/>
    <b v="1"/>
    <s v="music/rock"/>
    <n v="97"/>
    <n v="6399.44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3"/>
    <n v="10599.45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"/>
    <n v="7398.93"/>
    <x v="3"/>
    <x v="3"/>
  </r>
  <r>
    <n v="339"/>
    <s v="Lewis, Taylor and Rivers"/>
    <s v="Front-line transitional algorithm"/>
    <n v="136300"/>
    <n v="108974"/>
    <x v="4"/>
    <n v="1297"/>
    <x v="0"/>
    <s v="CAD"/>
    <n v="1501650000"/>
    <n v="1502859600"/>
    <b v="0"/>
    <b v="0"/>
    <s v="theater/plays"/>
    <n v="80"/>
    <n v="8402"/>
    <x v="3"/>
    <x v="3"/>
  </r>
  <r>
    <n v="340"/>
    <s v="Butler, Henry and Espinoza"/>
    <s v="Switchable didactic matrices"/>
    <n v="37100"/>
    <n v="34964"/>
    <x v="2"/>
    <n v="393"/>
    <x v="1"/>
    <s v="USD"/>
    <n v="1323669600"/>
    <n v="1323756000"/>
    <b v="0"/>
    <b v="0"/>
    <s v="photography/photography books"/>
    <n v="94"/>
    <n v="8896.69"/>
    <x v="7"/>
    <x v="14"/>
  </r>
  <r>
    <n v="341"/>
    <s v="Guzman Group"/>
    <s v="Ameliorated disintermediate utilization"/>
    <n v="114300"/>
    <n v="96777"/>
    <x v="2"/>
    <n v="1257"/>
    <x v="1"/>
    <s v="USD"/>
    <n v="1440738000"/>
    <n v="1441342800"/>
    <b v="0"/>
    <b v="0"/>
    <s v="music/indie rock"/>
    <n v="85"/>
    <n v="7699.05"/>
    <x v="1"/>
    <x v="7"/>
  </r>
  <r>
    <n v="342"/>
    <s v="Gibson-Hernandez"/>
    <s v="Visionary foreground middleware"/>
    <n v="47900"/>
    <n v="31864"/>
    <x v="2"/>
    <n v="328"/>
    <x v="1"/>
    <s v="USD"/>
    <n v="1374296400"/>
    <n v="1375333200"/>
    <b v="0"/>
    <b v="0"/>
    <s v="theater/plays"/>
    <n v="67"/>
    <n v="9714.6299999999992"/>
    <x v="3"/>
    <x v="3"/>
  </r>
  <r>
    <n v="343"/>
    <s v="Spencer-Weber"/>
    <s v="Optional zero-defect task-force"/>
    <n v="9000"/>
    <n v="4853"/>
    <x v="2"/>
    <n v="147"/>
    <x v="1"/>
    <s v="USD"/>
    <n v="1384840800"/>
    <n v="1389420000"/>
    <b v="0"/>
    <b v="0"/>
    <s v="theater/plays"/>
    <n v="54"/>
    <n v="3301.36"/>
    <x v="3"/>
    <x v="3"/>
  </r>
  <r>
    <n v="344"/>
    <s v="Berger, Johnson and Marshall"/>
    <s v="Devolved exuding emulation"/>
    <n v="197600"/>
    <n v="82959"/>
    <x v="2"/>
    <n v="830"/>
    <x v="1"/>
    <s v="USD"/>
    <n v="1516600800"/>
    <n v="1520056800"/>
    <b v="0"/>
    <b v="0"/>
    <s v="games/video games"/>
    <n v="42"/>
    <n v="9995.06"/>
    <x v="6"/>
    <x v="11"/>
  </r>
  <r>
    <n v="345"/>
    <s v="Taylor, Cisneros and Romero"/>
    <s v="Open-source neutral task-force"/>
    <n v="157600"/>
    <n v="23159"/>
    <x v="2"/>
    <n v="331"/>
    <x v="4"/>
    <s v="GBP"/>
    <n v="1436418000"/>
    <n v="1436504400"/>
    <b v="0"/>
    <b v="0"/>
    <s v="film &amp; video/drama"/>
    <n v="15"/>
    <n v="6996.68"/>
    <x v="4"/>
    <x v="6"/>
  </r>
  <r>
    <n v="346"/>
    <s v="Little-Marsh"/>
    <s v="Virtual attitude-oriented migration"/>
    <n v="8000"/>
    <n v="2758"/>
    <x v="2"/>
    <n v="25"/>
    <x v="1"/>
    <s v="USD"/>
    <n v="1503550800"/>
    <n v="1508302800"/>
    <b v="0"/>
    <b v="1"/>
    <s v="music/indie rock"/>
    <n v="34"/>
    <n v="110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1"/>
    <n v="6600.52"/>
    <x v="2"/>
    <x v="2"/>
  </r>
  <r>
    <n v="348"/>
    <s v="Hensley Ltd"/>
    <s v="Versatile cohesive open system"/>
    <n v="199000"/>
    <n v="142823"/>
    <x v="2"/>
    <n v="3483"/>
    <x v="1"/>
    <s v="USD"/>
    <n v="1487224800"/>
    <n v="1488348000"/>
    <b v="0"/>
    <b v="0"/>
    <s v="food/food trucks"/>
    <n v="72"/>
    <n v="4100.57"/>
    <x v="0"/>
    <x v="0"/>
  </r>
  <r>
    <n v="349"/>
    <s v="Navarro and Sons"/>
    <s v="Multi-layered bottom-line frame"/>
    <n v="180800"/>
    <n v="95958"/>
    <x v="2"/>
    <n v="923"/>
    <x v="1"/>
    <s v="USD"/>
    <n v="1500008400"/>
    <n v="1502600400"/>
    <b v="0"/>
    <b v="0"/>
    <s v="theater/plays"/>
    <n v="53"/>
    <n v="10396.32"/>
    <x v="3"/>
    <x v="3"/>
  </r>
  <r>
    <n v="350"/>
    <s v="Shannon Ltd"/>
    <s v="Pre-emptive neutral capacity"/>
    <n v="100"/>
    <n v="5"/>
    <x v="2"/>
    <n v="1"/>
    <x v="1"/>
    <s v="USD"/>
    <n v="1432098000"/>
    <n v="1433653200"/>
    <b v="0"/>
    <b v="1"/>
    <s v="music/jazz"/>
    <n v="5"/>
    <n v="500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8"/>
    <n v="4700.99"/>
    <x v="1"/>
    <x v="1"/>
  </r>
  <r>
    <n v="352"/>
    <s v="Adams, Willis and Sanchez"/>
    <s v="Expanded hybrid hardware"/>
    <n v="2800"/>
    <n v="977"/>
    <x v="2"/>
    <n v="33"/>
    <x v="0"/>
    <s v="CAD"/>
    <n v="1446876000"/>
    <n v="1447567200"/>
    <b v="0"/>
    <b v="0"/>
    <s v="theater/plays"/>
    <n v="35"/>
    <n v="2960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1"/>
    <n v="8101.06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4"/>
    <n v="9435"/>
    <x v="4"/>
    <x v="4"/>
  </r>
  <r>
    <n v="355"/>
    <s v="Burns-Burnett"/>
    <s v="Front-line scalable definition"/>
    <n v="3800"/>
    <n v="2241"/>
    <x v="3"/>
    <n v="86"/>
    <x v="1"/>
    <s v="USD"/>
    <n v="1485064800"/>
    <n v="1488520800"/>
    <b v="0"/>
    <b v="0"/>
    <s v="technology/wearables"/>
    <n v="59"/>
    <n v="2605.81"/>
    <x v="2"/>
    <x v="8"/>
  </r>
  <r>
    <n v="356"/>
    <s v="Glass, Nunez and Mcdonald"/>
    <s v="Open-source systematic protocol"/>
    <n v="9300"/>
    <n v="3431"/>
    <x v="2"/>
    <n v="40"/>
    <x v="6"/>
    <s v="EUR"/>
    <n v="1326520800"/>
    <n v="1327298400"/>
    <b v="0"/>
    <b v="0"/>
    <s v="theater/plays"/>
    <n v="37"/>
    <n v="8577.5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5"/>
    <n v="10373.17"/>
    <x v="6"/>
    <x v="11"/>
  </r>
  <r>
    <n v="358"/>
    <s v="Diaz-Garcia"/>
    <s v="Profit-focused 3rdgeneration circuit"/>
    <n v="9700"/>
    <n v="1146"/>
    <x v="2"/>
    <n v="23"/>
    <x v="0"/>
    <s v="CAD"/>
    <n v="1533877200"/>
    <n v="1534136400"/>
    <b v="1"/>
    <b v="0"/>
    <s v="photography/photography books"/>
    <n v="12"/>
    <n v="4982.6099999999997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9"/>
    <n v="6389.3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"/>
    <n v="4700.24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4"/>
    <n v="10847.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2"/>
    <n v="7201.57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"/>
    <n v="5992.81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"/>
    <n v="7820.97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"/>
    <n v="10477.6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"/>
    <n v="10552.48"/>
    <x v="3"/>
    <x v="3"/>
  </r>
  <r>
    <n v="367"/>
    <s v="Brooks, Jones and Ingram"/>
    <s v="Triple-buffered explicit methodology"/>
    <n v="9900"/>
    <n v="1870"/>
    <x v="2"/>
    <n v="75"/>
    <x v="1"/>
    <s v="USD"/>
    <n v="1413608400"/>
    <n v="1415685600"/>
    <b v="0"/>
    <b v="1"/>
    <s v="theater/plays"/>
    <n v="19"/>
    <n v="2493.3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7"/>
    <n v="6987.38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"/>
    <n v="9573.379999999999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"/>
    <n v="2999.75"/>
    <x v="3"/>
    <x v="3"/>
  </r>
  <r>
    <n v="371"/>
    <s v="Nolan, Smith and Sanchez"/>
    <s v="Multi-channeled logistical matrices"/>
    <n v="189200"/>
    <n v="128410"/>
    <x v="2"/>
    <n v="2176"/>
    <x v="1"/>
    <s v="USD"/>
    <n v="1423375200"/>
    <n v="1427778000"/>
    <b v="0"/>
    <b v="0"/>
    <s v="theater/plays"/>
    <n v="68"/>
    <n v="5901.19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2"/>
    <n v="8475.74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"/>
    <n v="7801.09"/>
    <x v="3"/>
    <x v="3"/>
  </r>
  <r>
    <n v="374"/>
    <s v="Marshall Inc"/>
    <s v="Open-source multi-tasking data-warehouse"/>
    <n v="167400"/>
    <n v="22073"/>
    <x v="2"/>
    <n v="441"/>
    <x v="1"/>
    <s v="USD"/>
    <n v="1547186400"/>
    <n v="1547618400"/>
    <b v="0"/>
    <b v="1"/>
    <s v="film &amp; video/documentary"/>
    <n v="13"/>
    <n v="5005.22"/>
    <x v="4"/>
    <x v="4"/>
  </r>
  <r>
    <n v="375"/>
    <s v="Leblanc-Pineda"/>
    <s v="Future-proofed upward-trending contingency"/>
    <n v="2700"/>
    <n v="1479"/>
    <x v="2"/>
    <n v="25"/>
    <x v="1"/>
    <s v="USD"/>
    <n v="1444971600"/>
    <n v="1449900000"/>
    <b v="0"/>
    <b v="0"/>
    <s v="music/indie rock"/>
    <n v="55"/>
    <n v="59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"/>
    <n v="9370.23"/>
    <x v="1"/>
    <x v="1"/>
  </r>
  <r>
    <n v="377"/>
    <s v="Klein, Stark and Livingston"/>
    <s v="Phased methodical initiative"/>
    <n v="49700"/>
    <n v="5098"/>
    <x v="2"/>
    <n v="127"/>
    <x v="1"/>
    <s v="USD"/>
    <n v="1571720400"/>
    <n v="1572933600"/>
    <b v="0"/>
    <b v="0"/>
    <s v="theater/plays"/>
    <n v="10"/>
    <n v="4014.17"/>
    <x v="3"/>
    <x v="3"/>
  </r>
  <r>
    <n v="378"/>
    <s v="Fleming-Oliver"/>
    <s v="Managed stable function"/>
    <n v="178200"/>
    <n v="24882"/>
    <x v="2"/>
    <n v="355"/>
    <x v="1"/>
    <s v="USD"/>
    <n v="1526878800"/>
    <n v="1530162000"/>
    <b v="0"/>
    <b v="0"/>
    <s v="film &amp; video/documentary"/>
    <n v="14"/>
    <n v="7009.01"/>
    <x v="4"/>
    <x v="4"/>
  </r>
  <r>
    <n v="379"/>
    <s v="Reilly, Aguirre and Johnson"/>
    <s v="Realigned clear-thinking migration"/>
    <n v="7200"/>
    <n v="2912"/>
    <x v="2"/>
    <n v="44"/>
    <x v="4"/>
    <s v="GBP"/>
    <n v="1319691600"/>
    <n v="1320904800"/>
    <b v="0"/>
    <b v="0"/>
    <s v="theater/plays"/>
    <n v="40"/>
    <n v="6618.18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"/>
    <n v="4771.43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4"/>
    <n v="6289.68"/>
    <x v="3"/>
    <x v="3"/>
  </r>
  <r>
    <n v="382"/>
    <s v="King Ltd"/>
    <s v="Visionary systemic process improvement"/>
    <n v="9100"/>
    <n v="5803"/>
    <x v="2"/>
    <n v="67"/>
    <x v="1"/>
    <s v="USD"/>
    <n v="1508130000"/>
    <n v="1509771600"/>
    <b v="0"/>
    <b v="0"/>
    <s v="photography/photography books"/>
    <n v="64"/>
    <n v="8661.19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"/>
    <n v="7512.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"/>
    <n v="4100.42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"/>
    <n v="5000.79"/>
    <x v="5"/>
    <x v="9"/>
  </r>
  <r>
    <n v="386"/>
    <s v="Gardner Group"/>
    <s v="Progressive 5thgeneration customer loyalty"/>
    <n v="135500"/>
    <n v="103554"/>
    <x v="2"/>
    <n v="1068"/>
    <x v="1"/>
    <s v="USD"/>
    <n v="1277528400"/>
    <n v="1278565200"/>
    <b v="0"/>
    <b v="0"/>
    <s v="theater/plays"/>
    <n v="76"/>
    <n v="9696.07"/>
    <x v="3"/>
    <x v="3"/>
  </r>
  <r>
    <n v="387"/>
    <s v="Flores-Lambert"/>
    <s v="Triple-buffered logistical frame"/>
    <n v="109000"/>
    <n v="42795"/>
    <x v="2"/>
    <n v="424"/>
    <x v="1"/>
    <s v="USD"/>
    <n v="1339477200"/>
    <n v="1339909200"/>
    <b v="0"/>
    <b v="0"/>
    <s v="technology/wearables"/>
    <n v="39"/>
    <n v="10093.16"/>
    <x v="2"/>
    <x v="8"/>
  </r>
  <r>
    <n v="388"/>
    <s v="Cruz Ltd"/>
    <s v="Exclusive dynamic adapter"/>
    <n v="114800"/>
    <n v="12938"/>
    <x v="4"/>
    <n v="145"/>
    <x v="5"/>
    <s v="CHF"/>
    <n v="1325656800"/>
    <n v="1325829600"/>
    <b v="0"/>
    <b v="0"/>
    <s v="music/indie rock"/>
    <n v="11"/>
    <n v="8922.76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"/>
    <n v="8797.92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7"/>
    <n v="8954"/>
    <x v="7"/>
    <x v="14"/>
  </r>
  <r>
    <n v="391"/>
    <s v="Miller-Patel"/>
    <s v="Mandatory uniform strategy"/>
    <n v="60400"/>
    <n v="4393"/>
    <x v="2"/>
    <n v="151"/>
    <x v="1"/>
    <s v="USD"/>
    <n v="1389679200"/>
    <n v="1389852000"/>
    <b v="0"/>
    <b v="0"/>
    <s v="publishing/nonfiction"/>
    <n v="7"/>
    <n v="2909.27"/>
    <x v="5"/>
    <x v="9"/>
  </r>
  <r>
    <n v="392"/>
    <s v="Hernandez-Grimes"/>
    <s v="Profit-focused zero administration forecast"/>
    <n v="102900"/>
    <n v="67546"/>
    <x v="2"/>
    <n v="1608"/>
    <x v="1"/>
    <s v="USD"/>
    <n v="1294293600"/>
    <n v="1294466400"/>
    <b v="0"/>
    <b v="0"/>
    <s v="technology/wearables"/>
    <n v="66"/>
    <n v="4200.62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9"/>
    <n v="4700.49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"/>
    <n v="11044.12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"/>
    <n v="4199.0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"/>
    <n v="4801.25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4"/>
    <n v="3101.98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8"/>
    <n v="9920.33"/>
    <x v="4"/>
    <x v="10"/>
  </r>
  <r>
    <n v="399"/>
    <s v="Acosta, Mullins and Morris"/>
    <s v="Pre-emptive interactive model"/>
    <n v="97300"/>
    <n v="62127"/>
    <x v="2"/>
    <n v="941"/>
    <x v="1"/>
    <s v="USD"/>
    <n v="1296626400"/>
    <n v="1297231200"/>
    <b v="0"/>
    <b v="0"/>
    <s v="music/indie rock"/>
    <n v="64"/>
    <n v="6602.23"/>
    <x v="1"/>
    <x v="7"/>
  </r>
  <r>
    <n v="400"/>
    <s v="Bell PLC"/>
    <s v="Ergonomic eco-centric open architecture"/>
    <n v="100"/>
    <n v="2"/>
    <x v="2"/>
    <n v="1"/>
    <x v="1"/>
    <s v="USD"/>
    <n v="1376629200"/>
    <n v="1378530000"/>
    <b v="0"/>
    <b v="1"/>
    <s v="photography/photography books"/>
    <n v="2"/>
    <n v="200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"/>
    <n v="4606.0200000000004"/>
    <x v="3"/>
    <x v="3"/>
  </r>
  <r>
    <n v="402"/>
    <s v="Ruiz, Richardson and Cole"/>
    <s v="Team-oriented static interface"/>
    <n v="7300"/>
    <n v="2946"/>
    <x v="2"/>
    <n v="40"/>
    <x v="1"/>
    <s v="USD"/>
    <n v="1325829600"/>
    <n v="1329890400"/>
    <b v="0"/>
    <b v="1"/>
    <s v="film &amp; video/shorts"/>
    <n v="40"/>
    <n v="7365"/>
    <x v="4"/>
    <x v="12"/>
  </r>
  <r>
    <n v="403"/>
    <s v="Leonard-Mcclain"/>
    <s v="Virtual foreground throughput"/>
    <n v="195800"/>
    <n v="168820"/>
    <x v="2"/>
    <n v="3015"/>
    <x v="0"/>
    <s v="CAD"/>
    <n v="1273640400"/>
    <n v="1276750800"/>
    <b v="0"/>
    <b v="1"/>
    <s v="theater/plays"/>
    <n v="86"/>
    <n v="5599.34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6"/>
    <n v="6898.57"/>
    <x v="3"/>
    <x v="3"/>
  </r>
  <r>
    <n v="405"/>
    <s v="Lee LLC"/>
    <s v="Synchronized secondary analyzer"/>
    <n v="29600"/>
    <n v="26527"/>
    <x v="2"/>
    <n v="435"/>
    <x v="1"/>
    <s v="USD"/>
    <n v="1528088400"/>
    <n v="1532408400"/>
    <b v="0"/>
    <b v="0"/>
    <s v="theater/plays"/>
    <n v="90"/>
    <n v="6098.16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"/>
    <n v="11098.14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6"/>
    <n v="2500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2"/>
    <n v="7875.97"/>
    <x v="4"/>
    <x v="4"/>
  </r>
  <r>
    <n v="409"/>
    <s v="Stewart LLC"/>
    <s v="Secured asymmetric projection"/>
    <n v="135600"/>
    <n v="62804"/>
    <x v="2"/>
    <n v="714"/>
    <x v="1"/>
    <s v="USD"/>
    <n v="1492491600"/>
    <n v="1492837200"/>
    <b v="0"/>
    <b v="0"/>
    <s v="music/rock"/>
    <n v="46"/>
    <n v="8796.08"/>
    <x v="1"/>
    <x v="1"/>
  </r>
  <r>
    <n v="410"/>
    <s v="Mcmillan Group"/>
    <s v="Advanced cohesive Graphic Interface"/>
    <n v="153700"/>
    <n v="55536"/>
    <x v="3"/>
    <n v="1111"/>
    <x v="1"/>
    <s v="USD"/>
    <n v="1430197200"/>
    <n v="1430197200"/>
    <b v="0"/>
    <b v="0"/>
    <s v="games/mobile games"/>
    <n v="36"/>
    <n v="4998.74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5"/>
    <n v="9952.44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9"/>
    <n v="10482.09"/>
    <x v="5"/>
    <x v="13"/>
  </r>
  <r>
    <n v="413"/>
    <s v="Rush-Bowers"/>
    <s v="Persevering analyzing extranet"/>
    <n v="189500"/>
    <n v="117628"/>
    <x v="3"/>
    <n v="1089"/>
    <x v="1"/>
    <s v="USD"/>
    <n v="1543298400"/>
    <n v="1545631200"/>
    <b v="0"/>
    <b v="0"/>
    <s v="film &amp; video/animation"/>
    <n v="62"/>
    <n v="10801.47"/>
    <x v="4"/>
    <x v="10"/>
  </r>
  <r>
    <n v="414"/>
    <s v="Davis and Sons"/>
    <s v="Innovative human-resource migration"/>
    <n v="188200"/>
    <n v="159405"/>
    <x v="2"/>
    <n v="5497"/>
    <x v="1"/>
    <s v="USD"/>
    <n v="1271739600"/>
    <n v="1272430800"/>
    <b v="0"/>
    <b v="1"/>
    <s v="food/food trucks"/>
    <n v="85"/>
    <n v="2899.85"/>
    <x v="0"/>
    <x v="0"/>
  </r>
  <r>
    <n v="415"/>
    <s v="Anderson-Pham"/>
    <s v="Intuitive needs-based monitoring"/>
    <n v="113500"/>
    <n v="12552"/>
    <x v="2"/>
    <n v="418"/>
    <x v="1"/>
    <s v="USD"/>
    <n v="1326434400"/>
    <n v="1327903200"/>
    <b v="0"/>
    <b v="0"/>
    <s v="theater/plays"/>
    <n v="11"/>
    <n v="3002.87"/>
    <x v="3"/>
    <x v="3"/>
  </r>
  <r>
    <n v="416"/>
    <s v="Stewart-Coleman"/>
    <s v="Customer-focused disintermediate toolset"/>
    <n v="134600"/>
    <n v="59007"/>
    <x v="2"/>
    <n v="1439"/>
    <x v="1"/>
    <s v="USD"/>
    <n v="1295244000"/>
    <n v="1296021600"/>
    <b v="0"/>
    <b v="1"/>
    <s v="film &amp; video/documentary"/>
    <n v="44"/>
    <n v="4100.5600000000004"/>
    <x v="4"/>
    <x v="4"/>
  </r>
  <r>
    <n v="417"/>
    <s v="Bradshaw, Smith and Ryan"/>
    <s v="Upgradable 24/7 emulation"/>
    <n v="1700"/>
    <n v="943"/>
    <x v="2"/>
    <n v="15"/>
    <x v="1"/>
    <s v="USD"/>
    <n v="1541221200"/>
    <n v="1543298400"/>
    <b v="0"/>
    <b v="0"/>
    <s v="theater/plays"/>
    <n v="55"/>
    <n v="6286.67"/>
    <x v="3"/>
    <x v="3"/>
  </r>
  <r>
    <n v="418"/>
    <s v="Jackson PLC"/>
    <s v="Quality-focused client-server core"/>
    <n v="163700"/>
    <n v="93963"/>
    <x v="2"/>
    <n v="1999"/>
    <x v="0"/>
    <s v="CAD"/>
    <n v="1336280400"/>
    <n v="1336366800"/>
    <b v="0"/>
    <b v="0"/>
    <s v="film &amp; video/documentary"/>
    <n v="57"/>
    <n v="4700.5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"/>
    <n v="2699.7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"/>
    <n v="6832.98"/>
    <x v="3"/>
    <x v="3"/>
  </r>
  <r>
    <n v="421"/>
    <s v="Thomas-Lopez"/>
    <s v="User-centric fault-tolerant archive"/>
    <n v="9400"/>
    <n v="6015"/>
    <x v="2"/>
    <n v="118"/>
    <x v="1"/>
    <s v="USD"/>
    <n v="1498712400"/>
    <n v="1501304400"/>
    <b v="0"/>
    <b v="1"/>
    <s v="technology/wearables"/>
    <n v="64"/>
    <n v="5097.46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"/>
    <n v="5402.44"/>
    <x v="3"/>
    <x v="3"/>
  </r>
  <r>
    <n v="423"/>
    <s v="Jones-Riddle"/>
    <s v="Self-enabling real-time definition"/>
    <n v="147800"/>
    <n v="15723"/>
    <x v="2"/>
    <n v="162"/>
    <x v="1"/>
    <s v="USD"/>
    <n v="1316667600"/>
    <n v="1316840400"/>
    <b v="0"/>
    <b v="1"/>
    <s v="food/food trucks"/>
    <n v="11"/>
    <n v="9705.56"/>
    <x v="0"/>
    <x v="0"/>
  </r>
  <r>
    <n v="424"/>
    <s v="Schmidt-Gomez"/>
    <s v="User-centric impactful projection"/>
    <n v="5100"/>
    <n v="2064"/>
    <x v="2"/>
    <n v="83"/>
    <x v="1"/>
    <s v="USD"/>
    <n v="1524027600"/>
    <n v="1524546000"/>
    <b v="0"/>
    <b v="0"/>
    <s v="music/indie rock"/>
    <n v="40"/>
    <n v="2486.75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8"/>
    <n v="8442.39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3"/>
    <n v="4709.13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3"/>
    <n v="7799.6"/>
    <x v="3"/>
    <x v="3"/>
  </r>
  <r>
    <n v="428"/>
    <s v="Mayer-Richmond"/>
    <s v="Progressive zero-defect capability"/>
    <n v="101400"/>
    <n v="47037"/>
    <x v="2"/>
    <n v="747"/>
    <x v="1"/>
    <s v="USD"/>
    <n v="1297404000"/>
    <n v="1298008800"/>
    <b v="0"/>
    <b v="0"/>
    <s v="film &amp; video/animation"/>
    <n v="46"/>
    <n v="6296.79"/>
    <x v="4"/>
    <x v="10"/>
  </r>
  <r>
    <n v="429"/>
    <s v="Robles Ltd"/>
    <s v="Right-sized demand-driven adapter"/>
    <n v="191000"/>
    <n v="173191"/>
    <x v="4"/>
    <n v="2138"/>
    <x v="1"/>
    <s v="USD"/>
    <n v="1392012000"/>
    <n v="1394427600"/>
    <b v="0"/>
    <b v="1"/>
    <s v="photography/photography books"/>
    <n v="91"/>
    <n v="8100.61"/>
    <x v="7"/>
    <x v="14"/>
  </r>
  <r>
    <n v="430"/>
    <s v="Cochran Ltd"/>
    <s v="Re-engineered attitude-oriented frame"/>
    <n v="8100"/>
    <n v="5487"/>
    <x v="2"/>
    <n v="84"/>
    <x v="1"/>
    <s v="USD"/>
    <n v="1569733200"/>
    <n v="1572670800"/>
    <b v="0"/>
    <b v="0"/>
    <s v="theater/plays"/>
    <n v="68"/>
    <n v="6532.14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"/>
    <n v="10443.620000000001"/>
    <x v="3"/>
    <x v="3"/>
  </r>
  <r>
    <n v="432"/>
    <s v="Harper-Bryan"/>
    <s v="Re-contextualized dedicated hardware"/>
    <n v="7700"/>
    <n v="6369"/>
    <x v="2"/>
    <n v="91"/>
    <x v="1"/>
    <s v="USD"/>
    <n v="1399006800"/>
    <n v="1400734800"/>
    <b v="0"/>
    <b v="0"/>
    <s v="theater/plays"/>
    <n v="83"/>
    <n v="6998.9"/>
    <x v="3"/>
    <x v="3"/>
  </r>
  <r>
    <n v="433"/>
    <s v="Potter, Harper and Everett"/>
    <s v="Decentralized composite paradigm"/>
    <n v="121400"/>
    <n v="65755"/>
    <x v="2"/>
    <n v="792"/>
    <x v="1"/>
    <s v="USD"/>
    <n v="1385359200"/>
    <n v="1386741600"/>
    <b v="0"/>
    <b v="1"/>
    <s v="film &amp; video/documentary"/>
    <n v="54"/>
    <n v="8302.4"/>
    <x v="4"/>
    <x v="4"/>
  </r>
  <r>
    <n v="434"/>
    <s v="Floyd-Sims"/>
    <s v="Cloned transitional hierarchy"/>
    <n v="5400"/>
    <n v="903"/>
    <x v="4"/>
    <n v="10"/>
    <x v="0"/>
    <s v="CAD"/>
    <n v="1480572000"/>
    <n v="1481781600"/>
    <b v="1"/>
    <b v="0"/>
    <s v="theater/plays"/>
    <n v="17"/>
    <n v="9030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7"/>
    <n v="10398.129999999999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"/>
    <n v="5493.17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"/>
    <n v="5192.1899999999996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9"/>
    <n v="6002.8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"/>
    <n v="4400.350000000000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2"/>
    <n v="5300.35"/>
    <x v="4"/>
    <x v="19"/>
  </r>
  <r>
    <n v="441"/>
    <s v="Rodriguez-West"/>
    <s v="Automated optimal function"/>
    <n v="7000"/>
    <n v="1744"/>
    <x v="2"/>
    <n v="32"/>
    <x v="1"/>
    <s v="USD"/>
    <n v="1335416400"/>
    <n v="1337835600"/>
    <b v="0"/>
    <b v="0"/>
    <s v="technology/wearables"/>
    <n v="25"/>
    <n v="5450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9"/>
    <n v="7504.2"/>
    <x v="3"/>
    <x v="3"/>
  </r>
  <r>
    <n v="443"/>
    <s v="Clark-Bowman"/>
    <s v="Stand-alone user-facing service-desk"/>
    <n v="9300"/>
    <n v="3232"/>
    <x v="4"/>
    <n v="90"/>
    <x v="1"/>
    <s v="USD"/>
    <n v="1285822800"/>
    <n v="1287464400"/>
    <b v="0"/>
    <b v="0"/>
    <s v="theater/plays"/>
    <n v="35"/>
    <n v="3591.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"/>
    <n v="3695.27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"/>
    <n v="6317.06"/>
    <x v="3"/>
    <x v="3"/>
  </r>
  <r>
    <n v="446"/>
    <s v="Martin, Martin and Solis"/>
    <s v="Assimilated uniform methodology"/>
    <n v="6800"/>
    <n v="5579"/>
    <x v="2"/>
    <n v="186"/>
    <x v="1"/>
    <s v="USD"/>
    <n v="1355810400"/>
    <n v="1355983200"/>
    <b v="0"/>
    <b v="0"/>
    <s v="technology/wearables"/>
    <n v="82"/>
    <n v="2999.46"/>
    <x v="2"/>
    <x v="8"/>
  </r>
  <r>
    <n v="447"/>
    <s v="Harrington-Harper"/>
    <s v="Self-enabling next generation algorithm"/>
    <n v="155200"/>
    <n v="37754"/>
    <x v="4"/>
    <n v="439"/>
    <x v="4"/>
    <s v="GBP"/>
    <n v="1513663200"/>
    <n v="1515045600"/>
    <b v="0"/>
    <b v="0"/>
    <s v="film &amp; video/television"/>
    <n v="24"/>
    <n v="8600"/>
    <x v="4"/>
    <x v="19"/>
  </r>
  <r>
    <n v="448"/>
    <s v="Price and Sons"/>
    <s v="Object-based demand-driven strategy"/>
    <n v="89900"/>
    <n v="45384"/>
    <x v="2"/>
    <n v="605"/>
    <x v="1"/>
    <s v="USD"/>
    <n v="1365915600"/>
    <n v="1366088400"/>
    <b v="0"/>
    <b v="1"/>
    <s v="games/video games"/>
    <n v="50"/>
    <n v="7501.49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19.77"/>
    <x v="6"/>
    <x v="11"/>
  </r>
  <r>
    <n v="450"/>
    <s v="Delgado-Hatfield"/>
    <s v="Up-sized composite success"/>
    <n v="100"/>
    <n v="4"/>
    <x v="2"/>
    <n v="1"/>
    <x v="0"/>
    <s v="CAD"/>
    <n v="1540098000"/>
    <n v="1542088800"/>
    <b v="0"/>
    <b v="0"/>
    <s v="film &amp; video/animation"/>
    <n v="4"/>
    <n v="400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3"/>
    <n v="2900.13"/>
    <x v="1"/>
    <x v="1"/>
  </r>
  <r>
    <n v="452"/>
    <s v="Morris Group"/>
    <s v="Realigned impactful artificial intelligence"/>
    <n v="4800"/>
    <n v="3045"/>
    <x v="2"/>
    <n v="31"/>
    <x v="1"/>
    <s v="USD"/>
    <n v="1278392400"/>
    <n v="1278478800"/>
    <b v="0"/>
    <b v="0"/>
    <s v="film &amp; video/drama"/>
    <n v="63"/>
    <n v="9822.58"/>
    <x v="4"/>
    <x v="6"/>
  </r>
  <r>
    <n v="453"/>
    <s v="Saunders Ltd"/>
    <s v="Multi-layered multi-tasking secured line"/>
    <n v="182400"/>
    <n v="102749"/>
    <x v="2"/>
    <n v="1181"/>
    <x v="1"/>
    <s v="USD"/>
    <n v="1480572000"/>
    <n v="1484114400"/>
    <b v="0"/>
    <b v="0"/>
    <s v="film &amp; video/science fiction"/>
    <n v="56"/>
    <n v="8700.17"/>
    <x v="4"/>
    <x v="22"/>
  </r>
  <r>
    <n v="454"/>
    <s v="Woods Inc"/>
    <s v="Upgradable upward-trending portal"/>
    <n v="4000"/>
    <n v="1763"/>
    <x v="2"/>
    <n v="39"/>
    <x v="1"/>
    <s v="USD"/>
    <n v="1382331600"/>
    <n v="1385445600"/>
    <b v="0"/>
    <b v="1"/>
    <s v="film &amp; video/drama"/>
    <n v="44"/>
    <n v="4520.5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"/>
    <n v="3700.13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"/>
    <n v="9497.69"/>
    <x v="1"/>
    <x v="7"/>
  </r>
  <r>
    <n v="457"/>
    <s v="Sheppard, Smith and Spence"/>
    <s v="Cloned asymmetric functionalities"/>
    <n v="5000"/>
    <n v="1332"/>
    <x v="2"/>
    <n v="46"/>
    <x v="1"/>
    <s v="USD"/>
    <n v="1476421200"/>
    <n v="1476594000"/>
    <b v="0"/>
    <b v="0"/>
    <s v="theater/plays"/>
    <n v="27"/>
    <n v="2895.65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"/>
    <n v="5599.34"/>
    <x v="3"/>
    <x v="3"/>
  </r>
  <r>
    <n v="459"/>
    <s v="Lane, Ryan and Chapman"/>
    <s v="Switchable demand-driven help-desk"/>
    <n v="6300"/>
    <n v="5674"/>
    <x v="2"/>
    <n v="105"/>
    <x v="1"/>
    <s v="USD"/>
    <n v="1419746400"/>
    <n v="1421906400"/>
    <b v="0"/>
    <b v="0"/>
    <s v="film &amp; video/documentary"/>
    <n v="90"/>
    <n v="5403.81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2"/>
    <n v="82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"/>
    <n v="6699.71"/>
    <x v="4"/>
    <x v="6"/>
  </r>
  <r>
    <n v="462"/>
    <s v="Wang-Rodriguez"/>
    <s v="Total multimedia website"/>
    <n v="188800"/>
    <n v="57734"/>
    <x v="2"/>
    <n v="535"/>
    <x v="1"/>
    <s v="USD"/>
    <n v="1359525600"/>
    <n v="1362808800"/>
    <b v="0"/>
    <b v="0"/>
    <s v="games/mobile games"/>
    <n v="31"/>
    <n v="10791.4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"/>
    <n v="6900.9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"/>
    <n v="3900.66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8"/>
    <n v="11036.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85.709999999999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"/>
    <n v="5793.53"/>
    <x v="2"/>
    <x v="2"/>
  </r>
  <r>
    <n v="468"/>
    <s v="Hughes Inc"/>
    <s v="Streamlined neutral analyzer"/>
    <n v="4000"/>
    <n v="1620"/>
    <x v="2"/>
    <n v="16"/>
    <x v="1"/>
    <s v="USD"/>
    <n v="1555218000"/>
    <n v="1556600400"/>
    <b v="0"/>
    <b v="0"/>
    <s v="theater/plays"/>
    <n v="41"/>
    <n v="101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"/>
    <n v="6495.6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6"/>
    <n v="2700.5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97.42"/>
    <x v="0"/>
    <x v="0"/>
  </r>
  <r>
    <n v="472"/>
    <s v="Turner, Young and Collins"/>
    <s v="Self-enabling clear-thinking framework"/>
    <n v="153800"/>
    <n v="60342"/>
    <x v="2"/>
    <n v="575"/>
    <x v="1"/>
    <s v="USD"/>
    <n v="1552280400"/>
    <n v="1556946000"/>
    <b v="0"/>
    <b v="0"/>
    <s v="music/rock"/>
    <n v="39"/>
    <n v="10494.26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"/>
    <n v="8402.8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"/>
    <n v="10285.92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4"/>
    <n v="3996.21"/>
    <x v="5"/>
    <x v="18"/>
  </r>
  <r>
    <n v="476"/>
    <s v="Murphy PLC"/>
    <s v="Optional solution-oriented instruction set"/>
    <n v="191500"/>
    <n v="57122"/>
    <x v="2"/>
    <n v="1120"/>
    <x v="1"/>
    <s v="USD"/>
    <n v="1533877200"/>
    <n v="1534395600"/>
    <b v="0"/>
    <b v="0"/>
    <s v="publishing/fiction"/>
    <n v="30"/>
    <n v="5100.18"/>
    <x v="5"/>
    <x v="13"/>
  </r>
  <r>
    <n v="477"/>
    <s v="Hogan, Porter and Rivera"/>
    <s v="Organic object-oriented core"/>
    <n v="8500"/>
    <n v="4613"/>
    <x v="2"/>
    <n v="113"/>
    <x v="1"/>
    <s v="USD"/>
    <n v="1309064400"/>
    <n v="1311397200"/>
    <b v="0"/>
    <b v="0"/>
    <s v="film &amp; video/science fiction"/>
    <n v="54"/>
    <n v="4082.3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"/>
    <n v="5899.96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3"/>
    <n v="7115.6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1"/>
    <n v="9949.43"/>
    <x v="7"/>
    <x v="14"/>
  </r>
  <r>
    <n v="481"/>
    <s v="Mcclure LLC"/>
    <s v="Sharable discrete budgetary management"/>
    <n v="196600"/>
    <n v="159931"/>
    <x v="2"/>
    <n v="1538"/>
    <x v="1"/>
    <s v="USD"/>
    <n v="1412139600"/>
    <n v="1415772000"/>
    <b v="0"/>
    <b v="1"/>
    <s v="theater/plays"/>
    <n v="81"/>
    <n v="10398.629999999999"/>
    <x v="3"/>
    <x v="3"/>
  </r>
  <r>
    <n v="482"/>
    <s v="Martin, Russell and Baker"/>
    <s v="Focused solution-oriented instruction set"/>
    <n v="4200"/>
    <n v="689"/>
    <x v="2"/>
    <n v="9"/>
    <x v="1"/>
    <s v="USD"/>
    <n v="1330063200"/>
    <n v="1331013600"/>
    <b v="0"/>
    <b v="1"/>
    <s v="publishing/fiction"/>
    <n v="16"/>
    <n v="7655.56"/>
    <x v="5"/>
    <x v="13"/>
  </r>
  <r>
    <n v="483"/>
    <s v="Rice-Parker"/>
    <s v="Down-sized actuating infrastructure"/>
    <n v="91400"/>
    <n v="48236"/>
    <x v="2"/>
    <n v="554"/>
    <x v="1"/>
    <s v="USD"/>
    <n v="1576130400"/>
    <n v="1576735200"/>
    <b v="0"/>
    <b v="0"/>
    <s v="theater/plays"/>
    <n v="53"/>
    <n v="8706.86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"/>
    <n v="4899.55"/>
    <x v="0"/>
    <x v="0"/>
  </r>
  <r>
    <n v="485"/>
    <s v="Richards-Davis"/>
    <s v="Quality-focused mission-critical structure"/>
    <n v="90600"/>
    <n v="27844"/>
    <x v="2"/>
    <n v="648"/>
    <x v="4"/>
    <s v="GBP"/>
    <n v="1560142800"/>
    <n v="1563685200"/>
    <b v="0"/>
    <b v="0"/>
    <s v="theater/plays"/>
    <n v="31"/>
    <n v="4296.91"/>
    <x v="3"/>
    <x v="3"/>
  </r>
  <r>
    <n v="486"/>
    <s v="Davis, Cox and Fox"/>
    <s v="Compatible exuding Graphical User Interface"/>
    <n v="5200"/>
    <n v="702"/>
    <x v="2"/>
    <n v="21"/>
    <x v="4"/>
    <s v="GBP"/>
    <n v="1520575200"/>
    <n v="1521867600"/>
    <b v="0"/>
    <b v="1"/>
    <s v="publishing/translations"/>
    <n v="14"/>
    <n v="3342.86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9"/>
    <n v="8398.2900000000009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"/>
    <n v="10141.74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2"/>
    <n v="10987.06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2"/>
    <n v="3191.67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"/>
    <n v="7099.35"/>
    <x v="0"/>
    <x v="0"/>
  </r>
  <r>
    <n v="492"/>
    <s v="Garcia Group"/>
    <s v="Persevering interactive matrix"/>
    <n v="191000"/>
    <n v="45831"/>
    <x v="4"/>
    <n v="595"/>
    <x v="1"/>
    <s v="USD"/>
    <n v="1275886800"/>
    <n v="1278910800"/>
    <b v="1"/>
    <b v="1"/>
    <s v="film &amp; video/shorts"/>
    <n v="24"/>
    <n v="7702.69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4"/>
    <n v="10178.129999999999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"/>
    <n v="5105.97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5"/>
    <n v="6802.05"/>
    <x v="3"/>
    <x v="3"/>
  </r>
  <r>
    <n v="496"/>
    <s v="Morales Group"/>
    <s v="Optimized bi-directional extranet"/>
    <n v="183800"/>
    <n v="1667"/>
    <x v="2"/>
    <n v="54"/>
    <x v="1"/>
    <s v="USD"/>
    <n v="1495342800"/>
    <n v="1496811600"/>
    <b v="0"/>
    <b v="0"/>
    <s v="film &amp; video/animation"/>
    <n v="1"/>
    <n v="3087.04"/>
    <x v="4"/>
    <x v="10"/>
  </r>
  <r>
    <n v="497"/>
    <s v="Lucero Group"/>
    <s v="Intuitive actuating benchmark"/>
    <n v="9800"/>
    <n v="3349"/>
    <x v="2"/>
    <n v="120"/>
    <x v="1"/>
    <s v="USD"/>
    <n v="1482213600"/>
    <n v="1482213600"/>
    <b v="0"/>
    <b v="1"/>
    <s v="technology/wearables"/>
    <n v="34"/>
    <n v="2790.83"/>
    <x v="2"/>
    <x v="8"/>
  </r>
  <r>
    <n v="498"/>
    <s v="Smith, Brown and Davis"/>
    <s v="Devolved background project"/>
    <n v="193400"/>
    <n v="46317"/>
    <x v="2"/>
    <n v="579"/>
    <x v="3"/>
    <s v="DKK"/>
    <n v="1420092000"/>
    <n v="1420264800"/>
    <b v="0"/>
    <b v="0"/>
    <s v="technology/web"/>
    <n v="24"/>
    <n v="7999.48"/>
    <x v="2"/>
    <x v="2"/>
  </r>
  <r>
    <n v="499"/>
    <s v="Hunt Group"/>
    <s v="Reverse-engineered executive emulation"/>
    <n v="163800"/>
    <n v="78743"/>
    <x v="2"/>
    <n v="2072"/>
    <x v="1"/>
    <s v="USD"/>
    <n v="1458018000"/>
    <n v="1458450000"/>
    <b v="0"/>
    <b v="1"/>
    <s v="film &amp; video/documentary"/>
    <n v="48"/>
    <n v="3800.34"/>
    <x v="4"/>
    <x v="4"/>
  </r>
  <r>
    <n v="500"/>
    <s v="Valdez Ltd"/>
    <s v="Team-oriented clear-thinking matrix"/>
    <n v="100"/>
    <n v="0"/>
    <x v="2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2"/>
    <n v="1796"/>
    <x v="1"/>
    <s v="USD"/>
    <n v="1363064400"/>
    <n v="1363237200"/>
    <b v="0"/>
    <b v="0"/>
    <s v="film &amp; video/documentary"/>
    <n v="70"/>
    <n v="5999.05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30"/>
    <n v="3703.76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"/>
    <n v="9996.2999999999993"/>
    <x v="4"/>
    <x v="6"/>
  </r>
  <r>
    <n v="504"/>
    <s v="Smith-Miller"/>
    <s v="De-engineered cohesive moderator"/>
    <n v="7500"/>
    <n v="6924"/>
    <x v="2"/>
    <n v="62"/>
    <x v="6"/>
    <s v="EUR"/>
    <n v="1431925200"/>
    <n v="1432011600"/>
    <b v="0"/>
    <b v="0"/>
    <s v="music/rock"/>
    <n v="92"/>
    <n v="11167.74"/>
    <x v="1"/>
    <x v="1"/>
  </r>
  <r>
    <n v="505"/>
    <s v="Jensen-Vargas"/>
    <s v="Ameliorated explicit parallelism"/>
    <n v="89900"/>
    <n v="12497"/>
    <x v="2"/>
    <n v="347"/>
    <x v="1"/>
    <s v="USD"/>
    <n v="1362722400"/>
    <n v="1366347600"/>
    <b v="0"/>
    <b v="1"/>
    <s v="publishing/radio &amp; podcasts"/>
    <n v="14"/>
    <n v="3601.4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"/>
    <n v="6601.03"/>
    <x v="3"/>
    <x v="3"/>
  </r>
  <r>
    <n v="507"/>
    <s v="Turner, Miller and Francis"/>
    <s v="Compatible well-modulated budgetary management"/>
    <n v="2100"/>
    <n v="837"/>
    <x v="2"/>
    <n v="19"/>
    <x v="1"/>
    <s v="USD"/>
    <n v="1365483600"/>
    <n v="1369717200"/>
    <b v="0"/>
    <b v="1"/>
    <s v="technology/web"/>
    <n v="40"/>
    <n v="4405.26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"/>
    <n v="5299.97"/>
    <x v="3"/>
    <x v="3"/>
  </r>
  <r>
    <n v="509"/>
    <s v="White LLC"/>
    <s v="Robust zero-defect project"/>
    <n v="168500"/>
    <n v="119510"/>
    <x v="2"/>
    <n v="1258"/>
    <x v="1"/>
    <s v="USD"/>
    <n v="1336194000"/>
    <n v="1337058000"/>
    <b v="0"/>
    <b v="0"/>
    <s v="theater/plays"/>
    <n v="71"/>
    <n v="9500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"/>
    <n v="7090.84"/>
    <x v="4"/>
    <x v="6"/>
  </r>
  <r>
    <n v="511"/>
    <s v="Smith-Mullins"/>
    <s v="User-centric intangible neural-net"/>
    <n v="147800"/>
    <n v="35498"/>
    <x v="2"/>
    <n v="362"/>
    <x v="1"/>
    <s v="USD"/>
    <n v="1564030800"/>
    <n v="1564894800"/>
    <b v="0"/>
    <b v="0"/>
    <s v="theater/plays"/>
    <n v="24"/>
    <n v="9806.0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"/>
    <n v="5304.6"/>
    <x v="6"/>
    <x v="11"/>
  </r>
  <r>
    <n v="513"/>
    <s v="Harrison, Blackwell and Mendez"/>
    <s v="Synchronized 6thgeneration adapter"/>
    <n v="8300"/>
    <n v="3260"/>
    <x v="4"/>
    <n v="35"/>
    <x v="1"/>
    <s v="USD"/>
    <n v="1284008400"/>
    <n v="1284181200"/>
    <b v="0"/>
    <b v="0"/>
    <s v="film &amp; video/television"/>
    <n v="39"/>
    <n v="9314.2900000000009"/>
    <x v="4"/>
    <x v="19"/>
  </r>
  <r>
    <n v="514"/>
    <s v="Sanchez, Bradley and Flores"/>
    <s v="Centralized motivating capacity"/>
    <n v="138700"/>
    <n v="31123"/>
    <x v="4"/>
    <n v="528"/>
    <x v="5"/>
    <s v="CHF"/>
    <n v="1386309600"/>
    <n v="1386741600"/>
    <b v="0"/>
    <b v="1"/>
    <s v="music/rock"/>
    <n v="22"/>
    <n v="5894.51"/>
    <x v="1"/>
    <x v="1"/>
  </r>
  <r>
    <n v="515"/>
    <s v="Cox LLC"/>
    <s v="Phased 24hour flexibility"/>
    <n v="8600"/>
    <n v="4797"/>
    <x v="2"/>
    <n v="133"/>
    <x v="0"/>
    <s v="CAD"/>
    <n v="1324620000"/>
    <n v="1324792800"/>
    <b v="0"/>
    <b v="1"/>
    <s v="theater/plays"/>
    <n v="56"/>
    <n v="3606.77"/>
    <x v="3"/>
    <x v="3"/>
  </r>
  <r>
    <n v="516"/>
    <s v="Morales-Odonnell"/>
    <s v="Exclusive 5thgeneration structure"/>
    <n v="125400"/>
    <n v="53324"/>
    <x v="2"/>
    <n v="846"/>
    <x v="1"/>
    <s v="USD"/>
    <n v="1281070800"/>
    <n v="1284354000"/>
    <b v="0"/>
    <b v="0"/>
    <s v="publishing/nonfiction"/>
    <n v="43"/>
    <n v="6303.07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71.7900000000009"/>
    <x v="0"/>
    <x v="0"/>
  </r>
  <r>
    <n v="518"/>
    <s v="Ramirez Group"/>
    <s v="Open-architected uniform instruction set"/>
    <n v="8800"/>
    <n v="622"/>
    <x v="2"/>
    <n v="10"/>
    <x v="1"/>
    <s v="USD"/>
    <n v="1519365600"/>
    <n v="1519538400"/>
    <b v="0"/>
    <b v="1"/>
    <s v="film &amp; video/animation"/>
    <n v="7"/>
    <n v="6220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2"/>
    <n v="10197.52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6"/>
    <n v="10643.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6"/>
    <n v="2997.56"/>
    <x v="4"/>
    <x v="6"/>
  </r>
  <r>
    <n v="522"/>
    <s v="Cline, Peterson and Lowery"/>
    <s v="Innovative static budgetary management"/>
    <n v="50500"/>
    <n v="16389"/>
    <x v="2"/>
    <n v="191"/>
    <x v="1"/>
    <s v="USD"/>
    <n v="1341291600"/>
    <n v="1342328400"/>
    <b v="0"/>
    <b v="0"/>
    <s v="film &amp; video/shorts"/>
    <n v="32"/>
    <n v="8580.6299999999992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"/>
    <n v="7082.02"/>
    <x v="4"/>
    <x v="12"/>
  </r>
  <r>
    <n v="524"/>
    <s v="Johnson-Contreras"/>
    <s v="Diverse scalable superstructure"/>
    <n v="96700"/>
    <n v="81136"/>
    <x v="2"/>
    <n v="1979"/>
    <x v="1"/>
    <s v="USD"/>
    <n v="1272258000"/>
    <n v="1273381200"/>
    <b v="0"/>
    <b v="0"/>
    <s v="theater/plays"/>
    <n v="84"/>
    <n v="4099.8500000000004"/>
    <x v="3"/>
    <x v="3"/>
  </r>
  <r>
    <n v="525"/>
    <s v="Greene, Lloyd and Sims"/>
    <s v="Balanced leadingedge data-warehouse"/>
    <n v="2100"/>
    <n v="1768"/>
    <x v="2"/>
    <n v="63"/>
    <x v="1"/>
    <s v="USD"/>
    <n v="1290492000"/>
    <n v="1290837600"/>
    <b v="0"/>
    <b v="0"/>
    <s v="technology/wearables"/>
    <n v="84"/>
    <n v="2806.35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6"/>
    <n v="8805.44"/>
    <x v="3"/>
    <x v="3"/>
  </r>
  <r>
    <n v="527"/>
    <s v="Rosario-Smith"/>
    <s v="Enterprise-wide intermediate portal"/>
    <n v="189200"/>
    <n v="188480"/>
    <x v="2"/>
    <n v="6080"/>
    <x v="0"/>
    <s v="CAD"/>
    <n v="1454652000"/>
    <n v="1457762400"/>
    <b v="0"/>
    <b v="0"/>
    <s v="film &amp; video/animation"/>
    <n v="100"/>
    <n v="3100"/>
    <x v="4"/>
    <x v="10"/>
  </r>
  <r>
    <n v="528"/>
    <s v="Avila, Ford and Welch"/>
    <s v="Focused leadingedge matrix"/>
    <n v="9000"/>
    <n v="7227"/>
    <x v="2"/>
    <n v="80"/>
    <x v="4"/>
    <s v="GBP"/>
    <n v="1385186400"/>
    <n v="1389074400"/>
    <b v="0"/>
    <b v="0"/>
    <s v="music/indie rock"/>
    <n v="80"/>
    <n v="9033.75"/>
    <x v="1"/>
    <x v="7"/>
  </r>
  <r>
    <n v="529"/>
    <s v="Gallegos Inc"/>
    <s v="Seamless logistical encryption"/>
    <n v="5100"/>
    <n v="574"/>
    <x v="2"/>
    <n v="9"/>
    <x v="1"/>
    <s v="USD"/>
    <n v="1399698000"/>
    <n v="1402117200"/>
    <b v="0"/>
    <b v="0"/>
    <s v="games/video games"/>
    <n v="11"/>
    <n v="6377.78"/>
    <x v="6"/>
    <x v="11"/>
  </r>
  <r>
    <n v="530"/>
    <s v="Morrow, Santiago and Soto"/>
    <s v="Stand-alone human-resource workforce"/>
    <n v="105000"/>
    <n v="96328"/>
    <x v="2"/>
    <n v="1784"/>
    <x v="1"/>
    <s v="USD"/>
    <n v="1283230800"/>
    <n v="1284440400"/>
    <b v="0"/>
    <b v="1"/>
    <s v="publishing/fiction"/>
    <n v="92"/>
    <n v="5399.55"/>
    <x v="5"/>
    <x v="13"/>
  </r>
  <r>
    <n v="531"/>
    <s v="Berry-Richardson"/>
    <s v="Automated zero tolerance implementation"/>
    <n v="186700"/>
    <n v="178338"/>
    <x v="3"/>
    <n v="3640"/>
    <x v="5"/>
    <s v="CHF"/>
    <n v="1384149600"/>
    <n v="1388988000"/>
    <b v="0"/>
    <b v="0"/>
    <s v="games/video games"/>
    <n v="96"/>
    <n v="4899.3999999999996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3"/>
    <n v="6385.71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"/>
    <n v="8299.64"/>
    <x v="1"/>
    <x v="7"/>
  </r>
  <r>
    <n v="534"/>
    <s v="Clark, Mccormick and Mendoza"/>
    <s v="Self-enabling didactic orchestration"/>
    <n v="89100"/>
    <n v="13385"/>
    <x v="2"/>
    <n v="243"/>
    <x v="1"/>
    <s v="USD"/>
    <n v="1534482000"/>
    <n v="1534568400"/>
    <b v="0"/>
    <b v="1"/>
    <s v="film &amp; video/drama"/>
    <n v="15"/>
    <n v="5508.23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"/>
    <n v="6204.46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50"/>
    <n v="10497.86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"/>
    <n v="9404.4699999999993"/>
    <x v="4"/>
    <x v="4"/>
  </r>
  <r>
    <n v="538"/>
    <s v="Young, Gilbert and Escobar"/>
    <s v="Networked didactic time-frame"/>
    <n v="151300"/>
    <n v="57034"/>
    <x v="2"/>
    <n v="1296"/>
    <x v="1"/>
    <s v="USD"/>
    <n v="1379826000"/>
    <n v="1381208400"/>
    <b v="0"/>
    <b v="0"/>
    <s v="games/mobile games"/>
    <n v="38"/>
    <n v="4400.7700000000004"/>
    <x v="6"/>
    <x v="20"/>
  </r>
  <r>
    <n v="539"/>
    <s v="Thomas, Welch and Santana"/>
    <s v="Assimilated exuding toolset"/>
    <n v="9800"/>
    <n v="7120"/>
    <x v="2"/>
    <n v="77"/>
    <x v="1"/>
    <s v="USD"/>
    <n v="1561957200"/>
    <n v="1562475600"/>
    <b v="0"/>
    <b v="1"/>
    <s v="food/food trucks"/>
    <n v="73"/>
    <n v="9246.7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6"/>
    <n v="5707.29"/>
    <x v="7"/>
    <x v="14"/>
  </r>
  <r>
    <n v="541"/>
    <s v="Holder, Caldwell and Vance"/>
    <s v="Polarized systemic Internet solution"/>
    <n v="178000"/>
    <n v="43086"/>
    <x v="2"/>
    <n v="395"/>
    <x v="6"/>
    <s v="EUR"/>
    <n v="1433912400"/>
    <n v="1436158800"/>
    <b v="0"/>
    <b v="0"/>
    <s v="games/mobile games"/>
    <n v="24"/>
    <n v="10907.85"/>
    <x v="6"/>
    <x v="20"/>
  </r>
  <r>
    <n v="542"/>
    <s v="Harrison-Bridges"/>
    <s v="Profit-focused exuding moderator"/>
    <n v="77000"/>
    <n v="1930"/>
    <x v="2"/>
    <n v="49"/>
    <x v="4"/>
    <s v="GBP"/>
    <n v="1453442400"/>
    <n v="1456034400"/>
    <b v="0"/>
    <b v="0"/>
    <s v="music/indie rock"/>
    <n v="3"/>
    <n v="3938.78"/>
    <x v="1"/>
    <x v="7"/>
  </r>
  <r>
    <n v="543"/>
    <s v="Johnson, Murphy and Peterson"/>
    <s v="Cross-group high-level moderator"/>
    <n v="84900"/>
    <n v="13864"/>
    <x v="2"/>
    <n v="180"/>
    <x v="1"/>
    <s v="USD"/>
    <n v="1378875600"/>
    <n v="1380171600"/>
    <b v="0"/>
    <b v="0"/>
    <s v="games/video games"/>
    <n v="16"/>
    <n v="7702.2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7"/>
    <n v="9216.67"/>
    <x v="1"/>
    <x v="1"/>
  </r>
  <r>
    <n v="545"/>
    <s v="Deleon and Sons"/>
    <s v="Organized value-added access"/>
    <n v="184800"/>
    <n v="164109"/>
    <x v="2"/>
    <n v="2690"/>
    <x v="1"/>
    <s v="USD"/>
    <n v="1577253600"/>
    <n v="1578981600"/>
    <b v="0"/>
    <b v="0"/>
    <s v="theater/plays"/>
    <n v="89"/>
    <n v="6100.7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4"/>
    <n v="7806.82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1"/>
    <n v="5999.13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"/>
    <n v="11003.02"/>
    <x v="2"/>
    <x v="8"/>
  </r>
  <r>
    <n v="550"/>
    <s v="Morrison-Henderson"/>
    <s v="De-engineered disintermediate encoding"/>
    <n v="100"/>
    <n v="4"/>
    <x v="4"/>
    <n v="1"/>
    <x v="5"/>
    <s v="CHF"/>
    <n v="1330495200"/>
    <n v="1332306000"/>
    <b v="0"/>
    <b v="0"/>
    <s v="music/indie rock"/>
    <n v="4"/>
    <n v="400"/>
    <x v="1"/>
    <x v="7"/>
  </r>
  <r>
    <n v="551"/>
    <s v="Martin-James"/>
    <s v="Streamlined upward-trending analyzer"/>
    <n v="180100"/>
    <n v="105598"/>
    <x v="2"/>
    <n v="2779"/>
    <x v="2"/>
    <s v="AUD"/>
    <n v="1419055200"/>
    <n v="1422511200"/>
    <b v="0"/>
    <b v="1"/>
    <s v="technology/web"/>
    <n v="59"/>
    <n v="3799.86"/>
    <x v="2"/>
    <x v="2"/>
  </r>
  <r>
    <n v="552"/>
    <s v="Mercer, Solomon and Singleton"/>
    <s v="Distributed human-resource policy"/>
    <n v="9000"/>
    <n v="8866"/>
    <x v="2"/>
    <n v="92"/>
    <x v="1"/>
    <s v="USD"/>
    <n v="1480140000"/>
    <n v="1480312800"/>
    <b v="0"/>
    <b v="0"/>
    <s v="theater/plays"/>
    <n v="99"/>
    <n v="9636.9599999999991"/>
    <x v="3"/>
    <x v="3"/>
  </r>
  <r>
    <n v="553"/>
    <s v="Dougherty, Austin and Mills"/>
    <s v="De-engineered 5thgeneration contingency"/>
    <n v="170600"/>
    <n v="75022"/>
    <x v="2"/>
    <n v="1028"/>
    <x v="1"/>
    <s v="USD"/>
    <n v="1293948000"/>
    <n v="1294034400"/>
    <b v="0"/>
    <b v="0"/>
    <s v="music/rock"/>
    <n v="44"/>
    <n v="7297.86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2"/>
    <n v="2600.71999999999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4"/>
    <n v="10436.299999999999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40"/>
    <n v="10218.85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"/>
    <n v="5411.76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"/>
    <n v="6322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1"/>
    <n v="10403.2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"/>
    <n v="4999.43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70"/>
    <n v="5601.52"/>
    <x v="3"/>
    <x v="3"/>
  </r>
  <r>
    <n v="562"/>
    <s v="Blair Inc"/>
    <s v="Configurable bandwidth-monitored throughput"/>
    <n v="9900"/>
    <n v="1269"/>
    <x v="2"/>
    <n v="26"/>
    <x v="5"/>
    <s v="CHF"/>
    <n v="1552366800"/>
    <n v="1552539600"/>
    <b v="0"/>
    <b v="0"/>
    <s v="music/rock"/>
    <n v="13"/>
    <n v="4880.7700000000004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"/>
    <n v="6008.24"/>
    <x v="4"/>
    <x v="4"/>
  </r>
  <r>
    <n v="564"/>
    <s v="Hernandez-Macdonald"/>
    <s v="Organic high-level implementation"/>
    <n v="168700"/>
    <n v="141393"/>
    <x v="2"/>
    <n v="1790"/>
    <x v="1"/>
    <s v="USD"/>
    <n v="1426395600"/>
    <n v="1427086800"/>
    <b v="0"/>
    <b v="0"/>
    <s v="theater/plays"/>
    <n v="84"/>
    <n v="7899.0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5"/>
    <n v="5399.5"/>
    <x v="3"/>
    <x v="3"/>
  </r>
  <r>
    <n v="566"/>
    <s v="Webb-Smith"/>
    <s v="Advanced content-based installation"/>
    <n v="9300"/>
    <n v="4124"/>
    <x v="2"/>
    <n v="37"/>
    <x v="1"/>
    <s v="USD"/>
    <n v="1456293600"/>
    <n v="1458277200"/>
    <b v="0"/>
    <b v="1"/>
    <s v="music/electric music"/>
    <n v="44"/>
    <n v="11145.9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9"/>
    <n v="6092.2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"/>
    <n v="2600.15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"/>
    <n v="8099.32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6"/>
    <n v="3499.6"/>
    <x v="1"/>
    <x v="1"/>
  </r>
  <r>
    <n v="571"/>
    <s v="Wilson and Sons"/>
    <s v="Monitored grid-enabled model"/>
    <n v="3500"/>
    <n v="3295"/>
    <x v="2"/>
    <n v="35"/>
    <x v="6"/>
    <s v="EUR"/>
    <n v="1434690000"/>
    <n v="1438750800"/>
    <b v="0"/>
    <b v="0"/>
    <s v="film &amp; video/shorts"/>
    <n v="94"/>
    <n v="9414.2900000000009"/>
    <x v="4"/>
    <x v="12"/>
  </r>
  <r>
    <n v="572"/>
    <s v="Clements Group"/>
    <s v="Assimilated actuating policy"/>
    <n v="9000"/>
    <n v="4896"/>
    <x v="4"/>
    <n v="94"/>
    <x v="1"/>
    <s v="USD"/>
    <n v="1443416400"/>
    <n v="1444798800"/>
    <b v="0"/>
    <b v="1"/>
    <s v="music/rock"/>
    <n v="54"/>
    <n v="5208.51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2"/>
    <n v="2498.67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"/>
    <n v="6921.53"/>
    <x v="0"/>
    <x v="0"/>
  </r>
  <r>
    <n v="575"/>
    <s v="Fuentes LLC"/>
    <s v="Universal zero-defect concept"/>
    <n v="83300"/>
    <n v="52421"/>
    <x v="2"/>
    <n v="558"/>
    <x v="1"/>
    <s v="USD"/>
    <n v="1400562000"/>
    <n v="1400821200"/>
    <b v="0"/>
    <b v="1"/>
    <s v="theater/plays"/>
    <n v="63"/>
    <n v="9394.44"/>
    <x v="3"/>
    <x v="3"/>
  </r>
  <r>
    <n v="576"/>
    <s v="Moran and Sons"/>
    <s v="Object-based bottom-line superstructure"/>
    <n v="9700"/>
    <n v="6298"/>
    <x v="2"/>
    <n v="64"/>
    <x v="1"/>
    <s v="USD"/>
    <n v="1509512400"/>
    <n v="1510984800"/>
    <b v="0"/>
    <b v="0"/>
    <s v="theater/plays"/>
    <n v="65"/>
    <n v="9840.6299999999992"/>
    <x v="3"/>
    <x v="3"/>
  </r>
  <r>
    <n v="577"/>
    <s v="Stevens Inc"/>
    <s v="Adaptive 24hour projection"/>
    <n v="8200"/>
    <n v="1546"/>
    <x v="4"/>
    <n v="37"/>
    <x v="1"/>
    <s v="USD"/>
    <n v="1299823200"/>
    <n v="1302066000"/>
    <b v="0"/>
    <b v="0"/>
    <s v="music/jazz"/>
    <n v="19"/>
    <n v="4178.38"/>
    <x v="1"/>
    <x v="17"/>
  </r>
  <r>
    <n v="578"/>
    <s v="Martinez-Johnson"/>
    <s v="Sharable radical toolset"/>
    <n v="96500"/>
    <n v="16168"/>
    <x v="2"/>
    <n v="245"/>
    <x v="1"/>
    <s v="USD"/>
    <n v="1322719200"/>
    <n v="1322978400"/>
    <b v="0"/>
    <b v="0"/>
    <s v="film &amp; video/science fiction"/>
    <n v="17"/>
    <n v="6599.18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"/>
    <n v="7205.75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2"/>
    <n v="4800.32"/>
    <x v="3"/>
    <x v="3"/>
  </r>
  <r>
    <n v="581"/>
    <s v="Sanchez, Cross and Savage"/>
    <s v="Sharable mobile knowledgebase"/>
    <n v="6000"/>
    <n v="3841"/>
    <x v="2"/>
    <n v="71"/>
    <x v="1"/>
    <s v="USD"/>
    <n v="1304053200"/>
    <n v="1305349200"/>
    <b v="0"/>
    <b v="0"/>
    <s v="technology/web"/>
    <n v="64"/>
    <n v="5409.86"/>
    <x v="2"/>
    <x v="2"/>
  </r>
  <r>
    <n v="582"/>
    <s v="Pineda Ltd"/>
    <s v="Cross-group global system engine"/>
    <n v="8700"/>
    <n v="4531"/>
    <x v="2"/>
    <n v="42"/>
    <x v="1"/>
    <s v="USD"/>
    <n v="1433912400"/>
    <n v="1434344400"/>
    <b v="0"/>
    <b v="1"/>
    <s v="games/video games"/>
    <n v="52"/>
    <n v="10788.1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"/>
    <n v="6703.41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20"/>
    <n v="6401.4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7"/>
    <n v="9606.6200000000008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1"/>
    <n v="5118.46"/>
    <x v="1"/>
    <x v="1"/>
  </r>
  <r>
    <n v="587"/>
    <s v="Williams-Santos"/>
    <s v="Open-source analyzing monitoring"/>
    <n v="9400"/>
    <n v="6852"/>
    <x v="2"/>
    <n v="156"/>
    <x v="0"/>
    <s v="CAD"/>
    <n v="1547877600"/>
    <n v="1552366800"/>
    <b v="0"/>
    <b v="1"/>
    <s v="food/food trucks"/>
    <n v="73"/>
    <n v="4392.3100000000004"/>
    <x v="0"/>
    <x v="0"/>
  </r>
  <r>
    <n v="588"/>
    <s v="Weber Inc"/>
    <s v="Up-sized discrete firmware"/>
    <n v="157600"/>
    <n v="124517"/>
    <x v="2"/>
    <n v="1368"/>
    <x v="4"/>
    <s v="GBP"/>
    <n v="1269493200"/>
    <n v="1272171600"/>
    <b v="0"/>
    <b v="0"/>
    <s v="theater/plays"/>
    <n v="79"/>
    <n v="9102.1200000000008"/>
    <x v="3"/>
    <x v="3"/>
  </r>
  <r>
    <n v="589"/>
    <s v="Avery, Brown and Parker"/>
    <s v="Exclusive intangible extranet"/>
    <n v="7900"/>
    <n v="5113"/>
    <x v="2"/>
    <n v="102"/>
    <x v="1"/>
    <s v="USD"/>
    <n v="1436072400"/>
    <n v="1436677200"/>
    <b v="0"/>
    <b v="0"/>
    <s v="film &amp; video/documentary"/>
    <n v="65"/>
    <n v="5012.75"/>
    <x v="4"/>
    <x v="4"/>
  </r>
  <r>
    <n v="590"/>
    <s v="Cox Group"/>
    <s v="Synergized analyzing process improvement"/>
    <n v="7100"/>
    <n v="5824"/>
    <x v="2"/>
    <n v="86"/>
    <x v="2"/>
    <s v="AUD"/>
    <n v="1419141600"/>
    <n v="1420092000"/>
    <b v="0"/>
    <b v="0"/>
    <s v="publishing/radio &amp; podcasts"/>
    <n v="82"/>
    <n v="6772.09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8"/>
    <n v="6103.92"/>
    <x v="6"/>
    <x v="11"/>
  </r>
  <r>
    <n v="592"/>
    <s v="Brown Inc"/>
    <s v="Object-based bandwidth-monitored concept"/>
    <n v="156800"/>
    <n v="20243"/>
    <x v="2"/>
    <n v="253"/>
    <x v="1"/>
    <s v="USD"/>
    <n v="1401426000"/>
    <n v="1402203600"/>
    <b v="0"/>
    <b v="0"/>
    <s v="theater/plays"/>
    <n v="13"/>
    <n v="8001.19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5"/>
    <n v="4700.1499999999996"/>
    <x v="4"/>
    <x v="10"/>
  </r>
  <r>
    <n v="594"/>
    <s v="Mcbride PLC"/>
    <s v="Upgradable leadingedge Local Area Network"/>
    <n v="157300"/>
    <n v="11167"/>
    <x v="2"/>
    <n v="157"/>
    <x v="1"/>
    <s v="USD"/>
    <n v="1467003600"/>
    <n v="1467262800"/>
    <b v="0"/>
    <b v="1"/>
    <s v="theater/plays"/>
    <n v="7"/>
    <n v="7112.74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9"/>
    <n v="8999.08"/>
    <x v="3"/>
    <x v="3"/>
  </r>
  <r>
    <n v="596"/>
    <s v="Becker-Scott"/>
    <s v="Managed optimizing archive"/>
    <n v="7900"/>
    <n v="7875"/>
    <x v="2"/>
    <n v="183"/>
    <x v="1"/>
    <s v="USD"/>
    <n v="1457157600"/>
    <n v="1457762400"/>
    <b v="0"/>
    <b v="1"/>
    <s v="film &amp; video/drama"/>
    <n v="100"/>
    <n v="4303.28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2"/>
    <n v="6799.77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"/>
    <n v="7300.46"/>
    <x v="1"/>
    <x v="1"/>
  </r>
  <r>
    <n v="599"/>
    <s v="Smith-Ramos"/>
    <s v="Persevering optimizing Graphical User Interface"/>
    <n v="140300"/>
    <n v="5112"/>
    <x v="2"/>
    <n v="82"/>
    <x v="3"/>
    <s v="DKK"/>
    <n v="1423720800"/>
    <n v="1424412000"/>
    <b v="0"/>
    <b v="0"/>
    <s v="film &amp; video/documentary"/>
    <n v="4"/>
    <n v="6234.15"/>
    <x v="4"/>
    <x v="4"/>
  </r>
  <r>
    <n v="600"/>
    <s v="Brown-George"/>
    <s v="Cross-platform tertiary array"/>
    <n v="100"/>
    <n v="5"/>
    <x v="2"/>
    <n v="1"/>
    <x v="4"/>
    <s v="GBP"/>
    <n v="1375160400"/>
    <n v="1376197200"/>
    <b v="0"/>
    <b v="0"/>
    <s v="food/food trucks"/>
    <n v="5"/>
    <n v="500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7"/>
    <n v="6710.3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"/>
    <n v="7997.89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20"/>
    <n v="6217.65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1"/>
    <n v="5300.6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"/>
    <n v="5773.83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"/>
    <n v="4003.1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"/>
    <n v="8101.66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4"/>
    <n v="3504.75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"/>
    <n v="10292.31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"/>
    <n v="2799.81"/>
    <x v="3"/>
    <x v="3"/>
  </r>
  <r>
    <n v="611"/>
    <s v="Brady, Cortez and Rodriguez"/>
    <s v="Multi-lateral maximized core"/>
    <n v="8200"/>
    <n v="1136"/>
    <x v="4"/>
    <n v="15"/>
    <x v="1"/>
    <s v="USD"/>
    <n v="1374728400"/>
    <n v="1375765200"/>
    <b v="0"/>
    <b v="0"/>
    <s v="theater/plays"/>
    <n v="14"/>
    <n v="7573.3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"/>
    <n v="4502.600000000000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61.54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"/>
    <n v="5699.17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"/>
    <n v="8522.35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90"/>
    <n v="5096.2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50"/>
    <n v="6356.36"/>
    <x v="3"/>
    <x v="3"/>
  </r>
  <r>
    <n v="618"/>
    <s v="Miller Ltd"/>
    <s v="Open-architected mobile emulation"/>
    <n v="198600"/>
    <n v="97037"/>
    <x v="2"/>
    <n v="1198"/>
    <x v="1"/>
    <s v="USD"/>
    <n v="1367470800"/>
    <n v="1369285200"/>
    <b v="0"/>
    <b v="0"/>
    <s v="publishing/nonfiction"/>
    <n v="49"/>
    <n v="8099.92"/>
    <x v="5"/>
    <x v="9"/>
  </r>
  <r>
    <n v="619"/>
    <s v="Case LLC"/>
    <s v="Ameliorated foreground methodology"/>
    <n v="195900"/>
    <n v="55757"/>
    <x v="2"/>
    <n v="648"/>
    <x v="1"/>
    <s v="USD"/>
    <n v="1304658000"/>
    <n v="1304744400"/>
    <b v="1"/>
    <b v="1"/>
    <s v="theater/plays"/>
    <n v="28"/>
    <n v="8604.48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"/>
    <n v="9003.91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20"/>
    <n v="7400.61"/>
    <x v="3"/>
    <x v="3"/>
  </r>
  <r>
    <n v="622"/>
    <s v="Smith-Smith"/>
    <s v="Total leadingedge neural-net"/>
    <n v="189000"/>
    <n v="5916"/>
    <x v="2"/>
    <n v="64"/>
    <x v="1"/>
    <s v="USD"/>
    <n v="1523768400"/>
    <n v="1526014800"/>
    <b v="0"/>
    <b v="0"/>
    <s v="music/indie rock"/>
    <n v="3"/>
    <n v="9243.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60"/>
    <n v="5599.93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"/>
    <n v="3298.38"/>
    <x v="7"/>
    <x v="14"/>
  </r>
  <r>
    <n v="625"/>
    <s v="Martinez Inc"/>
    <s v="Organic upward-trending Graphical User Interface"/>
    <n v="7500"/>
    <n v="5803"/>
    <x v="2"/>
    <n v="62"/>
    <x v="1"/>
    <s v="USD"/>
    <n v="1580104800"/>
    <n v="1581314400"/>
    <b v="0"/>
    <b v="0"/>
    <s v="theater/plays"/>
    <n v="77"/>
    <n v="9359.68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"/>
    <n v="6986.7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"/>
    <n v="7212.99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2"/>
    <n v="3004.17"/>
    <x v="1"/>
    <x v="7"/>
  </r>
  <r>
    <n v="629"/>
    <s v="Jackson, Martinez and Ray"/>
    <s v="Multi-tiered executive toolset"/>
    <n v="85900"/>
    <n v="55476"/>
    <x v="2"/>
    <n v="750"/>
    <x v="1"/>
    <s v="USD"/>
    <n v="1467781200"/>
    <n v="1467954000"/>
    <b v="0"/>
    <b v="1"/>
    <s v="theater/plays"/>
    <n v="65"/>
    <n v="7396.8"/>
    <x v="3"/>
    <x v="3"/>
  </r>
  <r>
    <n v="630"/>
    <s v="Patterson-Johnson"/>
    <s v="Grass-roots directional workforce"/>
    <n v="9500"/>
    <n v="5973"/>
    <x v="4"/>
    <n v="87"/>
    <x v="1"/>
    <s v="USD"/>
    <n v="1556686800"/>
    <n v="1557637200"/>
    <b v="0"/>
    <b v="1"/>
    <s v="theater/plays"/>
    <n v="63"/>
    <n v="6865.52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"/>
    <n v="5999.22"/>
    <x v="3"/>
    <x v="3"/>
  </r>
  <r>
    <n v="632"/>
    <s v="Parker PLC"/>
    <s v="Reduced interactive matrix"/>
    <n v="72100"/>
    <n v="30902"/>
    <x v="3"/>
    <n v="278"/>
    <x v="1"/>
    <s v="USD"/>
    <n v="1414904400"/>
    <n v="1416463200"/>
    <b v="0"/>
    <b v="0"/>
    <s v="theater/plays"/>
    <n v="43"/>
    <n v="11115.83"/>
    <x v="3"/>
    <x v="3"/>
  </r>
  <r>
    <n v="633"/>
    <s v="Yu and Sons"/>
    <s v="Adaptive context-sensitive architecture"/>
    <n v="6700"/>
    <n v="5569"/>
    <x v="2"/>
    <n v="105"/>
    <x v="1"/>
    <s v="USD"/>
    <n v="1446876000"/>
    <n v="1447221600"/>
    <b v="0"/>
    <b v="0"/>
    <s v="film &amp; video/animation"/>
    <n v="83"/>
    <n v="5303.81"/>
    <x v="4"/>
    <x v="10"/>
  </r>
  <r>
    <n v="634"/>
    <s v="Taylor, Johnson and Hernandez"/>
    <s v="Polarized incremental portal"/>
    <n v="118200"/>
    <n v="92824"/>
    <x v="4"/>
    <n v="1658"/>
    <x v="1"/>
    <s v="USD"/>
    <n v="1490418000"/>
    <n v="1491627600"/>
    <b v="0"/>
    <b v="0"/>
    <s v="film &amp; video/television"/>
    <n v="79"/>
    <n v="5598.55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"/>
    <n v="6998.68"/>
    <x v="4"/>
    <x v="19"/>
  </r>
  <r>
    <n v="636"/>
    <s v="Lamb-Sanders"/>
    <s v="Stand-alone reciprocal frame"/>
    <n v="197700"/>
    <n v="127591"/>
    <x v="2"/>
    <n v="2604"/>
    <x v="3"/>
    <s v="DKK"/>
    <n v="1326866400"/>
    <n v="1330754400"/>
    <b v="0"/>
    <b v="1"/>
    <s v="film &amp; video/animation"/>
    <n v="65"/>
    <n v="4899.8100000000004"/>
    <x v="4"/>
    <x v="10"/>
  </r>
  <r>
    <n v="637"/>
    <s v="Williams-Ramirez"/>
    <s v="Open-architected 24/7 throughput"/>
    <n v="8500"/>
    <n v="6750"/>
    <x v="2"/>
    <n v="65"/>
    <x v="1"/>
    <s v="USD"/>
    <n v="1479103200"/>
    <n v="1479794400"/>
    <b v="0"/>
    <b v="0"/>
    <s v="theater/plays"/>
    <n v="79"/>
    <n v="10384.620000000001"/>
    <x v="3"/>
    <x v="3"/>
  </r>
  <r>
    <n v="638"/>
    <s v="Weaver Ltd"/>
    <s v="Monitored 24/7 approach"/>
    <n v="81600"/>
    <n v="9318"/>
    <x v="2"/>
    <n v="94"/>
    <x v="1"/>
    <s v="USD"/>
    <n v="1280206800"/>
    <n v="1281243600"/>
    <b v="0"/>
    <b v="1"/>
    <s v="theater/plays"/>
    <n v="11"/>
    <n v="9912.77"/>
    <x v="3"/>
    <x v="3"/>
  </r>
  <r>
    <n v="639"/>
    <s v="Barnes-Williams"/>
    <s v="Upgradable explicit forecast"/>
    <n v="8600"/>
    <n v="4832"/>
    <x v="3"/>
    <n v="45"/>
    <x v="1"/>
    <s v="USD"/>
    <n v="1532754000"/>
    <n v="1532754000"/>
    <b v="0"/>
    <b v="1"/>
    <s v="film &amp; video/drama"/>
    <n v="56"/>
    <n v="10737.78"/>
    <x v="4"/>
    <x v="6"/>
  </r>
  <r>
    <n v="640"/>
    <s v="Richardson, Woodward and Hansen"/>
    <s v="Pre-emptive context-sensitive support"/>
    <n v="119800"/>
    <n v="19769"/>
    <x v="2"/>
    <n v="257"/>
    <x v="1"/>
    <s v="USD"/>
    <n v="1453096800"/>
    <n v="1453356000"/>
    <b v="0"/>
    <b v="0"/>
    <s v="theater/plays"/>
    <n v="17"/>
    <n v="7692.2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20"/>
    <n v="5812.89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"/>
    <n v="10373.6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"/>
    <n v="8796.27"/>
    <x v="3"/>
    <x v="3"/>
  </r>
  <r>
    <n v="644"/>
    <s v="Peters-Nelson"/>
    <s v="Distributed real-time algorithm"/>
    <n v="169400"/>
    <n v="81984"/>
    <x v="2"/>
    <n v="2928"/>
    <x v="0"/>
    <s v="CAD"/>
    <n v="1545112800"/>
    <n v="1546495200"/>
    <b v="0"/>
    <b v="0"/>
    <s v="theater/plays"/>
    <n v="48"/>
    <n v="2800"/>
    <x v="3"/>
    <x v="3"/>
  </r>
  <r>
    <n v="645"/>
    <s v="Ferguson, Murphy and Bright"/>
    <s v="Multi-lateral heuristic throughput"/>
    <n v="192100"/>
    <n v="178483"/>
    <x v="2"/>
    <n v="4697"/>
    <x v="1"/>
    <s v="USD"/>
    <n v="1537938000"/>
    <n v="1539752400"/>
    <b v="0"/>
    <b v="1"/>
    <s v="music/rock"/>
    <n v="93"/>
    <n v="3799.94"/>
    <x v="1"/>
    <x v="1"/>
  </r>
  <r>
    <n v="646"/>
    <s v="Robinson Group"/>
    <s v="Switchable reciprocal middleware"/>
    <n v="98700"/>
    <n v="87448"/>
    <x v="2"/>
    <n v="2915"/>
    <x v="1"/>
    <s v="USD"/>
    <n v="1363150800"/>
    <n v="1364101200"/>
    <b v="0"/>
    <b v="0"/>
    <s v="games/video games"/>
    <n v="89"/>
    <n v="2999.93"/>
    <x v="6"/>
    <x v="11"/>
  </r>
  <r>
    <n v="647"/>
    <s v="Jordan-Wolfe"/>
    <s v="Inverse multimedia Graphic Interface"/>
    <n v="4500"/>
    <n v="1863"/>
    <x v="2"/>
    <n v="18"/>
    <x v="1"/>
    <s v="USD"/>
    <n v="1523250000"/>
    <n v="1525323600"/>
    <b v="0"/>
    <b v="0"/>
    <s v="publishing/translations"/>
    <n v="41"/>
    <n v="10350"/>
    <x v="5"/>
    <x v="18"/>
  </r>
  <r>
    <n v="648"/>
    <s v="Vargas-Cox"/>
    <s v="Vision-oriented local contingency"/>
    <n v="98600"/>
    <n v="62174"/>
    <x v="4"/>
    <n v="723"/>
    <x v="1"/>
    <s v="USD"/>
    <n v="1499317200"/>
    <n v="1500872400"/>
    <b v="1"/>
    <b v="0"/>
    <s v="food/food trucks"/>
    <n v="63"/>
    <n v="8599.4500000000007"/>
    <x v="0"/>
    <x v="0"/>
  </r>
  <r>
    <n v="649"/>
    <s v="Yang and Sons"/>
    <s v="Reactive 6thgeneration hub"/>
    <n v="121700"/>
    <n v="59003"/>
    <x v="2"/>
    <n v="602"/>
    <x v="5"/>
    <s v="CHF"/>
    <n v="1287550800"/>
    <n v="1288501200"/>
    <b v="1"/>
    <b v="1"/>
    <s v="theater/plays"/>
    <n v="48"/>
    <n v="9801.16"/>
    <x v="3"/>
    <x v="3"/>
  </r>
  <r>
    <n v="650"/>
    <s v="Wilson, Wilson and Mathis"/>
    <s v="Optional asymmetric success"/>
    <n v="100"/>
    <n v="2"/>
    <x v="2"/>
    <n v="1"/>
    <x v="1"/>
    <s v="USD"/>
    <n v="1404795600"/>
    <n v="1407128400"/>
    <b v="0"/>
    <b v="0"/>
    <s v="music/jazz"/>
    <n v="2"/>
    <n v="200"/>
    <x v="1"/>
    <x v="17"/>
  </r>
  <r>
    <n v="651"/>
    <s v="Wang, Koch and Weaver"/>
    <s v="Digitized analyzing capacity"/>
    <n v="196700"/>
    <n v="174039"/>
    <x v="2"/>
    <n v="3868"/>
    <x v="6"/>
    <s v="EUR"/>
    <n v="1393048800"/>
    <n v="1394344800"/>
    <b v="0"/>
    <b v="0"/>
    <s v="film &amp; video/shorts"/>
    <n v="88"/>
    <n v="4499.46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7"/>
    <n v="3101.22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9"/>
    <n v="5997.01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"/>
    <n v="5899.73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"/>
    <n v="5004.55"/>
    <x v="7"/>
    <x v="14"/>
  </r>
  <r>
    <n v="656"/>
    <s v="Hobbs, Brown and Lee"/>
    <s v="Vision-oriented systematic Graphical User Interface"/>
    <n v="118400"/>
    <n v="49879"/>
    <x v="2"/>
    <n v="504"/>
    <x v="2"/>
    <s v="AUD"/>
    <n v="1514440800"/>
    <n v="1514872800"/>
    <b v="0"/>
    <b v="0"/>
    <s v="food/food trucks"/>
    <n v="42"/>
    <n v="9896.6299999999992"/>
    <x v="0"/>
    <x v="0"/>
  </r>
  <r>
    <n v="657"/>
    <s v="Russo, Kim and Mccoy"/>
    <s v="Balanced optimal hardware"/>
    <n v="10000"/>
    <n v="824"/>
    <x v="2"/>
    <n v="14"/>
    <x v="1"/>
    <s v="USD"/>
    <n v="1514354400"/>
    <n v="1515736800"/>
    <b v="0"/>
    <b v="0"/>
    <s v="film &amp; video/science fiction"/>
    <n v="8"/>
    <n v="5885.71"/>
    <x v="4"/>
    <x v="22"/>
  </r>
  <r>
    <n v="658"/>
    <s v="Howell, Myers and Olson"/>
    <s v="Self-enabling mission-critical success"/>
    <n v="52600"/>
    <n v="31594"/>
    <x v="4"/>
    <n v="390"/>
    <x v="1"/>
    <s v="USD"/>
    <n v="1440910800"/>
    <n v="1442898000"/>
    <b v="0"/>
    <b v="0"/>
    <s v="music/rock"/>
    <n v="60"/>
    <n v="8101.03"/>
    <x v="1"/>
    <x v="1"/>
  </r>
  <r>
    <n v="659"/>
    <s v="Bailey and Sons"/>
    <s v="Grass-roots dynamic emulation"/>
    <n v="120700"/>
    <n v="57010"/>
    <x v="2"/>
    <n v="750"/>
    <x v="4"/>
    <s v="GBP"/>
    <n v="1296108000"/>
    <n v="1296194400"/>
    <b v="0"/>
    <b v="0"/>
    <s v="film &amp; video/documentary"/>
    <n v="47"/>
    <n v="7601.33"/>
    <x v="4"/>
    <x v="4"/>
  </r>
  <r>
    <n v="660"/>
    <s v="Jensen-Brown"/>
    <s v="Fundamental disintermediate matrix"/>
    <n v="9100"/>
    <n v="7438"/>
    <x v="2"/>
    <n v="77"/>
    <x v="1"/>
    <s v="USD"/>
    <n v="1440133200"/>
    <n v="1440910800"/>
    <b v="1"/>
    <b v="0"/>
    <s v="theater/plays"/>
    <n v="82"/>
    <n v="9659.74"/>
    <x v="3"/>
    <x v="3"/>
  </r>
  <r>
    <n v="661"/>
    <s v="Smith Group"/>
    <s v="Right-sized secondary challenge"/>
    <n v="106800"/>
    <n v="57872"/>
    <x v="2"/>
    <n v="752"/>
    <x v="3"/>
    <s v="DKK"/>
    <n v="1332910800"/>
    <n v="1335502800"/>
    <b v="0"/>
    <b v="0"/>
    <s v="music/jazz"/>
    <n v="54"/>
    <n v="7695.74"/>
    <x v="1"/>
    <x v="17"/>
  </r>
  <r>
    <n v="662"/>
    <s v="Murphy-Farrell"/>
    <s v="Implemented exuding software"/>
    <n v="9100"/>
    <n v="8906"/>
    <x v="2"/>
    <n v="131"/>
    <x v="1"/>
    <s v="USD"/>
    <n v="1544335200"/>
    <n v="1544680800"/>
    <b v="0"/>
    <b v="0"/>
    <s v="theater/plays"/>
    <n v="98"/>
    <n v="6798.47"/>
    <x v="3"/>
    <x v="3"/>
  </r>
  <r>
    <n v="663"/>
    <s v="Everett-Wolfe"/>
    <s v="Total optimizing software"/>
    <n v="10000"/>
    <n v="7724"/>
    <x v="2"/>
    <n v="87"/>
    <x v="1"/>
    <s v="USD"/>
    <n v="1286427600"/>
    <n v="1288414800"/>
    <b v="0"/>
    <b v="0"/>
    <s v="theater/plays"/>
    <n v="77"/>
    <n v="8878.16"/>
    <x v="3"/>
    <x v="3"/>
  </r>
  <r>
    <n v="664"/>
    <s v="Young PLC"/>
    <s v="Optional maximized attitude"/>
    <n v="79400"/>
    <n v="26571"/>
    <x v="2"/>
    <n v="1063"/>
    <x v="1"/>
    <s v="USD"/>
    <n v="1329717600"/>
    <n v="1330581600"/>
    <b v="0"/>
    <b v="0"/>
    <s v="music/jazz"/>
    <n v="33"/>
    <n v="2499.62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40"/>
    <n v="4492.28"/>
    <x v="4"/>
    <x v="4"/>
  </r>
  <r>
    <n v="666"/>
    <s v="York, Barr and Grant"/>
    <s v="Cloned bottom-line success"/>
    <n v="3100"/>
    <n v="1985"/>
    <x v="4"/>
    <n v="25"/>
    <x v="1"/>
    <s v="USD"/>
    <n v="1377838800"/>
    <n v="1378357200"/>
    <b v="0"/>
    <b v="1"/>
    <s v="theater/plays"/>
    <n v="64"/>
    <n v="7940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"/>
    <n v="2900.95"/>
    <x v="8"/>
    <x v="23"/>
  </r>
  <r>
    <n v="668"/>
    <s v="Brown and Sons"/>
    <s v="Programmable leadingedge budgetary management"/>
    <n v="27500"/>
    <n v="5593"/>
    <x v="2"/>
    <n v="76"/>
    <x v="1"/>
    <s v="USD"/>
    <n v="1343797200"/>
    <n v="1344834000"/>
    <b v="0"/>
    <b v="0"/>
    <s v="theater/plays"/>
    <n v="20"/>
    <n v="7359.21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9"/>
    <n v="10797.04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9"/>
    <n v="6898.7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"/>
    <n v="11102.24"/>
    <x v="3"/>
    <x v="3"/>
  </r>
  <r>
    <n v="672"/>
    <s v="Kelly-Colon"/>
    <s v="Stand-alone grid-enabled leverage"/>
    <n v="197900"/>
    <n v="110689"/>
    <x v="2"/>
    <n v="4428"/>
    <x v="2"/>
    <s v="AUD"/>
    <n v="1521608400"/>
    <n v="1522472400"/>
    <b v="0"/>
    <b v="0"/>
    <s v="theater/plays"/>
    <n v="56"/>
    <n v="2499.75"/>
    <x v="3"/>
    <x v="3"/>
  </r>
  <r>
    <n v="673"/>
    <s v="Turner, Scott and Gentry"/>
    <s v="Assimilated regional groupware"/>
    <n v="5600"/>
    <n v="2445"/>
    <x v="2"/>
    <n v="58"/>
    <x v="6"/>
    <s v="EUR"/>
    <n v="1460696400"/>
    <n v="1462510800"/>
    <b v="0"/>
    <b v="0"/>
    <s v="music/indie rock"/>
    <n v="44"/>
    <n v="4215.5200000000004"/>
    <x v="1"/>
    <x v="7"/>
  </r>
  <r>
    <n v="674"/>
    <s v="Sanchez Ltd"/>
    <s v="Up-sized 24hour instruction set"/>
    <n v="170700"/>
    <n v="57250"/>
    <x v="4"/>
    <n v="1218"/>
    <x v="1"/>
    <s v="USD"/>
    <n v="1313730000"/>
    <n v="1317790800"/>
    <b v="0"/>
    <b v="0"/>
    <s v="photography/photography books"/>
    <n v="34"/>
    <n v="4700.33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3"/>
    <n v="3603.9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90"/>
    <n v="10103.76"/>
    <x v="7"/>
    <x v="14"/>
  </r>
  <r>
    <n v="677"/>
    <s v="Murphy-Fox"/>
    <s v="Organic system-worthy orchestration"/>
    <n v="5300"/>
    <n v="4432"/>
    <x v="2"/>
    <n v="111"/>
    <x v="1"/>
    <s v="USD"/>
    <n v="1468126800"/>
    <n v="1472446800"/>
    <b v="0"/>
    <b v="0"/>
    <s v="publishing/fiction"/>
    <n v="84"/>
    <n v="3992.79"/>
    <x v="5"/>
    <x v="13"/>
  </r>
  <r>
    <n v="678"/>
    <s v="Rodriguez-Patterson"/>
    <s v="Inverse static standardization"/>
    <n v="99500"/>
    <n v="17879"/>
    <x v="4"/>
    <n v="215"/>
    <x v="1"/>
    <s v="USD"/>
    <n v="1547877600"/>
    <n v="1548050400"/>
    <b v="0"/>
    <b v="0"/>
    <s v="film &amp; video/drama"/>
    <n v="18"/>
    <n v="8315.81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7"/>
    <n v="3997.52"/>
    <x v="0"/>
    <x v="0"/>
  </r>
  <r>
    <n v="680"/>
    <s v="Nelson-Valdez"/>
    <s v="Open-source 4thgeneration open system"/>
    <n v="145600"/>
    <n v="141822"/>
    <x v="2"/>
    <n v="2955"/>
    <x v="1"/>
    <s v="USD"/>
    <n v="1576303200"/>
    <n v="1576476000"/>
    <b v="0"/>
    <b v="1"/>
    <s v="games/mobile games"/>
    <n v="97"/>
    <n v="4799.3900000000003"/>
    <x v="6"/>
    <x v="20"/>
  </r>
  <r>
    <n v="681"/>
    <s v="Kelly PLC"/>
    <s v="Decentralized context-sensitive superstructure"/>
    <n v="184100"/>
    <n v="159037"/>
    <x v="2"/>
    <n v="1657"/>
    <x v="1"/>
    <s v="USD"/>
    <n v="1324447200"/>
    <n v="1324965600"/>
    <b v="0"/>
    <b v="0"/>
    <s v="theater/plays"/>
    <n v="86"/>
    <n v="9597.89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"/>
    <n v="7872.82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"/>
    <n v="5608.16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3"/>
    <n v="6909.09"/>
    <x v="5"/>
    <x v="9"/>
  </r>
  <r>
    <n v="685"/>
    <s v="Lee-Cobb"/>
    <s v="Customizable homogeneous firmware"/>
    <n v="140000"/>
    <n v="94501"/>
    <x v="2"/>
    <n v="926"/>
    <x v="0"/>
    <s v="CAD"/>
    <n v="1440306000"/>
    <n v="1442379600"/>
    <b v="0"/>
    <b v="0"/>
    <s v="theater/plays"/>
    <n v="68"/>
    <n v="10205.290000000001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2"/>
    <n v="10732.09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97.03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"/>
    <n v="7113.71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1"/>
    <n v="10649.28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7"/>
    <n v="4293.68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"/>
    <n v="3003.8"/>
    <x v="4"/>
    <x v="4"/>
  </r>
  <r>
    <n v="692"/>
    <s v="Murray Ltd"/>
    <s v="Decentralized 4thgeneration challenge"/>
    <n v="6000"/>
    <n v="5438"/>
    <x v="2"/>
    <n v="77"/>
    <x v="4"/>
    <s v="GBP"/>
    <n v="1562648400"/>
    <n v="1564203600"/>
    <b v="0"/>
    <b v="0"/>
    <s v="music/rock"/>
    <n v="91"/>
    <n v="7062.34"/>
    <x v="1"/>
    <x v="1"/>
  </r>
  <r>
    <n v="693"/>
    <s v="Bradford-Silva"/>
    <s v="Reverse-engineered composite hierarchy"/>
    <n v="180400"/>
    <n v="115396"/>
    <x v="2"/>
    <n v="1748"/>
    <x v="1"/>
    <s v="USD"/>
    <n v="1508216400"/>
    <n v="1509685200"/>
    <b v="0"/>
    <b v="0"/>
    <s v="theater/plays"/>
    <n v="64"/>
    <n v="6601.6"/>
    <x v="3"/>
    <x v="3"/>
  </r>
  <r>
    <n v="694"/>
    <s v="Mora-Bradley"/>
    <s v="Programmable tangible ability"/>
    <n v="9100"/>
    <n v="7656"/>
    <x v="2"/>
    <n v="79"/>
    <x v="1"/>
    <s v="USD"/>
    <n v="1511762400"/>
    <n v="1514959200"/>
    <b v="0"/>
    <b v="0"/>
    <s v="theater/plays"/>
    <n v="84"/>
    <n v="9691.14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4"/>
    <n v="6286.73"/>
    <x v="1"/>
    <x v="1"/>
  </r>
  <r>
    <n v="696"/>
    <s v="Lopez, Reid and Johnson"/>
    <s v="Total real-time hardware"/>
    <n v="164100"/>
    <n v="96888"/>
    <x v="2"/>
    <n v="889"/>
    <x v="1"/>
    <s v="USD"/>
    <n v="1429506000"/>
    <n v="1429592400"/>
    <b v="0"/>
    <b v="1"/>
    <s v="theater/plays"/>
    <n v="59"/>
    <n v="10898.54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3"/>
    <n v="2699.93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7"/>
    <n v="6500.41"/>
    <x v="2"/>
    <x v="8"/>
  </r>
  <r>
    <n v="699"/>
    <s v="King Inc"/>
    <s v="Ergonomic dedicated focus group"/>
    <n v="7400"/>
    <n v="6245"/>
    <x v="2"/>
    <n v="56"/>
    <x v="1"/>
    <s v="USD"/>
    <n v="1561438800"/>
    <n v="1561525200"/>
    <b v="0"/>
    <b v="0"/>
    <s v="film &amp; video/drama"/>
    <n v="84"/>
    <n v="11151.79"/>
    <x v="4"/>
    <x v="6"/>
  </r>
  <r>
    <n v="700"/>
    <s v="Cole, Petty and Cameron"/>
    <s v="Realigned zero administration paradigm"/>
    <n v="100"/>
    <n v="3"/>
    <x v="2"/>
    <n v="1"/>
    <x v="1"/>
    <s v="USD"/>
    <n v="1264399200"/>
    <n v="1265695200"/>
    <b v="0"/>
    <b v="0"/>
    <s v="technology/wearables"/>
    <n v="3"/>
    <n v="300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"/>
    <n v="11099.27"/>
    <x v="3"/>
    <x v="3"/>
  </r>
  <r>
    <n v="702"/>
    <s v="Sims-Gross"/>
    <s v="Object-based attitude-oriented analyzer"/>
    <n v="8700"/>
    <n v="4710"/>
    <x v="2"/>
    <n v="83"/>
    <x v="1"/>
    <s v="USD"/>
    <n v="1374469200"/>
    <n v="1374901200"/>
    <b v="0"/>
    <b v="0"/>
    <s v="technology/wearables"/>
    <n v="54"/>
    <n v="5674.7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2"/>
    <n v="9702.06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3"/>
    <n v="9208.6200000000008"/>
    <x v="4"/>
    <x v="10"/>
  </r>
  <r>
    <n v="705"/>
    <s v="Ford LLC"/>
    <s v="Centralized tangible success"/>
    <n v="169700"/>
    <n v="168048"/>
    <x v="2"/>
    <n v="2025"/>
    <x v="4"/>
    <s v="GBP"/>
    <n v="1386741600"/>
    <n v="1387087200"/>
    <b v="0"/>
    <b v="0"/>
    <s v="publishing/nonfiction"/>
    <n v="99"/>
    <n v="8298.67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8"/>
    <n v="10303.790000000001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9"/>
    <n v="6892.26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"/>
    <n v="8773.7199999999993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"/>
    <n v="7502.15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8"/>
    <n v="5086.3999999999996"/>
    <x v="3"/>
    <x v="3"/>
  </r>
  <r>
    <n v="711"/>
    <s v="Anderson LLC"/>
    <s v="Customizable full-range artificial intelligence"/>
    <n v="6200"/>
    <n v="1260"/>
    <x v="2"/>
    <n v="14"/>
    <x v="6"/>
    <s v="EUR"/>
    <n v="1453615200"/>
    <n v="1453788000"/>
    <b v="1"/>
    <b v="1"/>
    <s v="theater/plays"/>
    <n v="20"/>
    <n v="900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1"/>
    <n v="7289.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2"/>
    <n v="10848.54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3"/>
    <n v="10198.1"/>
    <x v="1"/>
    <x v="1"/>
  </r>
  <r>
    <n v="715"/>
    <s v="Fischer, Torres and Walker"/>
    <s v="Expanded even-keeled portal"/>
    <n v="118000"/>
    <n v="28870"/>
    <x v="2"/>
    <n v="656"/>
    <x v="1"/>
    <s v="USD"/>
    <n v="1281157200"/>
    <n v="1281589200"/>
    <b v="0"/>
    <b v="0"/>
    <s v="games/mobile games"/>
    <n v="24"/>
    <n v="4400.9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8"/>
    <n v="6594.27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8"/>
    <n v="2498.7399999999998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"/>
    <n v="2800.34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82.93"/>
    <x v="5"/>
    <x v="13"/>
  </r>
  <r>
    <n v="720"/>
    <s v="Valenzuela, Davidson and Castro"/>
    <s v="Multi-layered upward-trending conglomeration"/>
    <n v="8700"/>
    <n v="3227"/>
    <x v="4"/>
    <n v="38"/>
    <x v="3"/>
    <s v="DKK"/>
    <n v="1519192800"/>
    <n v="1520402400"/>
    <b v="0"/>
    <b v="1"/>
    <s v="theater/plays"/>
    <n v="37"/>
    <n v="8492.11"/>
    <x v="3"/>
    <x v="3"/>
  </r>
  <r>
    <n v="721"/>
    <s v="Dominguez-Owens"/>
    <s v="Open-architected systematic intranet"/>
    <n v="123600"/>
    <n v="5429"/>
    <x v="4"/>
    <n v="60"/>
    <x v="1"/>
    <s v="USD"/>
    <n v="1522818000"/>
    <n v="1523336400"/>
    <b v="0"/>
    <b v="0"/>
    <s v="music/rock"/>
    <n v="4"/>
    <n v="9048.33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7"/>
    <n v="2500.19999999999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"/>
    <n v="9201.39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"/>
    <n v="9306.61"/>
    <x v="3"/>
    <x v="3"/>
  </r>
  <r>
    <n v="725"/>
    <s v="Dawson-Tyler"/>
    <s v="Optional 6thgeneration access"/>
    <n v="193200"/>
    <n v="97369"/>
    <x v="2"/>
    <n v="1596"/>
    <x v="1"/>
    <s v="USD"/>
    <n v="1416031200"/>
    <n v="1416204000"/>
    <b v="0"/>
    <b v="0"/>
    <s v="games/mobile games"/>
    <n v="50"/>
    <n v="6100.81"/>
    <x v="6"/>
    <x v="20"/>
  </r>
  <r>
    <n v="726"/>
    <s v="Johns-Thomas"/>
    <s v="Realigned web-enabled functionalities"/>
    <n v="54300"/>
    <n v="48227"/>
    <x v="4"/>
    <n v="524"/>
    <x v="1"/>
    <s v="USD"/>
    <n v="1287982800"/>
    <n v="1288501200"/>
    <b v="0"/>
    <b v="1"/>
    <s v="theater/plays"/>
    <n v="89"/>
    <n v="9203.6299999999992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13.26"/>
    <x v="2"/>
    <x v="2"/>
  </r>
  <r>
    <n v="728"/>
    <s v="Stewart Inc"/>
    <s v="Versatile mission-critical knowledgebase"/>
    <n v="4200"/>
    <n v="735"/>
    <x v="2"/>
    <n v="10"/>
    <x v="1"/>
    <s v="USD"/>
    <n v="1464152400"/>
    <n v="1465102800"/>
    <b v="0"/>
    <b v="0"/>
    <s v="theater/plays"/>
    <n v="18"/>
    <n v="7350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6"/>
    <n v="8522.129999999999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3"/>
    <n v="11096.83"/>
    <x v="2"/>
    <x v="8"/>
  </r>
  <r>
    <n v="731"/>
    <s v="Cruz, Hall and Mason"/>
    <s v="Synergized content-based hierarchy"/>
    <n v="8000"/>
    <n v="7220"/>
    <x v="4"/>
    <n v="219"/>
    <x v="1"/>
    <s v="USD"/>
    <n v="1500786000"/>
    <n v="1500872400"/>
    <b v="0"/>
    <b v="0"/>
    <s v="technology/web"/>
    <n v="90"/>
    <n v="3296.8"/>
    <x v="2"/>
    <x v="2"/>
  </r>
  <r>
    <n v="732"/>
    <s v="Glass, Baker and Jones"/>
    <s v="Business-focused 24hour access"/>
    <n v="117000"/>
    <n v="107622"/>
    <x v="2"/>
    <n v="1121"/>
    <x v="1"/>
    <s v="USD"/>
    <n v="1490158800"/>
    <n v="1492146000"/>
    <b v="0"/>
    <b v="1"/>
    <s v="music/rock"/>
    <n v="92"/>
    <n v="9600.5400000000009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"/>
    <n v="8496.6299999999992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"/>
    <n v="2500.75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"/>
    <n v="6599.9"/>
    <x v="7"/>
    <x v="14"/>
  </r>
  <r>
    <n v="736"/>
    <s v="Silva-Hawkins"/>
    <s v="Proactive heuristic orchestration"/>
    <n v="7700"/>
    <n v="2533"/>
    <x v="4"/>
    <n v="29"/>
    <x v="1"/>
    <s v="USD"/>
    <n v="1424412000"/>
    <n v="1424757600"/>
    <b v="0"/>
    <b v="0"/>
    <s v="publishing/nonfiction"/>
    <n v="33"/>
    <n v="8734.48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6"/>
    <n v="2793.33"/>
    <x v="1"/>
    <x v="7"/>
  </r>
  <r>
    <n v="738"/>
    <s v="Garcia Group"/>
    <s v="Extended zero administration software"/>
    <n v="74700"/>
    <n v="1557"/>
    <x v="2"/>
    <n v="15"/>
    <x v="1"/>
    <s v="USD"/>
    <n v="1416117600"/>
    <n v="1418018400"/>
    <b v="0"/>
    <b v="1"/>
    <s v="theater/plays"/>
    <n v="2"/>
    <n v="10380"/>
    <x v="3"/>
    <x v="3"/>
  </r>
  <r>
    <n v="739"/>
    <s v="Meyer-Avila"/>
    <s v="Multi-tiered discrete support"/>
    <n v="10000"/>
    <n v="6100"/>
    <x v="2"/>
    <n v="191"/>
    <x v="1"/>
    <s v="USD"/>
    <n v="1340946000"/>
    <n v="1341032400"/>
    <b v="0"/>
    <b v="0"/>
    <s v="music/indie rock"/>
    <n v="61"/>
    <n v="3193.72"/>
    <x v="1"/>
    <x v="7"/>
  </r>
  <r>
    <n v="740"/>
    <s v="Nelson, Smith and Graham"/>
    <s v="Phased system-worthy conglomeration"/>
    <n v="5300"/>
    <n v="1592"/>
    <x v="2"/>
    <n v="16"/>
    <x v="1"/>
    <s v="USD"/>
    <n v="1486101600"/>
    <n v="1486360800"/>
    <b v="0"/>
    <b v="0"/>
    <s v="theater/plays"/>
    <n v="30"/>
    <n v="9950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"/>
    <n v="10884.62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"/>
    <n v="11076.23"/>
    <x v="1"/>
    <x v="5"/>
  </r>
  <r>
    <n v="743"/>
    <s v="Clark-Conrad"/>
    <s v="Exclusive bandwidth-monitored orchestration"/>
    <n v="3900"/>
    <n v="504"/>
    <x v="2"/>
    <n v="17"/>
    <x v="1"/>
    <s v="USD"/>
    <n v="1445403600"/>
    <n v="1445922000"/>
    <b v="0"/>
    <b v="1"/>
    <s v="theater/plays"/>
    <n v="13"/>
    <n v="2964.71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71.43"/>
    <x v="3"/>
    <x v="3"/>
  </r>
  <r>
    <n v="745"/>
    <s v="Hill, Mccann and Moore"/>
    <s v="Streamlined needs-based knowledge user"/>
    <n v="6900"/>
    <n v="2091"/>
    <x v="2"/>
    <n v="34"/>
    <x v="1"/>
    <s v="USD"/>
    <n v="1275195600"/>
    <n v="1277528400"/>
    <b v="0"/>
    <b v="0"/>
    <s v="technology/wearables"/>
    <n v="30"/>
    <n v="6150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3"/>
    <n v="3500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9"/>
    <n v="4005"/>
    <x v="3"/>
    <x v="3"/>
  </r>
  <r>
    <n v="748"/>
    <s v="Martinez PLC"/>
    <s v="Cloned actuating architecture"/>
    <n v="194900"/>
    <n v="68137"/>
    <x v="4"/>
    <n v="614"/>
    <x v="1"/>
    <s v="USD"/>
    <n v="1267423200"/>
    <n v="1269579600"/>
    <b v="0"/>
    <b v="1"/>
    <s v="film &amp; video/animation"/>
    <n v="35"/>
    <n v="11097.23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"/>
    <n v="3695.9"/>
    <x v="2"/>
    <x v="8"/>
  </r>
  <r>
    <n v="750"/>
    <s v="Ramos and Sons"/>
    <s v="Extended responsive Internet solution"/>
    <n v="100"/>
    <n v="1"/>
    <x v="2"/>
    <n v="1"/>
    <x v="4"/>
    <s v="GBP"/>
    <n v="1277960400"/>
    <n v="1280120400"/>
    <b v="0"/>
    <b v="0"/>
    <s v="music/electric music"/>
    <n v="1"/>
    <n v="100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"/>
    <n v="3097.41"/>
    <x v="5"/>
    <x v="9"/>
  </r>
  <r>
    <n v="752"/>
    <s v="Lowery Group"/>
    <s v="Sharable motivating emulation"/>
    <n v="5800"/>
    <n v="5362"/>
    <x v="4"/>
    <n v="114"/>
    <x v="1"/>
    <s v="USD"/>
    <n v="1280984400"/>
    <n v="1282539600"/>
    <b v="0"/>
    <b v="1"/>
    <s v="theater/plays"/>
    <n v="92"/>
    <n v="4703.51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7"/>
    <n v="8806.5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"/>
    <n v="3700.56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7"/>
    <n v="2602.7800000000002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"/>
    <n v="6781.76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7"/>
    <n v="4996.49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"/>
    <n v="11001.65"/>
    <x v="1"/>
    <x v="1"/>
  </r>
  <r>
    <n v="759"/>
    <s v="Rodriguez PLC"/>
    <s v="Grass-roots upward-trending installation"/>
    <n v="167500"/>
    <n v="114615"/>
    <x v="2"/>
    <n v="1274"/>
    <x v="1"/>
    <s v="USD"/>
    <n v="1517810400"/>
    <n v="1520402400"/>
    <b v="0"/>
    <b v="0"/>
    <s v="music/electric music"/>
    <n v="68"/>
    <n v="8996.4699999999993"/>
    <x v="1"/>
    <x v="5"/>
  </r>
  <r>
    <n v="760"/>
    <s v="Smith-Kennedy"/>
    <s v="Virtual heuristic hub"/>
    <n v="48300"/>
    <n v="16592"/>
    <x v="2"/>
    <n v="210"/>
    <x v="6"/>
    <s v="EUR"/>
    <n v="1564635600"/>
    <n v="1567141200"/>
    <b v="0"/>
    <b v="1"/>
    <s v="games/video games"/>
    <n v="34"/>
    <n v="7900.9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"/>
    <n v="8686.75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"/>
    <n v="62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"/>
    <n v="2697.02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"/>
    <n v="5412.16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"/>
    <n v="4103.54"/>
    <x v="1"/>
    <x v="7"/>
  </r>
  <r>
    <n v="766"/>
    <s v="Montgomery-Castro"/>
    <s v="De-engineered disintermediate encryption"/>
    <n v="43800"/>
    <n v="13653"/>
    <x v="2"/>
    <n v="248"/>
    <x v="2"/>
    <s v="AUD"/>
    <n v="1537333200"/>
    <n v="1537419600"/>
    <b v="0"/>
    <b v="0"/>
    <s v="film &amp; video/science fiction"/>
    <n v="31"/>
    <n v="5505.24"/>
    <x v="4"/>
    <x v="22"/>
  </r>
  <r>
    <n v="767"/>
    <s v="Hale, Pearson and Jenkins"/>
    <s v="Upgradable attitude-oriented project"/>
    <n v="97200"/>
    <n v="55372"/>
    <x v="2"/>
    <n v="513"/>
    <x v="1"/>
    <s v="USD"/>
    <n v="1444107600"/>
    <n v="1447999200"/>
    <b v="0"/>
    <b v="0"/>
    <s v="publishing/translations"/>
    <n v="57"/>
    <n v="10793.76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92"/>
    <x v="3"/>
    <x v="3"/>
  </r>
  <r>
    <n v="769"/>
    <s v="Johnson-Morales"/>
    <s v="Devolved 24hour forecast"/>
    <n v="125600"/>
    <n v="109106"/>
    <x v="2"/>
    <n v="3410"/>
    <x v="1"/>
    <s v="USD"/>
    <n v="1376542800"/>
    <n v="1378789200"/>
    <b v="0"/>
    <b v="0"/>
    <s v="games/video games"/>
    <n v="87"/>
    <n v="3199.59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1"/>
    <n v="5389.81"/>
    <x v="3"/>
    <x v="3"/>
  </r>
  <r>
    <n v="771"/>
    <s v="Smith, Mack and Williams"/>
    <s v="Self-enabling 5thgeneration paradigm"/>
    <n v="5600"/>
    <n v="2769"/>
    <x v="4"/>
    <n v="26"/>
    <x v="1"/>
    <s v="USD"/>
    <n v="1548482400"/>
    <n v="1550815200"/>
    <b v="0"/>
    <b v="0"/>
    <s v="theater/plays"/>
    <n v="49"/>
    <n v="10650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"/>
    <n v="3299.98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1"/>
    <n v="4300.25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6"/>
    <n v="8685.9"/>
    <x v="2"/>
    <x v="2"/>
  </r>
  <r>
    <n v="775"/>
    <s v="Murphy LLC"/>
    <s v="Customer-focused non-volatile framework"/>
    <n v="9400"/>
    <n v="968"/>
    <x v="2"/>
    <n v="10"/>
    <x v="1"/>
    <s v="USD"/>
    <n v="1415253600"/>
    <n v="1416117600"/>
    <b v="0"/>
    <b v="0"/>
    <s v="music/rock"/>
    <n v="10"/>
    <n v="9680"/>
    <x v="1"/>
    <x v="1"/>
  </r>
  <r>
    <n v="776"/>
    <s v="Taylor-Rowe"/>
    <s v="Synchronized multimedia frame"/>
    <n v="110800"/>
    <n v="72623"/>
    <x v="2"/>
    <n v="2201"/>
    <x v="1"/>
    <s v="USD"/>
    <n v="1562216400"/>
    <n v="1563771600"/>
    <b v="0"/>
    <b v="0"/>
    <s v="theater/plays"/>
    <n v="66"/>
    <n v="3299.55"/>
    <x v="3"/>
    <x v="3"/>
  </r>
  <r>
    <n v="777"/>
    <s v="Henderson Ltd"/>
    <s v="Open-architected stable algorithm"/>
    <n v="93800"/>
    <n v="45987"/>
    <x v="2"/>
    <n v="676"/>
    <x v="1"/>
    <s v="USD"/>
    <n v="1316754000"/>
    <n v="1319259600"/>
    <b v="0"/>
    <b v="0"/>
    <s v="theater/plays"/>
    <n v="49"/>
    <n v="6802.81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8"/>
    <n v="5886.78"/>
    <x v="4"/>
    <x v="10"/>
  </r>
  <r>
    <n v="779"/>
    <s v="Webb Group"/>
    <s v="Public-key actuating projection"/>
    <n v="108700"/>
    <n v="87293"/>
    <x v="2"/>
    <n v="831"/>
    <x v="1"/>
    <s v="USD"/>
    <n v="1439528400"/>
    <n v="1440306000"/>
    <b v="0"/>
    <b v="1"/>
    <s v="theater/plays"/>
    <n v="80"/>
    <n v="10504.57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"/>
    <n v="3305.49"/>
    <x v="4"/>
    <x v="6"/>
  </r>
  <r>
    <n v="781"/>
    <s v="Thomas Ltd"/>
    <s v="Cross-group interactive architecture"/>
    <n v="8700"/>
    <n v="4414"/>
    <x v="4"/>
    <n v="56"/>
    <x v="5"/>
    <s v="CHF"/>
    <n v="1288501200"/>
    <n v="1292911200"/>
    <b v="0"/>
    <b v="0"/>
    <s v="theater/plays"/>
    <n v="51"/>
    <n v="7882.14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"/>
    <n v="6820.5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"/>
    <n v="7573.19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"/>
    <n v="3099.6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"/>
    <n v="10188.19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30"/>
    <n v="5287.92"/>
    <x v="1"/>
    <x v="17"/>
  </r>
  <r>
    <n v="787"/>
    <s v="Vance-Glover"/>
    <s v="Progressive coherent secured line"/>
    <n v="61200"/>
    <n v="60994"/>
    <x v="2"/>
    <n v="859"/>
    <x v="0"/>
    <s v="CAD"/>
    <n v="1305954000"/>
    <n v="1306731600"/>
    <b v="0"/>
    <b v="0"/>
    <s v="music/rock"/>
    <n v="100"/>
    <n v="7100.58"/>
    <x v="1"/>
    <x v="1"/>
  </r>
  <r>
    <n v="788"/>
    <s v="Joyce PLC"/>
    <s v="Synchronized directional capability"/>
    <n v="3600"/>
    <n v="3174"/>
    <x v="3"/>
    <n v="31"/>
    <x v="1"/>
    <s v="USD"/>
    <n v="1350709200"/>
    <n v="1352527200"/>
    <b v="0"/>
    <b v="0"/>
    <s v="film &amp; video/animation"/>
    <n v="88"/>
    <n v="10238.709999999999"/>
    <x v="4"/>
    <x v="10"/>
  </r>
  <r>
    <n v="789"/>
    <s v="Kennedy-Miller"/>
    <s v="Cross-platform composite migration"/>
    <n v="9000"/>
    <n v="3351"/>
    <x v="2"/>
    <n v="45"/>
    <x v="1"/>
    <s v="USD"/>
    <n v="1401166800"/>
    <n v="1404363600"/>
    <b v="0"/>
    <b v="0"/>
    <s v="theater/plays"/>
    <n v="37"/>
    <n v="7446.67"/>
    <x v="3"/>
    <x v="3"/>
  </r>
  <r>
    <n v="790"/>
    <s v="White-Obrien"/>
    <s v="Operative local pricing structure"/>
    <n v="185900"/>
    <n v="56774"/>
    <x v="4"/>
    <n v="1113"/>
    <x v="1"/>
    <s v="USD"/>
    <n v="1266127200"/>
    <n v="1266645600"/>
    <b v="0"/>
    <b v="0"/>
    <s v="theater/plays"/>
    <n v="31"/>
    <n v="5100.99"/>
    <x v="3"/>
    <x v="3"/>
  </r>
  <r>
    <n v="791"/>
    <s v="Stafford, Hess and Raymond"/>
    <s v="Optional web-enabled extranet"/>
    <n v="2100"/>
    <n v="540"/>
    <x v="2"/>
    <n v="6"/>
    <x v="1"/>
    <s v="USD"/>
    <n v="1481436000"/>
    <n v="1482818400"/>
    <b v="0"/>
    <b v="0"/>
    <s v="food/food trucks"/>
    <n v="26"/>
    <n v="9000"/>
    <x v="0"/>
    <x v="0"/>
  </r>
  <r>
    <n v="792"/>
    <s v="Jordan, Schneider and Hall"/>
    <s v="Reduced 6thgeneration intranet"/>
    <n v="2000"/>
    <n v="680"/>
    <x v="2"/>
    <n v="7"/>
    <x v="1"/>
    <s v="USD"/>
    <n v="1372222800"/>
    <n v="1374642000"/>
    <b v="0"/>
    <b v="1"/>
    <s v="theater/plays"/>
    <n v="34"/>
    <n v="9714.290000000000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6"/>
    <n v="7207.18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"/>
    <n v="7523.64"/>
    <x v="1"/>
    <x v="1"/>
  </r>
  <r>
    <n v="795"/>
    <s v="Vasquez Inc"/>
    <s v="Stand-alone asynchronous functionalities"/>
    <n v="7100"/>
    <n v="1022"/>
    <x v="2"/>
    <n v="31"/>
    <x v="1"/>
    <s v="USD"/>
    <n v="1477976400"/>
    <n v="1478235600"/>
    <b v="0"/>
    <b v="0"/>
    <s v="film &amp; video/drama"/>
    <n v="14"/>
    <n v="3296.77"/>
    <x v="4"/>
    <x v="6"/>
  </r>
  <r>
    <n v="796"/>
    <s v="Freeman-Ferguson"/>
    <s v="Profound full-range open system"/>
    <n v="7800"/>
    <n v="4275"/>
    <x v="2"/>
    <n v="78"/>
    <x v="1"/>
    <s v="USD"/>
    <n v="1407474000"/>
    <n v="1408078800"/>
    <b v="0"/>
    <b v="1"/>
    <s v="games/mobile games"/>
    <n v="55"/>
    <n v="5480.7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10"/>
    <n v="4503.78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"/>
    <n v="5295.87"/>
    <x v="3"/>
    <x v="3"/>
  </r>
  <r>
    <n v="799"/>
    <s v="Reid-Day"/>
    <s v="Devolved tertiary time-frame"/>
    <n v="84500"/>
    <n v="73522"/>
    <x v="2"/>
    <n v="1225"/>
    <x v="4"/>
    <s v="GBP"/>
    <n v="1454133600"/>
    <n v="1454479200"/>
    <b v="0"/>
    <b v="0"/>
    <s v="theater/plays"/>
    <n v="87"/>
    <n v="6001.8"/>
    <x v="3"/>
    <x v="3"/>
  </r>
  <r>
    <n v="800"/>
    <s v="Wallace LLC"/>
    <s v="Centralized regional function"/>
    <n v="100"/>
    <n v="1"/>
    <x v="2"/>
    <n v="1"/>
    <x v="5"/>
    <s v="CHF"/>
    <n v="1434085200"/>
    <n v="1434430800"/>
    <b v="0"/>
    <b v="0"/>
    <s v="music/rock"/>
    <n v="1"/>
    <n v="100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3"/>
    <n v="4402.8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"/>
    <n v="8602.82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01.29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9"/>
    <n v="3205.05"/>
    <x v="1"/>
    <x v="1"/>
  </r>
  <r>
    <n v="805"/>
    <s v="Smith-Nguyen"/>
    <s v="Advanced intermediate Graphic Interface"/>
    <n v="9700"/>
    <n v="4932"/>
    <x v="2"/>
    <n v="67"/>
    <x v="2"/>
    <s v="AUD"/>
    <n v="1416031200"/>
    <n v="1420437600"/>
    <b v="0"/>
    <b v="0"/>
    <s v="film &amp; video/documentary"/>
    <n v="51"/>
    <n v="7361.19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"/>
    <n v="10871.05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97.67"/>
    <x v="3"/>
    <x v="3"/>
  </r>
  <r>
    <n v="808"/>
    <s v="Harris, Medina and Mitchell"/>
    <s v="Enhanced regional flexibility"/>
    <n v="5200"/>
    <n v="1583"/>
    <x v="2"/>
    <n v="19"/>
    <x v="1"/>
    <s v="USD"/>
    <n v="1463461200"/>
    <n v="1464930000"/>
    <b v="0"/>
    <b v="0"/>
    <s v="food/food trucks"/>
    <n v="30"/>
    <n v="8331.58"/>
    <x v="0"/>
    <x v="0"/>
  </r>
  <r>
    <n v="809"/>
    <s v="Williams and Sons"/>
    <s v="Public-key bottom-line algorithm"/>
    <n v="140800"/>
    <n v="88536"/>
    <x v="2"/>
    <n v="2108"/>
    <x v="5"/>
    <s v="CHF"/>
    <n v="1344920400"/>
    <n v="1345006800"/>
    <b v="0"/>
    <b v="0"/>
    <s v="film &amp; video/documentary"/>
    <n v="63"/>
    <n v="4200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"/>
    <n v="5592.76"/>
    <x v="3"/>
    <x v="3"/>
  </r>
  <r>
    <n v="811"/>
    <s v="Page, Holt and Mack"/>
    <s v="Fundamental methodical emulation"/>
    <n v="92500"/>
    <n v="71320"/>
    <x v="2"/>
    <n v="679"/>
    <x v="1"/>
    <s v="USD"/>
    <n v="1452319200"/>
    <n v="1452492000"/>
    <b v="0"/>
    <b v="1"/>
    <s v="games/video games"/>
    <n v="77"/>
    <n v="10503.68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6"/>
    <n v="4800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"/>
    <n v="11266.18"/>
    <x v="6"/>
    <x v="11"/>
  </r>
  <r>
    <n v="814"/>
    <s v="Vincent PLC"/>
    <s v="Visionary 24hour analyzer"/>
    <n v="3200"/>
    <n v="2950"/>
    <x v="2"/>
    <n v="36"/>
    <x v="3"/>
    <s v="DKK"/>
    <n v="1464325200"/>
    <n v="1464498000"/>
    <b v="0"/>
    <b v="1"/>
    <s v="music/rock"/>
    <n v="92"/>
    <n v="8194.4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"/>
    <n v="6404.92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"/>
    <n v="10639.1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9"/>
    <n v="7601.12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5"/>
    <n v="11107.25"/>
    <x v="3"/>
    <x v="3"/>
  </r>
  <r>
    <n v="819"/>
    <s v="Buck-Khan"/>
    <s v="Integrated bandwidth-monitored alliance"/>
    <n v="8900"/>
    <n v="4509"/>
    <x v="2"/>
    <n v="47"/>
    <x v="1"/>
    <s v="USD"/>
    <n v="1353736800"/>
    <n v="1355032800"/>
    <b v="1"/>
    <b v="0"/>
    <s v="games/video games"/>
    <n v="51"/>
    <n v="9593.620000000000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1"/>
    <n v="4304.3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"/>
    <n v="6796.6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50"/>
    <n v="8999.14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"/>
    <n v="5809.52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"/>
    <n v="8399.69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8"/>
    <n v="8885.3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"/>
    <n v="6596.39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7"/>
    <n v="7480.49"/>
    <x v="4"/>
    <x v="6"/>
  </r>
  <r>
    <n v="828"/>
    <s v="Munoz, Cherry and Bell"/>
    <s v="Cross-platform reciprocal budgetary management"/>
    <n v="7100"/>
    <n v="4899"/>
    <x v="2"/>
    <n v="70"/>
    <x v="1"/>
    <s v="USD"/>
    <n v="1535432400"/>
    <n v="1537592400"/>
    <b v="0"/>
    <b v="0"/>
    <s v="theater/plays"/>
    <n v="69"/>
    <n v="6998.57"/>
    <x v="3"/>
    <x v="3"/>
  </r>
  <r>
    <n v="829"/>
    <s v="Baker-Higgins"/>
    <s v="Vision-oriented scalable portal"/>
    <n v="9600"/>
    <n v="4929"/>
    <x v="2"/>
    <n v="154"/>
    <x v="1"/>
    <s v="USD"/>
    <n v="1433826000"/>
    <n v="1435122000"/>
    <b v="0"/>
    <b v="0"/>
    <s v="theater/plays"/>
    <n v="51"/>
    <n v="3200.65"/>
    <x v="3"/>
    <x v="3"/>
  </r>
  <r>
    <n v="830"/>
    <s v="Johnson, Turner and Carroll"/>
    <s v="Persevering zero administration knowledge user"/>
    <n v="121600"/>
    <n v="1424"/>
    <x v="2"/>
    <n v="22"/>
    <x v="1"/>
    <s v="USD"/>
    <n v="1514959200"/>
    <n v="1520056800"/>
    <b v="0"/>
    <b v="0"/>
    <s v="theater/plays"/>
    <n v="1"/>
    <n v="6472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9"/>
    <n v="2499.81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"/>
    <n v="10497.76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8"/>
    <n v="6498.79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4"/>
    <n v="9435.2900000000009"/>
    <x v="3"/>
    <x v="3"/>
  </r>
  <r>
    <n v="835"/>
    <s v="Hodges, Smith and Kelly"/>
    <s v="Future-proofed 24hour model"/>
    <n v="86200"/>
    <n v="77355"/>
    <x v="2"/>
    <n v="1758"/>
    <x v="1"/>
    <s v="USD"/>
    <n v="1425103200"/>
    <n v="1425621600"/>
    <b v="0"/>
    <b v="0"/>
    <s v="technology/web"/>
    <n v="90"/>
    <n v="4400.17"/>
    <x v="2"/>
    <x v="2"/>
  </r>
  <r>
    <n v="836"/>
    <s v="Macias Inc"/>
    <s v="Optimized didactic intranet"/>
    <n v="8100"/>
    <n v="6086"/>
    <x v="2"/>
    <n v="94"/>
    <x v="1"/>
    <s v="USD"/>
    <n v="1265349600"/>
    <n v="1266300000"/>
    <b v="0"/>
    <b v="0"/>
    <s v="music/indie rock"/>
    <n v="75"/>
    <n v="6474.47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3"/>
    <n v="8400.67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9"/>
    <n v="3406.13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"/>
    <n v="9327.39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"/>
    <n v="3299.8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3"/>
    <n v="8381.2900000000009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"/>
    <n v="6399.24"/>
    <x v="2"/>
    <x v="8"/>
  </r>
  <r>
    <n v="843"/>
    <s v="Porter-Hicks"/>
    <s v="De-engineered next generation parallelism"/>
    <n v="8800"/>
    <n v="2703"/>
    <x v="2"/>
    <n v="33"/>
    <x v="1"/>
    <s v="USD"/>
    <n v="1535259600"/>
    <n v="1535778000"/>
    <b v="0"/>
    <b v="0"/>
    <s v="photography/photography books"/>
    <n v="31"/>
    <n v="8190.91"/>
    <x v="7"/>
    <x v="14"/>
  </r>
  <r>
    <n v="844"/>
    <s v="Rodriguez-Hansen"/>
    <s v="Intuitive cohesive groupware"/>
    <n v="8800"/>
    <n v="8747"/>
    <x v="4"/>
    <n v="94"/>
    <x v="1"/>
    <s v="USD"/>
    <n v="1327212000"/>
    <n v="1327471200"/>
    <b v="0"/>
    <b v="0"/>
    <s v="film &amp; video/documentary"/>
    <n v="99"/>
    <n v="9305.32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8"/>
    <n v="10198.45000000000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9"/>
    <n v="10593.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8"/>
    <n v="10158.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"/>
    <n v="6297.0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"/>
    <n v="2904.56"/>
    <x v="1"/>
    <x v="7"/>
  </r>
  <r>
    <n v="850"/>
    <s v="Hood, Perez and Meadows"/>
    <s v="Cross-group upward-trending hierarchy"/>
    <n v="100"/>
    <n v="1"/>
    <x v="2"/>
    <n v="1"/>
    <x v="1"/>
    <s v="USD"/>
    <n v="1321682400"/>
    <n v="1322978400"/>
    <b v="1"/>
    <b v="0"/>
    <s v="music/rock"/>
    <n v="1"/>
    <n v="100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8"/>
    <n v="7792.5"/>
    <x v="1"/>
    <x v="5"/>
  </r>
  <r>
    <n v="852"/>
    <s v="Brady Ltd"/>
    <s v="Open-source reciprocal standardization"/>
    <n v="4900"/>
    <n v="2505"/>
    <x v="2"/>
    <n v="31"/>
    <x v="1"/>
    <s v="USD"/>
    <n v="1310792400"/>
    <n v="1311656400"/>
    <b v="0"/>
    <b v="1"/>
    <s v="games/video games"/>
    <n v="51"/>
    <n v="8080.65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"/>
    <n v="7600.6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4"/>
    <n v="7299.36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"/>
    <n v="5300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7"/>
    <n v="5416.4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40"/>
    <n v="3294.67"/>
    <x v="4"/>
    <x v="12"/>
  </r>
  <r>
    <n v="858"/>
    <s v="Ayala, Crawford and Taylor"/>
    <s v="Realigned 5thgeneration knowledge user"/>
    <n v="4000"/>
    <n v="2778"/>
    <x v="2"/>
    <n v="35"/>
    <x v="1"/>
    <s v="USD"/>
    <n v="1524286800"/>
    <n v="1524891600"/>
    <b v="1"/>
    <b v="0"/>
    <s v="food/food trucks"/>
    <n v="69"/>
    <n v="7937.14"/>
    <x v="0"/>
    <x v="0"/>
  </r>
  <r>
    <n v="859"/>
    <s v="Martinez Ltd"/>
    <s v="Multi-layered upward-trending groupware"/>
    <n v="7300"/>
    <n v="2594"/>
    <x v="2"/>
    <n v="63"/>
    <x v="1"/>
    <s v="USD"/>
    <n v="1362117600"/>
    <n v="1363669200"/>
    <b v="0"/>
    <b v="1"/>
    <s v="theater/plays"/>
    <n v="36"/>
    <n v="4117.46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2"/>
    <n v="7743.08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6"/>
    <n v="5715.95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"/>
    <n v="7717.65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7"/>
    <n v="2495.39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"/>
    <n v="97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6"/>
    <n v="4600.09"/>
    <x v="3"/>
    <x v="3"/>
  </r>
  <r>
    <n v="866"/>
    <s v="Jackson-Brown"/>
    <s v="Versatile 5thgeneration matrices"/>
    <n v="182800"/>
    <n v="79045"/>
    <x v="4"/>
    <n v="898"/>
    <x v="1"/>
    <s v="USD"/>
    <n v="1304830800"/>
    <n v="1304917200"/>
    <b v="0"/>
    <b v="0"/>
    <s v="photography/photography books"/>
    <n v="43"/>
    <n v="8802.34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"/>
    <n v="25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5"/>
    <n v="10269.049999999999"/>
    <x v="3"/>
    <x v="3"/>
  </r>
  <r>
    <n v="869"/>
    <s v="Brown-Williams"/>
    <s v="Multi-channeled responsive product"/>
    <n v="161900"/>
    <n v="38376"/>
    <x v="2"/>
    <n v="526"/>
    <x v="1"/>
    <s v="USD"/>
    <n v="1277096400"/>
    <n v="1278306000"/>
    <b v="0"/>
    <b v="0"/>
    <s v="film &amp; video/drama"/>
    <n v="24"/>
    <n v="7295.82"/>
    <x v="4"/>
    <x v="6"/>
  </r>
  <r>
    <n v="870"/>
    <s v="Hansen-Austin"/>
    <s v="Adaptive demand-driven encryption"/>
    <n v="7700"/>
    <n v="6920"/>
    <x v="2"/>
    <n v="121"/>
    <x v="1"/>
    <s v="USD"/>
    <n v="1440392400"/>
    <n v="1442552400"/>
    <b v="0"/>
    <b v="0"/>
    <s v="theater/plays"/>
    <n v="90"/>
    <n v="5719.01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3"/>
    <n v="8401.3799999999992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"/>
    <n v="9866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"/>
    <n v="4200.74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7"/>
    <n v="3200.28"/>
    <x v="7"/>
    <x v="14"/>
  </r>
  <r>
    <n v="875"/>
    <s v="Mueller-Harmon"/>
    <s v="Implemented tangible approach"/>
    <n v="7900"/>
    <n v="5465"/>
    <x v="2"/>
    <n v="67"/>
    <x v="1"/>
    <s v="USD"/>
    <n v="1294898400"/>
    <n v="1294984800"/>
    <b v="0"/>
    <b v="0"/>
    <s v="music/rock"/>
    <n v="69"/>
    <n v="8156.72"/>
    <x v="1"/>
    <x v="1"/>
  </r>
  <r>
    <n v="876"/>
    <s v="Dixon, Perez and Banks"/>
    <s v="Re-engineered encompassing definition"/>
    <n v="8300"/>
    <n v="2111"/>
    <x v="2"/>
    <n v="57"/>
    <x v="0"/>
    <s v="CAD"/>
    <n v="1559970000"/>
    <n v="1562043600"/>
    <b v="0"/>
    <b v="0"/>
    <s v="photography/photography books"/>
    <n v="25"/>
    <n v="3703.51"/>
    <x v="7"/>
    <x v="14"/>
  </r>
  <r>
    <n v="877"/>
    <s v="Estrada Group"/>
    <s v="Multi-lateral uniform collaboration"/>
    <n v="163600"/>
    <n v="126628"/>
    <x v="2"/>
    <n v="1229"/>
    <x v="1"/>
    <s v="USD"/>
    <n v="1469509200"/>
    <n v="1469595600"/>
    <b v="0"/>
    <b v="0"/>
    <s v="food/food trucks"/>
    <n v="77"/>
    <n v="10303.34"/>
    <x v="0"/>
    <x v="0"/>
  </r>
  <r>
    <n v="878"/>
    <s v="Lutz Group"/>
    <s v="Enterprise-wide foreground paradigm"/>
    <n v="2700"/>
    <n v="1012"/>
    <x v="2"/>
    <n v="12"/>
    <x v="6"/>
    <s v="EUR"/>
    <n v="1579068000"/>
    <n v="1581141600"/>
    <b v="0"/>
    <b v="0"/>
    <s v="music/metal"/>
    <n v="37"/>
    <n v="8433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4"/>
    <n v="10260.379999999999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9"/>
    <n v="7999.21"/>
    <x v="1"/>
    <x v="5"/>
  </r>
  <r>
    <n v="881"/>
    <s v="Charles Inc"/>
    <s v="Implemented object-oriented synergy"/>
    <n v="81300"/>
    <n v="31665"/>
    <x v="2"/>
    <n v="452"/>
    <x v="1"/>
    <s v="USD"/>
    <n v="1436418000"/>
    <n v="1438923600"/>
    <b v="0"/>
    <b v="1"/>
    <s v="theater/plays"/>
    <n v="39"/>
    <n v="7005.5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00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8"/>
    <n v="4191.1899999999996"/>
    <x v="4"/>
    <x v="12"/>
  </r>
  <r>
    <n v="884"/>
    <s v="Strickland Group"/>
    <s v="Horizontal secondary interface"/>
    <n v="170800"/>
    <n v="109374"/>
    <x v="2"/>
    <n v="1886"/>
    <x v="1"/>
    <s v="USD"/>
    <n v="1399179600"/>
    <n v="1399352400"/>
    <b v="0"/>
    <b v="1"/>
    <s v="theater/plays"/>
    <n v="64"/>
    <n v="5799.26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"/>
    <n v="4094.23"/>
    <x v="3"/>
    <x v="3"/>
  </r>
  <r>
    <n v="886"/>
    <s v="Sanders LLC"/>
    <s v="Multi-tiered explicit focus group"/>
    <n v="150600"/>
    <n v="127745"/>
    <x v="2"/>
    <n v="1825"/>
    <x v="1"/>
    <s v="USD"/>
    <n v="1282798800"/>
    <n v="1284354000"/>
    <b v="0"/>
    <b v="0"/>
    <s v="music/indie rock"/>
    <n v="85"/>
    <n v="6999.73"/>
    <x v="1"/>
    <x v="7"/>
  </r>
  <r>
    <n v="887"/>
    <s v="Cooper LLC"/>
    <s v="Multi-layered systematic knowledgebase"/>
    <n v="7800"/>
    <n v="2289"/>
    <x v="2"/>
    <n v="31"/>
    <x v="1"/>
    <s v="USD"/>
    <n v="1437109200"/>
    <n v="1441170000"/>
    <b v="0"/>
    <b v="1"/>
    <s v="theater/plays"/>
    <n v="29"/>
    <n v="7383.87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10"/>
    <n v="4197.93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70"/>
    <n v="7793.44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6"/>
    <n v="10601.97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9"/>
    <n v="4701.8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1"/>
    <n v="7601.65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"/>
    <n v="5412.06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9"/>
    <n v="5728.57"/>
    <x v="4"/>
    <x v="19"/>
  </r>
  <r>
    <n v="895"/>
    <s v="Adams-Rollins"/>
    <s v="Integrated demand-driven info-mediaries"/>
    <n v="159800"/>
    <n v="11108"/>
    <x v="2"/>
    <n v="107"/>
    <x v="1"/>
    <s v="USD"/>
    <n v="1517637600"/>
    <n v="1518415200"/>
    <b v="0"/>
    <b v="0"/>
    <s v="theater/plays"/>
    <n v="7"/>
    <n v="10381.3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"/>
    <n v="10502.6"/>
    <x v="0"/>
    <x v="0"/>
  </r>
  <r>
    <n v="897"/>
    <s v="Berry-Cannon"/>
    <s v="Organized discrete encoding"/>
    <n v="8800"/>
    <n v="2437"/>
    <x v="2"/>
    <n v="27"/>
    <x v="1"/>
    <s v="USD"/>
    <n v="1556427600"/>
    <n v="1556600400"/>
    <b v="0"/>
    <b v="0"/>
    <s v="theater/plays"/>
    <n v="28"/>
    <n v="9025.93"/>
    <x v="3"/>
    <x v="3"/>
  </r>
  <r>
    <n v="898"/>
    <s v="Davis-Gonzalez"/>
    <s v="Balanced regional flexibility"/>
    <n v="179100"/>
    <n v="93991"/>
    <x v="2"/>
    <n v="1221"/>
    <x v="1"/>
    <s v="USD"/>
    <n v="1576476000"/>
    <n v="1576994400"/>
    <b v="0"/>
    <b v="0"/>
    <s v="film &amp; video/documentary"/>
    <n v="52"/>
    <n v="7697.87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"/>
    <n v="10260.16"/>
    <x v="1"/>
    <x v="17"/>
  </r>
  <r>
    <n v="900"/>
    <s v="Powers, Smith and Deleon"/>
    <s v="Enhanced uniform service-desk"/>
    <n v="100"/>
    <n v="2"/>
    <x v="2"/>
    <n v="1"/>
    <x v="1"/>
    <s v="USD"/>
    <n v="1411102800"/>
    <n v="1411189200"/>
    <b v="0"/>
    <b v="1"/>
    <s v="technology/web"/>
    <n v="2"/>
    <n v="200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"/>
    <n v="5500.63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"/>
    <n v="3212.73"/>
    <x v="2"/>
    <x v="2"/>
  </r>
  <r>
    <n v="903"/>
    <s v="Parker-Morris"/>
    <s v="Assimilated next generation instruction set"/>
    <n v="41000"/>
    <n v="709"/>
    <x v="3"/>
    <n v="14"/>
    <x v="1"/>
    <s v="USD"/>
    <n v="1336194000"/>
    <n v="1337490000"/>
    <b v="0"/>
    <b v="1"/>
    <s v="publishing/nonfiction"/>
    <n v="2"/>
    <n v="5064.29"/>
    <x v="5"/>
    <x v="9"/>
  </r>
  <r>
    <n v="904"/>
    <s v="Rodriguez, Johnson and Jackson"/>
    <s v="Digitized foreground array"/>
    <n v="6500"/>
    <n v="795"/>
    <x v="2"/>
    <n v="16"/>
    <x v="1"/>
    <s v="USD"/>
    <n v="1349326800"/>
    <n v="1349672400"/>
    <b v="0"/>
    <b v="0"/>
    <s v="publishing/radio &amp; podcasts"/>
    <n v="12"/>
    <n v="4968.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4"/>
    <n v="5489.41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3"/>
    <n v="4693.1899999999996"/>
    <x v="4"/>
    <x v="4"/>
  </r>
  <r>
    <n v="907"/>
    <s v="White, Pena and Calhoun"/>
    <s v="Quality-focused asymmetric adapter"/>
    <n v="9100"/>
    <n v="1843"/>
    <x v="2"/>
    <n v="41"/>
    <x v="1"/>
    <s v="USD"/>
    <n v="1303880400"/>
    <n v="1304485200"/>
    <b v="0"/>
    <b v="0"/>
    <s v="theater/plays"/>
    <n v="20"/>
    <n v="4495.12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"/>
    <n v="3099.9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9"/>
    <n v="10776.25"/>
    <x v="3"/>
    <x v="3"/>
  </r>
  <r>
    <n v="910"/>
    <s v="King-Morris"/>
    <s v="Proactive incremental architecture"/>
    <n v="154500"/>
    <n v="30215"/>
    <x v="4"/>
    <n v="296"/>
    <x v="1"/>
    <s v="USD"/>
    <n v="1421906400"/>
    <n v="1421992800"/>
    <b v="0"/>
    <b v="0"/>
    <s v="theater/plays"/>
    <n v="20"/>
    <n v="10207.77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9"/>
    <n v="2497.62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94.41"/>
    <x v="4"/>
    <x v="6"/>
  </r>
  <r>
    <n v="913"/>
    <s v="Rivera-Pearson"/>
    <s v="Re-engineered asymmetric challenge"/>
    <n v="70200"/>
    <n v="35536"/>
    <x v="2"/>
    <n v="523"/>
    <x v="2"/>
    <s v="AUD"/>
    <n v="1557637200"/>
    <n v="1558760400"/>
    <b v="0"/>
    <b v="0"/>
    <s v="film &amp; video/drama"/>
    <n v="51"/>
    <n v="6794.65"/>
    <x v="4"/>
    <x v="6"/>
  </r>
  <r>
    <n v="914"/>
    <s v="Ramirez, Padilla and Barrera"/>
    <s v="Diverse client-driven conglomeration"/>
    <n v="6400"/>
    <n v="3676"/>
    <x v="2"/>
    <n v="141"/>
    <x v="4"/>
    <s v="GBP"/>
    <n v="1375592400"/>
    <n v="1376629200"/>
    <b v="0"/>
    <b v="0"/>
    <s v="theater/plays"/>
    <n v="57"/>
    <n v="2607.09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6"/>
    <n v="10500.32"/>
    <x v="4"/>
    <x v="19"/>
  </r>
  <r>
    <n v="916"/>
    <s v="Clements Ltd"/>
    <s v="Persistent bandwidth-monitored framework"/>
    <n v="3700"/>
    <n v="1343"/>
    <x v="2"/>
    <n v="52"/>
    <x v="1"/>
    <s v="USD"/>
    <n v="1418882400"/>
    <n v="1419660000"/>
    <b v="0"/>
    <b v="0"/>
    <s v="photography/photography books"/>
    <n v="36"/>
    <n v="2582.69"/>
    <x v="7"/>
    <x v="14"/>
  </r>
  <r>
    <n v="917"/>
    <s v="Cooper Inc"/>
    <s v="Polarized discrete product"/>
    <n v="3600"/>
    <n v="2097"/>
    <x v="3"/>
    <n v="27"/>
    <x v="4"/>
    <s v="GBP"/>
    <n v="1309237200"/>
    <n v="1311310800"/>
    <b v="0"/>
    <b v="1"/>
    <s v="film &amp; video/shorts"/>
    <n v="58"/>
    <n v="7766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"/>
    <n v="5782.69"/>
    <x v="5"/>
    <x v="15"/>
  </r>
  <r>
    <n v="919"/>
    <s v="Fox Ltd"/>
    <s v="Extended multimedia firmware"/>
    <n v="35600"/>
    <n v="20915"/>
    <x v="2"/>
    <n v="225"/>
    <x v="2"/>
    <s v="AUD"/>
    <n v="1507957200"/>
    <n v="1510725600"/>
    <b v="0"/>
    <b v="1"/>
    <s v="theater/plays"/>
    <n v="59"/>
    <n v="9295.5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3"/>
    <n v="3794.51"/>
    <x v="4"/>
    <x v="10"/>
  </r>
  <r>
    <n v="921"/>
    <s v="Stevenson PLC"/>
    <s v="Profound directional knowledge user"/>
    <n v="160400"/>
    <n v="1210"/>
    <x v="2"/>
    <n v="38"/>
    <x v="1"/>
    <s v="USD"/>
    <n v="1329026400"/>
    <n v="1330236000"/>
    <b v="0"/>
    <b v="0"/>
    <s v="technology/web"/>
    <n v="1"/>
    <n v="3184.21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6"/>
    <n v="400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8"/>
    <n v="10110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"/>
    <n v="8400.7000000000007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"/>
    <n v="10341.540000000001"/>
    <x v="3"/>
    <x v="3"/>
  </r>
  <r>
    <n v="926"/>
    <s v="Brown-Oliver"/>
    <s v="Synchronized cohesive encoding"/>
    <n v="8700"/>
    <n v="1577"/>
    <x v="2"/>
    <n v="15"/>
    <x v="1"/>
    <s v="USD"/>
    <n v="1463029200"/>
    <n v="1463374800"/>
    <b v="0"/>
    <b v="0"/>
    <s v="food/food trucks"/>
    <n v="18"/>
    <n v="10513.33"/>
    <x v="0"/>
    <x v="0"/>
  </r>
  <r>
    <n v="927"/>
    <s v="Davis-Gardner"/>
    <s v="Synergistic dynamic utilization"/>
    <n v="7200"/>
    <n v="3301"/>
    <x v="2"/>
    <n v="37"/>
    <x v="1"/>
    <s v="USD"/>
    <n v="1342069200"/>
    <n v="1344574800"/>
    <b v="0"/>
    <b v="0"/>
    <s v="theater/plays"/>
    <n v="46"/>
    <n v="8921.6200000000008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"/>
    <n v="5199.5200000000004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"/>
    <n v="6495.65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"/>
    <n v="4623.53"/>
    <x v="3"/>
    <x v="3"/>
  </r>
  <r>
    <n v="931"/>
    <s v="Lowery, Hayden and Cruz"/>
    <s v="Digitized 24/7 budgetary management"/>
    <n v="7900"/>
    <n v="5729"/>
    <x v="2"/>
    <n v="112"/>
    <x v="1"/>
    <s v="USD"/>
    <n v="1403931600"/>
    <n v="1404104400"/>
    <b v="0"/>
    <b v="1"/>
    <s v="theater/plays"/>
    <n v="73"/>
    <n v="5115.18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"/>
    <n v="3390.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40"/>
    <n v="9201.629999999999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2"/>
    <n v="10742.86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"/>
    <n v="7584.85"/>
    <x v="3"/>
    <x v="3"/>
  </r>
  <r>
    <n v="936"/>
    <s v="Brown Ltd"/>
    <s v="Enhanced composite contingency"/>
    <n v="103200"/>
    <n v="1690"/>
    <x v="2"/>
    <n v="21"/>
    <x v="1"/>
    <s v="USD"/>
    <n v="1563771600"/>
    <n v="1564030800"/>
    <b v="1"/>
    <b v="0"/>
    <s v="theater/plays"/>
    <n v="2"/>
    <n v="8047.62"/>
    <x v="3"/>
    <x v="3"/>
  </r>
  <r>
    <n v="937"/>
    <s v="Tapia, Sandoval and Hurley"/>
    <s v="Cloned fresh-thinking model"/>
    <n v="171000"/>
    <n v="84891"/>
    <x v="4"/>
    <n v="976"/>
    <x v="1"/>
    <s v="USD"/>
    <n v="1448517600"/>
    <n v="1449295200"/>
    <b v="0"/>
    <b v="0"/>
    <s v="film &amp; video/documentary"/>
    <n v="50"/>
    <n v="8697.85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10"/>
    <n v="10513.54"/>
    <x v="5"/>
    <x v="13"/>
  </r>
  <r>
    <n v="939"/>
    <s v="Williams, Johnson and Campbell"/>
    <s v="Streamlined human-resource Graphic Interface"/>
    <n v="7800"/>
    <n v="3839"/>
    <x v="2"/>
    <n v="67"/>
    <x v="1"/>
    <s v="USD"/>
    <n v="1304744400"/>
    <n v="1306213200"/>
    <b v="0"/>
    <b v="1"/>
    <s v="games/video games"/>
    <n v="49"/>
    <n v="5729.85"/>
    <x v="6"/>
    <x v="11"/>
  </r>
  <r>
    <n v="940"/>
    <s v="Wiggins Ltd"/>
    <s v="Upgradable analyzing core"/>
    <n v="9900"/>
    <n v="6161"/>
    <x v="3"/>
    <n v="66"/>
    <x v="0"/>
    <s v="CAD"/>
    <n v="1354341600"/>
    <n v="1356242400"/>
    <b v="0"/>
    <b v="0"/>
    <s v="technology/web"/>
    <n v="62"/>
    <n v="9334.85"/>
    <x v="2"/>
    <x v="2"/>
  </r>
  <r>
    <n v="941"/>
    <s v="Luna-Horne"/>
    <s v="Profound exuding pricing structure"/>
    <n v="43000"/>
    <n v="5615"/>
    <x v="2"/>
    <n v="78"/>
    <x v="1"/>
    <s v="USD"/>
    <n v="1294552800"/>
    <n v="1297576800"/>
    <b v="1"/>
    <b v="0"/>
    <s v="theater/plays"/>
    <n v="13"/>
    <n v="7198.72"/>
    <x v="3"/>
    <x v="3"/>
  </r>
  <r>
    <n v="942"/>
    <s v="Allen Inc"/>
    <s v="Horizontal optimizing model"/>
    <n v="9600"/>
    <n v="6205"/>
    <x v="2"/>
    <n v="67"/>
    <x v="2"/>
    <s v="AUD"/>
    <n v="1295935200"/>
    <n v="1296194400"/>
    <b v="0"/>
    <b v="0"/>
    <s v="theater/plays"/>
    <n v="65"/>
    <n v="9261.19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60"/>
    <n v="10499.12"/>
    <x v="0"/>
    <x v="0"/>
  </r>
  <r>
    <n v="944"/>
    <s v="Walter Inc"/>
    <s v="Streamlined 5thgeneration intranet"/>
    <n v="10000"/>
    <n v="8142"/>
    <x v="2"/>
    <n v="263"/>
    <x v="2"/>
    <s v="AUD"/>
    <n v="1486706400"/>
    <n v="1488348000"/>
    <b v="0"/>
    <b v="0"/>
    <s v="photography/photography books"/>
    <n v="81"/>
    <n v="3095.82"/>
    <x v="7"/>
    <x v="14"/>
  </r>
  <r>
    <n v="945"/>
    <s v="Sanders, Farley and Huffman"/>
    <s v="Cross-group clear-thinking task-force"/>
    <n v="172000"/>
    <n v="55805"/>
    <x v="2"/>
    <n v="1691"/>
    <x v="1"/>
    <s v="USD"/>
    <n v="1333602000"/>
    <n v="1334898000"/>
    <b v="1"/>
    <b v="0"/>
    <s v="photography/photography books"/>
    <n v="32"/>
    <n v="3300.12"/>
    <x v="7"/>
    <x v="14"/>
  </r>
  <r>
    <n v="946"/>
    <s v="Hall, Holmes and Walker"/>
    <s v="Public-key bandwidth-monitored intranet"/>
    <n v="153700"/>
    <n v="15238"/>
    <x v="2"/>
    <n v="181"/>
    <x v="1"/>
    <s v="USD"/>
    <n v="1308200400"/>
    <n v="1308373200"/>
    <b v="0"/>
    <b v="0"/>
    <s v="theater/plays"/>
    <n v="10"/>
    <n v="8418.7800000000007"/>
    <x v="3"/>
    <x v="3"/>
  </r>
  <r>
    <n v="947"/>
    <s v="Smith-Powell"/>
    <s v="Upgradable clear-thinking hardware"/>
    <n v="3600"/>
    <n v="961"/>
    <x v="2"/>
    <n v="13"/>
    <x v="1"/>
    <s v="USD"/>
    <n v="1411707600"/>
    <n v="1412312400"/>
    <b v="0"/>
    <b v="0"/>
    <s v="theater/plays"/>
    <n v="27"/>
    <n v="7392.31"/>
    <x v="3"/>
    <x v="3"/>
  </r>
  <r>
    <n v="948"/>
    <s v="Smith-Hill"/>
    <s v="Integrated holistic paradigm"/>
    <n v="9400"/>
    <n v="5918"/>
    <x v="4"/>
    <n v="160"/>
    <x v="1"/>
    <s v="USD"/>
    <n v="1418364000"/>
    <n v="1419228000"/>
    <b v="1"/>
    <b v="1"/>
    <s v="film &amp; video/documentary"/>
    <n v="63"/>
    <n v="3698.75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"/>
    <n v="4689.66"/>
    <x v="2"/>
    <x v="2"/>
  </r>
  <r>
    <n v="950"/>
    <s v="Williams, Orozco and Gomez"/>
    <s v="Persistent content-based methodology"/>
    <n v="100"/>
    <n v="5"/>
    <x v="2"/>
    <n v="1"/>
    <x v="1"/>
    <s v="USD"/>
    <n v="1555390800"/>
    <n v="1555822800"/>
    <b v="0"/>
    <b v="1"/>
    <s v="theater/plays"/>
    <n v="5"/>
    <n v="500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7"/>
    <n v="10202.44"/>
    <x v="1"/>
    <x v="1"/>
  </r>
  <r>
    <n v="952"/>
    <s v="Cummings-Hayes"/>
    <s v="Virtual multi-tasking core"/>
    <n v="145500"/>
    <n v="101987"/>
    <x v="4"/>
    <n v="2266"/>
    <x v="1"/>
    <s v="USD"/>
    <n v="1470718800"/>
    <n v="1471928400"/>
    <b v="0"/>
    <b v="0"/>
    <s v="film &amp; video/documentary"/>
    <n v="70"/>
    <n v="4500.75"/>
    <x v="4"/>
    <x v="4"/>
  </r>
  <r>
    <n v="953"/>
    <s v="Boyle Ltd"/>
    <s v="Streamlined fault-tolerant conglomeration"/>
    <n v="3300"/>
    <n v="1980"/>
    <x v="2"/>
    <n v="21"/>
    <x v="1"/>
    <s v="USD"/>
    <n v="1450591200"/>
    <n v="1453701600"/>
    <b v="0"/>
    <b v="1"/>
    <s v="film &amp; video/science fiction"/>
    <n v="60"/>
    <n v="9428.57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"/>
    <n v="10102.33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03.75"/>
    <x v="3"/>
    <x v="3"/>
  </r>
  <r>
    <n v="956"/>
    <s v="Wood Inc"/>
    <s v="Re-engineered composite focus group"/>
    <n v="187600"/>
    <n v="35698"/>
    <x v="2"/>
    <n v="830"/>
    <x v="1"/>
    <s v="USD"/>
    <n v="1450764000"/>
    <n v="1451109600"/>
    <b v="0"/>
    <b v="0"/>
    <s v="film &amp; video/science fiction"/>
    <n v="19"/>
    <n v="4300.96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7"/>
    <n v="9491.6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5"/>
    <n v="7215.18"/>
    <x v="4"/>
    <x v="10"/>
  </r>
  <r>
    <n v="959"/>
    <s v="Black-Graham"/>
    <s v="Operative hybrid utilization"/>
    <n v="145000"/>
    <n v="6631"/>
    <x v="2"/>
    <n v="130"/>
    <x v="1"/>
    <s v="USD"/>
    <n v="1277701200"/>
    <n v="1280120400"/>
    <b v="0"/>
    <b v="0"/>
    <s v="publishing/translations"/>
    <n v="5"/>
    <n v="5100.7700000000004"/>
    <x v="5"/>
    <x v="18"/>
  </r>
  <r>
    <n v="960"/>
    <s v="Robbins Group"/>
    <s v="Function-based interactive matrix"/>
    <n v="5500"/>
    <n v="4678"/>
    <x v="2"/>
    <n v="55"/>
    <x v="1"/>
    <s v="USD"/>
    <n v="1454911200"/>
    <n v="1458104400"/>
    <b v="0"/>
    <b v="0"/>
    <s v="technology/web"/>
    <n v="85"/>
    <n v="8505.4500000000007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"/>
    <n v="4387.1000000000004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"/>
    <n v="4006.39"/>
    <x v="0"/>
    <x v="0"/>
  </r>
  <r>
    <n v="963"/>
    <s v="Rodriguez-Robinson"/>
    <s v="Ergonomic methodical hub"/>
    <n v="5900"/>
    <n v="4997"/>
    <x v="2"/>
    <n v="114"/>
    <x v="6"/>
    <s v="EUR"/>
    <n v="1299304800"/>
    <n v="1299823200"/>
    <b v="0"/>
    <b v="1"/>
    <s v="photography/photography books"/>
    <n v="85"/>
    <n v="4383.3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6"/>
    <n v="8492.9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"/>
    <n v="4106.76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"/>
    <n v="5497.14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"/>
    <n v="7701.08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"/>
    <n v="7120.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"/>
    <n v="9193.5499999999993"/>
    <x v="3"/>
    <x v="3"/>
  </r>
  <r>
    <n v="970"/>
    <s v="Glover-Nelson"/>
    <s v="Inverse context-sensitive info-mediaries"/>
    <n v="94900"/>
    <n v="57659"/>
    <x v="2"/>
    <n v="594"/>
    <x v="1"/>
    <s v="USD"/>
    <n v="1304917200"/>
    <n v="1305003600"/>
    <b v="0"/>
    <b v="0"/>
    <s v="theater/plays"/>
    <n v="61"/>
    <n v="9706.9"/>
    <x v="3"/>
    <x v="3"/>
  </r>
  <r>
    <n v="971"/>
    <s v="Garner and Sons"/>
    <s v="Versatile neutral workforce"/>
    <n v="5100"/>
    <n v="1414"/>
    <x v="2"/>
    <n v="24"/>
    <x v="1"/>
    <s v="USD"/>
    <n v="1381208400"/>
    <n v="1381726800"/>
    <b v="0"/>
    <b v="0"/>
    <s v="film &amp; video/television"/>
    <n v="28"/>
    <n v="5891.67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"/>
    <n v="5801.55"/>
    <x v="2"/>
    <x v="2"/>
  </r>
  <r>
    <n v="973"/>
    <s v="Herrera, Bennett and Silva"/>
    <s v="Programmable multi-state algorithm"/>
    <n v="121100"/>
    <n v="26176"/>
    <x v="2"/>
    <n v="252"/>
    <x v="1"/>
    <s v="USD"/>
    <n v="1291960800"/>
    <n v="1292133600"/>
    <b v="0"/>
    <b v="1"/>
    <s v="theater/plays"/>
    <n v="22"/>
    <n v="10387.299999999999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4"/>
    <n v="9346.8799999999992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5"/>
    <n v="6197.04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"/>
    <n v="9204.2900000000009"/>
    <x v="3"/>
    <x v="3"/>
  </r>
  <r>
    <n v="977"/>
    <s v="Johnson Group"/>
    <s v="Vision-oriented interactive solution"/>
    <n v="7000"/>
    <n v="5177"/>
    <x v="2"/>
    <n v="67"/>
    <x v="1"/>
    <s v="USD"/>
    <n v="1517983200"/>
    <n v="1520748000"/>
    <b v="0"/>
    <b v="0"/>
    <s v="food/food trucks"/>
    <n v="74"/>
    <n v="7726.8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"/>
    <n v="9392.39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"/>
    <n v="8496.9500000000007"/>
    <x v="3"/>
    <x v="3"/>
  </r>
  <r>
    <n v="980"/>
    <s v="Huff-Johnson"/>
    <s v="Universal fault-tolerant orchestration"/>
    <n v="195200"/>
    <n v="78630"/>
    <x v="2"/>
    <n v="742"/>
    <x v="1"/>
    <s v="USD"/>
    <n v="1446181200"/>
    <n v="1446616800"/>
    <b v="1"/>
    <b v="0"/>
    <s v="publishing/nonfiction"/>
    <n v="40"/>
    <n v="10597.04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"/>
    <n v="3696.9"/>
    <x v="2"/>
    <x v="2"/>
  </r>
  <r>
    <n v="982"/>
    <s v="Freeman-French"/>
    <s v="Multi-layered optimal application"/>
    <n v="7200"/>
    <n v="6115"/>
    <x v="2"/>
    <n v="75"/>
    <x v="1"/>
    <s v="USD"/>
    <n v="1311051600"/>
    <n v="1311224400"/>
    <b v="0"/>
    <b v="1"/>
    <s v="film &amp; video/documentary"/>
    <n v="85"/>
    <n v="8153.3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6"/>
    <n v="8099.9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"/>
    <n v="2601.0500000000002"/>
    <x v="3"/>
    <x v="3"/>
  </r>
  <r>
    <n v="985"/>
    <s v="Logan-Curtis"/>
    <s v="Enhanced optimal ability"/>
    <n v="170600"/>
    <n v="114523"/>
    <x v="2"/>
    <n v="4405"/>
    <x v="1"/>
    <s v="USD"/>
    <n v="1386309600"/>
    <n v="1388556000"/>
    <b v="0"/>
    <b v="1"/>
    <s v="music/rock"/>
    <n v="67"/>
    <n v="2599.84"/>
    <x v="1"/>
    <x v="1"/>
  </r>
  <r>
    <n v="986"/>
    <s v="Chan, Washington and Callahan"/>
    <s v="Optional zero administration neural-net"/>
    <n v="7800"/>
    <n v="3144"/>
    <x v="2"/>
    <n v="92"/>
    <x v="1"/>
    <s v="USD"/>
    <n v="1301979600"/>
    <n v="1303189200"/>
    <b v="0"/>
    <b v="0"/>
    <s v="music/rock"/>
    <n v="40"/>
    <n v="3417.39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7"/>
    <n v="2800.21"/>
    <x v="4"/>
    <x v="4"/>
  </r>
  <r>
    <n v="988"/>
    <s v="Gardner, Ryan and Gutierrez"/>
    <s v="Triple-buffered multi-tasking matrices"/>
    <n v="9400"/>
    <n v="4899"/>
    <x v="2"/>
    <n v="64"/>
    <x v="1"/>
    <s v="USD"/>
    <n v="1478930400"/>
    <n v="1480744800"/>
    <b v="0"/>
    <b v="0"/>
    <s v="publishing/radio &amp; podcasts"/>
    <n v="52"/>
    <n v="7654.69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500"/>
    <n v="5305.31"/>
    <x v="5"/>
    <x v="18"/>
  </r>
  <r>
    <n v="990"/>
    <s v="Ortiz-Roberts"/>
    <s v="Devolved foreground customer loyalty"/>
    <n v="7800"/>
    <n v="6839"/>
    <x v="2"/>
    <n v="64"/>
    <x v="1"/>
    <s v="USD"/>
    <n v="1456984800"/>
    <n v="1458882000"/>
    <b v="0"/>
    <b v="1"/>
    <s v="film &amp; video/drama"/>
    <n v="88"/>
    <n v="10685.94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"/>
    <n v="4602.07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7"/>
    <n v="10017.42"/>
    <x v="4"/>
    <x v="6"/>
  </r>
  <r>
    <n v="993"/>
    <s v="Erickson-Rogers"/>
    <s v="De-engineered even-keeled definition"/>
    <n v="9800"/>
    <n v="7608"/>
    <x v="4"/>
    <n v="75"/>
    <x v="6"/>
    <s v="EUR"/>
    <n v="1450936800"/>
    <n v="1452405600"/>
    <b v="0"/>
    <b v="1"/>
    <s v="photography/photography books"/>
    <n v="78"/>
    <n v="10144"/>
    <x v="7"/>
    <x v="14"/>
  </r>
  <r>
    <n v="994"/>
    <s v="Leach, Rich and Price"/>
    <s v="Implemented bi-directional flexibility"/>
    <n v="141100"/>
    <n v="74073"/>
    <x v="2"/>
    <n v="842"/>
    <x v="1"/>
    <s v="USD"/>
    <n v="1413522000"/>
    <n v="1414040400"/>
    <b v="0"/>
    <b v="1"/>
    <s v="publishing/translations"/>
    <n v="52"/>
    <n v="8797.2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"/>
    <n v="7499.56"/>
    <x v="0"/>
    <x v="0"/>
  </r>
  <r>
    <n v="996"/>
    <s v="Butler LLC"/>
    <s v="Future-proofed upward-trending migration"/>
    <n v="6600"/>
    <n v="4814"/>
    <x v="2"/>
    <n v="112"/>
    <x v="1"/>
    <s v="USD"/>
    <n v="1357106400"/>
    <n v="1359698400"/>
    <b v="0"/>
    <b v="0"/>
    <s v="theater/plays"/>
    <n v="73"/>
    <n v="4298.21"/>
    <x v="3"/>
    <x v="3"/>
  </r>
  <r>
    <n v="997"/>
    <s v="Ball LLC"/>
    <s v="Right-sized full-range throughput"/>
    <n v="7600"/>
    <n v="4603"/>
    <x v="4"/>
    <n v="139"/>
    <x v="6"/>
    <s v="EUR"/>
    <n v="1390197600"/>
    <n v="1390629600"/>
    <b v="0"/>
    <b v="0"/>
    <s v="theater/plays"/>
    <n v="61"/>
    <n v="3311.51"/>
    <x v="3"/>
    <x v="3"/>
  </r>
  <r>
    <n v="998"/>
    <s v="Taylor, Santiago and Flores"/>
    <s v="Polarized composite customer loyalty"/>
    <n v="66600"/>
    <n v="37823"/>
    <x v="2"/>
    <n v="374"/>
    <x v="1"/>
    <s v="USD"/>
    <n v="1265868000"/>
    <n v="1267077600"/>
    <b v="0"/>
    <b v="1"/>
    <s v="music/indie rock"/>
    <n v="57"/>
    <n v="10113.1"/>
    <x v="1"/>
    <x v="7"/>
  </r>
  <r>
    <n v="999"/>
    <s v="Hernandez, Norton and Kelley"/>
    <s v="Expanded eco-centric policy"/>
    <n v="111100"/>
    <n v="62819"/>
    <x v="4"/>
    <n v="1122"/>
    <x v="1"/>
    <s v="USD"/>
    <n v="1467176400"/>
    <n v="1467781200"/>
    <b v="0"/>
    <b v="0"/>
    <s v="food/food trucks"/>
    <n v="57"/>
    <n v="5598.84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x v="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x v="1"/>
    <n v="1408597200"/>
    <b v="0"/>
    <b v="1"/>
    <s v="music/rock"/>
    <n v="1040"/>
    <n v="9215.1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x v="2"/>
    <n v="1384840800"/>
    <b v="0"/>
    <b v="0"/>
    <s v="technology/web"/>
    <n v="131"/>
    <n v="10001.61"/>
    <x v="2"/>
    <s v="web"/>
    <x v="2"/>
    <d v="2013-11-19T06:00:00"/>
  </r>
  <r>
    <n v="3"/>
    <s v="Mcdonald, Gonzalez and Ross"/>
    <s v="Vision-oriented fresh-thinking conglomeration"/>
    <n v="4200"/>
    <n v="2477"/>
    <x v="2"/>
    <n v="24"/>
    <s v="US"/>
    <s v="USD"/>
    <x v="3"/>
    <n v="1568955600"/>
    <b v="0"/>
    <b v="0"/>
    <s v="music/rock"/>
    <n v="59"/>
    <n v="10320.83"/>
    <x v="1"/>
    <s v="rock"/>
    <x v="3"/>
    <d v="2019-09-20T05:00:00"/>
  </r>
  <r>
    <n v="4"/>
    <s v="Larson-Little"/>
    <s v="Proactive foreground core"/>
    <n v="7600"/>
    <n v="5265"/>
    <x v="2"/>
    <n v="53"/>
    <s v="US"/>
    <s v="USD"/>
    <x v="4"/>
    <n v="1548309600"/>
    <b v="0"/>
    <b v="0"/>
    <s v="theater/plays"/>
    <n v="69"/>
    <n v="9933.9599999999991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x v="5"/>
    <n v="1347080400"/>
    <b v="0"/>
    <b v="0"/>
    <s v="theater/plays"/>
    <n v="174"/>
    <n v="7583.33"/>
    <x v="3"/>
    <s v="plays"/>
    <x v="5"/>
    <d v="2012-09-08T05:00:00"/>
  </r>
  <r>
    <n v="6"/>
    <s v="Ortiz, Coleman and Mitchell"/>
    <s v="Operative upward-trending algorithm"/>
    <n v="5200"/>
    <n v="1090"/>
    <x v="2"/>
    <n v="18"/>
    <s v="GB"/>
    <s v="GBP"/>
    <x v="6"/>
    <n v="1505365200"/>
    <b v="0"/>
    <b v="0"/>
    <s v="film &amp; video/documentary"/>
    <n v="21"/>
    <n v="6055.56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x v="7"/>
    <n v="1439614800"/>
    <b v="0"/>
    <b v="0"/>
    <s v="theater/plays"/>
    <n v="328"/>
    <n v="6493.83"/>
    <x v="3"/>
    <s v="plays"/>
    <x v="7"/>
    <d v="2015-08-15T05:00:00"/>
  </r>
  <r>
    <n v="8"/>
    <s v="Nunez-Richards"/>
    <s v="Exclusive attitude-oriented intranet"/>
    <n v="110100"/>
    <n v="21946"/>
    <x v="3"/>
    <n v="708"/>
    <s v="DK"/>
    <s v="DKK"/>
    <x v="8"/>
    <n v="1281502800"/>
    <b v="0"/>
    <b v="0"/>
    <s v="theater/plays"/>
    <n v="20"/>
    <n v="3099.72"/>
    <x v="3"/>
    <s v="plays"/>
    <x v="8"/>
    <d v="2010-08-11T05:00:00"/>
  </r>
  <r>
    <n v="9"/>
    <s v="Rangel, Holt and Jones"/>
    <s v="Open-source fresh-thinking model"/>
    <n v="6200"/>
    <n v="3208"/>
    <x v="2"/>
    <n v="44"/>
    <s v="US"/>
    <s v="USD"/>
    <x v="9"/>
    <n v="1383804000"/>
    <b v="0"/>
    <b v="0"/>
    <s v="music/electric music"/>
    <n v="52"/>
    <n v="7290.91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x v="10"/>
    <n v="1285909200"/>
    <b v="0"/>
    <b v="0"/>
    <s v="film &amp; video/drama"/>
    <n v="266"/>
    <n v="6290"/>
    <x v="4"/>
    <s v="drama"/>
    <x v="10"/>
    <d v="2010-10-01T05:00:00"/>
  </r>
  <r>
    <n v="11"/>
    <s v="Perez, Johnson and Gardner"/>
    <s v="Grass-roots zero administration system engine"/>
    <n v="6300"/>
    <n v="3030"/>
    <x v="2"/>
    <n v="27"/>
    <s v="US"/>
    <s v="USD"/>
    <x v="11"/>
    <n v="1285563600"/>
    <b v="0"/>
    <b v="1"/>
    <s v="theater/plays"/>
    <n v="48"/>
    <n v="11222.22"/>
    <x v="3"/>
    <s v="plays"/>
    <x v="11"/>
    <d v="2010-09-27T05:00:00"/>
  </r>
  <r>
    <n v="12"/>
    <s v="Kim Ltd"/>
    <s v="Assimilated hybrid intranet"/>
    <n v="6300"/>
    <n v="5629"/>
    <x v="2"/>
    <n v="55"/>
    <s v="US"/>
    <s v="USD"/>
    <x v="12"/>
    <n v="1572411600"/>
    <b v="0"/>
    <b v="0"/>
    <s v="film &amp; video/drama"/>
    <n v="89"/>
    <n v="10234.549999999999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x v="13"/>
    <n v="1466658000"/>
    <b v="0"/>
    <b v="0"/>
    <s v="music/indie rock"/>
    <n v="245"/>
    <n v="10505.1"/>
    <x v="1"/>
    <s v="indie rock"/>
    <x v="13"/>
    <d v="2016-06-23T05:00:00"/>
  </r>
  <r>
    <n v="14"/>
    <s v="Rodriguez, Rose and Stewart"/>
    <s v="Cloned directional synergy"/>
    <n v="28200"/>
    <n v="18829"/>
    <x v="2"/>
    <n v="200"/>
    <s v="US"/>
    <s v="USD"/>
    <x v="14"/>
    <n v="1333342800"/>
    <b v="0"/>
    <b v="0"/>
    <s v="music/indie rock"/>
    <n v="67"/>
    <n v="9414.5"/>
    <x v="1"/>
    <s v="indie rock"/>
    <x v="14"/>
    <d v="2012-04-02T05:00:00"/>
  </r>
  <r>
    <n v="15"/>
    <s v="Wright, Hunt and Rowe"/>
    <s v="Extended eco-centric pricing structure"/>
    <n v="81200"/>
    <n v="38414"/>
    <x v="2"/>
    <n v="452"/>
    <s v="US"/>
    <s v="USD"/>
    <x v="15"/>
    <n v="1576303200"/>
    <b v="0"/>
    <b v="0"/>
    <s v="technology/wearables"/>
    <n v="47"/>
    <n v="8498.67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x v="16"/>
    <n v="1392271200"/>
    <b v="0"/>
    <b v="0"/>
    <s v="publishing/nonfiction"/>
    <n v="649"/>
    <n v="110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x v="17"/>
    <n v="1294898400"/>
    <b v="0"/>
    <b v="0"/>
    <s v="film &amp; video/animation"/>
    <n v="159"/>
    <n v="10796.24"/>
    <x v="4"/>
    <s v="animation"/>
    <x v="17"/>
    <d v="2011-01-13T06:00:00"/>
  </r>
  <r>
    <n v="18"/>
    <s v="Johnson-Gould"/>
    <s v="Exclusive needs-based adapter"/>
    <n v="9100"/>
    <n v="6089"/>
    <x v="4"/>
    <n v="135"/>
    <s v="US"/>
    <s v="USD"/>
    <x v="18"/>
    <n v="1537074000"/>
    <b v="0"/>
    <b v="0"/>
    <s v="theater/plays"/>
    <n v="67"/>
    <n v="4510.37"/>
    <x v="3"/>
    <s v="plays"/>
    <x v="18"/>
    <d v="2018-09-16T05:00:00"/>
  </r>
  <r>
    <n v="19"/>
    <s v="Perez-Hess"/>
    <s v="Down-sized cohesive archive"/>
    <n v="62500"/>
    <n v="30331"/>
    <x v="2"/>
    <n v="674"/>
    <s v="US"/>
    <s v="USD"/>
    <x v="19"/>
    <n v="1553490000"/>
    <b v="0"/>
    <b v="1"/>
    <s v="theater/plays"/>
    <n v="49"/>
    <n v="4500.1499999999996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x v="20"/>
    <n v="1406523600"/>
    <b v="0"/>
    <b v="0"/>
    <s v="film &amp; video/drama"/>
    <n v="112"/>
    <n v="10597.13"/>
    <x v="4"/>
    <s v="drama"/>
    <x v="20"/>
    <d v="2014-07-28T05:00:00"/>
  </r>
  <r>
    <n v="21"/>
    <s v="Simmons-Reynolds"/>
    <s v="Re-engineered intangible definition"/>
    <n v="94000"/>
    <n v="38533"/>
    <x v="2"/>
    <n v="558"/>
    <s v="US"/>
    <s v="USD"/>
    <x v="21"/>
    <n v="1316322000"/>
    <b v="0"/>
    <b v="0"/>
    <s v="theater/plays"/>
    <n v="41"/>
    <n v="6905.56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x v="22"/>
    <n v="1524027600"/>
    <b v="0"/>
    <b v="0"/>
    <s v="theater/plays"/>
    <n v="128"/>
    <n v="8504.49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x v="23"/>
    <n v="1554699600"/>
    <b v="0"/>
    <b v="0"/>
    <s v="film &amp; video/documentary"/>
    <n v="332"/>
    <n v="10522.54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x v="24"/>
    <n v="1403499600"/>
    <b v="0"/>
    <b v="0"/>
    <s v="technology/wearables"/>
    <n v="113"/>
    <n v="3900.37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x v="25"/>
    <n v="1307422800"/>
    <b v="0"/>
    <b v="1"/>
    <s v="games/video games"/>
    <n v="216"/>
    <n v="7303.07"/>
    <x v="6"/>
    <s v="video games"/>
    <x v="25"/>
    <d v="2011-06-07T05:00:00"/>
  </r>
  <r>
    <n v="26"/>
    <s v="Spencer-Bates"/>
    <s v="Optional responsive customer loyalty"/>
    <n v="107500"/>
    <n v="51814"/>
    <x v="4"/>
    <n v="1480"/>
    <s v="US"/>
    <s v="USD"/>
    <x v="26"/>
    <n v="1535346000"/>
    <b v="0"/>
    <b v="0"/>
    <s v="theater/plays"/>
    <n v="48"/>
    <n v="3500.95"/>
    <x v="3"/>
    <s v="plays"/>
    <x v="26"/>
    <d v="2018-08-27T05:00:00"/>
  </r>
  <r>
    <n v="27"/>
    <s v="Best, Carr and Williams"/>
    <s v="Diverse transitional migration"/>
    <n v="2000"/>
    <n v="1599"/>
    <x v="2"/>
    <n v="15"/>
    <s v="US"/>
    <s v="USD"/>
    <x v="27"/>
    <n v="1444539600"/>
    <b v="0"/>
    <b v="0"/>
    <s v="music/rock"/>
    <n v="80"/>
    <n v="10660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x v="28"/>
    <n v="1267682400"/>
    <b v="0"/>
    <b v="1"/>
    <s v="theater/plays"/>
    <n v="105"/>
    <n v="6199.77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x v="29"/>
    <n v="1535518800"/>
    <b v="0"/>
    <b v="0"/>
    <s v="film &amp; video/shorts"/>
    <n v="329"/>
    <n v="9400.06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x v="30"/>
    <n v="1559106000"/>
    <b v="0"/>
    <b v="0"/>
    <s v="film &amp; video/animation"/>
    <n v="161"/>
    <n v="11205.43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x v="31"/>
    <n v="1454392800"/>
    <b v="0"/>
    <b v="0"/>
    <s v="games/video games"/>
    <n v="310"/>
    <n v="4800.88"/>
    <x v="6"/>
    <s v="video games"/>
    <x v="31"/>
    <d v="2016-02-02T06:00:00"/>
  </r>
  <r>
    <n v="32"/>
    <s v="Jackson PLC"/>
    <s v="Ergonomic 6thgeneration success"/>
    <n v="101000"/>
    <n v="87676"/>
    <x v="2"/>
    <n v="2307"/>
    <s v="IT"/>
    <s v="EUR"/>
    <x v="32"/>
    <n v="1517896800"/>
    <b v="0"/>
    <b v="0"/>
    <s v="film &amp; video/documentary"/>
    <n v="87"/>
    <n v="3800.43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x v="33"/>
    <n v="1415685600"/>
    <b v="0"/>
    <b v="0"/>
    <s v="theater/plays"/>
    <n v="378"/>
    <n v="3500.02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x v="34"/>
    <n v="1490677200"/>
    <b v="0"/>
    <b v="0"/>
    <s v="film &amp; video/documentary"/>
    <n v="151"/>
    <n v="8500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x v="35"/>
    <n v="1551506400"/>
    <b v="0"/>
    <b v="1"/>
    <s v="film &amp; video/drama"/>
    <n v="150"/>
    <n v="9599.39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x v="36"/>
    <n v="1300856400"/>
    <b v="0"/>
    <b v="0"/>
    <s v="theater/plays"/>
    <n v="157"/>
    <n v="6881.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x v="37"/>
    <n v="1573192800"/>
    <b v="0"/>
    <b v="1"/>
    <s v="publishing/fiction"/>
    <n v="140"/>
    <n v="10597.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x v="38"/>
    <n v="1287810000"/>
    <b v="0"/>
    <b v="0"/>
    <s v="photography/photography books"/>
    <n v="325"/>
    <n v="7526.12"/>
    <x v="7"/>
    <s v="photography books"/>
    <x v="38"/>
    <d v="2010-10-23T05:00:00"/>
  </r>
  <r>
    <n v="39"/>
    <s v="Kim-Rice"/>
    <s v="Organized bi-directional function"/>
    <n v="9900"/>
    <n v="5027"/>
    <x v="2"/>
    <n v="88"/>
    <s v="DK"/>
    <s v="DKK"/>
    <x v="39"/>
    <n v="1362978000"/>
    <b v="0"/>
    <b v="0"/>
    <s v="theater/plays"/>
    <n v="51"/>
    <n v="5712.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x v="40"/>
    <n v="1277355600"/>
    <b v="0"/>
    <b v="1"/>
    <s v="technology/wearables"/>
    <n v="169"/>
    <n v="7514.14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x v="41"/>
    <n v="1348981200"/>
    <b v="0"/>
    <b v="1"/>
    <s v="music/rock"/>
    <n v="213"/>
    <n v="10742.34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x v="42"/>
    <n v="1310533200"/>
    <b v="0"/>
    <b v="0"/>
    <s v="food/food trucks"/>
    <n v="444"/>
    <n v="3599.55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x v="43"/>
    <n v="1407560400"/>
    <b v="0"/>
    <b v="0"/>
    <s v="publishing/radio &amp; podcasts"/>
    <n v="186"/>
    <n v="2699.89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x v="44"/>
    <n v="1552885200"/>
    <b v="0"/>
    <b v="0"/>
    <s v="publishing/fiction"/>
    <n v="659"/>
    <n v="10756.12"/>
    <x v="5"/>
    <s v="fiction"/>
    <x v="44"/>
    <d v="2019-03-18T05:00:00"/>
  </r>
  <r>
    <n v="45"/>
    <s v="Woods-Clark"/>
    <s v="Networked tertiary Graphical User Interface"/>
    <n v="9500"/>
    <n v="4530"/>
    <x v="2"/>
    <n v="48"/>
    <s v="US"/>
    <s v="USD"/>
    <x v="45"/>
    <n v="1479362400"/>
    <b v="0"/>
    <b v="1"/>
    <s v="theater/plays"/>
    <n v="48"/>
    <n v="9437.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x v="46"/>
    <n v="1280552400"/>
    <b v="0"/>
    <b v="0"/>
    <s v="music/rock"/>
    <n v="115"/>
    <n v="4616.3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x v="47"/>
    <n v="1398661200"/>
    <b v="0"/>
    <b v="0"/>
    <s v="theater/plays"/>
    <n v="475"/>
    <n v="4784.5600000000004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x v="48"/>
    <n v="1436245200"/>
    <b v="0"/>
    <b v="0"/>
    <s v="theater/plays"/>
    <n v="387"/>
    <n v="5300.78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x v="49"/>
    <n v="1575439200"/>
    <b v="0"/>
    <b v="0"/>
    <s v="music/rock"/>
    <n v="190"/>
    <n v="4505.9399999999996"/>
    <x v="1"/>
    <s v="rock"/>
    <x v="49"/>
    <d v="2019-12-04T06:00:00"/>
  </r>
  <r>
    <n v="50"/>
    <s v="Jones, Taylor and Moore"/>
    <s v="Down-sized system-worthy secured line"/>
    <n v="100"/>
    <n v="2"/>
    <x v="2"/>
    <n v="1"/>
    <s v="IT"/>
    <s v="EUR"/>
    <x v="50"/>
    <n v="1377752400"/>
    <b v="0"/>
    <b v="0"/>
    <s v="music/metal"/>
    <n v="2"/>
    <n v="200"/>
    <x v="1"/>
    <s v="metal"/>
    <x v="50"/>
    <d v="2013-08-29T05:00:00"/>
  </r>
  <r>
    <n v="51"/>
    <s v="Bradshaw, Gill and Donovan"/>
    <s v="Inverse secondary infrastructure"/>
    <n v="158100"/>
    <n v="145243"/>
    <x v="2"/>
    <n v="1467"/>
    <s v="GB"/>
    <s v="GBP"/>
    <x v="51"/>
    <n v="1334206800"/>
    <b v="0"/>
    <b v="1"/>
    <s v="technology/wearables"/>
    <n v="92"/>
    <n v="9900.68"/>
    <x v="2"/>
    <s v="wearables"/>
    <x v="51"/>
    <d v="2012-04-12T05:00:00"/>
  </r>
  <r>
    <n v="52"/>
    <s v="Hernandez, Rodriguez and Clark"/>
    <s v="Organic foreground leverage"/>
    <n v="7200"/>
    <n v="2459"/>
    <x v="2"/>
    <n v="75"/>
    <s v="US"/>
    <s v="USD"/>
    <x v="52"/>
    <n v="1284872400"/>
    <b v="0"/>
    <b v="0"/>
    <s v="theater/plays"/>
    <n v="34"/>
    <n v="3278.67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x v="53"/>
    <n v="1403931600"/>
    <b v="0"/>
    <b v="0"/>
    <s v="film &amp; video/drama"/>
    <n v="140"/>
    <n v="5911.96"/>
    <x v="4"/>
    <s v="drama"/>
    <x v="53"/>
    <d v="2014-06-28T05:00:00"/>
  </r>
  <r>
    <n v="54"/>
    <s v="Roy PLC"/>
    <s v="Multi-channeled neutral customer loyalty"/>
    <n v="6000"/>
    <n v="5392"/>
    <x v="2"/>
    <n v="120"/>
    <s v="US"/>
    <s v="USD"/>
    <x v="54"/>
    <n v="1521262800"/>
    <b v="0"/>
    <b v="0"/>
    <s v="technology/wearables"/>
    <n v="90"/>
    <n v="4493.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x v="55"/>
    <n v="1533358800"/>
    <b v="0"/>
    <b v="0"/>
    <s v="music/jazz"/>
    <n v="178"/>
    <n v="8966.41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x v="56"/>
    <n v="1421474400"/>
    <b v="0"/>
    <b v="0"/>
    <s v="technology/wearables"/>
    <n v="144"/>
    <n v="7007.93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x v="57"/>
    <n v="1505278800"/>
    <b v="0"/>
    <b v="0"/>
    <s v="games/video games"/>
    <n v="215"/>
    <n v="3105.97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x v="58"/>
    <n v="1443934800"/>
    <b v="0"/>
    <b v="0"/>
    <s v="theater/plays"/>
    <n v="227"/>
    <n v="2906.16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x v="59"/>
    <n v="1498539600"/>
    <b v="0"/>
    <b v="1"/>
    <s v="theater/plays"/>
    <n v="275"/>
    <n v="3008.59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x v="60"/>
    <n v="1342760400"/>
    <b v="0"/>
    <b v="0"/>
    <s v="theater/plays"/>
    <n v="144"/>
    <n v="8499.81"/>
    <x v="3"/>
    <s v="plays"/>
    <x v="60"/>
    <d v="2012-07-20T05:00:00"/>
  </r>
  <r>
    <n v="61"/>
    <s v="Romero-Hoffman"/>
    <s v="Open-source zero administration complexity"/>
    <n v="199200"/>
    <n v="184750"/>
    <x v="2"/>
    <n v="2253"/>
    <s v="CA"/>
    <s v="CAD"/>
    <x v="61"/>
    <n v="1301720400"/>
    <b v="0"/>
    <b v="0"/>
    <s v="theater/plays"/>
    <n v="93"/>
    <n v="8200.18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x v="62"/>
    <n v="1433566800"/>
    <b v="0"/>
    <b v="0"/>
    <s v="technology/web"/>
    <n v="723"/>
    <n v="5804.02"/>
    <x v="2"/>
    <s v="web"/>
    <x v="62"/>
    <d v="2015-06-06T05:00:00"/>
  </r>
  <r>
    <n v="63"/>
    <s v="Baker, Morgan and Brown"/>
    <s v="Assimilated didactic open system"/>
    <n v="4700"/>
    <n v="557"/>
    <x v="2"/>
    <n v="5"/>
    <s v="US"/>
    <s v="USD"/>
    <x v="63"/>
    <n v="1493874000"/>
    <b v="0"/>
    <b v="0"/>
    <s v="theater/plays"/>
    <n v="12"/>
    <n v="11140"/>
    <x v="3"/>
    <s v="plays"/>
    <x v="63"/>
    <d v="2017-05-04T05:00:00"/>
  </r>
  <r>
    <n v="64"/>
    <s v="Mosley-Gilbert"/>
    <s v="Vision-oriented logistical intranet"/>
    <n v="2800"/>
    <n v="2734"/>
    <x v="2"/>
    <n v="38"/>
    <s v="US"/>
    <s v="USD"/>
    <x v="64"/>
    <n v="1531803600"/>
    <b v="0"/>
    <b v="1"/>
    <s v="technology/web"/>
    <n v="98"/>
    <n v="7194.74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x v="65"/>
    <n v="1296712800"/>
    <b v="0"/>
    <b v="0"/>
    <s v="theater/plays"/>
    <n v="236"/>
    <n v="6103.81"/>
    <x v="3"/>
    <s v="plays"/>
    <x v="65"/>
    <d v="2011-02-03T06:00:00"/>
  </r>
  <r>
    <n v="66"/>
    <s v="Sanders-Allen"/>
    <s v="Grass-roots needs-based encryption"/>
    <n v="2900"/>
    <n v="1307"/>
    <x v="2"/>
    <n v="12"/>
    <s v="US"/>
    <s v="USD"/>
    <x v="66"/>
    <n v="1428901200"/>
    <b v="0"/>
    <b v="1"/>
    <s v="theater/plays"/>
    <n v="45"/>
    <n v="10891.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x v="67"/>
    <n v="1264831200"/>
    <b v="0"/>
    <b v="1"/>
    <s v="technology/wearables"/>
    <n v="162"/>
    <n v="2900.17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x v="68"/>
    <n v="1505192400"/>
    <b v="0"/>
    <b v="1"/>
    <s v="theater/plays"/>
    <n v="255"/>
    <n v="5897.56"/>
    <x v="3"/>
    <s v="plays"/>
    <x v="68"/>
    <d v="2017-09-12T05:00:00"/>
  </r>
  <r>
    <n v="69"/>
    <s v="Jones-Watson"/>
    <s v="Switchable disintermediate moderator"/>
    <n v="7900"/>
    <n v="1901"/>
    <x v="4"/>
    <n v="17"/>
    <s v="US"/>
    <s v="USD"/>
    <x v="69"/>
    <n v="1295676000"/>
    <b v="0"/>
    <b v="0"/>
    <s v="theater/plays"/>
    <n v="24"/>
    <n v="11182.35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x v="70"/>
    <n v="1292911200"/>
    <b v="0"/>
    <b v="1"/>
    <s v="theater/plays"/>
    <n v="124"/>
    <n v="6399.56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x v="71"/>
    <n v="1575439200"/>
    <b v="0"/>
    <b v="0"/>
    <s v="theater/plays"/>
    <n v="108"/>
    <n v="8531.58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x v="72"/>
    <n v="1438837200"/>
    <b v="0"/>
    <b v="0"/>
    <s v="film &amp; video/animation"/>
    <n v="670"/>
    <n v="7448.15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x v="73"/>
    <n v="1480485600"/>
    <b v="0"/>
    <b v="0"/>
    <s v="music/jazz"/>
    <n v="661"/>
    <n v="10514.7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x v="74"/>
    <n v="1459141200"/>
    <b v="0"/>
    <b v="0"/>
    <s v="music/metal"/>
    <n v="122"/>
    <n v="5618.82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x v="75"/>
    <n v="1532322000"/>
    <b v="0"/>
    <b v="0"/>
    <s v="photography/photography books"/>
    <n v="151"/>
    <n v="8591.76"/>
    <x v="7"/>
    <s v="photography books"/>
    <x v="75"/>
    <d v="2018-07-23T05:00:00"/>
  </r>
  <r>
    <n v="76"/>
    <s v="Martin, Conway and Larsen"/>
    <s v="Horizontal next generation function"/>
    <n v="122900"/>
    <n v="95993"/>
    <x v="2"/>
    <n v="1684"/>
    <s v="US"/>
    <s v="USD"/>
    <x v="76"/>
    <n v="1426222800"/>
    <b v="1"/>
    <b v="1"/>
    <s v="theater/plays"/>
    <n v="78"/>
    <n v="5700.3"/>
    <x v="3"/>
    <s v="plays"/>
    <x v="76"/>
    <d v="2015-03-13T05:00:00"/>
  </r>
  <r>
    <n v="77"/>
    <s v="Acevedo-Huffman"/>
    <s v="Pre-emptive impactful model"/>
    <n v="9500"/>
    <n v="4460"/>
    <x v="2"/>
    <n v="56"/>
    <s v="US"/>
    <s v="USD"/>
    <x v="77"/>
    <n v="1286773200"/>
    <b v="0"/>
    <b v="1"/>
    <s v="film &amp; video/animation"/>
    <n v="47"/>
    <n v="7964.2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x v="78"/>
    <n v="1523941200"/>
    <b v="0"/>
    <b v="0"/>
    <s v="publishing/translations"/>
    <n v="301"/>
    <n v="4101.82"/>
    <x v="5"/>
    <s v="translations"/>
    <x v="78"/>
    <d v="2018-04-17T05:00:00"/>
  </r>
  <r>
    <n v="79"/>
    <s v="Soto LLC"/>
    <s v="Triple-buffered reciprocal project"/>
    <n v="57800"/>
    <n v="40228"/>
    <x v="2"/>
    <n v="838"/>
    <s v="US"/>
    <s v="USD"/>
    <x v="79"/>
    <n v="1529557200"/>
    <b v="0"/>
    <b v="0"/>
    <s v="theater/plays"/>
    <n v="70"/>
    <n v="4800.479999999999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x v="80"/>
    <n v="1506574800"/>
    <b v="0"/>
    <b v="0"/>
    <s v="games/video games"/>
    <n v="637"/>
    <n v="5521.26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x v="81"/>
    <n v="1513576800"/>
    <b v="0"/>
    <b v="0"/>
    <s v="music/rock"/>
    <n v="225"/>
    <n v="9210.950000000000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x v="82"/>
    <n v="1548309600"/>
    <b v="0"/>
    <b v="1"/>
    <s v="games/video games"/>
    <n v="1497"/>
    <n v="8318.33"/>
    <x v="6"/>
    <s v="video games"/>
    <x v="82"/>
    <d v="2019-01-24T06:00:00"/>
  </r>
  <r>
    <n v="83"/>
    <s v="Fitzgerald PLC"/>
    <s v="Realigned user-facing concept"/>
    <n v="106400"/>
    <n v="39996"/>
    <x v="2"/>
    <n v="1000"/>
    <s v="US"/>
    <s v="USD"/>
    <x v="83"/>
    <n v="1471582800"/>
    <b v="0"/>
    <b v="0"/>
    <s v="music/electric music"/>
    <n v="38"/>
    <n v="3999.6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x v="84"/>
    <n v="1344315600"/>
    <b v="0"/>
    <b v="0"/>
    <s v="technology/wearables"/>
    <n v="132"/>
    <n v="11113.37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x v="85"/>
    <n v="1316408400"/>
    <b v="0"/>
    <b v="0"/>
    <s v="music/indie rock"/>
    <n v="131"/>
    <n v="9056.3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x v="86"/>
    <n v="1431838800"/>
    <b v="1"/>
    <b v="0"/>
    <s v="theater/plays"/>
    <n v="168"/>
    <n v="6110.84"/>
    <x v="3"/>
    <s v="plays"/>
    <x v="86"/>
    <d v="2015-05-17T05:00:00"/>
  </r>
  <r>
    <n v="87"/>
    <s v="Farrell and Sons"/>
    <s v="Synergized 4thgeneration conglomeration"/>
    <n v="198500"/>
    <n v="123040"/>
    <x v="2"/>
    <n v="1482"/>
    <s v="AU"/>
    <s v="AUD"/>
    <x v="87"/>
    <n v="1300510800"/>
    <b v="0"/>
    <b v="1"/>
    <s v="music/rock"/>
    <n v="62"/>
    <n v="8302.2900000000009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x v="88"/>
    <n v="1431061200"/>
    <b v="0"/>
    <b v="0"/>
    <s v="publishing/translations"/>
    <n v="261"/>
    <n v="11076.11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x v="89"/>
    <n v="1271480400"/>
    <b v="0"/>
    <b v="0"/>
    <s v="theater/plays"/>
    <n v="253"/>
    <n v="8945.83"/>
    <x v="3"/>
    <s v="plays"/>
    <x v="89"/>
    <d v="2010-04-17T05:00:00"/>
  </r>
  <r>
    <n v="90"/>
    <s v="Kramer Group"/>
    <s v="Synergistic explicit parallelism"/>
    <n v="7800"/>
    <n v="6132"/>
    <x v="2"/>
    <n v="106"/>
    <s v="US"/>
    <s v="USD"/>
    <x v="90"/>
    <n v="1456380000"/>
    <b v="0"/>
    <b v="1"/>
    <s v="theater/plays"/>
    <n v="79"/>
    <n v="5784.91"/>
    <x v="3"/>
    <s v="plays"/>
    <x v="90"/>
    <d v="2016-02-25T06:00:00"/>
  </r>
  <r>
    <n v="91"/>
    <s v="Frazier, Patrick and Smith"/>
    <s v="Enhanced systemic analyzer"/>
    <n v="154300"/>
    <n v="74688"/>
    <x v="2"/>
    <n v="679"/>
    <s v="IT"/>
    <s v="EUR"/>
    <x v="91"/>
    <n v="1472878800"/>
    <b v="0"/>
    <b v="0"/>
    <s v="publishing/translations"/>
    <n v="48"/>
    <n v="10999.71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x v="92"/>
    <n v="1277355600"/>
    <b v="0"/>
    <b v="1"/>
    <s v="games/video games"/>
    <n v="259"/>
    <n v="10396.59"/>
    <x v="6"/>
    <s v="video games"/>
    <x v="92"/>
    <d v="2010-06-24T05:00:00"/>
  </r>
  <r>
    <n v="93"/>
    <s v="Hall and Sons"/>
    <s v="Pre-emptive radical architecture"/>
    <n v="108800"/>
    <n v="65877"/>
    <x v="4"/>
    <n v="610"/>
    <s v="US"/>
    <s v="USD"/>
    <x v="93"/>
    <n v="1351054800"/>
    <b v="0"/>
    <b v="1"/>
    <s v="theater/plays"/>
    <n v="61"/>
    <n v="10799.5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x v="94"/>
    <n v="1555563600"/>
    <b v="0"/>
    <b v="0"/>
    <s v="technology/web"/>
    <n v="304"/>
    <n v="4892.78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x v="95"/>
    <n v="1571634000"/>
    <b v="0"/>
    <b v="0"/>
    <s v="film &amp; video/documentary"/>
    <n v="113"/>
    <n v="3766.67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x v="96"/>
    <n v="1300856400"/>
    <b v="0"/>
    <b v="0"/>
    <s v="theater/plays"/>
    <n v="217"/>
    <n v="6499.91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x v="48"/>
    <n v="1439874000"/>
    <b v="0"/>
    <b v="0"/>
    <s v="food/food trucks"/>
    <n v="927"/>
    <n v="10661.06"/>
    <x v="0"/>
    <s v="food trucks"/>
    <x v="48"/>
    <d v="2015-08-18T05:00:00"/>
  </r>
  <r>
    <n v="98"/>
    <s v="Arias, Allen and Miller"/>
    <s v="Seamless transitional portal"/>
    <n v="97800"/>
    <n v="32951"/>
    <x v="2"/>
    <n v="1220"/>
    <s v="AU"/>
    <s v="AUD"/>
    <x v="97"/>
    <n v="1438318800"/>
    <b v="0"/>
    <b v="0"/>
    <s v="games/video games"/>
    <n v="34"/>
    <n v="2700.9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x v="98"/>
    <n v="1419400800"/>
    <b v="0"/>
    <b v="0"/>
    <s v="theater/plays"/>
    <n v="197"/>
    <n v="9116.4599999999991"/>
    <x v="3"/>
    <s v="plays"/>
    <x v="98"/>
    <d v="2014-12-24T06:00:00"/>
  </r>
  <r>
    <n v="100"/>
    <s v="Tucker, Fox and Green"/>
    <s v="Upgradable fault-tolerant approach"/>
    <n v="100"/>
    <n v="1"/>
    <x v="2"/>
    <n v="1"/>
    <s v="US"/>
    <s v="USD"/>
    <x v="99"/>
    <n v="1320555600"/>
    <b v="0"/>
    <b v="0"/>
    <s v="theater/plays"/>
    <n v="1"/>
    <n v="100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x v="100"/>
    <n v="1425103200"/>
    <b v="0"/>
    <b v="1"/>
    <s v="music/electric music"/>
    <n v="1021"/>
    <n v="5605.49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x v="101"/>
    <n v="1526878800"/>
    <b v="0"/>
    <b v="1"/>
    <s v="technology/wearables"/>
    <n v="282"/>
    <n v="3101.79"/>
    <x v="2"/>
    <s v="wearables"/>
    <x v="101"/>
    <d v="2018-05-21T05:00:00"/>
  </r>
  <r>
    <n v="103"/>
    <s v="Frye, Hunt and Powell"/>
    <s v="Polarized incremental emulation"/>
    <n v="10000"/>
    <n v="2461"/>
    <x v="2"/>
    <n v="37"/>
    <s v="IT"/>
    <s v="EUR"/>
    <x v="102"/>
    <n v="1288674000"/>
    <b v="0"/>
    <b v="0"/>
    <s v="music/electric music"/>
    <n v="25"/>
    <n v="6651.35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x v="103"/>
    <n v="1495602000"/>
    <b v="0"/>
    <b v="0"/>
    <s v="music/indie rock"/>
    <n v="143"/>
    <n v="8900.52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x v="104"/>
    <n v="1366434000"/>
    <b v="0"/>
    <b v="0"/>
    <s v="technology/web"/>
    <n v="145"/>
    <n v="10346.32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x v="105"/>
    <n v="1568350800"/>
    <b v="0"/>
    <b v="0"/>
    <s v="theater/plays"/>
    <n v="359"/>
    <n v="9527.89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x v="106"/>
    <n v="1525928400"/>
    <b v="0"/>
    <b v="1"/>
    <s v="theater/plays"/>
    <n v="186"/>
    <n v="7589.53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x v="107"/>
    <n v="1336885200"/>
    <b v="0"/>
    <b v="0"/>
    <s v="film &amp; video/documentary"/>
    <n v="595"/>
    <n v="10757.83"/>
    <x v="4"/>
    <s v="documentary"/>
    <x v="107"/>
    <d v="2012-05-13T05:00:00"/>
  </r>
  <r>
    <n v="109"/>
    <s v="Romero and Sons"/>
    <s v="Object-based client-server application"/>
    <n v="5200"/>
    <n v="3079"/>
    <x v="2"/>
    <n v="60"/>
    <s v="US"/>
    <s v="USD"/>
    <x v="108"/>
    <n v="1389679200"/>
    <b v="0"/>
    <b v="0"/>
    <s v="film &amp; video/television"/>
    <n v="59"/>
    <n v="5131.67"/>
    <x v="4"/>
    <s v="television"/>
    <x v="108"/>
    <d v="2014-01-14T06:00:00"/>
  </r>
  <r>
    <n v="110"/>
    <s v="Castillo-Carey"/>
    <s v="Cross-platform solution-oriented process improvement"/>
    <n v="142400"/>
    <n v="21307"/>
    <x v="2"/>
    <n v="296"/>
    <s v="US"/>
    <s v="USD"/>
    <x v="109"/>
    <n v="1538283600"/>
    <b v="0"/>
    <b v="0"/>
    <s v="food/food trucks"/>
    <n v="15"/>
    <n v="7198.31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x v="110"/>
    <n v="1348808400"/>
    <b v="0"/>
    <b v="0"/>
    <s v="publishing/radio &amp; podcasts"/>
    <n v="120"/>
    <n v="10895.41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x v="111"/>
    <n v="1410152400"/>
    <b v="0"/>
    <b v="0"/>
    <s v="technology/web"/>
    <n v="269"/>
    <n v="3500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x v="112"/>
    <n v="1505797200"/>
    <b v="0"/>
    <b v="0"/>
    <s v="food/food trucks"/>
    <n v="377"/>
    <n v="9493.89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x v="113"/>
    <n v="1554872400"/>
    <b v="0"/>
    <b v="1"/>
    <s v="technology/wearables"/>
    <n v="727"/>
    <n v="10965.08"/>
    <x v="2"/>
    <s v="wearables"/>
    <x v="113"/>
    <d v="2019-04-10T05:00:00"/>
  </r>
  <r>
    <n v="115"/>
    <s v="Barrett PLC"/>
    <s v="Team-oriented clear-thinking capacity"/>
    <n v="166700"/>
    <n v="145382"/>
    <x v="2"/>
    <n v="3304"/>
    <s v="IT"/>
    <s v="EUR"/>
    <x v="114"/>
    <n v="1513922400"/>
    <b v="0"/>
    <b v="0"/>
    <s v="publishing/fiction"/>
    <n v="87"/>
    <n v="4400.18"/>
    <x v="5"/>
    <s v="fiction"/>
    <x v="114"/>
    <d v="2017-12-22T06:00:00"/>
  </r>
  <r>
    <n v="116"/>
    <s v="David-Clark"/>
    <s v="De-engineered motivating standardization"/>
    <n v="7200"/>
    <n v="6336"/>
    <x v="2"/>
    <n v="73"/>
    <s v="US"/>
    <s v="USD"/>
    <x v="115"/>
    <n v="1442638800"/>
    <b v="0"/>
    <b v="0"/>
    <s v="theater/plays"/>
    <n v="88"/>
    <n v="8679.4500000000007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x v="116"/>
    <n v="1317186000"/>
    <b v="0"/>
    <b v="0"/>
    <s v="film &amp; video/television"/>
    <n v="174"/>
    <n v="3099.27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x v="117"/>
    <n v="1391234400"/>
    <b v="0"/>
    <b v="0"/>
    <s v="photography/photography books"/>
    <n v="118"/>
    <n v="9479.1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x v="118"/>
    <n v="1404363600"/>
    <b v="0"/>
    <b v="1"/>
    <s v="film &amp; video/documentary"/>
    <n v="215"/>
    <n v="6979.22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x v="119"/>
    <n v="1429592400"/>
    <b v="0"/>
    <b v="1"/>
    <s v="games/mobile games"/>
    <n v="149"/>
    <n v="6300.34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x v="33"/>
    <n v="1413608400"/>
    <b v="0"/>
    <b v="0"/>
    <s v="games/video games"/>
    <n v="219"/>
    <n v="11003.43"/>
    <x v="6"/>
    <s v="video games"/>
    <x v="33"/>
    <d v="2014-10-18T05:00:00"/>
  </r>
  <r>
    <n v="122"/>
    <s v="Taylor PLC"/>
    <s v="Seamless zero-defect solution"/>
    <n v="136800"/>
    <n v="88055"/>
    <x v="2"/>
    <n v="3387"/>
    <s v="US"/>
    <s v="USD"/>
    <x v="120"/>
    <n v="1419400800"/>
    <b v="0"/>
    <b v="0"/>
    <s v="publishing/fiction"/>
    <n v="64"/>
    <n v="2599.79"/>
    <x v="5"/>
    <s v="fiction"/>
    <x v="120"/>
    <d v="2014-12-24T06:00:00"/>
  </r>
  <r>
    <n v="123"/>
    <s v="Edwards-Lewis"/>
    <s v="Enhanced scalable concept"/>
    <n v="177700"/>
    <n v="33092"/>
    <x v="2"/>
    <n v="662"/>
    <s v="CA"/>
    <s v="CAD"/>
    <x v="121"/>
    <n v="1448604000"/>
    <b v="1"/>
    <b v="0"/>
    <s v="theater/plays"/>
    <n v="19"/>
    <n v="4998.79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x v="122"/>
    <n v="1562302800"/>
    <b v="0"/>
    <b v="0"/>
    <s v="photography/photography books"/>
    <n v="368"/>
    <n v="10172.34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x v="123"/>
    <n v="1537678800"/>
    <b v="0"/>
    <b v="0"/>
    <s v="theater/plays"/>
    <n v="160"/>
    <n v="4708.33"/>
    <x v="3"/>
    <s v="plays"/>
    <x v="123"/>
    <d v="2018-09-23T05:00:00"/>
  </r>
  <r>
    <n v="126"/>
    <s v="Gross PLC"/>
    <s v="Proactive methodical benchmark"/>
    <n v="180200"/>
    <n v="69617"/>
    <x v="2"/>
    <n v="774"/>
    <s v="US"/>
    <s v="USD"/>
    <x v="124"/>
    <n v="1473570000"/>
    <b v="0"/>
    <b v="1"/>
    <s v="theater/plays"/>
    <n v="39"/>
    <n v="8994.44"/>
    <x v="3"/>
    <s v="plays"/>
    <x v="124"/>
    <d v="2016-09-11T05:00:00"/>
  </r>
  <r>
    <n v="127"/>
    <s v="Martinez, Gomez and Dalton"/>
    <s v="Team-oriented 6thgeneration matrix"/>
    <n v="103200"/>
    <n v="53067"/>
    <x v="2"/>
    <n v="672"/>
    <s v="CA"/>
    <s v="CAD"/>
    <x v="125"/>
    <n v="1273899600"/>
    <b v="0"/>
    <b v="0"/>
    <s v="theater/plays"/>
    <n v="51"/>
    <n v="7896.88"/>
    <x v="3"/>
    <s v="plays"/>
    <x v="125"/>
    <d v="2010-05-15T05:00:00"/>
  </r>
  <r>
    <n v="128"/>
    <s v="Allen-Curtis"/>
    <s v="Phased human-resource core"/>
    <n v="70600"/>
    <n v="42596"/>
    <x v="4"/>
    <n v="532"/>
    <s v="US"/>
    <s v="USD"/>
    <x v="126"/>
    <n v="1284008400"/>
    <b v="0"/>
    <b v="0"/>
    <s v="music/rock"/>
    <n v="60"/>
    <n v="8006.77"/>
    <x v="1"/>
    <s v="rock"/>
    <x v="126"/>
    <d v="2010-09-09T05:00:00"/>
  </r>
  <r>
    <n v="129"/>
    <s v="Morgan-Martinez"/>
    <s v="Mandatory tertiary implementation"/>
    <n v="148500"/>
    <n v="4756"/>
    <x v="4"/>
    <n v="55"/>
    <s v="AU"/>
    <s v="AUD"/>
    <x v="127"/>
    <n v="1425103200"/>
    <b v="0"/>
    <b v="0"/>
    <s v="food/food trucks"/>
    <n v="3"/>
    <n v="8647.27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x v="128"/>
    <n v="1320991200"/>
    <b v="0"/>
    <b v="0"/>
    <s v="film &amp; video/drama"/>
    <n v="155"/>
    <n v="2800.1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x v="129"/>
    <n v="1386828000"/>
    <b v="0"/>
    <b v="0"/>
    <s v="technology/web"/>
    <n v="101"/>
    <n v="6799.67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x v="130"/>
    <n v="1517119200"/>
    <b v="0"/>
    <b v="1"/>
    <s v="theater/plays"/>
    <n v="116"/>
    <n v="4307.87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x v="131"/>
    <n v="1315026000"/>
    <b v="0"/>
    <b v="0"/>
    <s v="music/world music"/>
    <n v="311"/>
    <n v="8795.6"/>
    <x v="1"/>
    <s v="world music"/>
    <x v="131"/>
    <d v="2011-09-03T05:00:00"/>
  </r>
  <r>
    <n v="134"/>
    <s v="Caldwell LLC"/>
    <s v="Secured executive concept"/>
    <n v="99500"/>
    <n v="89288"/>
    <x v="2"/>
    <n v="940"/>
    <s v="CH"/>
    <s v="CHF"/>
    <x v="132"/>
    <n v="1312693200"/>
    <b v="0"/>
    <b v="1"/>
    <s v="film &amp; video/documentary"/>
    <n v="90"/>
    <n v="9498.7199999999993"/>
    <x v="4"/>
    <s v="documentary"/>
    <x v="132"/>
    <d v="2011-08-07T05:00:00"/>
  </r>
  <r>
    <n v="135"/>
    <s v="Le, Burton and Evans"/>
    <s v="Balanced zero-defect software"/>
    <n v="7700"/>
    <n v="5488"/>
    <x v="2"/>
    <n v="117"/>
    <s v="US"/>
    <s v="USD"/>
    <x v="133"/>
    <n v="1363064400"/>
    <b v="0"/>
    <b v="1"/>
    <s v="theater/plays"/>
    <n v="71"/>
    <n v="4690.6000000000004"/>
    <x v="3"/>
    <s v="plays"/>
    <x v="133"/>
    <d v="2013-03-12T05:00:00"/>
  </r>
  <r>
    <n v="136"/>
    <s v="Briggs PLC"/>
    <s v="Distributed context-sensitive flexibility"/>
    <n v="82800"/>
    <n v="2721"/>
    <x v="4"/>
    <n v="58"/>
    <s v="US"/>
    <s v="USD"/>
    <x v="134"/>
    <n v="1403154000"/>
    <b v="0"/>
    <b v="1"/>
    <s v="film &amp; video/drama"/>
    <n v="3"/>
    <n v="4691.3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x v="135"/>
    <n v="1286859600"/>
    <b v="0"/>
    <b v="0"/>
    <s v="publishing/nonfiction"/>
    <n v="262"/>
    <n v="9424"/>
    <x v="5"/>
    <s v="nonfiction"/>
    <x v="135"/>
    <d v="2010-10-12T05:00:00"/>
  </r>
  <r>
    <n v="138"/>
    <s v="Hogan Ltd"/>
    <s v="Stand-alone mission-critical moratorium"/>
    <n v="9600"/>
    <n v="9216"/>
    <x v="2"/>
    <n v="115"/>
    <s v="US"/>
    <s v="USD"/>
    <x v="136"/>
    <n v="1349326800"/>
    <b v="0"/>
    <b v="0"/>
    <s v="games/mobile games"/>
    <n v="96"/>
    <n v="8013.91"/>
    <x v="6"/>
    <s v="mobile games"/>
    <x v="136"/>
    <d v="2012-10-04T05:00:00"/>
  </r>
  <r>
    <n v="139"/>
    <s v="Hamilton, Wright and Chavez"/>
    <s v="Down-sized empowering protocol"/>
    <n v="92100"/>
    <n v="19246"/>
    <x v="2"/>
    <n v="326"/>
    <s v="US"/>
    <s v="USD"/>
    <x v="137"/>
    <n v="1430974800"/>
    <b v="0"/>
    <b v="1"/>
    <s v="technology/wearables"/>
    <n v="21"/>
    <n v="5903.68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x v="138"/>
    <n v="1519970400"/>
    <b v="0"/>
    <b v="0"/>
    <s v="film &amp; video/documentary"/>
    <n v="223"/>
    <n v="6598.92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x v="139"/>
    <n v="1434603600"/>
    <b v="0"/>
    <b v="0"/>
    <s v="technology/web"/>
    <n v="102"/>
    <n v="6099.25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x v="107"/>
    <n v="1337230800"/>
    <b v="0"/>
    <b v="0"/>
    <s v="technology/web"/>
    <n v="230"/>
    <n v="9830.7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x v="140"/>
    <n v="1279429200"/>
    <b v="0"/>
    <b v="0"/>
    <s v="music/indie rock"/>
    <n v="136"/>
    <n v="10460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x v="141"/>
    <n v="1561438800"/>
    <b v="0"/>
    <b v="0"/>
    <s v="theater/plays"/>
    <n v="129"/>
    <n v="8606.67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x v="142"/>
    <n v="1410498000"/>
    <b v="0"/>
    <b v="0"/>
    <s v="technology/wearables"/>
    <n v="237"/>
    <n v="7698.96"/>
    <x v="2"/>
    <s v="wearables"/>
    <x v="142"/>
    <d v="2014-09-12T05:00:00"/>
  </r>
  <r>
    <n v="146"/>
    <s v="Harris-Golden"/>
    <s v="Optional bandwidth-monitored middleware"/>
    <n v="8800"/>
    <n v="1518"/>
    <x v="4"/>
    <n v="51"/>
    <s v="US"/>
    <s v="USD"/>
    <x v="143"/>
    <n v="1322460000"/>
    <b v="0"/>
    <b v="0"/>
    <s v="theater/plays"/>
    <n v="17"/>
    <n v="2976.47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x v="144"/>
    <n v="1466312400"/>
    <b v="0"/>
    <b v="1"/>
    <s v="theater/plays"/>
    <n v="112"/>
    <n v="4691.96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x v="145"/>
    <n v="1501736400"/>
    <b v="0"/>
    <b v="0"/>
    <s v="technology/wearables"/>
    <n v="121"/>
    <n v="10518.69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x v="146"/>
    <n v="1361512800"/>
    <b v="0"/>
    <b v="0"/>
    <s v="music/indie rock"/>
    <n v="220"/>
    <n v="6990.77"/>
    <x v="1"/>
    <s v="indie rock"/>
    <x v="146"/>
    <d v="2013-02-22T06:00:00"/>
  </r>
  <r>
    <n v="150"/>
    <s v="Brown, Palmer and Pace"/>
    <s v="Networked stable workforce"/>
    <n v="100"/>
    <n v="1"/>
    <x v="2"/>
    <n v="1"/>
    <s v="US"/>
    <s v="USD"/>
    <x v="147"/>
    <n v="1545026400"/>
    <b v="0"/>
    <b v="0"/>
    <s v="music/rock"/>
    <n v="1"/>
    <n v="100"/>
    <x v="1"/>
    <s v="rock"/>
    <x v="147"/>
    <d v="2018-12-17T06:00:00"/>
  </r>
  <r>
    <n v="151"/>
    <s v="Parker LLC"/>
    <s v="Customizable intermediate extranet"/>
    <n v="137200"/>
    <n v="88037"/>
    <x v="2"/>
    <n v="1467"/>
    <s v="US"/>
    <s v="USD"/>
    <x v="148"/>
    <n v="1406696400"/>
    <b v="0"/>
    <b v="0"/>
    <s v="music/electric music"/>
    <n v="64"/>
    <n v="6001.16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x v="149"/>
    <n v="1487916000"/>
    <b v="0"/>
    <b v="0"/>
    <s v="music/indie rock"/>
    <n v="423"/>
    <n v="5200.62"/>
    <x v="1"/>
    <s v="indie rock"/>
    <x v="149"/>
    <d v="2017-02-24T06:00:00"/>
  </r>
  <r>
    <n v="153"/>
    <s v="Whitehead, Bell and Hughes"/>
    <s v="Multi-tiered radical definition"/>
    <n v="189400"/>
    <n v="176112"/>
    <x v="2"/>
    <n v="5681"/>
    <s v="US"/>
    <s v="USD"/>
    <x v="150"/>
    <n v="1351141200"/>
    <b v="0"/>
    <b v="0"/>
    <s v="theater/plays"/>
    <n v="93"/>
    <n v="3100.02"/>
    <x v="3"/>
    <s v="plays"/>
    <x v="150"/>
    <d v="2012-10-25T05:00:00"/>
  </r>
  <r>
    <n v="154"/>
    <s v="Rodriguez-Brown"/>
    <s v="Devolved foreground benchmark"/>
    <n v="171300"/>
    <n v="100650"/>
    <x v="2"/>
    <n v="1059"/>
    <s v="US"/>
    <s v="USD"/>
    <x v="151"/>
    <n v="1465016400"/>
    <b v="0"/>
    <b v="1"/>
    <s v="music/indie rock"/>
    <n v="59"/>
    <n v="9504.25"/>
    <x v="1"/>
    <s v="indie rock"/>
    <x v="151"/>
    <d v="2016-06-04T05:00:00"/>
  </r>
  <r>
    <n v="155"/>
    <s v="Hall-Schaefer"/>
    <s v="Distributed eco-centric methodology"/>
    <n v="139500"/>
    <n v="90706"/>
    <x v="2"/>
    <n v="1194"/>
    <s v="US"/>
    <s v="USD"/>
    <x v="152"/>
    <n v="1270789200"/>
    <b v="0"/>
    <b v="0"/>
    <s v="theater/plays"/>
    <n v="65"/>
    <n v="7596.82"/>
    <x v="3"/>
    <s v="plays"/>
    <x v="152"/>
    <d v="2010-04-09T05:00:00"/>
  </r>
  <r>
    <n v="156"/>
    <s v="Meza-Rogers"/>
    <s v="Streamlined encompassing encryption"/>
    <n v="36400"/>
    <n v="26914"/>
    <x v="4"/>
    <n v="379"/>
    <s v="AU"/>
    <s v="AUD"/>
    <x v="153"/>
    <n v="1572325200"/>
    <b v="0"/>
    <b v="0"/>
    <s v="music/rock"/>
    <n v="74"/>
    <n v="7101.32"/>
    <x v="1"/>
    <s v="rock"/>
    <x v="153"/>
    <d v="2019-10-29T05:00:00"/>
  </r>
  <r>
    <n v="157"/>
    <s v="Curtis-Curtis"/>
    <s v="User-friendly reciprocal initiative"/>
    <n v="4200"/>
    <n v="2212"/>
    <x v="2"/>
    <n v="30"/>
    <s v="AU"/>
    <s v="AUD"/>
    <x v="154"/>
    <n v="1389420000"/>
    <b v="0"/>
    <b v="0"/>
    <s v="photography/photography books"/>
    <n v="53"/>
    <n v="7373.33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x v="155"/>
    <n v="1449640800"/>
    <b v="0"/>
    <b v="0"/>
    <s v="music/rock"/>
    <n v="221"/>
    <n v="11317.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x v="156"/>
    <n v="1555218000"/>
    <b v="0"/>
    <b v="1"/>
    <s v="theater/plays"/>
    <n v="100"/>
    <n v="10500.93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x v="157"/>
    <n v="1557723600"/>
    <b v="0"/>
    <b v="0"/>
    <s v="technology/wearables"/>
    <n v="162"/>
    <n v="7917.68"/>
    <x v="2"/>
    <s v="wearables"/>
    <x v="157"/>
    <d v="2019-05-13T05:00:00"/>
  </r>
  <r>
    <n v="161"/>
    <s v="Bruce Group"/>
    <s v="Cross-platform methodical process improvement"/>
    <n v="5500"/>
    <n v="4300"/>
    <x v="2"/>
    <n v="75"/>
    <s v="US"/>
    <s v="USD"/>
    <x v="158"/>
    <n v="1443502800"/>
    <b v="0"/>
    <b v="1"/>
    <s v="technology/web"/>
    <n v="78"/>
    <n v="5733.33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x v="159"/>
    <n v="1546840800"/>
    <b v="0"/>
    <b v="0"/>
    <s v="music/rock"/>
    <n v="150"/>
    <n v="5817.83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x v="160"/>
    <n v="1512712800"/>
    <b v="0"/>
    <b v="1"/>
    <s v="photography/photography books"/>
    <n v="253"/>
    <n v="3603.25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x v="161"/>
    <n v="1507525200"/>
    <b v="0"/>
    <b v="0"/>
    <s v="theater/plays"/>
    <n v="100"/>
    <n v="10799.07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x v="162"/>
    <n v="1504328400"/>
    <b v="0"/>
    <b v="0"/>
    <s v="technology/web"/>
    <n v="122"/>
    <n v="4400.6000000000004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x v="163"/>
    <n v="1293343200"/>
    <b v="0"/>
    <b v="0"/>
    <s v="photography/photography books"/>
    <n v="137"/>
    <n v="5507.7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x v="164"/>
    <n v="1371704400"/>
    <b v="0"/>
    <b v="0"/>
    <s v="theater/plays"/>
    <n v="416"/>
    <n v="7400"/>
    <x v="3"/>
    <s v="plays"/>
    <x v="164"/>
    <d v="2013-06-20T05:00:00"/>
  </r>
  <r>
    <n v="168"/>
    <s v="Hernandez Group"/>
    <s v="Ergonomic uniform open system"/>
    <n v="128100"/>
    <n v="40107"/>
    <x v="2"/>
    <n v="955"/>
    <s v="DK"/>
    <s v="DKK"/>
    <x v="165"/>
    <n v="1552798800"/>
    <b v="0"/>
    <b v="1"/>
    <s v="music/indie rock"/>
    <n v="31"/>
    <n v="4199.6899999999996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x v="166"/>
    <n v="1342328400"/>
    <b v="0"/>
    <b v="1"/>
    <s v="film &amp; video/shorts"/>
    <n v="424"/>
    <n v="7798.82"/>
    <x v="4"/>
    <s v="shorts"/>
    <x v="166"/>
    <d v="2012-07-15T05:00:00"/>
  </r>
  <r>
    <n v="170"/>
    <s v="Summers, Gallegos and Stein"/>
    <s v="Mandatory mobile product"/>
    <n v="188100"/>
    <n v="5528"/>
    <x v="2"/>
    <n v="67"/>
    <s v="US"/>
    <s v="USD"/>
    <x v="167"/>
    <n v="1502341200"/>
    <b v="0"/>
    <b v="0"/>
    <s v="music/indie rock"/>
    <n v="3"/>
    <n v="8250.75"/>
    <x v="1"/>
    <s v="indie rock"/>
    <x v="167"/>
    <d v="2017-08-10T05:00:00"/>
  </r>
  <r>
    <n v="171"/>
    <s v="Blair Group"/>
    <s v="Public-key 3rdgeneration budgetary management"/>
    <n v="4900"/>
    <n v="521"/>
    <x v="2"/>
    <n v="5"/>
    <s v="US"/>
    <s v="USD"/>
    <x v="168"/>
    <n v="1397192400"/>
    <b v="0"/>
    <b v="0"/>
    <s v="publishing/translations"/>
    <n v="11"/>
    <n v="10420"/>
    <x v="5"/>
    <s v="translations"/>
    <x v="168"/>
    <d v="2014-04-11T05:00:00"/>
  </r>
  <r>
    <n v="172"/>
    <s v="Nixon Inc"/>
    <s v="Centralized national firmware"/>
    <n v="800"/>
    <n v="663"/>
    <x v="2"/>
    <n v="26"/>
    <s v="US"/>
    <s v="USD"/>
    <x v="169"/>
    <n v="1407042000"/>
    <b v="0"/>
    <b v="1"/>
    <s v="film &amp; video/documentary"/>
    <n v="83"/>
    <n v="2550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x v="170"/>
    <n v="1369371600"/>
    <b v="0"/>
    <b v="0"/>
    <s v="theater/plays"/>
    <n v="163"/>
    <n v="10098.33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x v="171"/>
    <n v="1444107600"/>
    <b v="0"/>
    <b v="1"/>
    <s v="technology/wearables"/>
    <n v="895"/>
    <n v="11183.33"/>
    <x v="2"/>
    <s v="wearables"/>
    <x v="171"/>
    <d v="2015-10-06T05:00:00"/>
  </r>
  <r>
    <n v="175"/>
    <s v="Jones, Contreras and Burnett"/>
    <s v="Sharable intangible migration"/>
    <n v="181200"/>
    <n v="47459"/>
    <x v="2"/>
    <n v="1130"/>
    <s v="US"/>
    <s v="USD"/>
    <x v="172"/>
    <n v="1474261200"/>
    <b v="0"/>
    <b v="0"/>
    <s v="theater/plays"/>
    <n v="26"/>
    <n v="4199.91"/>
    <x v="3"/>
    <s v="plays"/>
    <x v="172"/>
    <d v="2016-09-19T05:00:00"/>
  </r>
  <r>
    <n v="176"/>
    <s v="Stone-Orozco"/>
    <s v="Proactive scalable Graphical User Interface"/>
    <n v="115000"/>
    <n v="86060"/>
    <x v="2"/>
    <n v="782"/>
    <s v="US"/>
    <s v="USD"/>
    <x v="173"/>
    <n v="1473656400"/>
    <b v="0"/>
    <b v="0"/>
    <s v="theater/plays"/>
    <n v="75"/>
    <n v="11005.12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x v="174"/>
    <n v="1291960800"/>
    <b v="0"/>
    <b v="0"/>
    <s v="theater/plays"/>
    <n v="416"/>
    <n v="5899.71"/>
    <x v="3"/>
    <s v="plays"/>
    <x v="174"/>
    <d v="2010-12-10T06:00:00"/>
  </r>
  <r>
    <n v="178"/>
    <s v="Alexander-Williams"/>
    <s v="Triple-buffered cohesive structure"/>
    <n v="7200"/>
    <n v="6927"/>
    <x v="2"/>
    <n v="210"/>
    <s v="US"/>
    <s v="USD"/>
    <x v="175"/>
    <n v="1506747600"/>
    <b v="0"/>
    <b v="0"/>
    <s v="food/food trucks"/>
    <n v="96"/>
    <n v="3298.57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x v="176"/>
    <n v="1363582800"/>
    <b v="0"/>
    <b v="1"/>
    <s v="theater/plays"/>
    <n v="358"/>
    <n v="4500.57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x v="177"/>
    <n v="1269666000"/>
    <b v="0"/>
    <b v="0"/>
    <s v="technology/wearables"/>
    <n v="308"/>
    <n v="8198.2000000000007"/>
    <x v="2"/>
    <s v="wearables"/>
    <x v="177"/>
    <d v="2010-03-27T05:00:00"/>
  </r>
  <r>
    <n v="181"/>
    <s v="Daniels, Rose and Tyler"/>
    <s v="Centralized global approach"/>
    <n v="8600"/>
    <n v="5315"/>
    <x v="2"/>
    <n v="136"/>
    <s v="US"/>
    <s v="USD"/>
    <x v="178"/>
    <n v="1508648400"/>
    <b v="0"/>
    <b v="0"/>
    <s v="technology/web"/>
    <n v="62"/>
    <n v="3908.09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x v="179"/>
    <n v="1561957200"/>
    <b v="0"/>
    <b v="0"/>
    <s v="theater/plays"/>
    <n v="722"/>
    <n v="5899.64"/>
    <x v="3"/>
    <s v="plays"/>
    <x v="179"/>
    <d v="2019-07-01T05:00:00"/>
  </r>
  <r>
    <n v="183"/>
    <s v="Rogers, Huerta and Medina"/>
    <s v="Pre-emptive bandwidth-monitored instruction set"/>
    <n v="5100"/>
    <n v="3525"/>
    <x v="2"/>
    <n v="86"/>
    <s v="CA"/>
    <s v="CAD"/>
    <x v="180"/>
    <n v="1285131600"/>
    <b v="0"/>
    <b v="0"/>
    <s v="music/rock"/>
    <n v="69"/>
    <n v="4098.84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x v="181"/>
    <n v="1556946000"/>
    <b v="0"/>
    <b v="0"/>
    <s v="theater/plays"/>
    <n v="293"/>
    <n v="3102.94"/>
    <x v="3"/>
    <s v="plays"/>
    <x v="181"/>
    <d v="2019-05-04T05:00:00"/>
  </r>
  <r>
    <n v="185"/>
    <s v="Bailey PLC"/>
    <s v="Innovative actuating conglomeration"/>
    <n v="1000"/>
    <n v="718"/>
    <x v="2"/>
    <n v="19"/>
    <s v="US"/>
    <s v="USD"/>
    <x v="182"/>
    <n v="1527138000"/>
    <b v="0"/>
    <b v="0"/>
    <s v="film &amp; video/television"/>
    <n v="72"/>
    <n v="3778.95"/>
    <x v="4"/>
    <s v="television"/>
    <x v="182"/>
    <d v="2018-05-24T05:00:00"/>
  </r>
  <r>
    <n v="186"/>
    <s v="Parker Group"/>
    <s v="Grass-roots foreground policy"/>
    <n v="88800"/>
    <n v="28358"/>
    <x v="2"/>
    <n v="886"/>
    <s v="US"/>
    <s v="USD"/>
    <x v="183"/>
    <n v="1402117200"/>
    <b v="0"/>
    <b v="0"/>
    <s v="theater/plays"/>
    <n v="32"/>
    <n v="3200.6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x v="184"/>
    <n v="1364014800"/>
    <b v="0"/>
    <b v="1"/>
    <s v="film &amp; video/shorts"/>
    <n v="230"/>
    <n v="9596.67"/>
    <x v="4"/>
    <s v="shorts"/>
    <x v="184"/>
    <d v="2013-03-23T05:00:00"/>
  </r>
  <r>
    <n v="188"/>
    <s v="Walker, Jones and Rodriguez"/>
    <s v="Networked didactic info-mediaries"/>
    <n v="8200"/>
    <n v="2625"/>
    <x v="2"/>
    <n v="35"/>
    <s v="IT"/>
    <s v="EUR"/>
    <x v="185"/>
    <n v="1417586400"/>
    <b v="0"/>
    <b v="0"/>
    <s v="theater/plays"/>
    <n v="32"/>
    <n v="7500"/>
    <x v="3"/>
    <s v="plays"/>
    <x v="185"/>
    <d v="2014-12-03T06:00:00"/>
  </r>
  <r>
    <n v="189"/>
    <s v="Anthony-Shaw"/>
    <s v="Switchable contextually-based access"/>
    <n v="191300"/>
    <n v="45004"/>
    <x v="4"/>
    <n v="441"/>
    <s v="US"/>
    <s v="USD"/>
    <x v="186"/>
    <n v="1457071200"/>
    <b v="0"/>
    <b v="0"/>
    <s v="theater/plays"/>
    <n v="24"/>
    <n v="10204.99"/>
    <x v="3"/>
    <s v="plays"/>
    <x v="186"/>
    <d v="2016-03-04T06:00:00"/>
  </r>
  <r>
    <n v="190"/>
    <s v="Cook LLC"/>
    <s v="Up-sized dynamic throughput"/>
    <n v="3700"/>
    <n v="2538"/>
    <x v="2"/>
    <n v="24"/>
    <s v="US"/>
    <s v="USD"/>
    <x v="187"/>
    <n v="1370408400"/>
    <b v="0"/>
    <b v="1"/>
    <s v="theater/plays"/>
    <n v="69"/>
    <n v="10575"/>
    <x v="3"/>
    <s v="plays"/>
    <x v="187"/>
    <d v="2013-06-05T05:00:00"/>
  </r>
  <r>
    <n v="191"/>
    <s v="Sutton PLC"/>
    <s v="Mandatory reciprocal superstructure"/>
    <n v="8400"/>
    <n v="3188"/>
    <x v="2"/>
    <n v="86"/>
    <s v="IT"/>
    <s v="EUR"/>
    <x v="188"/>
    <n v="1552626000"/>
    <b v="0"/>
    <b v="0"/>
    <s v="theater/plays"/>
    <n v="38"/>
    <n v="3706.98"/>
    <x v="3"/>
    <s v="plays"/>
    <x v="188"/>
    <d v="2019-03-15T05:00:00"/>
  </r>
  <r>
    <n v="192"/>
    <s v="Long, Morgan and Mitchell"/>
    <s v="Upgradable 4thgeneration productivity"/>
    <n v="42600"/>
    <n v="8517"/>
    <x v="2"/>
    <n v="243"/>
    <s v="US"/>
    <s v="USD"/>
    <x v="189"/>
    <n v="1404190800"/>
    <b v="0"/>
    <b v="0"/>
    <s v="music/rock"/>
    <n v="20"/>
    <n v="3504.94"/>
    <x v="1"/>
    <s v="rock"/>
    <x v="189"/>
    <d v="2014-07-01T05:00:00"/>
  </r>
  <r>
    <n v="193"/>
    <s v="Calhoun, Rogers and Long"/>
    <s v="Progressive discrete hub"/>
    <n v="6600"/>
    <n v="3012"/>
    <x v="2"/>
    <n v="65"/>
    <s v="US"/>
    <s v="USD"/>
    <x v="190"/>
    <n v="1523509200"/>
    <b v="1"/>
    <b v="0"/>
    <s v="music/indie rock"/>
    <n v="46"/>
    <n v="4633.8500000000004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x v="191"/>
    <n v="1443589200"/>
    <b v="0"/>
    <b v="0"/>
    <s v="music/metal"/>
    <n v="123"/>
    <n v="6917.46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x v="192"/>
    <n v="1533445200"/>
    <b v="0"/>
    <b v="0"/>
    <s v="music/electric music"/>
    <n v="362"/>
    <n v="10907.82"/>
    <x v="1"/>
    <s v="electric music"/>
    <x v="192"/>
    <d v="2018-08-05T05:00:00"/>
  </r>
  <r>
    <n v="196"/>
    <s v="King Inc"/>
    <s v="Organic bandwidth-monitored frame"/>
    <n v="8200"/>
    <n v="5178"/>
    <x v="2"/>
    <n v="100"/>
    <s v="DK"/>
    <s v="DKK"/>
    <x v="173"/>
    <n v="1474520400"/>
    <b v="0"/>
    <b v="0"/>
    <s v="technology/wearables"/>
    <n v="63"/>
    <n v="51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x v="193"/>
    <n v="1499403600"/>
    <b v="0"/>
    <b v="0"/>
    <s v="film &amp; video/drama"/>
    <n v="298"/>
    <n v="8201.01"/>
    <x v="4"/>
    <s v="drama"/>
    <x v="193"/>
    <d v="2017-07-07T05:00:00"/>
  </r>
  <r>
    <n v="198"/>
    <s v="Palmer Inc"/>
    <s v="Universal multi-state capability"/>
    <n v="63200"/>
    <n v="6041"/>
    <x v="2"/>
    <n v="168"/>
    <s v="US"/>
    <s v="USD"/>
    <x v="194"/>
    <n v="1283576400"/>
    <b v="0"/>
    <b v="0"/>
    <s v="music/electric music"/>
    <n v="10"/>
    <n v="3595.83"/>
    <x v="1"/>
    <s v="electric music"/>
    <x v="194"/>
    <d v="2010-09-04T05:00:00"/>
  </r>
  <r>
    <n v="199"/>
    <s v="Hull, Baker and Martinez"/>
    <s v="Digitized reciprocal infrastructure"/>
    <n v="1800"/>
    <n v="968"/>
    <x v="2"/>
    <n v="13"/>
    <s v="US"/>
    <s v="USD"/>
    <x v="195"/>
    <n v="1436590800"/>
    <b v="0"/>
    <b v="0"/>
    <s v="music/rock"/>
    <n v="54"/>
    <n v="7446.15"/>
    <x v="1"/>
    <s v="rock"/>
    <x v="195"/>
    <d v="2015-07-11T05:00:00"/>
  </r>
  <r>
    <n v="200"/>
    <s v="Becker, Rice and White"/>
    <s v="Reduced dedicated capability"/>
    <n v="100"/>
    <n v="2"/>
    <x v="2"/>
    <n v="1"/>
    <s v="CA"/>
    <s v="CAD"/>
    <x v="152"/>
    <n v="1270443600"/>
    <b v="0"/>
    <b v="0"/>
    <s v="theater/plays"/>
    <n v="2"/>
    <n v="200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x v="196"/>
    <n v="1407819600"/>
    <b v="0"/>
    <b v="0"/>
    <s v="technology/web"/>
    <n v="681"/>
    <n v="9111.4599999999991"/>
    <x v="2"/>
    <s v="web"/>
    <x v="196"/>
    <d v="2014-08-12T05:00:00"/>
  </r>
  <r>
    <n v="202"/>
    <s v="Mcknight-Freeman"/>
    <s v="Upgradable scalable methodology"/>
    <n v="8300"/>
    <n v="6543"/>
    <x v="4"/>
    <n v="82"/>
    <s v="US"/>
    <s v="USD"/>
    <x v="197"/>
    <n v="1317877200"/>
    <b v="0"/>
    <b v="0"/>
    <s v="food/food trucks"/>
    <n v="79"/>
    <n v="7979.27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x v="198"/>
    <n v="1484805600"/>
    <b v="0"/>
    <b v="0"/>
    <s v="theater/plays"/>
    <n v="134"/>
    <n v="4299.9799999999996"/>
    <x v="3"/>
    <s v="plays"/>
    <x v="198"/>
    <d v="2017-01-19T06:00:00"/>
  </r>
  <r>
    <n v="204"/>
    <s v="Daniel-Luna"/>
    <s v="Mandatory multimedia leverage"/>
    <n v="75000"/>
    <n v="2529"/>
    <x v="2"/>
    <n v="40"/>
    <s v="US"/>
    <s v="USD"/>
    <x v="199"/>
    <n v="1302670800"/>
    <b v="0"/>
    <b v="0"/>
    <s v="music/jazz"/>
    <n v="3"/>
    <n v="6322.5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x v="200"/>
    <n v="1540789200"/>
    <b v="1"/>
    <b v="0"/>
    <s v="theater/plays"/>
    <n v="432"/>
    <n v="7017.5"/>
    <x v="3"/>
    <s v="plays"/>
    <x v="200"/>
    <d v="2018-10-29T05:00:00"/>
  </r>
  <r>
    <n v="206"/>
    <s v="Austin, Baker and Kelley"/>
    <s v="Fundamental grid-enabled strategy"/>
    <n v="9000"/>
    <n v="3496"/>
    <x v="4"/>
    <n v="57"/>
    <s v="US"/>
    <s v="USD"/>
    <x v="201"/>
    <n v="1268028000"/>
    <b v="0"/>
    <b v="0"/>
    <s v="publishing/fiction"/>
    <n v="39"/>
    <n v="6133.33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x v="202"/>
    <n v="1537160400"/>
    <b v="0"/>
    <b v="1"/>
    <s v="music/rock"/>
    <n v="426"/>
    <n v="9900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x v="203"/>
    <n v="1512280800"/>
    <b v="0"/>
    <b v="0"/>
    <s v="film &amp; video/documentary"/>
    <n v="101"/>
    <n v="9698.49"/>
    <x v="4"/>
    <s v="documentary"/>
    <x v="203"/>
    <d v="2017-12-03T06:00:00"/>
  </r>
  <r>
    <n v="209"/>
    <s v="Warren Ltd"/>
    <s v="Distributed system-worthy application"/>
    <n v="194500"/>
    <n v="41212"/>
    <x v="3"/>
    <n v="808"/>
    <s v="AU"/>
    <s v="AUD"/>
    <x v="204"/>
    <n v="1463115600"/>
    <b v="0"/>
    <b v="0"/>
    <s v="film &amp; video/documentary"/>
    <n v="21"/>
    <n v="5100.5"/>
    <x v="4"/>
    <s v="documentary"/>
    <x v="204"/>
    <d v="2016-05-13T05:00:00"/>
  </r>
  <r>
    <n v="210"/>
    <s v="Schultz Inc"/>
    <s v="Synergistic tertiary time-frame"/>
    <n v="9400"/>
    <n v="6338"/>
    <x v="2"/>
    <n v="226"/>
    <s v="DK"/>
    <s v="DKK"/>
    <x v="205"/>
    <n v="1490850000"/>
    <b v="0"/>
    <b v="0"/>
    <s v="film &amp; video/science fiction"/>
    <n v="67"/>
    <n v="2804.42"/>
    <x v="4"/>
    <s v="science fiction"/>
    <x v="205"/>
    <d v="2017-03-30T05:00:00"/>
  </r>
  <r>
    <n v="211"/>
    <s v="Thompson LLC"/>
    <s v="Customer-focused impactful benchmark"/>
    <n v="104400"/>
    <n v="99100"/>
    <x v="2"/>
    <n v="1625"/>
    <s v="US"/>
    <s v="USD"/>
    <x v="206"/>
    <n v="1379653200"/>
    <b v="0"/>
    <b v="0"/>
    <s v="theater/plays"/>
    <n v="95"/>
    <n v="6098.46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x v="207"/>
    <n v="1580364000"/>
    <b v="0"/>
    <b v="0"/>
    <s v="theater/plays"/>
    <n v="152"/>
    <n v="7321.43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x v="208"/>
    <n v="1289714400"/>
    <b v="0"/>
    <b v="1"/>
    <s v="music/indie rock"/>
    <n v="195"/>
    <n v="3999.74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x v="209"/>
    <n v="1282712400"/>
    <b v="0"/>
    <b v="0"/>
    <s v="music/rock"/>
    <n v="1023"/>
    <n v="8681.2099999999991"/>
    <x v="1"/>
    <s v="rock"/>
    <x v="209"/>
    <d v="2010-08-25T05:00:00"/>
  </r>
  <r>
    <n v="215"/>
    <s v="Vargas, Banks and Palmer"/>
    <s v="Extended 24/7 implementation"/>
    <n v="156800"/>
    <n v="6024"/>
    <x v="2"/>
    <n v="143"/>
    <s v="US"/>
    <s v="USD"/>
    <x v="210"/>
    <n v="1550210400"/>
    <b v="0"/>
    <b v="0"/>
    <s v="theater/plays"/>
    <n v="4"/>
    <n v="4212.59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x v="211"/>
    <n v="1322114400"/>
    <b v="0"/>
    <b v="0"/>
    <s v="theater/plays"/>
    <n v="155"/>
    <n v="10397.85"/>
    <x v="3"/>
    <s v="plays"/>
    <x v="211"/>
    <d v="2011-11-24T06:00:00"/>
  </r>
  <r>
    <n v="217"/>
    <s v="Moore, Dudley and Navarro"/>
    <s v="Organic multi-tasking focus group"/>
    <n v="129400"/>
    <n v="57911"/>
    <x v="2"/>
    <n v="934"/>
    <s v="US"/>
    <s v="USD"/>
    <x v="212"/>
    <n v="1557205200"/>
    <b v="0"/>
    <b v="0"/>
    <s v="film &amp; video/science fiction"/>
    <n v="45"/>
    <n v="6200.32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x v="213"/>
    <n v="1323928800"/>
    <b v="0"/>
    <b v="1"/>
    <s v="film &amp; video/shorts"/>
    <n v="216"/>
    <n v="3100.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x v="214"/>
    <n v="1346130000"/>
    <b v="0"/>
    <b v="0"/>
    <s v="film &amp; video/animation"/>
    <n v="332"/>
    <n v="8999.16"/>
    <x v="4"/>
    <s v="animation"/>
    <x v="214"/>
    <d v="2012-08-28T05:00:00"/>
  </r>
  <r>
    <n v="220"/>
    <s v="Owens-Le"/>
    <s v="Focused composite approach"/>
    <n v="7900"/>
    <n v="667"/>
    <x v="2"/>
    <n v="17"/>
    <s v="US"/>
    <s v="USD"/>
    <x v="215"/>
    <n v="1311051600"/>
    <b v="1"/>
    <b v="0"/>
    <s v="theater/plays"/>
    <n v="8"/>
    <n v="3923.53"/>
    <x v="3"/>
    <s v="plays"/>
    <x v="215"/>
    <d v="2011-07-19T05:00:00"/>
  </r>
  <r>
    <n v="221"/>
    <s v="Huff LLC"/>
    <s v="Face-to-face clear-thinking Local Area Network"/>
    <n v="121500"/>
    <n v="119830"/>
    <x v="2"/>
    <n v="2179"/>
    <s v="US"/>
    <s v="USD"/>
    <x v="216"/>
    <n v="1340427600"/>
    <b v="1"/>
    <b v="0"/>
    <s v="food/food trucks"/>
    <n v="99"/>
    <n v="5499.31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x v="217"/>
    <n v="1412312400"/>
    <b v="0"/>
    <b v="0"/>
    <s v="photography/photography books"/>
    <n v="138"/>
    <n v="4799.28"/>
    <x v="7"/>
    <s v="photography books"/>
    <x v="217"/>
    <d v="2014-10-03T05:00:00"/>
  </r>
  <r>
    <n v="223"/>
    <s v="Chavez, Garcia and Cantu"/>
    <s v="Synergistic explicit capability"/>
    <n v="87300"/>
    <n v="81897"/>
    <x v="2"/>
    <n v="931"/>
    <s v="US"/>
    <s v="USD"/>
    <x v="218"/>
    <n v="1459314000"/>
    <b v="0"/>
    <b v="0"/>
    <s v="theater/plays"/>
    <n v="94"/>
    <n v="8796.67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x v="219"/>
    <n v="1415426400"/>
    <b v="0"/>
    <b v="0"/>
    <s v="film &amp; video/science fiction"/>
    <n v="404"/>
    <n v="5199.92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x v="220"/>
    <n v="1399093200"/>
    <b v="1"/>
    <b v="0"/>
    <s v="music/rock"/>
    <n v="260"/>
    <n v="2999.97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x v="221"/>
    <n v="1273899600"/>
    <b v="0"/>
    <b v="0"/>
    <s v="photography/photography books"/>
    <n v="367"/>
    <n v="9820.540000000000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x v="222"/>
    <n v="1432184400"/>
    <b v="0"/>
    <b v="0"/>
    <s v="games/mobile games"/>
    <n v="169"/>
    <n v="10896.18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x v="172"/>
    <n v="1474779600"/>
    <b v="0"/>
    <b v="0"/>
    <s v="film &amp; video/animation"/>
    <n v="120"/>
    <n v="6699.84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x v="223"/>
    <n v="1500440400"/>
    <b v="0"/>
    <b v="1"/>
    <s v="games/mobile games"/>
    <n v="194"/>
    <n v="6499.33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x v="224"/>
    <n v="1575612000"/>
    <b v="0"/>
    <b v="0"/>
    <s v="games/video games"/>
    <n v="420"/>
    <n v="9984.16"/>
    <x v="6"/>
    <s v="video games"/>
    <x v="224"/>
    <d v="2019-12-06T06:00:00"/>
  </r>
  <r>
    <n v="231"/>
    <s v="Williams, Carter and Gonzalez"/>
    <s v="Cross-platform uniform hardware"/>
    <n v="7200"/>
    <n v="5523"/>
    <x v="4"/>
    <n v="67"/>
    <s v="US"/>
    <s v="USD"/>
    <x v="225"/>
    <n v="1374123600"/>
    <b v="0"/>
    <b v="0"/>
    <s v="theater/plays"/>
    <n v="77"/>
    <n v="8243.2800000000007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x v="226"/>
    <n v="1469509200"/>
    <b v="0"/>
    <b v="0"/>
    <s v="theater/plays"/>
    <n v="171"/>
    <n v="6329.35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x v="227"/>
    <n v="1309237200"/>
    <b v="0"/>
    <b v="0"/>
    <s v="film &amp; video/animation"/>
    <n v="158"/>
    <n v="9677.42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x v="228"/>
    <n v="1503982800"/>
    <b v="0"/>
    <b v="1"/>
    <s v="games/video games"/>
    <n v="109"/>
    <n v="5490.6"/>
    <x v="6"/>
    <s v="video games"/>
    <x v="228"/>
    <d v="2017-08-29T05:00:00"/>
  </r>
  <r>
    <n v="235"/>
    <s v="Lee, Ali and Guzman"/>
    <s v="Polarized upward-trending Local Area Network"/>
    <n v="8600"/>
    <n v="3589"/>
    <x v="2"/>
    <n v="92"/>
    <s v="US"/>
    <s v="USD"/>
    <x v="229"/>
    <n v="1487397600"/>
    <b v="0"/>
    <b v="0"/>
    <s v="film &amp; video/animation"/>
    <n v="42"/>
    <n v="3901.09"/>
    <x v="4"/>
    <s v="animation"/>
    <x v="229"/>
    <d v="2017-02-18T06:00:00"/>
  </r>
  <r>
    <n v="236"/>
    <s v="Gallegos-Cobb"/>
    <s v="Object-based directional function"/>
    <n v="39500"/>
    <n v="4323"/>
    <x v="2"/>
    <n v="57"/>
    <s v="AU"/>
    <s v="AUD"/>
    <x v="230"/>
    <n v="1562043600"/>
    <b v="0"/>
    <b v="1"/>
    <s v="music/rock"/>
    <n v="11"/>
    <n v="7584.21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x v="231"/>
    <n v="1398574800"/>
    <b v="0"/>
    <b v="0"/>
    <s v="film &amp; video/animation"/>
    <n v="159"/>
    <n v="4505.17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x v="232"/>
    <n v="1515391200"/>
    <b v="0"/>
    <b v="1"/>
    <s v="theater/plays"/>
    <n v="422"/>
    <n v="10451.549999999999"/>
    <x v="3"/>
    <s v="plays"/>
    <x v="232"/>
    <d v="2018-01-08T06:00:00"/>
  </r>
  <r>
    <n v="239"/>
    <s v="Mason-Sanders"/>
    <s v="Networked web-enabled instruction set"/>
    <n v="3200"/>
    <n v="3127"/>
    <x v="2"/>
    <n v="41"/>
    <s v="US"/>
    <s v="USD"/>
    <x v="233"/>
    <n v="1441170000"/>
    <b v="0"/>
    <b v="0"/>
    <s v="technology/wearables"/>
    <n v="98"/>
    <n v="7626.83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x v="194"/>
    <n v="1281157200"/>
    <b v="0"/>
    <b v="0"/>
    <s v="theater/plays"/>
    <n v="419"/>
    <n v="6901.57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x v="234"/>
    <n v="1398229200"/>
    <b v="0"/>
    <b v="1"/>
    <s v="publishing/nonfiction"/>
    <n v="102"/>
    <n v="10197.68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x v="235"/>
    <n v="1495256400"/>
    <b v="0"/>
    <b v="1"/>
    <s v="music/rock"/>
    <n v="128"/>
    <n v="4291.6000000000004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x v="236"/>
    <n v="1520402400"/>
    <b v="0"/>
    <b v="0"/>
    <s v="theater/plays"/>
    <n v="445"/>
    <n v="4302.5200000000004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x v="237"/>
    <n v="1409806800"/>
    <b v="0"/>
    <b v="0"/>
    <s v="theater/plays"/>
    <n v="570"/>
    <n v="7524.5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x v="238"/>
    <n v="1396933200"/>
    <b v="0"/>
    <b v="0"/>
    <s v="theater/plays"/>
    <n v="509"/>
    <n v="6902.3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x v="239"/>
    <n v="1376024400"/>
    <b v="0"/>
    <b v="0"/>
    <s v="technology/web"/>
    <n v="326"/>
    <n v="6598.65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x v="240"/>
    <n v="1483682400"/>
    <b v="0"/>
    <b v="1"/>
    <s v="publishing/fiction"/>
    <n v="933"/>
    <n v="9801.3799999999992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x v="241"/>
    <n v="1420437600"/>
    <b v="0"/>
    <b v="0"/>
    <s v="games/mobile games"/>
    <n v="211"/>
    <n v="6010.55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x v="242"/>
    <n v="1420783200"/>
    <b v="0"/>
    <b v="0"/>
    <s v="publishing/translations"/>
    <n v="273"/>
    <n v="2600.08"/>
    <x v="5"/>
    <s v="translations"/>
    <x v="242"/>
    <d v="2015-01-09T06:00:00"/>
  </r>
  <r>
    <n v="250"/>
    <s v="Robbins and Sons"/>
    <s v="Future-proofed directional synergy"/>
    <n v="100"/>
    <n v="3"/>
    <x v="2"/>
    <n v="1"/>
    <s v="US"/>
    <s v="USD"/>
    <x v="67"/>
    <n v="1267423200"/>
    <b v="0"/>
    <b v="0"/>
    <s v="music/rock"/>
    <n v="3"/>
    <n v="300"/>
    <x v="1"/>
    <s v="rock"/>
    <x v="67"/>
    <d v="2010-03-01T06:00:00"/>
  </r>
  <r>
    <n v="251"/>
    <s v="Singleton Ltd"/>
    <s v="Enhanced user-facing function"/>
    <n v="7100"/>
    <n v="3840"/>
    <x v="2"/>
    <n v="101"/>
    <s v="US"/>
    <s v="USD"/>
    <x v="243"/>
    <n v="1355205600"/>
    <b v="0"/>
    <b v="0"/>
    <s v="theater/plays"/>
    <n v="54"/>
    <n v="3801.9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x v="244"/>
    <n v="1383109200"/>
    <b v="0"/>
    <b v="0"/>
    <s v="theater/plays"/>
    <n v="626"/>
    <n v="10615.25"/>
    <x v="3"/>
    <s v="plays"/>
    <x v="244"/>
    <d v="2013-10-30T05:00:00"/>
  </r>
  <r>
    <n v="253"/>
    <s v="Rogers, Jacobs and Jackson"/>
    <s v="Upgradable multi-state instruction set"/>
    <n v="121500"/>
    <n v="108161"/>
    <x v="2"/>
    <n v="1335"/>
    <s v="CA"/>
    <s v="CAD"/>
    <x v="245"/>
    <n v="1303275600"/>
    <b v="0"/>
    <b v="0"/>
    <s v="film &amp; video/drama"/>
    <n v="89"/>
    <n v="8101.95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x v="246"/>
    <n v="1487829600"/>
    <b v="0"/>
    <b v="0"/>
    <s v="publishing/nonfiction"/>
    <n v="185"/>
    <n v="9664.77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x v="247"/>
    <n v="1298268000"/>
    <b v="0"/>
    <b v="1"/>
    <s v="music/rock"/>
    <n v="120"/>
    <n v="5700.35"/>
    <x v="1"/>
    <s v="rock"/>
    <x v="247"/>
    <d v="2011-02-21T06:00:00"/>
  </r>
  <r>
    <n v="256"/>
    <s v="Smith-Reid"/>
    <s v="Optimized actuating toolset"/>
    <n v="4100"/>
    <n v="959"/>
    <x v="2"/>
    <n v="15"/>
    <s v="GB"/>
    <s v="GBP"/>
    <x v="248"/>
    <n v="1456812000"/>
    <b v="0"/>
    <b v="0"/>
    <s v="music/rock"/>
    <n v="23"/>
    <n v="6393.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x v="249"/>
    <n v="1363669200"/>
    <b v="0"/>
    <b v="0"/>
    <s v="theater/plays"/>
    <n v="146"/>
    <n v="9045.65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x v="250"/>
    <n v="1482904800"/>
    <b v="0"/>
    <b v="1"/>
    <s v="theater/plays"/>
    <n v="268"/>
    <n v="7217.2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x v="251"/>
    <n v="1356588000"/>
    <b v="1"/>
    <b v="0"/>
    <s v="photography/photography books"/>
    <n v="598"/>
    <n v="7793.48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x v="136"/>
    <n v="1349845200"/>
    <b v="0"/>
    <b v="0"/>
    <s v="music/rock"/>
    <n v="158"/>
    <n v="3806.51"/>
    <x v="1"/>
    <s v="rock"/>
    <x v="136"/>
    <d v="2012-10-10T05:00:00"/>
  </r>
  <r>
    <n v="261"/>
    <s v="Mason-Smith"/>
    <s v="Reverse-engineered cohesive migration"/>
    <n v="84300"/>
    <n v="26303"/>
    <x v="2"/>
    <n v="454"/>
    <s v="US"/>
    <s v="USD"/>
    <x v="252"/>
    <n v="1283058000"/>
    <b v="0"/>
    <b v="1"/>
    <s v="music/rock"/>
    <n v="31"/>
    <n v="5793.61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x v="253"/>
    <n v="1304226000"/>
    <b v="0"/>
    <b v="1"/>
    <s v="music/indie rock"/>
    <n v="313"/>
    <n v="4979.439999999999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x v="254"/>
    <n v="1263016800"/>
    <b v="0"/>
    <b v="0"/>
    <s v="photography/photography books"/>
    <n v="371"/>
    <n v="5405.03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x v="255"/>
    <n v="1362031200"/>
    <b v="0"/>
    <b v="0"/>
    <s v="theater/plays"/>
    <n v="363"/>
    <n v="3000.27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x v="256"/>
    <n v="1455602400"/>
    <b v="0"/>
    <b v="0"/>
    <s v="theater/plays"/>
    <n v="123"/>
    <n v="7012.79"/>
    <x v="3"/>
    <s v="plays"/>
    <x v="256"/>
    <d v="2016-02-16T06:00:00"/>
  </r>
  <r>
    <n v="266"/>
    <s v="Cole LLC"/>
    <s v="Proactive responsive emulation"/>
    <n v="111900"/>
    <n v="85902"/>
    <x v="2"/>
    <n v="3182"/>
    <s v="IT"/>
    <s v="EUR"/>
    <x v="257"/>
    <n v="1418191200"/>
    <b v="0"/>
    <b v="1"/>
    <s v="music/jazz"/>
    <n v="77"/>
    <n v="2699.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x v="258"/>
    <n v="1352440800"/>
    <b v="0"/>
    <b v="0"/>
    <s v="theater/plays"/>
    <n v="234"/>
    <n v="5199.0600000000004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x v="259"/>
    <n v="1353304800"/>
    <b v="0"/>
    <b v="0"/>
    <s v="film &amp; video/documentary"/>
    <n v="181"/>
    <n v="5641.67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x v="260"/>
    <n v="1550728800"/>
    <b v="0"/>
    <b v="0"/>
    <s v="film &amp; video/television"/>
    <n v="253"/>
    <n v="10163.219999999999"/>
    <x v="4"/>
    <s v="television"/>
    <x v="260"/>
    <d v="2019-02-21T06:00:00"/>
  </r>
  <r>
    <n v="270"/>
    <s v="Sawyer, Horton and Williams"/>
    <s v="Triple-buffered 4thgeneration toolset"/>
    <n v="173900"/>
    <n v="47260"/>
    <x v="4"/>
    <n v="1890"/>
    <s v="US"/>
    <s v="USD"/>
    <x v="261"/>
    <n v="1291442400"/>
    <b v="0"/>
    <b v="0"/>
    <s v="games/video games"/>
    <n v="27"/>
    <n v="2500.5300000000002"/>
    <x v="6"/>
    <s v="video games"/>
    <x v="261"/>
    <d v="2010-12-04T06:00:00"/>
  </r>
  <r>
    <n v="271"/>
    <s v="Foley-Cox"/>
    <s v="Progressive zero administration leverage"/>
    <n v="153700"/>
    <n v="1953"/>
    <x v="3"/>
    <n v="61"/>
    <s v="US"/>
    <s v="USD"/>
    <x v="262"/>
    <n v="1452146400"/>
    <b v="0"/>
    <b v="0"/>
    <s v="photography/photography books"/>
    <n v="1"/>
    <n v="3201.64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x v="263"/>
    <n v="1564894800"/>
    <b v="0"/>
    <b v="1"/>
    <s v="theater/plays"/>
    <n v="304"/>
    <n v="8202.16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x v="264"/>
    <n v="1505883600"/>
    <b v="0"/>
    <b v="0"/>
    <s v="theater/plays"/>
    <n v="137"/>
    <n v="3795.74"/>
    <x v="3"/>
    <s v="plays"/>
    <x v="264"/>
    <d v="2017-09-20T05:00:00"/>
  </r>
  <r>
    <n v="274"/>
    <s v="Morgan-Jenkins"/>
    <s v="Fully-configurable background algorithm"/>
    <n v="2400"/>
    <n v="773"/>
    <x v="2"/>
    <n v="15"/>
    <s v="US"/>
    <s v="USD"/>
    <x v="265"/>
    <n v="1510380000"/>
    <b v="0"/>
    <b v="0"/>
    <s v="theater/plays"/>
    <n v="32"/>
    <n v="5153.33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x v="266"/>
    <n v="1555218000"/>
    <b v="0"/>
    <b v="0"/>
    <s v="publishing/translations"/>
    <n v="242"/>
    <n v="8119.83"/>
    <x v="5"/>
    <s v="translations"/>
    <x v="266"/>
    <d v="2019-04-14T05:00:00"/>
  </r>
  <r>
    <n v="276"/>
    <s v="Fields Ltd"/>
    <s v="Front-line foreground project"/>
    <n v="5500"/>
    <n v="5324"/>
    <x v="2"/>
    <n v="133"/>
    <s v="US"/>
    <s v="USD"/>
    <x v="267"/>
    <n v="1335243600"/>
    <b v="0"/>
    <b v="1"/>
    <s v="games/video games"/>
    <n v="97"/>
    <n v="4003.01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x v="268"/>
    <n v="1279688400"/>
    <b v="0"/>
    <b v="0"/>
    <s v="theater/plays"/>
    <n v="1066"/>
    <n v="8993.98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x v="269"/>
    <n v="1356069600"/>
    <b v="0"/>
    <b v="0"/>
    <s v="technology/web"/>
    <n v="326"/>
    <n v="9669.2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x v="270"/>
    <n v="1536210000"/>
    <b v="0"/>
    <b v="0"/>
    <s v="theater/plays"/>
    <n v="171"/>
    <n v="2501.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x v="271"/>
    <n v="1511762400"/>
    <b v="0"/>
    <b v="0"/>
    <s v="film &amp; video/animation"/>
    <n v="581"/>
    <n v="3698.73"/>
    <x v="4"/>
    <s v="animation"/>
    <x v="271"/>
    <d v="2017-11-27T06:00:00"/>
  </r>
  <r>
    <n v="281"/>
    <s v="Drake PLC"/>
    <s v="Profound object-oriented paradigm"/>
    <n v="164500"/>
    <n v="150552"/>
    <x v="2"/>
    <n v="2062"/>
    <s v="US"/>
    <s v="USD"/>
    <x v="272"/>
    <n v="1333256400"/>
    <b v="0"/>
    <b v="1"/>
    <s v="theater/plays"/>
    <n v="92"/>
    <n v="7301.26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x v="73"/>
    <n v="1480744800"/>
    <b v="0"/>
    <b v="1"/>
    <s v="film &amp; video/television"/>
    <n v="108"/>
    <n v="6824.06"/>
    <x v="4"/>
    <s v="television"/>
    <x v="73"/>
    <d v="2016-12-03T06:00:00"/>
  </r>
  <r>
    <n v="283"/>
    <s v="Lucas-Mullins"/>
    <s v="Business-focused dynamic instruction set"/>
    <n v="8100"/>
    <n v="1517"/>
    <x v="2"/>
    <n v="29"/>
    <s v="DK"/>
    <s v="DKK"/>
    <x v="273"/>
    <n v="1465016400"/>
    <b v="0"/>
    <b v="0"/>
    <s v="music/rock"/>
    <n v="19"/>
    <n v="5231.03"/>
    <x v="1"/>
    <s v="rock"/>
    <x v="273"/>
    <d v="2016-06-04T05:00:00"/>
  </r>
  <r>
    <n v="284"/>
    <s v="Tran LLC"/>
    <s v="Ameliorated fresh-thinking protocol"/>
    <n v="9800"/>
    <n v="8153"/>
    <x v="2"/>
    <n v="132"/>
    <s v="US"/>
    <s v="USD"/>
    <x v="274"/>
    <n v="1336280400"/>
    <b v="0"/>
    <b v="0"/>
    <s v="technology/web"/>
    <n v="83"/>
    <n v="6176.52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x v="275"/>
    <n v="1476766800"/>
    <b v="0"/>
    <b v="0"/>
    <s v="theater/plays"/>
    <n v="706"/>
    <n v="2502.7600000000002"/>
    <x v="3"/>
    <s v="plays"/>
    <x v="275"/>
    <d v="2016-10-18T05:00:00"/>
  </r>
  <r>
    <n v="286"/>
    <s v="Obrien-Aguirre"/>
    <s v="Devolved uniform complexity"/>
    <n v="112100"/>
    <n v="19557"/>
    <x v="4"/>
    <n v="184"/>
    <s v="US"/>
    <s v="USD"/>
    <x v="276"/>
    <n v="1480485600"/>
    <b v="0"/>
    <b v="0"/>
    <s v="theater/plays"/>
    <n v="17"/>
    <n v="10628.8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x v="277"/>
    <n v="1430197200"/>
    <b v="0"/>
    <b v="0"/>
    <s v="music/electric music"/>
    <n v="210"/>
    <n v="7507.39"/>
    <x v="1"/>
    <s v="electric music"/>
    <x v="277"/>
    <d v="2015-04-28T05:00:00"/>
  </r>
  <r>
    <n v="288"/>
    <s v="Garcia Ltd"/>
    <s v="Secured global success"/>
    <n v="5600"/>
    <n v="5476"/>
    <x v="2"/>
    <n v="137"/>
    <s v="DK"/>
    <s v="DKK"/>
    <x v="278"/>
    <n v="1331787600"/>
    <b v="0"/>
    <b v="1"/>
    <s v="music/metal"/>
    <n v="98"/>
    <n v="3997.0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x v="279"/>
    <n v="1438837200"/>
    <b v="0"/>
    <b v="0"/>
    <s v="theater/plays"/>
    <n v="1684"/>
    <n v="3998.22"/>
    <x v="3"/>
    <s v="plays"/>
    <x v="279"/>
    <d v="2015-08-06T05:00:00"/>
  </r>
  <r>
    <n v="290"/>
    <s v="Wilson, Hall and Osborne"/>
    <s v="Advanced global data-warehouse"/>
    <n v="168600"/>
    <n v="91722"/>
    <x v="2"/>
    <n v="908"/>
    <s v="US"/>
    <s v="USD"/>
    <x v="280"/>
    <n v="1370926800"/>
    <b v="0"/>
    <b v="1"/>
    <s v="film &amp; video/documentary"/>
    <n v="54"/>
    <n v="10101.540000000001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x v="281"/>
    <n v="1319000400"/>
    <b v="1"/>
    <b v="0"/>
    <s v="technology/web"/>
    <n v="457"/>
    <n v="7681.31"/>
    <x v="2"/>
    <s v="web"/>
    <x v="281"/>
    <d v="2011-10-19T05:00:00"/>
  </r>
  <r>
    <n v="292"/>
    <s v="Ho-Harris"/>
    <s v="Versatile cohesive encoding"/>
    <n v="7300"/>
    <n v="717"/>
    <x v="2"/>
    <n v="10"/>
    <s v="US"/>
    <s v="USD"/>
    <x v="282"/>
    <n v="1333429200"/>
    <b v="0"/>
    <b v="0"/>
    <s v="food/food trucks"/>
    <n v="10"/>
    <n v="7170"/>
    <x v="0"/>
    <s v="food trucks"/>
    <x v="282"/>
    <d v="2012-04-03T05:00:00"/>
  </r>
  <r>
    <n v="293"/>
    <s v="Ross Group"/>
    <s v="Organized executive solution"/>
    <n v="6500"/>
    <n v="1065"/>
    <x v="4"/>
    <n v="32"/>
    <s v="IT"/>
    <s v="EUR"/>
    <x v="283"/>
    <n v="1287032400"/>
    <b v="0"/>
    <b v="0"/>
    <s v="theater/plays"/>
    <n v="16"/>
    <n v="3328.13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x v="284"/>
    <n v="1541570400"/>
    <b v="0"/>
    <b v="0"/>
    <s v="theater/plays"/>
    <n v="1340"/>
    <n v="4392.3500000000004"/>
    <x v="3"/>
    <s v="plays"/>
    <x v="284"/>
    <d v="2018-11-07T06:00:00"/>
  </r>
  <r>
    <n v="295"/>
    <s v="Smith, Jackson and Herrera"/>
    <s v="Enterprise-wide intermediate middleware"/>
    <n v="192900"/>
    <n v="68769"/>
    <x v="2"/>
    <n v="1910"/>
    <s v="CH"/>
    <s v="CHF"/>
    <x v="285"/>
    <n v="1383976800"/>
    <b v="0"/>
    <b v="0"/>
    <s v="theater/plays"/>
    <n v="36"/>
    <n v="3600.47"/>
    <x v="3"/>
    <s v="plays"/>
    <x v="285"/>
    <d v="2013-11-09T06:00:00"/>
  </r>
  <r>
    <n v="296"/>
    <s v="Smith-Hess"/>
    <s v="Grass-roots real-time Local Area Network"/>
    <n v="6100"/>
    <n v="3352"/>
    <x v="2"/>
    <n v="38"/>
    <s v="AU"/>
    <s v="AUD"/>
    <x v="286"/>
    <n v="1550556000"/>
    <b v="0"/>
    <b v="0"/>
    <s v="theater/plays"/>
    <n v="55"/>
    <n v="8821.0499999999993"/>
    <x v="3"/>
    <s v="plays"/>
    <x v="286"/>
    <d v="2019-02-19T06:00:00"/>
  </r>
  <r>
    <n v="297"/>
    <s v="Brown, Herring and Bass"/>
    <s v="Organized client-driven capacity"/>
    <n v="7200"/>
    <n v="6785"/>
    <x v="2"/>
    <n v="104"/>
    <s v="AU"/>
    <s v="AUD"/>
    <x v="287"/>
    <n v="1390456800"/>
    <b v="0"/>
    <b v="1"/>
    <s v="theater/plays"/>
    <n v="94"/>
    <n v="6524.04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x v="288"/>
    <n v="1458018000"/>
    <b v="0"/>
    <b v="1"/>
    <s v="music/rock"/>
    <n v="144"/>
    <n v="6995.83"/>
    <x v="1"/>
    <s v="rock"/>
    <x v="288"/>
    <d v="2016-03-15T05:00:00"/>
  </r>
  <r>
    <n v="299"/>
    <s v="Ramsey and Sons"/>
    <s v="Grass-roots contextually-based algorithm"/>
    <n v="3800"/>
    <n v="1954"/>
    <x v="2"/>
    <n v="49"/>
    <s v="US"/>
    <s v="USD"/>
    <x v="289"/>
    <n v="1461819600"/>
    <b v="0"/>
    <b v="0"/>
    <s v="food/food trucks"/>
    <n v="51"/>
    <n v="3987.76"/>
    <x v="0"/>
    <s v="food trucks"/>
    <x v="289"/>
    <d v="2016-04-28T05:00:00"/>
  </r>
  <r>
    <n v="300"/>
    <s v="Cooke PLC"/>
    <s v="Focused executive core"/>
    <n v="100"/>
    <n v="5"/>
    <x v="2"/>
    <n v="1"/>
    <s v="DK"/>
    <s v="DKK"/>
    <x v="290"/>
    <n v="1504155600"/>
    <b v="0"/>
    <b v="1"/>
    <s v="publishing/nonfiction"/>
    <n v="5"/>
    <n v="500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x v="291"/>
    <n v="1426395600"/>
    <b v="0"/>
    <b v="0"/>
    <s v="film &amp; video/documentary"/>
    <n v="1345"/>
    <n v="4102.37"/>
    <x v="4"/>
    <s v="documentary"/>
    <x v="291"/>
    <d v="2015-03-15T05:00:00"/>
  </r>
  <r>
    <n v="302"/>
    <s v="Ferguson, Collins and Mata"/>
    <s v="Customizable bi-directional hardware"/>
    <n v="76100"/>
    <n v="24234"/>
    <x v="2"/>
    <n v="245"/>
    <s v="US"/>
    <s v="USD"/>
    <x v="292"/>
    <n v="1537074000"/>
    <b v="0"/>
    <b v="0"/>
    <s v="theater/plays"/>
    <n v="32"/>
    <n v="9891.43"/>
    <x v="3"/>
    <s v="plays"/>
    <x v="292"/>
    <d v="2018-09-16T05:00:00"/>
  </r>
  <r>
    <n v="303"/>
    <s v="Guerrero, Flores and Jenkins"/>
    <s v="Networked optimal architecture"/>
    <n v="3400"/>
    <n v="2809"/>
    <x v="2"/>
    <n v="32"/>
    <s v="US"/>
    <s v="USD"/>
    <x v="293"/>
    <n v="1452578400"/>
    <b v="0"/>
    <b v="0"/>
    <s v="music/indie rock"/>
    <n v="83"/>
    <n v="8778.1299999999992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x v="294"/>
    <n v="1474088400"/>
    <b v="0"/>
    <b v="0"/>
    <s v="film &amp; video/documentary"/>
    <n v="546"/>
    <n v="8076.7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x v="295"/>
    <n v="1461906000"/>
    <b v="0"/>
    <b v="0"/>
    <s v="theater/plays"/>
    <n v="286"/>
    <n v="9428.24"/>
    <x v="3"/>
    <s v="plays"/>
    <x v="295"/>
    <d v="2016-04-29T05:00:00"/>
  </r>
  <r>
    <n v="306"/>
    <s v="Rush, Reed and Hall"/>
    <s v="Enterprise-wide 3rdgeneration knowledge user"/>
    <n v="6500"/>
    <n v="514"/>
    <x v="2"/>
    <n v="7"/>
    <s v="US"/>
    <s v="USD"/>
    <x v="296"/>
    <n v="1500267600"/>
    <b v="0"/>
    <b v="1"/>
    <s v="theater/plays"/>
    <n v="8"/>
    <n v="7342.86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x v="297"/>
    <n v="1340686800"/>
    <b v="0"/>
    <b v="1"/>
    <s v="publishing/fiction"/>
    <n v="132"/>
    <n v="6596.81"/>
    <x v="5"/>
    <s v="fiction"/>
    <x v="297"/>
    <d v="2012-06-26T05:00:00"/>
  </r>
  <r>
    <n v="308"/>
    <s v="Davis Ltd"/>
    <s v="Grass-roots optimizing projection"/>
    <n v="118200"/>
    <n v="87560"/>
    <x v="2"/>
    <n v="803"/>
    <s v="US"/>
    <s v="USD"/>
    <x v="298"/>
    <n v="1303189200"/>
    <b v="0"/>
    <b v="0"/>
    <s v="theater/plays"/>
    <n v="74"/>
    <n v="10904.11"/>
    <x v="3"/>
    <s v="plays"/>
    <x v="298"/>
    <d v="2011-04-19T05:00:00"/>
  </r>
  <r>
    <n v="309"/>
    <s v="Harris-Perry"/>
    <s v="User-centric 6thgeneration attitude"/>
    <n v="4100"/>
    <n v="3087"/>
    <x v="4"/>
    <n v="75"/>
    <s v="US"/>
    <s v="USD"/>
    <x v="299"/>
    <n v="1318309200"/>
    <b v="0"/>
    <b v="1"/>
    <s v="music/indie rock"/>
    <n v="75"/>
    <n v="4116"/>
    <x v="1"/>
    <s v="indie rock"/>
    <x v="299"/>
    <d v="2011-10-11T05:00:00"/>
  </r>
  <r>
    <n v="310"/>
    <s v="Velazquez, Hunt and Ortiz"/>
    <s v="Switchable zero tolerance website"/>
    <n v="7800"/>
    <n v="1586"/>
    <x v="2"/>
    <n v="16"/>
    <s v="US"/>
    <s v="USD"/>
    <x v="300"/>
    <n v="1272171600"/>
    <b v="0"/>
    <b v="0"/>
    <s v="games/video games"/>
    <n v="20"/>
    <n v="9912.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x v="247"/>
    <n v="1298872800"/>
    <b v="0"/>
    <b v="0"/>
    <s v="theater/plays"/>
    <n v="203"/>
    <n v="10588.43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x v="244"/>
    <n v="1383282000"/>
    <b v="0"/>
    <b v="0"/>
    <s v="theater/plays"/>
    <n v="310"/>
    <n v="4899.6499999999996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x v="301"/>
    <n v="1330495200"/>
    <b v="0"/>
    <b v="0"/>
    <s v="music/rock"/>
    <n v="395"/>
    <n v="3900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x v="188"/>
    <n v="1552798800"/>
    <b v="0"/>
    <b v="1"/>
    <s v="film &amp; video/documentary"/>
    <n v="295"/>
    <n v="3102.26"/>
    <x v="4"/>
    <s v="documentary"/>
    <x v="188"/>
    <d v="2019-03-17T05:00:00"/>
  </r>
  <r>
    <n v="315"/>
    <s v="Lopez, Adams and Johnson"/>
    <s v="Open-source interactive knowledge user"/>
    <n v="9500"/>
    <n v="3220"/>
    <x v="2"/>
    <n v="31"/>
    <s v="US"/>
    <s v="USD"/>
    <x v="302"/>
    <n v="1403413200"/>
    <b v="0"/>
    <b v="0"/>
    <s v="theater/plays"/>
    <n v="34"/>
    <n v="10387.1"/>
    <x v="3"/>
    <s v="plays"/>
    <x v="302"/>
    <d v="2014-06-22T05:00:00"/>
  </r>
  <r>
    <n v="316"/>
    <s v="Martin-Marshall"/>
    <s v="Configurable demand-driven matrix"/>
    <n v="9600"/>
    <n v="6401"/>
    <x v="2"/>
    <n v="108"/>
    <s v="IT"/>
    <s v="EUR"/>
    <x v="303"/>
    <n v="1574229600"/>
    <b v="0"/>
    <b v="1"/>
    <s v="food/food trucks"/>
    <n v="67"/>
    <n v="5926.85"/>
    <x v="0"/>
    <s v="food trucks"/>
    <x v="303"/>
    <d v="2019-11-20T06:00:00"/>
  </r>
  <r>
    <n v="317"/>
    <s v="Summers PLC"/>
    <s v="Cross-group coherent hierarchy"/>
    <n v="6600"/>
    <n v="1269"/>
    <x v="2"/>
    <n v="30"/>
    <s v="US"/>
    <s v="USD"/>
    <x v="304"/>
    <n v="1495861200"/>
    <b v="0"/>
    <b v="0"/>
    <s v="theater/plays"/>
    <n v="19"/>
    <n v="4230"/>
    <x v="3"/>
    <s v="plays"/>
    <x v="304"/>
    <d v="2017-05-27T05:00:00"/>
  </r>
  <r>
    <n v="318"/>
    <s v="Young, Hart and Ryan"/>
    <s v="Decentralized demand-driven open system"/>
    <n v="5700"/>
    <n v="903"/>
    <x v="2"/>
    <n v="17"/>
    <s v="US"/>
    <s v="USD"/>
    <x v="305"/>
    <n v="1392530400"/>
    <b v="0"/>
    <b v="0"/>
    <s v="music/rock"/>
    <n v="16"/>
    <n v="5311.76"/>
    <x v="1"/>
    <s v="rock"/>
    <x v="305"/>
    <d v="2014-02-16T06:00:00"/>
  </r>
  <r>
    <n v="319"/>
    <s v="Mills Group"/>
    <s v="Advanced empowering matrix"/>
    <n v="8400"/>
    <n v="3251"/>
    <x v="4"/>
    <n v="64"/>
    <s v="US"/>
    <s v="USD"/>
    <x v="306"/>
    <n v="1283662800"/>
    <b v="0"/>
    <b v="0"/>
    <s v="technology/web"/>
    <n v="39"/>
    <n v="5079.6899999999996"/>
    <x v="2"/>
    <s v="web"/>
    <x v="306"/>
    <d v="2010-09-05T05:00:00"/>
  </r>
  <r>
    <n v="320"/>
    <s v="Sandoval-Powell"/>
    <s v="Phased holistic implementation"/>
    <n v="84400"/>
    <n v="8092"/>
    <x v="2"/>
    <n v="80"/>
    <s v="US"/>
    <s v="USD"/>
    <x v="307"/>
    <n v="1305781200"/>
    <b v="0"/>
    <b v="0"/>
    <s v="publishing/fiction"/>
    <n v="10"/>
    <n v="10115"/>
    <x v="5"/>
    <s v="fiction"/>
    <x v="307"/>
    <d v="2011-05-19T05:00:00"/>
  </r>
  <r>
    <n v="321"/>
    <s v="Mills, Frazier and Perez"/>
    <s v="Proactive attitude-oriented knowledge user"/>
    <n v="170400"/>
    <n v="160422"/>
    <x v="2"/>
    <n v="2468"/>
    <s v="US"/>
    <s v="USD"/>
    <x v="308"/>
    <n v="1302325200"/>
    <b v="0"/>
    <b v="0"/>
    <s v="film &amp; video/shorts"/>
    <n v="94"/>
    <n v="6500.0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x v="309"/>
    <n v="1291788000"/>
    <b v="0"/>
    <b v="0"/>
    <s v="theater/plays"/>
    <n v="167"/>
    <n v="3799.86"/>
    <x v="3"/>
    <s v="plays"/>
    <x v="309"/>
    <d v="2010-12-08T06:00:00"/>
  </r>
  <r>
    <n v="323"/>
    <s v="Cole, Smith and Wood"/>
    <s v="Integrated zero-defect help-desk"/>
    <n v="8900"/>
    <n v="2148"/>
    <x v="2"/>
    <n v="26"/>
    <s v="GB"/>
    <s v="GBP"/>
    <x v="310"/>
    <n v="1396069200"/>
    <b v="0"/>
    <b v="0"/>
    <s v="film &amp; video/documentary"/>
    <n v="24"/>
    <n v="8261.5400000000009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x v="311"/>
    <n v="1435899600"/>
    <b v="0"/>
    <b v="1"/>
    <s v="theater/plays"/>
    <n v="164"/>
    <n v="3794.14"/>
    <x v="3"/>
    <s v="plays"/>
    <x v="311"/>
    <d v="2015-07-03T05:00:00"/>
  </r>
  <r>
    <n v="325"/>
    <s v="Saunders Group"/>
    <s v="Programmable systemic implementation"/>
    <n v="6500"/>
    <n v="5897"/>
    <x v="2"/>
    <n v="73"/>
    <s v="US"/>
    <s v="USD"/>
    <x v="79"/>
    <n v="1531112400"/>
    <b v="0"/>
    <b v="1"/>
    <s v="theater/plays"/>
    <n v="91"/>
    <n v="8078.08"/>
    <x v="3"/>
    <s v="plays"/>
    <x v="79"/>
    <d v="2018-07-09T05:00:00"/>
  </r>
  <r>
    <n v="326"/>
    <s v="Pham, Avila and Nash"/>
    <s v="Multi-channeled next generation architecture"/>
    <n v="7200"/>
    <n v="3326"/>
    <x v="2"/>
    <n v="128"/>
    <s v="US"/>
    <s v="USD"/>
    <x v="312"/>
    <n v="1451628000"/>
    <b v="0"/>
    <b v="0"/>
    <s v="film &amp; video/animation"/>
    <n v="46"/>
    <n v="2598.44"/>
    <x v="4"/>
    <s v="animation"/>
    <x v="312"/>
    <d v="2016-01-01T06:00:00"/>
  </r>
  <r>
    <n v="327"/>
    <s v="Patterson, Salinas and Lucas"/>
    <s v="Digitized 3rdgeneration encoding"/>
    <n v="2600"/>
    <n v="1002"/>
    <x v="2"/>
    <n v="33"/>
    <s v="US"/>
    <s v="USD"/>
    <x v="313"/>
    <n v="1567314000"/>
    <b v="0"/>
    <b v="1"/>
    <s v="theater/plays"/>
    <n v="39"/>
    <n v="3036.36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x v="314"/>
    <n v="1544508000"/>
    <b v="0"/>
    <b v="0"/>
    <s v="music/rock"/>
    <n v="134"/>
    <n v="5400.49"/>
    <x v="1"/>
    <s v="rock"/>
    <x v="314"/>
    <d v="2018-12-11T06:00:00"/>
  </r>
  <r>
    <n v="329"/>
    <s v="Willis and Sons"/>
    <s v="Fundamental incremental database"/>
    <n v="93800"/>
    <n v="21477"/>
    <x v="3"/>
    <n v="211"/>
    <s v="US"/>
    <s v="USD"/>
    <x v="315"/>
    <n v="1482472800"/>
    <b v="0"/>
    <b v="0"/>
    <s v="games/video games"/>
    <n v="23"/>
    <n v="10178.67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x v="316"/>
    <n v="1512799200"/>
    <b v="0"/>
    <b v="0"/>
    <s v="film &amp; video/documentary"/>
    <n v="185"/>
    <n v="4500.3599999999997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x v="317"/>
    <n v="1324360800"/>
    <b v="0"/>
    <b v="0"/>
    <s v="food/food trucks"/>
    <n v="444"/>
    <n v="7706.84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x v="318"/>
    <n v="1364533200"/>
    <b v="0"/>
    <b v="0"/>
    <s v="technology/wearables"/>
    <n v="200"/>
    <n v="8807.66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x v="319"/>
    <n v="1545112800"/>
    <b v="0"/>
    <b v="0"/>
    <s v="theater/plays"/>
    <n v="124"/>
    <n v="4703.5600000000004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x v="32"/>
    <n v="1516168800"/>
    <b v="0"/>
    <b v="0"/>
    <s v="music/rock"/>
    <n v="187"/>
    <n v="11099.55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x v="320"/>
    <n v="1574920800"/>
    <b v="0"/>
    <b v="0"/>
    <s v="music/rock"/>
    <n v="114"/>
    <n v="8700.31"/>
    <x v="1"/>
    <s v="rock"/>
    <x v="320"/>
    <d v="2019-11-28T06:00:00"/>
  </r>
  <r>
    <n v="336"/>
    <s v="Nunez Inc"/>
    <s v="Customizable intangible capability"/>
    <n v="70700"/>
    <n v="68602"/>
    <x v="2"/>
    <n v="1072"/>
    <s v="US"/>
    <s v="USD"/>
    <x v="321"/>
    <n v="1292479200"/>
    <b v="0"/>
    <b v="1"/>
    <s v="music/rock"/>
    <n v="97"/>
    <n v="6399.44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x v="322"/>
    <n v="1573538400"/>
    <b v="0"/>
    <b v="0"/>
    <s v="theater/plays"/>
    <n v="123"/>
    <n v="10599.45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x v="323"/>
    <n v="1320382800"/>
    <b v="0"/>
    <b v="0"/>
    <s v="theater/plays"/>
    <n v="179"/>
    <n v="7398.93"/>
    <x v="3"/>
    <s v="plays"/>
    <x v="323"/>
    <d v="2011-11-04T05:00:00"/>
  </r>
  <r>
    <n v="339"/>
    <s v="Lewis, Taylor and Rivers"/>
    <s v="Front-line transitional algorithm"/>
    <n v="136300"/>
    <n v="108974"/>
    <x v="4"/>
    <n v="1297"/>
    <s v="CA"/>
    <s v="CAD"/>
    <x v="324"/>
    <n v="1502859600"/>
    <b v="0"/>
    <b v="0"/>
    <s v="theater/plays"/>
    <n v="80"/>
    <n v="8402"/>
    <x v="3"/>
    <s v="plays"/>
    <x v="324"/>
    <d v="2017-08-16T05:00:00"/>
  </r>
  <r>
    <n v="340"/>
    <s v="Butler, Henry and Espinoza"/>
    <s v="Switchable didactic matrices"/>
    <n v="37100"/>
    <n v="34964"/>
    <x v="2"/>
    <n v="393"/>
    <s v="US"/>
    <s v="USD"/>
    <x v="325"/>
    <n v="1323756000"/>
    <b v="0"/>
    <b v="0"/>
    <s v="photography/photography books"/>
    <n v="94"/>
    <n v="8896.69"/>
    <x v="7"/>
    <s v="photography books"/>
    <x v="325"/>
    <d v="2011-12-13T06:00:00"/>
  </r>
  <r>
    <n v="341"/>
    <s v="Guzman Group"/>
    <s v="Ameliorated disintermediate utilization"/>
    <n v="114300"/>
    <n v="96777"/>
    <x v="2"/>
    <n v="1257"/>
    <s v="US"/>
    <s v="USD"/>
    <x v="326"/>
    <n v="1441342800"/>
    <b v="0"/>
    <b v="0"/>
    <s v="music/indie rock"/>
    <n v="85"/>
    <n v="7699.05"/>
    <x v="1"/>
    <s v="indie rock"/>
    <x v="326"/>
    <d v="2015-09-04T05:00:00"/>
  </r>
  <r>
    <n v="342"/>
    <s v="Gibson-Hernandez"/>
    <s v="Visionary foreground middleware"/>
    <n v="47900"/>
    <n v="31864"/>
    <x v="2"/>
    <n v="328"/>
    <s v="US"/>
    <s v="USD"/>
    <x v="327"/>
    <n v="1375333200"/>
    <b v="0"/>
    <b v="0"/>
    <s v="theater/plays"/>
    <n v="67"/>
    <n v="9714.6299999999992"/>
    <x v="3"/>
    <s v="plays"/>
    <x v="327"/>
    <d v="2013-08-01T05:00:00"/>
  </r>
  <r>
    <n v="343"/>
    <s v="Spencer-Weber"/>
    <s v="Optional zero-defect task-force"/>
    <n v="9000"/>
    <n v="4853"/>
    <x v="2"/>
    <n v="147"/>
    <s v="US"/>
    <s v="USD"/>
    <x v="328"/>
    <n v="1389420000"/>
    <b v="0"/>
    <b v="0"/>
    <s v="theater/plays"/>
    <n v="54"/>
    <n v="3301.36"/>
    <x v="3"/>
    <s v="plays"/>
    <x v="328"/>
    <d v="2014-01-11T06:00:00"/>
  </r>
  <r>
    <n v="344"/>
    <s v="Berger, Johnson and Marshall"/>
    <s v="Devolved exuding emulation"/>
    <n v="197600"/>
    <n v="82959"/>
    <x v="2"/>
    <n v="830"/>
    <s v="US"/>
    <s v="USD"/>
    <x v="329"/>
    <n v="1520056800"/>
    <b v="0"/>
    <b v="0"/>
    <s v="games/video games"/>
    <n v="42"/>
    <n v="9995.06"/>
    <x v="6"/>
    <s v="video games"/>
    <x v="329"/>
    <d v="2018-03-03T06:00:00"/>
  </r>
  <r>
    <n v="345"/>
    <s v="Taylor, Cisneros and Romero"/>
    <s v="Open-source neutral task-force"/>
    <n v="157600"/>
    <n v="23159"/>
    <x v="2"/>
    <n v="331"/>
    <s v="GB"/>
    <s v="GBP"/>
    <x v="330"/>
    <n v="1436504400"/>
    <b v="0"/>
    <b v="0"/>
    <s v="film &amp; video/drama"/>
    <n v="15"/>
    <n v="6996.68"/>
    <x v="4"/>
    <s v="drama"/>
    <x v="330"/>
    <d v="2015-07-10T05:00:00"/>
  </r>
  <r>
    <n v="346"/>
    <s v="Little-Marsh"/>
    <s v="Virtual attitude-oriented migration"/>
    <n v="8000"/>
    <n v="2758"/>
    <x v="2"/>
    <n v="25"/>
    <s v="US"/>
    <s v="USD"/>
    <x v="331"/>
    <n v="1508302800"/>
    <b v="0"/>
    <b v="1"/>
    <s v="music/indie rock"/>
    <n v="34"/>
    <n v="110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x v="332"/>
    <n v="1425708000"/>
    <b v="0"/>
    <b v="0"/>
    <s v="technology/web"/>
    <n v="1401"/>
    <n v="6600.52"/>
    <x v="2"/>
    <s v="web"/>
    <x v="332"/>
    <d v="2015-03-07T06:00:00"/>
  </r>
  <r>
    <n v="348"/>
    <s v="Hensley Ltd"/>
    <s v="Versatile cohesive open system"/>
    <n v="199000"/>
    <n v="142823"/>
    <x v="2"/>
    <n v="3483"/>
    <s v="US"/>
    <s v="USD"/>
    <x v="333"/>
    <n v="1488348000"/>
    <b v="0"/>
    <b v="0"/>
    <s v="food/food trucks"/>
    <n v="72"/>
    <n v="4100.57"/>
    <x v="0"/>
    <s v="food trucks"/>
    <x v="333"/>
    <d v="2017-03-01T06:00:00"/>
  </r>
  <r>
    <n v="349"/>
    <s v="Navarro and Sons"/>
    <s v="Multi-layered bottom-line frame"/>
    <n v="180800"/>
    <n v="95958"/>
    <x v="2"/>
    <n v="923"/>
    <s v="US"/>
    <s v="USD"/>
    <x v="296"/>
    <n v="1502600400"/>
    <b v="0"/>
    <b v="0"/>
    <s v="theater/plays"/>
    <n v="53"/>
    <n v="10396.32"/>
    <x v="3"/>
    <s v="plays"/>
    <x v="296"/>
    <d v="2017-08-13T05:00:00"/>
  </r>
  <r>
    <n v="350"/>
    <s v="Shannon Ltd"/>
    <s v="Pre-emptive neutral capacity"/>
    <n v="100"/>
    <n v="5"/>
    <x v="2"/>
    <n v="1"/>
    <s v="US"/>
    <s v="USD"/>
    <x v="334"/>
    <n v="1433653200"/>
    <b v="0"/>
    <b v="1"/>
    <s v="music/jazz"/>
    <n v="5"/>
    <n v="500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x v="335"/>
    <n v="1441602000"/>
    <b v="0"/>
    <b v="0"/>
    <s v="music/rock"/>
    <n v="128"/>
    <n v="4700.99"/>
    <x v="1"/>
    <s v="rock"/>
    <x v="335"/>
    <d v="2015-09-07T05:00:00"/>
  </r>
  <r>
    <n v="352"/>
    <s v="Adams, Willis and Sanchez"/>
    <s v="Expanded hybrid hardware"/>
    <n v="2800"/>
    <n v="977"/>
    <x v="2"/>
    <n v="33"/>
    <s v="CA"/>
    <s v="CAD"/>
    <x v="336"/>
    <n v="1447567200"/>
    <b v="0"/>
    <b v="0"/>
    <s v="theater/plays"/>
    <n v="35"/>
    <n v="2960.61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x v="337"/>
    <n v="1562389200"/>
    <b v="0"/>
    <b v="0"/>
    <s v="theater/plays"/>
    <n v="411"/>
    <n v="8101.06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x v="338"/>
    <n v="1378789200"/>
    <b v="0"/>
    <b v="0"/>
    <s v="film &amp; video/documentary"/>
    <n v="124"/>
    <n v="9435"/>
    <x v="4"/>
    <s v="documentary"/>
    <x v="338"/>
    <d v="2013-09-10T05:00:00"/>
  </r>
  <r>
    <n v="355"/>
    <s v="Burns-Burnett"/>
    <s v="Front-line scalable definition"/>
    <n v="3800"/>
    <n v="2241"/>
    <x v="3"/>
    <n v="86"/>
    <s v="US"/>
    <s v="USD"/>
    <x v="339"/>
    <n v="1488520800"/>
    <b v="0"/>
    <b v="0"/>
    <s v="technology/wearables"/>
    <n v="59"/>
    <n v="2605.81"/>
    <x v="2"/>
    <s v="wearables"/>
    <x v="339"/>
    <d v="2017-03-03T06:00:00"/>
  </r>
  <r>
    <n v="356"/>
    <s v="Glass, Nunez and Mcdonald"/>
    <s v="Open-source systematic protocol"/>
    <n v="9300"/>
    <n v="3431"/>
    <x v="2"/>
    <n v="40"/>
    <s v="IT"/>
    <s v="EUR"/>
    <x v="340"/>
    <n v="1327298400"/>
    <b v="0"/>
    <b v="0"/>
    <s v="theater/plays"/>
    <n v="37"/>
    <n v="8577.5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x v="341"/>
    <n v="1443416400"/>
    <b v="0"/>
    <b v="0"/>
    <s v="games/video games"/>
    <n v="185"/>
    <n v="10373.17"/>
    <x v="6"/>
    <s v="video games"/>
    <x v="341"/>
    <d v="2015-09-28T05:00:00"/>
  </r>
  <r>
    <n v="358"/>
    <s v="Diaz-Garcia"/>
    <s v="Profit-focused 3rdgeneration circuit"/>
    <n v="9700"/>
    <n v="1146"/>
    <x v="2"/>
    <n v="23"/>
    <s v="CA"/>
    <s v="CAD"/>
    <x v="342"/>
    <n v="1534136400"/>
    <b v="1"/>
    <b v="0"/>
    <s v="photography/photography books"/>
    <n v="12"/>
    <n v="4982.6099999999997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x v="343"/>
    <n v="1315026000"/>
    <b v="0"/>
    <b v="0"/>
    <s v="film &amp; video/animation"/>
    <n v="299"/>
    <n v="6389.3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x v="344"/>
    <n v="1295071200"/>
    <b v="0"/>
    <b v="1"/>
    <s v="theater/plays"/>
    <n v="226"/>
    <n v="4700.24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x v="345"/>
    <n v="1509426000"/>
    <b v="0"/>
    <b v="0"/>
    <s v="theater/plays"/>
    <n v="174"/>
    <n v="10847.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x v="65"/>
    <n v="1299391200"/>
    <b v="0"/>
    <b v="0"/>
    <s v="music/rock"/>
    <n v="372"/>
    <n v="7201.57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x v="346"/>
    <n v="1325052000"/>
    <b v="0"/>
    <b v="0"/>
    <s v="music/rock"/>
    <n v="160"/>
    <n v="5992.81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x v="347"/>
    <n v="1522818000"/>
    <b v="0"/>
    <b v="0"/>
    <s v="music/indie rock"/>
    <n v="1616"/>
    <n v="7820.97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x v="348"/>
    <n v="1485324000"/>
    <b v="0"/>
    <b v="0"/>
    <s v="theater/plays"/>
    <n v="733"/>
    <n v="10477.68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x v="349"/>
    <n v="1294120800"/>
    <b v="0"/>
    <b v="1"/>
    <s v="theater/plays"/>
    <n v="592"/>
    <n v="10552.48"/>
    <x v="3"/>
    <s v="plays"/>
    <x v="349"/>
    <d v="2011-01-04T06:00:00"/>
  </r>
  <r>
    <n v="367"/>
    <s v="Brooks, Jones and Ingram"/>
    <s v="Triple-buffered explicit methodology"/>
    <n v="9900"/>
    <n v="1870"/>
    <x v="2"/>
    <n v="75"/>
    <s v="US"/>
    <s v="USD"/>
    <x v="350"/>
    <n v="1415685600"/>
    <b v="0"/>
    <b v="1"/>
    <s v="theater/plays"/>
    <n v="19"/>
    <n v="2493.33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x v="351"/>
    <n v="1288933200"/>
    <b v="0"/>
    <b v="1"/>
    <s v="film &amp; video/documentary"/>
    <n v="277"/>
    <n v="6987.38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x v="352"/>
    <n v="1363237200"/>
    <b v="0"/>
    <b v="1"/>
    <s v="film &amp; video/television"/>
    <n v="273"/>
    <n v="9573.379999999999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x v="353"/>
    <n v="1555822800"/>
    <b v="0"/>
    <b v="0"/>
    <s v="theater/plays"/>
    <n v="159"/>
    <n v="2999.75"/>
    <x v="3"/>
    <s v="plays"/>
    <x v="353"/>
    <d v="2019-04-21T05:00:00"/>
  </r>
  <r>
    <n v="371"/>
    <s v="Nolan, Smith and Sanchez"/>
    <s v="Multi-channeled logistical matrices"/>
    <n v="189200"/>
    <n v="128410"/>
    <x v="2"/>
    <n v="2176"/>
    <s v="US"/>
    <s v="USD"/>
    <x v="354"/>
    <n v="1427778000"/>
    <b v="0"/>
    <b v="0"/>
    <s v="theater/plays"/>
    <n v="68"/>
    <n v="5901.19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x v="355"/>
    <n v="1422424800"/>
    <b v="0"/>
    <b v="1"/>
    <s v="film &amp; video/documentary"/>
    <n v="1592"/>
    <n v="8475.74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x v="356"/>
    <n v="1503637200"/>
    <b v="0"/>
    <b v="0"/>
    <s v="theater/plays"/>
    <n v="730"/>
    <n v="7801.09"/>
    <x v="3"/>
    <s v="plays"/>
    <x v="356"/>
    <d v="2017-08-25T05:00:00"/>
  </r>
  <r>
    <n v="374"/>
    <s v="Marshall Inc"/>
    <s v="Open-source multi-tasking data-warehouse"/>
    <n v="167400"/>
    <n v="22073"/>
    <x v="2"/>
    <n v="441"/>
    <s v="US"/>
    <s v="USD"/>
    <x v="357"/>
    <n v="1547618400"/>
    <b v="0"/>
    <b v="1"/>
    <s v="film &amp; video/documentary"/>
    <n v="13"/>
    <n v="5005.22"/>
    <x v="4"/>
    <s v="documentary"/>
    <x v="357"/>
    <d v="2019-01-16T06:00:00"/>
  </r>
  <r>
    <n v="375"/>
    <s v="Leblanc-Pineda"/>
    <s v="Future-proofed upward-trending contingency"/>
    <n v="2700"/>
    <n v="1479"/>
    <x v="2"/>
    <n v="25"/>
    <s v="US"/>
    <s v="USD"/>
    <x v="358"/>
    <n v="1449900000"/>
    <b v="0"/>
    <b v="0"/>
    <s v="music/indie rock"/>
    <n v="55"/>
    <n v="59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x v="359"/>
    <n v="1405141200"/>
    <b v="0"/>
    <b v="0"/>
    <s v="music/rock"/>
    <n v="361"/>
    <n v="9370.23"/>
    <x v="1"/>
    <s v="rock"/>
    <x v="359"/>
    <d v="2014-07-12T05:00:00"/>
  </r>
  <r>
    <n v="377"/>
    <s v="Klein, Stark and Livingston"/>
    <s v="Phased methodical initiative"/>
    <n v="49700"/>
    <n v="5098"/>
    <x v="2"/>
    <n v="127"/>
    <s v="US"/>
    <s v="USD"/>
    <x v="12"/>
    <n v="1572933600"/>
    <b v="0"/>
    <b v="0"/>
    <s v="theater/plays"/>
    <n v="10"/>
    <n v="4014.17"/>
    <x v="3"/>
    <s v="plays"/>
    <x v="12"/>
    <d v="2019-11-05T06:00:00"/>
  </r>
  <r>
    <n v="378"/>
    <s v="Fleming-Oliver"/>
    <s v="Managed stable function"/>
    <n v="178200"/>
    <n v="24882"/>
    <x v="2"/>
    <n v="355"/>
    <s v="US"/>
    <s v="USD"/>
    <x v="360"/>
    <n v="1530162000"/>
    <b v="0"/>
    <b v="0"/>
    <s v="film &amp; video/documentary"/>
    <n v="14"/>
    <n v="7009.01"/>
    <x v="4"/>
    <s v="documentary"/>
    <x v="360"/>
    <d v="2018-06-28T05:00:00"/>
  </r>
  <r>
    <n v="379"/>
    <s v="Reilly, Aguirre and Johnson"/>
    <s v="Realigned clear-thinking migration"/>
    <n v="7200"/>
    <n v="2912"/>
    <x v="2"/>
    <n v="44"/>
    <s v="GB"/>
    <s v="GBP"/>
    <x v="361"/>
    <n v="1320904800"/>
    <b v="0"/>
    <b v="0"/>
    <s v="theater/plays"/>
    <n v="40"/>
    <n v="6618.18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x v="362"/>
    <n v="1372395600"/>
    <b v="0"/>
    <b v="0"/>
    <s v="theater/plays"/>
    <n v="160"/>
    <n v="4771.43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x v="363"/>
    <n v="1437714000"/>
    <b v="0"/>
    <b v="0"/>
    <s v="theater/plays"/>
    <n v="184"/>
    <n v="6289.68"/>
    <x v="3"/>
    <s v="plays"/>
    <x v="363"/>
    <d v="2015-07-24T05:00:00"/>
  </r>
  <r>
    <n v="382"/>
    <s v="King Ltd"/>
    <s v="Visionary systemic process improvement"/>
    <n v="9100"/>
    <n v="5803"/>
    <x v="2"/>
    <n v="67"/>
    <s v="US"/>
    <s v="USD"/>
    <x v="364"/>
    <n v="1509771600"/>
    <b v="0"/>
    <b v="0"/>
    <s v="photography/photography books"/>
    <n v="64"/>
    <n v="8661.19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x v="210"/>
    <n v="1550556000"/>
    <b v="0"/>
    <b v="1"/>
    <s v="food/food trucks"/>
    <n v="225"/>
    <n v="7512.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x v="365"/>
    <n v="1489039200"/>
    <b v="1"/>
    <b v="1"/>
    <s v="film &amp; video/documentary"/>
    <n v="172"/>
    <n v="4100.42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x v="366"/>
    <n v="1556600400"/>
    <b v="0"/>
    <b v="0"/>
    <s v="publishing/nonfiction"/>
    <n v="146"/>
    <n v="5000.79"/>
    <x v="5"/>
    <s v="nonfiction"/>
    <x v="366"/>
    <d v="2019-04-30T05:00:00"/>
  </r>
  <r>
    <n v="386"/>
    <s v="Gardner Group"/>
    <s v="Progressive 5thgeneration customer loyalty"/>
    <n v="135500"/>
    <n v="103554"/>
    <x v="2"/>
    <n v="1068"/>
    <s v="US"/>
    <s v="USD"/>
    <x v="367"/>
    <n v="1278565200"/>
    <b v="0"/>
    <b v="0"/>
    <s v="theater/plays"/>
    <n v="76"/>
    <n v="9696.07"/>
    <x v="3"/>
    <s v="plays"/>
    <x v="367"/>
    <d v="2010-07-08T05:00:00"/>
  </r>
  <r>
    <n v="387"/>
    <s v="Flores-Lambert"/>
    <s v="Triple-buffered logistical frame"/>
    <n v="109000"/>
    <n v="42795"/>
    <x v="2"/>
    <n v="424"/>
    <s v="US"/>
    <s v="USD"/>
    <x v="368"/>
    <n v="1339909200"/>
    <b v="0"/>
    <b v="0"/>
    <s v="technology/wearables"/>
    <n v="39"/>
    <n v="10093.16"/>
    <x v="2"/>
    <s v="wearables"/>
    <x v="368"/>
    <d v="2012-06-17T05:00:00"/>
  </r>
  <r>
    <n v="388"/>
    <s v="Cruz Ltd"/>
    <s v="Exclusive dynamic adapter"/>
    <n v="114800"/>
    <n v="12938"/>
    <x v="4"/>
    <n v="145"/>
    <s v="CH"/>
    <s v="CHF"/>
    <x v="369"/>
    <n v="1325829600"/>
    <b v="0"/>
    <b v="0"/>
    <s v="music/indie rock"/>
    <n v="11"/>
    <n v="8922.76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x v="370"/>
    <n v="1290578400"/>
    <b v="0"/>
    <b v="0"/>
    <s v="theater/plays"/>
    <n v="122"/>
    <n v="8797.92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x v="371"/>
    <n v="1380344400"/>
    <b v="0"/>
    <b v="0"/>
    <s v="photography/photography books"/>
    <n v="187"/>
    <n v="8954"/>
    <x v="7"/>
    <s v="photography books"/>
    <x v="371"/>
    <d v="2013-09-28T05:00:00"/>
  </r>
  <r>
    <n v="391"/>
    <s v="Miller-Patel"/>
    <s v="Mandatory uniform strategy"/>
    <n v="60400"/>
    <n v="4393"/>
    <x v="2"/>
    <n v="151"/>
    <s v="US"/>
    <s v="USD"/>
    <x v="287"/>
    <n v="1389852000"/>
    <b v="0"/>
    <b v="0"/>
    <s v="publishing/nonfiction"/>
    <n v="7"/>
    <n v="2909.27"/>
    <x v="5"/>
    <s v="nonfiction"/>
    <x v="287"/>
    <d v="2014-01-16T06:00:00"/>
  </r>
  <r>
    <n v="392"/>
    <s v="Hernandez-Grimes"/>
    <s v="Profit-focused zero administration forecast"/>
    <n v="102900"/>
    <n v="67546"/>
    <x v="2"/>
    <n v="1608"/>
    <s v="US"/>
    <s v="USD"/>
    <x v="372"/>
    <n v="1294466400"/>
    <b v="0"/>
    <b v="0"/>
    <s v="technology/wearables"/>
    <n v="66"/>
    <n v="4200.62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x v="373"/>
    <n v="1500354000"/>
    <b v="0"/>
    <b v="0"/>
    <s v="music/jazz"/>
    <n v="229"/>
    <n v="4700.49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x v="374"/>
    <n v="1375938000"/>
    <b v="0"/>
    <b v="1"/>
    <s v="film &amp; video/documentary"/>
    <n v="469"/>
    <n v="11044.12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x v="375"/>
    <n v="1323410400"/>
    <b v="1"/>
    <b v="0"/>
    <s v="theater/plays"/>
    <n v="130"/>
    <n v="4199.09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x v="376"/>
    <n v="1539406800"/>
    <b v="0"/>
    <b v="0"/>
    <s v="film &amp; video/drama"/>
    <n v="167"/>
    <n v="4801.25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x v="377"/>
    <n v="1369803600"/>
    <b v="0"/>
    <b v="0"/>
    <s v="music/rock"/>
    <n v="174"/>
    <n v="3101.98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x v="378"/>
    <n v="1525928400"/>
    <b v="0"/>
    <b v="1"/>
    <s v="film &amp; video/animation"/>
    <n v="718"/>
    <n v="9920.33"/>
    <x v="4"/>
    <s v="animation"/>
    <x v="378"/>
    <d v="2018-05-10T05:00:00"/>
  </r>
  <r>
    <n v="399"/>
    <s v="Acosta, Mullins and Morris"/>
    <s v="Pre-emptive interactive model"/>
    <n v="97300"/>
    <n v="62127"/>
    <x v="2"/>
    <n v="941"/>
    <s v="US"/>
    <s v="USD"/>
    <x v="379"/>
    <n v="1297231200"/>
    <b v="0"/>
    <b v="0"/>
    <s v="music/indie rock"/>
    <n v="64"/>
    <n v="6602.23"/>
    <x v="1"/>
    <s v="indie rock"/>
    <x v="379"/>
    <d v="2011-02-09T06:00:00"/>
  </r>
  <r>
    <n v="400"/>
    <s v="Bell PLC"/>
    <s v="Ergonomic eco-centric open architecture"/>
    <n v="100"/>
    <n v="2"/>
    <x v="2"/>
    <n v="1"/>
    <s v="US"/>
    <s v="USD"/>
    <x v="380"/>
    <n v="1378530000"/>
    <b v="0"/>
    <b v="1"/>
    <s v="photography/photography books"/>
    <n v="2"/>
    <n v="200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x v="381"/>
    <n v="1572152400"/>
    <b v="0"/>
    <b v="0"/>
    <s v="theater/plays"/>
    <n v="1530"/>
    <n v="4606.0200000000004"/>
    <x v="3"/>
    <s v="plays"/>
    <x v="381"/>
    <d v="2019-10-27T05:00:00"/>
  </r>
  <r>
    <n v="402"/>
    <s v="Ruiz, Richardson and Cole"/>
    <s v="Team-oriented static interface"/>
    <n v="7300"/>
    <n v="2946"/>
    <x v="2"/>
    <n v="40"/>
    <s v="US"/>
    <s v="USD"/>
    <x v="382"/>
    <n v="1329890400"/>
    <b v="0"/>
    <b v="1"/>
    <s v="film &amp; video/shorts"/>
    <n v="40"/>
    <n v="7365"/>
    <x v="4"/>
    <s v="shorts"/>
    <x v="382"/>
    <d v="2012-02-22T06:00:00"/>
  </r>
  <r>
    <n v="403"/>
    <s v="Leonard-Mcclain"/>
    <s v="Virtual foreground throughput"/>
    <n v="195800"/>
    <n v="168820"/>
    <x v="2"/>
    <n v="3015"/>
    <s v="CA"/>
    <s v="CAD"/>
    <x v="125"/>
    <n v="1276750800"/>
    <b v="0"/>
    <b v="1"/>
    <s v="theater/plays"/>
    <n v="86"/>
    <n v="5599.34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x v="383"/>
    <n v="1510898400"/>
    <b v="0"/>
    <b v="0"/>
    <s v="theater/plays"/>
    <n v="316"/>
    <n v="6898.57"/>
    <x v="3"/>
    <s v="plays"/>
    <x v="383"/>
    <d v="2017-11-17T06:00:00"/>
  </r>
  <r>
    <n v="405"/>
    <s v="Lee LLC"/>
    <s v="Synchronized secondary analyzer"/>
    <n v="29600"/>
    <n v="26527"/>
    <x v="2"/>
    <n v="435"/>
    <s v="US"/>
    <s v="USD"/>
    <x v="384"/>
    <n v="1532408400"/>
    <b v="0"/>
    <b v="0"/>
    <s v="theater/plays"/>
    <n v="90"/>
    <n v="6098.16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x v="385"/>
    <n v="1360562400"/>
    <b v="1"/>
    <b v="0"/>
    <s v="film &amp; video/documentary"/>
    <n v="182"/>
    <n v="11098.14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x v="386"/>
    <n v="1571547600"/>
    <b v="0"/>
    <b v="0"/>
    <s v="theater/plays"/>
    <n v="356"/>
    <n v="2500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x v="387"/>
    <n v="1468126800"/>
    <b v="0"/>
    <b v="0"/>
    <s v="film &amp; video/documentary"/>
    <n v="132"/>
    <n v="7875.97"/>
    <x v="4"/>
    <s v="documentary"/>
    <x v="387"/>
    <d v="2016-07-10T05:00:00"/>
  </r>
  <r>
    <n v="409"/>
    <s v="Stewart LLC"/>
    <s v="Secured asymmetric projection"/>
    <n v="135600"/>
    <n v="62804"/>
    <x v="2"/>
    <n v="714"/>
    <s v="US"/>
    <s v="USD"/>
    <x v="388"/>
    <n v="1492837200"/>
    <b v="0"/>
    <b v="0"/>
    <s v="music/rock"/>
    <n v="46"/>
    <n v="8796.08"/>
    <x v="1"/>
    <s v="rock"/>
    <x v="388"/>
    <d v="2017-04-22T05:00:00"/>
  </r>
  <r>
    <n v="410"/>
    <s v="Mcmillan Group"/>
    <s v="Advanced cohesive Graphic Interface"/>
    <n v="153700"/>
    <n v="55536"/>
    <x v="3"/>
    <n v="1111"/>
    <s v="US"/>
    <s v="USD"/>
    <x v="277"/>
    <n v="1430197200"/>
    <b v="0"/>
    <b v="0"/>
    <s v="games/mobile games"/>
    <n v="36"/>
    <n v="4998.74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x v="389"/>
    <n v="1496206800"/>
    <b v="0"/>
    <b v="0"/>
    <s v="theater/plays"/>
    <n v="105"/>
    <n v="9952.44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x v="390"/>
    <n v="1389592800"/>
    <b v="0"/>
    <b v="0"/>
    <s v="publishing/fiction"/>
    <n v="669"/>
    <n v="10482.09"/>
    <x v="5"/>
    <s v="fiction"/>
    <x v="390"/>
    <d v="2014-01-13T06:00:00"/>
  </r>
  <r>
    <n v="413"/>
    <s v="Rush-Bowers"/>
    <s v="Persevering analyzing extranet"/>
    <n v="189500"/>
    <n v="117628"/>
    <x v="3"/>
    <n v="1089"/>
    <s v="US"/>
    <s v="USD"/>
    <x v="391"/>
    <n v="1545631200"/>
    <b v="0"/>
    <b v="0"/>
    <s v="film &amp; video/animation"/>
    <n v="62"/>
    <n v="10801.47"/>
    <x v="4"/>
    <s v="animation"/>
    <x v="391"/>
    <d v="2018-12-24T06:00:00"/>
  </r>
  <r>
    <n v="414"/>
    <s v="Davis and Sons"/>
    <s v="Innovative human-resource migration"/>
    <n v="188200"/>
    <n v="159405"/>
    <x v="2"/>
    <n v="5497"/>
    <s v="US"/>
    <s v="USD"/>
    <x v="392"/>
    <n v="1272430800"/>
    <b v="0"/>
    <b v="1"/>
    <s v="food/food trucks"/>
    <n v="85"/>
    <n v="2899.85"/>
    <x v="0"/>
    <s v="food trucks"/>
    <x v="392"/>
    <d v="2010-04-28T05:00:00"/>
  </r>
  <r>
    <n v="415"/>
    <s v="Anderson-Pham"/>
    <s v="Intuitive needs-based monitoring"/>
    <n v="113500"/>
    <n v="12552"/>
    <x v="2"/>
    <n v="418"/>
    <s v="US"/>
    <s v="USD"/>
    <x v="393"/>
    <n v="1327903200"/>
    <b v="0"/>
    <b v="0"/>
    <s v="theater/plays"/>
    <n v="11"/>
    <n v="3002.87"/>
    <x v="3"/>
    <s v="plays"/>
    <x v="393"/>
    <d v="2012-01-30T06:00:00"/>
  </r>
  <r>
    <n v="416"/>
    <s v="Stewart-Coleman"/>
    <s v="Customer-focused disintermediate toolset"/>
    <n v="134600"/>
    <n v="59007"/>
    <x v="2"/>
    <n v="1439"/>
    <s v="US"/>
    <s v="USD"/>
    <x v="394"/>
    <n v="1296021600"/>
    <b v="0"/>
    <b v="1"/>
    <s v="film &amp; video/documentary"/>
    <n v="44"/>
    <n v="4100.5600000000004"/>
    <x v="4"/>
    <s v="documentary"/>
    <x v="394"/>
    <d v="2011-01-26T06:00:00"/>
  </r>
  <r>
    <n v="417"/>
    <s v="Bradshaw, Smith and Ryan"/>
    <s v="Upgradable 24/7 emulation"/>
    <n v="1700"/>
    <n v="943"/>
    <x v="2"/>
    <n v="15"/>
    <s v="US"/>
    <s v="USD"/>
    <x v="395"/>
    <n v="1543298400"/>
    <b v="0"/>
    <b v="0"/>
    <s v="theater/plays"/>
    <n v="55"/>
    <n v="6286.67"/>
    <x v="3"/>
    <s v="plays"/>
    <x v="395"/>
    <d v="2018-11-27T06:00:00"/>
  </r>
  <r>
    <n v="418"/>
    <s v="Jackson PLC"/>
    <s v="Quality-focused client-server core"/>
    <n v="163700"/>
    <n v="93963"/>
    <x v="2"/>
    <n v="1999"/>
    <s v="CA"/>
    <s v="CAD"/>
    <x v="396"/>
    <n v="1336366800"/>
    <b v="0"/>
    <b v="0"/>
    <s v="film &amp; video/documentary"/>
    <n v="57"/>
    <n v="4700.5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x v="397"/>
    <n v="1325052000"/>
    <b v="0"/>
    <b v="0"/>
    <s v="technology/web"/>
    <n v="123"/>
    <n v="2699.77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x v="398"/>
    <n v="1499576400"/>
    <b v="0"/>
    <b v="0"/>
    <s v="theater/plays"/>
    <n v="128"/>
    <n v="6832.98"/>
    <x v="3"/>
    <s v="plays"/>
    <x v="398"/>
    <d v="2017-07-09T05:00:00"/>
  </r>
  <r>
    <n v="421"/>
    <s v="Thomas-Lopez"/>
    <s v="User-centric fault-tolerant archive"/>
    <n v="9400"/>
    <n v="6015"/>
    <x v="2"/>
    <n v="118"/>
    <s v="US"/>
    <s v="USD"/>
    <x v="399"/>
    <n v="1501304400"/>
    <b v="0"/>
    <b v="1"/>
    <s v="technology/wearables"/>
    <n v="64"/>
    <n v="5097.46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x v="400"/>
    <n v="1273208400"/>
    <b v="0"/>
    <b v="1"/>
    <s v="theater/plays"/>
    <n v="127"/>
    <n v="5402.44"/>
    <x v="3"/>
    <s v="plays"/>
    <x v="400"/>
    <d v="2010-05-07T05:00:00"/>
  </r>
  <r>
    <n v="423"/>
    <s v="Jones-Riddle"/>
    <s v="Self-enabling real-time definition"/>
    <n v="147800"/>
    <n v="15723"/>
    <x v="2"/>
    <n v="162"/>
    <s v="US"/>
    <s v="USD"/>
    <x v="116"/>
    <n v="1316840400"/>
    <b v="0"/>
    <b v="1"/>
    <s v="food/food trucks"/>
    <n v="11"/>
    <n v="9705.56"/>
    <x v="0"/>
    <s v="food trucks"/>
    <x v="116"/>
    <d v="2011-09-24T05:00:00"/>
  </r>
  <r>
    <n v="424"/>
    <s v="Schmidt-Gomez"/>
    <s v="User-centric impactful projection"/>
    <n v="5100"/>
    <n v="2064"/>
    <x v="2"/>
    <n v="83"/>
    <s v="US"/>
    <s v="USD"/>
    <x v="401"/>
    <n v="1524546000"/>
    <b v="0"/>
    <b v="0"/>
    <s v="music/indie rock"/>
    <n v="40"/>
    <n v="2486.75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x v="402"/>
    <n v="1438578000"/>
    <b v="0"/>
    <b v="0"/>
    <s v="photography/photography books"/>
    <n v="288"/>
    <n v="8442.39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x v="403"/>
    <n v="1362549600"/>
    <b v="0"/>
    <b v="0"/>
    <s v="theater/plays"/>
    <n v="573"/>
    <n v="4709.13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x v="404"/>
    <n v="1413349200"/>
    <b v="0"/>
    <b v="1"/>
    <s v="theater/plays"/>
    <n v="113"/>
    <n v="7799.6"/>
    <x v="3"/>
    <s v="plays"/>
    <x v="404"/>
    <d v="2014-10-15T05:00:00"/>
  </r>
  <r>
    <n v="428"/>
    <s v="Mayer-Richmond"/>
    <s v="Progressive zero-defect capability"/>
    <n v="101400"/>
    <n v="47037"/>
    <x v="2"/>
    <n v="747"/>
    <s v="US"/>
    <s v="USD"/>
    <x v="405"/>
    <n v="1298008800"/>
    <b v="0"/>
    <b v="0"/>
    <s v="film &amp; video/animation"/>
    <n v="46"/>
    <n v="6296.79"/>
    <x v="4"/>
    <s v="animation"/>
    <x v="405"/>
    <d v="2011-02-18T06:00:00"/>
  </r>
  <r>
    <n v="429"/>
    <s v="Robles Ltd"/>
    <s v="Right-sized demand-driven adapter"/>
    <n v="191000"/>
    <n v="173191"/>
    <x v="4"/>
    <n v="2138"/>
    <s v="US"/>
    <s v="USD"/>
    <x v="406"/>
    <n v="1394427600"/>
    <b v="0"/>
    <b v="1"/>
    <s v="photography/photography books"/>
    <n v="91"/>
    <n v="8100.61"/>
    <x v="7"/>
    <s v="photography books"/>
    <x v="406"/>
    <d v="2014-03-10T05:00:00"/>
  </r>
  <r>
    <n v="430"/>
    <s v="Cochran Ltd"/>
    <s v="Re-engineered attitude-oriented frame"/>
    <n v="8100"/>
    <n v="5487"/>
    <x v="2"/>
    <n v="84"/>
    <s v="US"/>
    <s v="USD"/>
    <x v="407"/>
    <n v="1572670800"/>
    <b v="0"/>
    <b v="0"/>
    <s v="theater/plays"/>
    <n v="68"/>
    <n v="6532.14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x v="408"/>
    <n v="1531112400"/>
    <b v="1"/>
    <b v="0"/>
    <s v="theater/plays"/>
    <n v="192"/>
    <n v="10443.620000000001"/>
    <x v="3"/>
    <s v="plays"/>
    <x v="408"/>
    <d v="2018-07-09T05:00:00"/>
  </r>
  <r>
    <n v="432"/>
    <s v="Harper-Bryan"/>
    <s v="Re-contextualized dedicated hardware"/>
    <n v="7700"/>
    <n v="6369"/>
    <x v="2"/>
    <n v="91"/>
    <s v="US"/>
    <s v="USD"/>
    <x v="409"/>
    <n v="1400734800"/>
    <b v="0"/>
    <b v="0"/>
    <s v="theater/plays"/>
    <n v="83"/>
    <n v="6998.9"/>
    <x v="3"/>
    <s v="plays"/>
    <x v="409"/>
    <d v="2014-05-22T05:00:00"/>
  </r>
  <r>
    <n v="433"/>
    <s v="Potter, Harper and Everett"/>
    <s v="Decentralized composite paradigm"/>
    <n v="121400"/>
    <n v="65755"/>
    <x v="2"/>
    <n v="792"/>
    <s v="US"/>
    <s v="USD"/>
    <x v="410"/>
    <n v="1386741600"/>
    <b v="0"/>
    <b v="1"/>
    <s v="film &amp; video/documentary"/>
    <n v="54"/>
    <n v="8302.4"/>
    <x v="4"/>
    <s v="documentary"/>
    <x v="410"/>
    <d v="2013-12-11T06:00:00"/>
  </r>
  <r>
    <n v="434"/>
    <s v="Floyd-Sims"/>
    <s v="Cloned transitional hierarchy"/>
    <n v="5400"/>
    <n v="903"/>
    <x v="4"/>
    <n v="10"/>
    <s v="CA"/>
    <s v="CAD"/>
    <x v="411"/>
    <n v="1481781600"/>
    <b v="1"/>
    <b v="0"/>
    <s v="theater/plays"/>
    <n v="17"/>
    <n v="9030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x v="412"/>
    <n v="1419660000"/>
    <b v="0"/>
    <b v="1"/>
    <s v="theater/plays"/>
    <n v="117"/>
    <n v="10398.129999999999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x v="413"/>
    <n v="1555822800"/>
    <b v="0"/>
    <b v="0"/>
    <s v="music/jazz"/>
    <n v="1052"/>
    <n v="5493.17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x v="414"/>
    <n v="1442379600"/>
    <b v="0"/>
    <b v="1"/>
    <s v="film &amp; video/animation"/>
    <n v="123"/>
    <n v="5192.1899999999996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x v="415"/>
    <n v="1364965200"/>
    <b v="0"/>
    <b v="0"/>
    <s v="theater/plays"/>
    <n v="179"/>
    <n v="6002.83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x v="416"/>
    <n v="1479016800"/>
    <b v="0"/>
    <b v="0"/>
    <s v="film &amp; video/science fiction"/>
    <n v="355"/>
    <n v="4400.3500000000004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x v="417"/>
    <n v="1499662800"/>
    <b v="0"/>
    <b v="0"/>
    <s v="film &amp; video/television"/>
    <n v="162"/>
    <n v="5300.35"/>
    <x v="4"/>
    <s v="television"/>
    <x v="417"/>
    <d v="2017-07-10T05:00:00"/>
  </r>
  <r>
    <n v="441"/>
    <s v="Rodriguez-West"/>
    <s v="Automated optimal function"/>
    <n v="7000"/>
    <n v="1744"/>
    <x v="2"/>
    <n v="32"/>
    <s v="US"/>
    <s v="USD"/>
    <x v="418"/>
    <n v="1337835600"/>
    <b v="0"/>
    <b v="0"/>
    <s v="technology/wearables"/>
    <n v="25"/>
    <n v="5450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x v="419"/>
    <n v="1505710800"/>
    <b v="0"/>
    <b v="0"/>
    <s v="theater/plays"/>
    <n v="199"/>
    <n v="7504.2"/>
    <x v="3"/>
    <s v="plays"/>
    <x v="419"/>
    <d v="2017-09-18T05:00:00"/>
  </r>
  <r>
    <n v="443"/>
    <s v="Clark-Bowman"/>
    <s v="Stand-alone user-facing service-desk"/>
    <n v="9300"/>
    <n v="3232"/>
    <x v="4"/>
    <n v="90"/>
    <s v="US"/>
    <s v="USD"/>
    <x v="420"/>
    <n v="1287464400"/>
    <b v="0"/>
    <b v="0"/>
    <s v="theater/plays"/>
    <n v="35"/>
    <n v="3591.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x v="421"/>
    <n v="1311656400"/>
    <b v="0"/>
    <b v="1"/>
    <s v="music/indie rock"/>
    <n v="176"/>
    <n v="3695.27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x v="422"/>
    <n v="1293170400"/>
    <b v="0"/>
    <b v="1"/>
    <s v="theater/plays"/>
    <n v="511"/>
    <n v="6317.06"/>
    <x v="3"/>
    <s v="plays"/>
    <x v="422"/>
    <d v="2010-12-24T06:00:00"/>
  </r>
  <r>
    <n v="446"/>
    <s v="Martin, Martin and Solis"/>
    <s v="Assimilated uniform methodology"/>
    <n v="6800"/>
    <n v="5579"/>
    <x v="2"/>
    <n v="186"/>
    <s v="US"/>
    <s v="USD"/>
    <x v="423"/>
    <n v="1355983200"/>
    <b v="0"/>
    <b v="0"/>
    <s v="technology/wearables"/>
    <n v="82"/>
    <n v="2999.46"/>
    <x v="2"/>
    <s v="wearables"/>
    <x v="423"/>
    <d v="2012-12-20T06:00:00"/>
  </r>
  <r>
    <n v="447"/>
    <s v="Harrington-Harper"/>
    <s v="Self-enabling next generation algorithm"/>
    <n v="155200"/>
    <n v="37754"/>
    <x v="4"/>
    <n v="439"/>
    <s v="GB"/>
    <s v="GBP"/>
    <x v="424"/>
    <n v="1515045600"/>
    <b v="0"/>
    <b v="0"/>
    <s v="film &amp; video/television"/>
    <n v="24"/>
    <n v="8600"/>
    <x v="4"/>
    <s v="television"/>
    <x v="424"/>
    <d v="2018-01-04T06:00:00"/>
  </r>
  <r>
    <n v="448"/>
    <s v="Price and Sons"/>
    <s v="Object-based demand-driven strategy"/>
    <n v="89900"/>
    <n v="45384"/>
    <x v="2"/>
    <n v="605"/>
    <s v="US"/>
    <s v="USD"/>
    <x v="425"/>
    <n v="1366088400"/>
    <b v="0"/>
    <b v="1"/>
    <s v="games/video games"/>
    <n v="50"/>
    <n v="7501.49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x v="426"/>
    <n v="1553317200"/>
    <b v="0"/>
    <b v="0"/>
    <s v="games/video games"/>
    <n v="967"/>
    <n v="10119.77"/>
    <x v="6"/>
    <s v="video games"/>
    <x v="426"/>
    <d v="2019-03-23T05:00:00"/>
  </r>
  <r>
    <n v="450"/>
    <s v="Delgado-Hatfield"/>
    <s v="Up-sized composite success"/>
    <n v="100"/>
    <n v="4"/>
    <x v="2"/>
    <n v="1"/>
    <s v="CA"/>
    <s v="CAD"/>
    <x v="427"/>
    <n v="1542088800"/>
    <b v="0"/>
    <b v="0"/>
    <s v="film &amp; video/animation"/>
    <n v="4"/>
    <n v="400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x v="428"/>
    <n v="1503118800"/>
    <b v="0"/>
    <b v="0"/>
    <s v="music/rock"/>
    <n v="123"/>
    <n v="2900.13"/>
    <x v="1"/>
    <s v="rock"/>
    <x v="428"/>
    <d v="2017-08-19T05:00:00"/>
  </r>
  <r>
    <n v="452"/>
    <s v="Morris Group"/>
    <s v="Realigned impactful artificial intelligence"/>
    <n v="4800"/>
    <n v="3045"/>
    <x v="2"/>
    <n v="31"/>
    <s v="US"/>
    <s v="USD"/>
    <x v="429"/>
    <n v="1278478800"/>
    <b v="0"/>
    <b v="0"/>
    <s v="film &amp; video/drama"/>
    <n v="63"/>
    <n v="9822.58"/>
    <x v="4"/>
    <s v="drama"/>
    <x v="429"/>
    <d v="2010-07-07T05:00:00"/>
  </r>
  <r>
    <n v="453"/>
    <s v="Saunders Ltd"/>
    <s v="Multi-layered multi-tasking secured line"/>
    <n v="182400"/>
    <n v="102749"/>
    <x v="2"/>
    <n v="1181"/>
    <s v="US"/>
    <s v="USD"/>
    <x v="411"/>
    <n v="1484114400"/>
    <b v="0"/>
    <b v="0"/>
    <s v="film &amp; video/science fiction"/>
    <n v="56"/>
    <n v="8700.17"/>
    <x v="4"/>
    <s v="science fiction"/>
    <x v="411"/>
    <d v="2017-01-11T06:00:00"/>
  </r>
  <r>
    <n v="454"/>
    <s v="Woods Inc"/>
    <s v="Upgradable upward-trending portal"/>
    <n v="4000"/>
    <n v="1763"/>
    <x v="2"/>
    <n v="39"/>
    <s v="US"/>
    <s v="USD"/>
    <x v="430"/>
    <n v="1385445600"/>
    <b v="0"/>
    <b v="1"/>
    <s v="film &amp; video/drama"/>
    <n v="44"/>
    <n v="4520.51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x v="431"/>
    <n v="1318741200"/>
    <b v="0"/>
    <b v="0"/>
    <s v="theater/plays"/>
    <n v="118"/>
    <n v="3700.13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x v="432"/>
    <n v="1518242400"/>
    <b v="0"/>
    <b v="1"/>
    <s v="music/indie rock"/>
    <n v="104"/>
    <n v="9497.69"/>
    <x v="1"/>
    <s v="indie rock"/>
    <x v="432"/>
    <d v="2018-02-10T06:00:00"/>
  </r>
  <r>
    <n v="457"/>
    <s v="Sheppard, Smith and Spence"/>
    <s v="Cloned asymmetric functionalities"/>
    <n v="5000"/>
    <n v="1332"/>
    <x v="2"/>
    <n v="46"/>
    <s v="US"/>
    <s v="USD"/>
    <x v="433"/>
    <n v="1476594000"/>
    <b v="0"/>
    <b v="0"/>
    <s v="theater/plays"/>
    <n v="27"/>
    <n v="2895.65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x v="434"/>
    <n v="1273554000"/>
    <b v="0"/>
    <b v="0"/>
    <s v="theater/plays"/>
    <n v="351"/>
    <n v="5599.34"/>
    <x v="3"/>
    <s v="plays"/>
    <x v="434"/>
    <d v="2010-05-11T05:00:00"/>
  </r>
  <r>
    <n v="459"/>
    <s v="Lane, Ryan and Chapman"/>
    <s v="Switchable demand-driven help-desk"/>
    <n v="6300"/>
    <n v="5674"/>
    <x v="2"/>
    <n v="105"/>
    <s v="US"/>
    <s v="USD"/>
    <x v="435"/>
    <n v="1421906400"/>
    <b v="0"/>
    <b v="0"/>
    <s v="film &amp; video/documentary"/>
    <n v="90"/>
    <n v="5403.81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x v="8"/>
    <n v="1281589200"/>
    <b v="0"/>
    <b v="0"/>
    <s v="theater/plays"/>
    <n v="172"/>
    <n v="82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x v="436"/>
    <n v="1400389200"/>
    <b v="0"/>
    <b v="0"/>
    <s v="film &amp; video/drama"/>
    <n v="141"/>
    <n v="6699.71"/>
    <x v="4"/>
    <s v="drama"/>
    <x v="436"/>
    <d v="2014-05-18T05:00:00"/>
  </r>
  <r>
    <n v="462"/>
    <s v="Wang-Rodriguez"/>
    <s v="Total multimedia website"/>
    <n v="188800"/>
    <n v="57734"/>
    <x v="2"/>
    <n v="535"/>
    <s v="US"/>
    <s v="USD"/>
    <x v="385"/>
    <n v="1362808800"/>
    <b v="0"/>
    <b v="0"/>
    <s v="games/mobile games"/>
    <n v="31"/>
    <n v="10791.4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x v="437"/>
    <n v="1388815200"/>
    <b v="0"/>
    <b v="0"/>
    <s v="film &amp; video/animation"/>
    <n v="108"/>
    <n v="6900.95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x v="438"/>
    <n v="1519538400"/>
    <b v="0"/>
    <b v="0"/>
    <s v="theater/plays"/>
    <n v="133"/>
    <n v="3900.66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x v="439"/>
    <n v="1517810400"/>
    <b v="0"/>
    <b v="0"/>
    <s v="publishing/translations"/>
    <n v="188"/>
    <n v="11036.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x v="440"/>
    <n v="1370581200"/>
    <b v="0"/>
    <b v="1"/>
    <s v="technology/wearables"/>
    <n v="332"/>
    <n v="9485.709999999999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x v="441"/>
    <n v="1448863200"/>
    <b v="0"/>
    <b v="1"/>
    <s v="technology/web"/>
    <n v="575"/>
    <n v="5793.53"/>
    <x v="2"/>
    <s v="web"/>
    <x v="441"/>
    <d v="2015-11-30T06:00:00"/>
  </r>
  <r>
    <n v="468"/>
    <s v="Hughes Inc"/>
    <s v="Streamlined neutral analyzer"/>
    <n v="4000"/>
    <n v="1620"/>
    <x v="2"/>
    <n v="16"/>
    <s v="US"/>
    <s v="USD"/>
    <x v="442"/>
    <n v="1556600400"/>
    <b v="0"/>
    <b v="0"/>
    <s v="theater/plays"/>
    <n v="41"/>
    <n v="101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x v="443"/>
    <n v="1432098000"/>
    <b v="0"/>
    <b v="0"/>
    <s v="film &amp; video/drama"/>
    <n v="184"/>
    <n v="6495.6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x v="315"/>
    <n v="1482127200"/>
    <b v="0"/>
    <b v="0"/>
    <s v="technology/wearables"/>
    <n v="286"/>
    <n v="2700.5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x v="444"/>
    <n v="1335934800"/>
    <b v="0"/>
    <b v="1"/>
    <s v="food/food trucks"/>
    <n v="319"/>
    <n v="5097.42"/>
    <x v="0"/>
    <s v="food trucks"/>
    <x v="444"/>
    <d v="2012-05-02T05:00:00"/>
  </r>
  <r>
    <n v="472"/>
    <s v="Turner, Young and Collins"/>
    <s v="Self-enabling clear-thinking framework"/>
    <n v="153800"/>
    <n v="60342"/>
    <x v="2"/>
    <n v="575"/>
    <s v="US"/>
    <s v="USD"/>
    <x v="445"/>
    <n v="1556946000"/>
    <b v="0"/>
    <b v="0"/>
    <s v="music/rock"/>
    <n v="39"/>
    <n v="10494.26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x v="446"/>
    <n v="1530075600"/>
    <b v="0"/>
    <b v="0"/>
    <s v="music/electric music"/>
    <n v="178"/>
    <n v="8402.83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x v="447"/>
    <n v="1418796000"/>
    <b v="0"/>
    <b v="0"/>
    <s v="film &amp; video/television"/>
    <n v="365"/>
    <n v="10285.92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x v="448"/>
    <n v="1372482000"/>
    <b v="0"/>
    <b v="1"/>
    <s v="publishing/translations"/>
    <n v="114"/>
    <n v="3996.21"/>
    <x v="5"/>
    <s v="translations"/>
    <x v="448"/>
    <d v="2013-06-29T05:00:00"/>
  </r>
  <r>
    <n v="476"/>
    <s v="Murphy PLC"/>
    <s v="Optional solution-oriented instruction set"/>
    <n v="191500"/>
    <n v="57122"/>
    <x v="2"/>
    <n v="1120"/>
    <s v="US"/>
    <s v="USD"/>
    <x v="342"/>
    <n v="1534395600"/>
    <b v="0"/>
    <b v="0"/>
    <s v="publishing/fiction"/>
    <n v="30"/>
    <n v="5100.18"/>
    <x v="5"/>
    <s v="fiction"/>
    <x v="342"/>
    <d v="2018-08-16T05:00:00"/>
  </r>
  <r>
    <n v="477"/>
    <s v="Hogan, Porter and Rivera"/>
    <s v="Organic object-oriented core"/>
    <n v="8500"/>
    <n v="4613"/>
    <x v="2"/>
    <n v="113"/>
    <s v="US"/>
    <s v="USD"/>
    <x v="449"/>
    <n v="1311397200"/>
    <b v="0"/>
    <b v="0"/>
    <s v="film &amp; video/science fiction"/>
    <n v="54"/>
    <n v="4082.3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x v="450"/>
    <n v="1426914000"/>
    <b v="0"/>
    <b v="0"/>
    <s v="technology/wearables"/>
    <n v="236"/>
    <n v="5899.96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x v="451"/>
    <n v="1501477200"/>
    <b v="0"/>
    <b v="0"/>
    <s v="food/food trucks"/>
    <n v="513"/>
    <n v="7115.6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x v="452"/>
    <n v="1269061200"/>
    <b v="0"/>
    <b v="1"/>
    <s v="photography/photography books"/>
    <n v="101"/>
    <n v="9949.43"/>
    <x v="7"/>
    <s v="photography books"/>
    <x v="452"/>
    <d v="2010-03-20T05:00:00"/>
  </r>
  <r>
    <n v="481"/>
    <s v="Mcclure LLC"/>
    <s v="Sharable discrete budgetary management"/>
    <n v="196600"/>
    <n v="159931"/>
    <x v="2"/>
    <n v="1538"/>
    <s v="US"/>
    <s v="USD"/>
    <x v="453"/>
    <n v="1415772000"/>
    <b v="0"/>
    <b v="1"/>
    <s v="theater/plays"/>
    <n v="81"/>
    <n v="10398.629999999999"/>
    <x v="3"/>
    <s v="plays"/>
    <x v="453"/>
    <d v="2014-11-12T06:00:00"/>
  </r>
  <r>
    <n v="482"/>
    <s v="Martin, Russell and Baker"/>
    <s v="Focused solution-oriented instruction set"/>
    <n v="4200"/>
    <n v="689"/>
    <x v="2"/>
    <n v="9"/>
    <s v="US"/>
    <s v="USD"/>
    <x v="454"/>
    <n v="1331013600"/>
    <b v="0"/>
    <b v="1"/>
    <s v="publishing/fiction"/>
    <n v="16"/>
    <n v="7655.56"/>
    <x v="5"/>
    <s v="fiction"/>
    <x v="454"/>
    <d v="2012-03-06T06:00:00"/>
  </r>
  <r>
    <n v="483"/>
    <s v="Rice-Parker"/>
    <s v="Down-sized actuating infrastructure"/>
    <n v="91400"/>
    <n v="48236"/>
    <x v="2"/>
    <n v="554"/>
    <s v="US"/>
    <s v="USD"/>
    <x v="455"/>
    <n v="1576735200"/>
    <b v="0"/>
    <b v="0"/>
    <s v="theater/plays"/>
    <n v="53"/>
    <n v="8706.86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x v="456"/>
    <n v="1411362000"/>
    <b v="0"/>
    <b v="1"/>
    <s v="food/food trucks"/>
    <n v="260"/>
    <n v="4899.55"/>
    <x v="0"/>
    <s v="food trucks"/>
    <x v="456"/>
    <d v="2014-09-22T05:00:00"/>
  </r>
  <r>
    <n v="485"/>
    <s v="Richards-Davis"/>
    <s v="Quality-focused mission-critical structure"/>
    <n v="90600"/>
    <n v="27844"/>
    <x v="2"/>
    <n v="648"/>
    <s v="GB"/>
    <s v="GBP"/>
    <x v="457"/>
    <n v="1563685200"/>
    <b v="0"/>
    <b v="0"/>
    <s v="theater/plays"/>
    <n v="31"/>
    <n v="4296.91"/>
    <x v="3"/>
    <s v="plays"/>
    <x v="457"/>
    <d v="2019-07-21T05:00:00"/>
  </r>
  <r>
    <n v="486"/>
    <s v="Davis, Cox and Fox"/>
    <s v="Compatible exuding Graphical User Interface"/>
    <n v="5200"/>
    <n v="702"/>
    <x v="2"/>
    <n v="21"/>
    <s v="GB"/>
    <s v="GBP"/>
    <x v="458"/>
    <n v="1521867600"/>
    <b v="0"/>
    <b v="1"/>
    <s v="publishing/translations"/>
    <n v="14"/>
    <n v="3342.86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x v="459"/>
    <n v="1495515600"/>
    <b v="0"/>
    <b v="0"/>
    <s v="theater/plays"/>
    <n v="179"/>
    <n v="8398.2900000000009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x v="460"/>
    <n v="1455948000"/>
    <b v="0"/>
    <b v="0"/>
    <s v="theater/plays"/>
    <n v="220"/>
    <n v="10141.74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x v="461"/>
    <n v="1282366800"/>
    <b v="0"/>
    <b v="0"/>
    <s v="technology/wearables"/>
    <n v="102"/>
    <n v="10987.06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x v="462"/>
    <n v="1574575200"/>
    <b v="0"/>
    <b v="0"/>
    <s v="journalism/audio"/>
    <n v="192"/>
    <n v="3191.67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x v="463"/>
    <n v="1374901200"/>
    <b v="0"/>
    <b v="1"/>
    <s v="food/food trucks"/>
    <n v="305"/>
    <n v="7099.35"/>
    <x v="0"/>
    <s v="food trucks"/>
    <x v="463"/>
    <d v="2013-07-27T05:00:00"/>
  </r>
  <r>
    <n v="492"/>
    <s v="Garcia Group"/>
    <s v="Persevering interactive matrix"/>
    <n v="191000"/>
    <n v="45831"/>
    <x v="4"/>
    <n v="595"/>
    <s v="US"/>
    <s v="USD"/>
    <x v="464"/>
    <n v="1278910800"/>
    <b v="1"/>
    <b v="1"/>
    <s v="film &amp; video/shorts"/>
    <n v="24"/>
    <n v="7702.69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x v="465"/>
    <n v="1562907600"/>
    <b v="0"/>
    <b v="0"/>
    <s v="photography/photography books"/>
    <n v="724"/>
    <n v="10178.129999999999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x v="466"/>
    <n v="1332478800"/>
    <b v="0"/>
    <b v="0"/>
    <s v="technology/wearables"/>
    <n v="547"/>
    <n v="5105.97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x v="467"/>
    <n v="1402722000"/>
    <b v="0"/>
    <b v="0"/>
    <s v="theater/plays"/>
    <n v="415"/>
    <n v="6802.05"/>
    <x v="3"/>
    <s v="plays"/>
    <x v="467"/>
    <d v="2014-06-14T05:00:00"/>
  </r>
  <r>
    <n v="496"/>
    <s v="Morales Group"/>
    <s v="Optimized bi-directional extranet"/>
    <n v="183800"/>
    <n v="1667"/>
    <x v="2"/>
    <n v="54"/>
    <s v="US"/>
    <s v="USD"/>
    <x v="468"/>
    <n v="1496811600"/>
    <b v="0"/>
    <b v="0"/>
    <s v="film &amp; video/animation"/>
    <n v="1"/>
    <n v="3087.04"/>
    <x v="4"/>
    <s v="animation"/>
    <x v="468"/>
    <d v="2017-06-07T05:00:00"/>
  </r>
  <r>
    <n v="497"/>
    <s v="Lucero Group"/>
    <s v="Intuitive actuating benchmark"/>
    <n v="9800"/>
    <n v="3349"/>
    <x v="2"/>
    <n v="120"/>
    <s v="US"/>
    <s v="USD"/>
    <x v="469"/>
    <n v="1482213600"/>
    <b v="0"/>
    <b v="1"/>
    <s v="technology/wearables"/>
    <n v="34"/>
    <n v="2790.83"/>
    <x v="2"/>
    <s v="wearables"/>
    <x v="469"/>
    <d v="2016-12-20T06:00:00"/>
  </r>
  <r>
    <n v="498"/>
    <s v="Smith, Brown and Davis"/>
    <s v="Devolved background project"/>
    <n v="193400"/>
    <n v="46317"/>
    <x v="2"/>
    <n v="579"/>
    <s v="DK"/>
    <s v="DKK"/>
    <x v="470"/>
    <n v="1420264800"/>
    <b v="0"/>
    <b v="0"/>
    <s v="technology/web"/>
    <n v="24"/>
    <n v="7999.48"/>
    <x v="2"/>
    <s v="web"/>
    <x v="470"/>
    <d v="2015-01-03T06:00:00"/>
  </r>
  <r>
    <n v="499"/>
    <s v="Hunt Group"/>
    <s v="Reverse-engineered executive emulation"/>
    <n v="163800"/>
    <n v="78743"/>
    <x v="2"/>
    <n v="2072"/>
    <s v="US"/>
    <s v="USD"/>
    <x v="471"/>
    <n v="1458450000"/>
    <b v="0"/>
    <b v="1"/>
    <s v="film &amp; video/documentary"/>
    <n v="48"/>
    <n v="3800.34"/>
    <x v="4"/>
    <s v="documentary"/>
    <x v="471"/>
    <d v="2016-03-20T05:00:00"/>
  </r>
  <r>
    <n v="500"/>
    <s v="Valdez Ltd"/>
    <s v="Team-oriented clear-thinking matrix"/>
    <n v="100"/>
    <n v="0"/>
    <x v="2"/>
    <n v="0"/>
    <s v="US"/>
    <s v="USD"/>
    <x v="472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2"/>
    <n v="1796"/>
    <s v="US"/>
    <s v="USD"/>
    <x v="473"/>
    <n v="1363237200"/>
    <b v="0"/>
    <b v="0"/>
    <s v="film &amp; video/documentary"/>
    <n v="70"/>
    <n v="5999.05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x v="474"/>
    <n v="1345870800"/>
    <b v="0"/>
    <b v="1"/>
    <s v="games/video games"/>
    <n v="530"/>
    <n v="3703.76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x v="72"/>
    <n v="1437454800"/>
    <b v="0"/>
    <b v="0"/>
    <s v="film &amp; video/drama"/>
    <n v="180"/>
    <n v="9996.2999999999993"/>
    <x v="4"/>
    <s v="drama"/>
    <x v="72"/>
    <d v="2015-07-21T05:00:00"/>
  </r>
  <r>
    <n v="504"/>
    <s v="Smith-Miller"/>
    <s v="De-engineered cohesive moderator"/>
    <n v="7500"/>
    <n v="6924"/>
    <x v="2"/>
    <n v="62"/>
    <s v="IT"/>
    <s v="EUR"/>
    <x v="443"/>
    <n v="1432011600"/>
    <b v="0"/>
    <b v="0"/>
    <s v="music/rock"/>
    <n v="92"/>
    <n v="11167.74"/>
    <x v="1"/>
    <s v="rock"/>
    <x v="443"/>
    <d v="2015-05-19T05:00:00"/>
  </r>
  <r>
    <n v="505"/>
    <s v="Jensen-Vargas"/>
    <s v="Ameliorated explicit parallelism"/>
    <n v="89900"/>
    <n v="12497"/>
    <x v="2"/>
    <n v="347"/>
    <s v="US"/>
    <s v="USD"/>
    <x v="475"/>
    <n v="1366347600"/>
    <b v="0"/>
    <b v="1"/>
    <s v="publishing/radio &amp; podcasts"/>
    <n v="14"/>
    <n v="3601.4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x v="81"/>
    <n v="1512885600"/>
    <b v="0"/>
    <b v="1"/>
    <s v="theater/plays"/>
    <n v="927"/>
    <n v="6601.03"/>
    <x v="3"/>
    <s v="plays"/>
    <x v="81"/>
    <d v="2017-12-10T06:00:00"/>
  </r>
  <r>
    <n v="507"/>
    <s v="Turner, Miller and Francis"/>
    <s v="Compatible well-modulated budgetary management"/>
    <n v="2100"/>
    <n v="837"/>
    <x v="2"/>
    <n v="19"/>
    <s v="US"/>
    <s v="USD"/>
    <x v="476"/>
    <n v="1369717200"/>
    <b v="0"/>
    <b v="1"/>
    <s v="technology/web"/>
    <n v="40"/>
    <n v="4405.26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x v="192"/>
    <n v="1534654800"/>
    <b v="0"/>
    <b v="0"/>
    <s v="theater/plays"/>
    <n v="112"/>
    <n v="5299.97"/>
    <x v="3"/>
    <s v="plays"/>
    <x v="192"/>
    <d v="2018-08-19T05:00:00"/>
  </r>
  <r>
    <n v="509"/>
    <s v="White LLC"/>
    <s v="Robust zero-defect project"/>
    <n v="168500"/>
    <n v="119510"/>
    <x v="2"/>
    <n v="1258"/>
    <s v="US"/>
    <s v="USD"/>
    <x v="477"/>
    <n v="1337058000"/>
    <b v="0"/>
    <b v="0"/>
    <s v="theater/plays"/>
    <n v="71"/>
    <n v="9500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x v="478"/>
    <n v="1529816400"/>
    <b v="0"/>
    <b v="0"/>
    <s v="film &amp; video/drama"/>
    <n v="119"/>
    <n v="7090.84"/>
    <x v="4"/>
    <s v="drama"/>
    <x v="478"/>
    <d v="2018-06-24T05:00:00"/>
  </r>
  <r>
    <n v="511"/>
    <s v="Smith-Mullins"/>
    <s v="User-centric intangible neural-net"/>
    <n v="147800"/>
    <n v="35498"/>
    <x v="2"/>
    <n v="362"/>
    <s v="US"/>
    <s v="USD"/>
    <x v="479"/>
    <n v="1564894800"/>
    <b v="0"/>
    <b v="0"/>
    <s v="theater/plays"/>
    <n v="24"/>
    <n v="9806.0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x v="480"/>
    <n v="1404622800"/>
    <b v="0"/>
    <b v="1"/>
    <s v="games/video games"/>
    <n v="139"/>
    <n v="5304.6"/>
    <x v="6"/>
    <s v="video games"/>
    <x v="480"/>
    <d v="2014-07-06T05:00:00"/>
  </r>
  <r>
    <n v="513"/>
    <s v="Harrison, Blackwell and Mendez"/>
    <s v="Synchronized 6thgeneration adapter"/>
    <n v="8300"/>
    <n v="3260"/>
    <x v="4"/>
    <n v="35"/>
    <s v="US"/>
    <s v="USD"/>
    <x v="180"/>
    <n v="1284181200"/>
    <b v="0"/>
    <b v="0"/>
    <s v="film &amp; video/television"/>
    <n v="39"/>
    <n v="9314.2900000000009"/>
    <x v="4"/>
    <s v="television"/>
    <x v="180"/>
    <d v="2010-09-11T05:00:00"/>
  </r>
  <r>
    <n v="514"/>
    <s v="Sanchez, Bradley and Flores"/>
    <s v="Centralized motivating capacity"/>
    <n v="138700"/>
    <n v="31123"/>
    <x v="4"/>
    <n v="528"/>
    <s v="CH"/>
    <s v="CHF"/>
    <x v="481"/>
    <n v="1386741600"/>
    <b v="0"/>
    <b v="1"/>
    <s v="music/rock"/>
    <n v="22"/>
    <n v="5894.51"/>
    <x v="1"/>
    <s v="rock"/>
    <x v="481"/>
    <d v="2013-12-11T06:00:00"/>
  </r>
  <r>
    <n v="515"/>
    <s v="Cox LLC"/>
    <s v="Phased 24hour flexibility"/>
    <n v="8600"/>
    <n v="4797"/>
    <x v="2"/>
    <n v="133"/>
    <s v="CA"/>
    <s v="CAD"/>
    <x v="482"/>
    <n v="1324792800"/>
    <b v="0"/>
    <b v="1"/>
    <s v="theater/plays"/>
    <n v="56"/>
    <n v="3606.77"/>
    <x v="3"/>
    <s v="plays"/>
    <x v="482"/>
    <d v="2011-12-25T06:00:00"/>
  </r>
  <r>
    <n v="516"/>
    <s v="Morales-Odonnell"/>
    <s v="Exclusive 5thgeneration structure"/>
    <n v="125400"/>
    <n v="53324"/>
    <x v="2"/>
    <n v="846"/>
    <s v="US"/>
    <s v="USD"/>
    <x v="194"/>
    <n v="1284354000"/>
    <b v="0"/>
    <b v="0"/>
    <s v="publishing/nonfiction"/>
    <n v="43"/>
    <n v="6303.07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x v="483"/>
    <n v="1494392400"/>
    <b v="0"/>
    <b v="0"/>
    <s v="food/food trucks"/>
    <n v="112"/>
    <n v="8471.7900000000009"/>
    <x v="0"/>
    <s v="food trucks"/>
    <x v="483"/>
    <d v="2017-05-10T05:00:00"/>
  </r>
  <r>
    <n v="518"/>
    <s v="Ramirez Group"/>
    <s v="Open-architected uniform instruction set"/>
    <n v="8800"/>
    <n v="622"/>
    <x v="2"/>
    <n v="10"/>
    <s v="US"/>
    <s v="USD"/>
    <x v="484"/>
    <n v="1519538400"/>
    <b v="0"/>
    <b v="1"/>
    <s v="film &amp; video/animation"/>
    <n v="7"/>
    <n v="6220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x v="355"/>
    <n v="1421906400"/>
    <b v="0"/>
    <b v="1"/>
    <s v="music/rock"/>
    <n v="102"/>
    <n v="10197.52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x v="485"/>
    <n v="1555909200"/>
    <b v="0"/>
    <b v="0"/>
    <s v="theater/plays"/>
    <n v="426"/>
    <n v="10643.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x v="486"/>
    <n v="1472446800"/>
    <b v="0"/>
    <b v="1"/>
    <s v="film &amp; video/drama"/>
    <n v="146"/>
    <n v="2997.56"/>
    <x v="4"/>
    <s v="drama"/>
    <x v="486"/>
    <d v="2016-08-29T05:00:00"/>
  </r>
  <r>
    <n v="522"/>
    <s v="Cline, Peterson and Lowery"/>
    <s v="Innovative static budgetary management"/>
    <n v="50500"/>
    <n v="16389"/>
    <x v="2"/>
    <n v="191"/>
    <s v="US"/>
    <s v="USD"/>
    <x v="487"/>
    <n v="1342328400"/>
    <b v="0"/>
    <b v="0"/>
    <s v="film &amp; video/shorts"/>
    <n v="32"/>
    <n v="8580.6299999999992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x v="488"/>
    <n v="1268114400"/>
    <b v="0"/>
    <b v="0"/>
    <s v="film &amp; video/shorts"/>
    <n v="700"/>
    <n v="7082.02"/>
    <x v="4"/>
    <s v="shorts"/>
    <x v="488"/>
    <d v="2010-03-09T06:00:00"/>
  </r>
  <r>
    <n v="524"/>
    <s v="Johnson-Contreras"/>
    <s v="Diverse scalable superstructure"/>
    <n v="96700"/>
    <n v="81136"/>
    <x v="2"/>
    <n v="1979"/>
    <s v="US"/>
    <s v="USD"/>
    <x v="489"/>
    <n v="1273381200"/>
    <b v="0"/>
    <b v="0"/>
    <s v="theater/plays"/>
    <n v="84"/>
    <n v="4099.8500000000004"/>
    <x v="3"/>
    <s v="plays"/>
    <x v="489"/>
    <d v="2010-05-09T05:00:00"/>
  </r>
  <r>
    <n v="525"/>
    <s v="Greene, Lloyd and Sims"/>
    <s v="Balanced leadingedge data-warehouse"/>
    <n v="2100"/>
    <n v="1768"/>
    <x v="2"/>
    <n v="63"/>
    <s v="US"/>
    <s v="USD"/>
    <x v="490"/>
    <n v="1290837600"/>
    <b v="0"/>
    <b v="0"/>
    <s v="technology/wearables"/>
    <n v="84"/>
    <n v="2806.35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x v="312"/>
    <n v="1454306400"/>
    <b v="0"/>
    <b v="1"/>
    <s v="theater/plays"/>
    <n v="156"/>
    <n v="8805.44"/>
    <x v="3"/>
    <s v="plays"/>
    <x v="312"/>
    <d v="2016-02-01T06:00:00"/>
  </r>
  <r>
    <n v="527"/>
    <s v="Rosario-Smith"/>
    <s v="Enterprise-wide intermediate portal"/>
    <n v="189200"/>
    <n v="188480"/>
    <x v="2"/>
    <n v="6080"/>
    <s v="CA"/>
    <s v="CAD"/>
    <x v="491"/>
    <n v="1457762400"/>
    <b v="0"/>
    <b v="0"/>
    <s v="film &amp; video/animation"/>
    <n v="100"/>
    <n v="3100"/>
    <x v="4"/>
    <s v="animation"/>
    <x v="491"/>
    <d v="2016-03-12T06:00:00"/>
  </r>
  <r>
    <n v="528"/>
    <s v="Avila, Ford and Welch"/>
    <s v="Focused leadingedge matrix"/>
    <n v="9000"/>
    <n v="7227"/>
    <x v="2"/>
    <n v="80"/>
    <s v="GB"/>
    <s v="GBP"/>
    <x v="492"/>
    <n v="1389074400"/>
    <b v="0"/>
    <b v="0"/>
    <s v="music/indie rock"/>
    <n v="80"/>
    <n v="9033.75"/>
    <x v="1"/>
    <s v="indie rock"/>
    <x v="492"/>
    <d v="2014-01-07T06:00:00"/>
  </r>
  <r>
    <n v="529"/>
    <s v="Gallegos Inc"/>
    <s v="Seamless logistical encryption"/>
    <n v="5100"/>
    <n v="574"/>
    <x v="2"/>
    <n v="9"/>
    <s v="US"/>
    <s v="USD"/>
    <x v="493"/>
    <n v="1402117200"/>
    <b v="0"/>
    <b v="0"/>
    <s v="games/video games"/>
    <n v="11"/>
    <n v="6377.78"/>
    <x v="6"/>
    <s v="video games"/>
    <x v="493"/>
    <d v="2014-06-07T05:00:00"/>
  </r>
  <r>
    <n v="530"/>
    <s v="Morrow, Santiago and Soto"/>
    <s v="Stand-alone human-resource workforce"/>
    <n v="105000"/>
    <n v="96328"/>
    <x v="2"/>
    <n v="1784"/>
    <s v="US"/>
    <s v="USD"/>
    <x v="494"/>
    <n v="1284440400"/>
    <b v="0"/>
    <b v="1"/>
    <s v="publishing/fiction"/>
    <n v="92"/>
    <n v="5399.55"/>
    <x v="5"/>
    <s v="fiction"/>
    <x v="494"/>
    <d v="2010-09-14T05:00:00"/>
  </r>
  <r>
    <n v="531"/>
    <s v="Berry-Richardson"/>
    <s v="Automated zero tolerance implementation"/>
    <n v="186700"/>
    <n v="178338"/>
    <x v="3"/>
    <n v="3640"/>
    <s v="CH"/>
    <s v="CHF"/>
    <x v="495"/>
    <n v="1388988000"/>
    <b v="0"/>
    <b v="0"/>
    <s v="games/video games"/>
    <n v="96"/>
    <n v="4899.3999999999996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x v="496"/>
    <n v="1516946400"/>
    <b v="0"/>
    <b v="0"/>
    <s v="theater/plays"/>
    <n v="503"/>
    <n v="6385.71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x v="497"/>
    <n v="1377752400"/>
    <b v="0"/>
    <b v="0"/>
    <s v="music/indie rock"/>
    <n v="159"/>
    <n v="8299.64"/>
    <x v="1"/>
    <s v="indie rock"/>
    <x v="497"/>
    <d v="2013-08-29T05:00:00"/>
  </r>
  <r>
    <n v="534"/>
    <s v="Clark, Mccormick and Mendoza"/>
    <s v="Self-enabling didactic orchestration"/>
    <n v="89100"/>
    <n v="13385"/>
    <x v="2"/>
    <n v="243"/>
    <s v="US"/>
    <s v="USD"/>
    <x v="498"/>
    <n v="1534568400"/>
    <b v="0"/>
    <b v="1"/>
    <s v="film &amp; video/drama"/>
    <n v="15"/>
    <n v="5508.23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x v="499"/>
    <n v="1528606800"/>
    <b v="0"/>
    <b v="1"/>
    <s v="theater/plays"/>
    <n v="482"/>
    <n v="6204.46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x v="500"/>
    <n v="1284872400"/>
    <b v="0"/>
    <b v="0"/>
    <s v="publishing/fiction"/>
    <n v="150"/>
    <n v="10497.86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x v="501"/>
    <n v="1537592400"/>
    <b v="1"/>
    <b v="1"/>
    <s v="film &amp; video/documentary"/>
    <n v="117"/>
    <n v="9404.4699999999993"/>
    <x v="4"/>
    <s v="documentary"/>
    <x v="501"/>
    <d v="2018-09-22T05:00:00"/>
  </r>
  <r>
    <n v="538"/>
    <s v="Young, Gilbert and Escobar"/>
    <s v="Networked didactic time-frame"/>
    <n v="151300"/>
    <n v="57034"/>
    <x v="2"/>
    <n v="1296"/>
    <s v="US"/>
    <s v="USD"/>
    <x v="502"/>
    <n v="1381208400"/>
    <b v="0"/>
    <b v="0"/>
    <s v="games/mobile games"/>
    <n v="38"/>
    <n v="4400.7700000000004"/>
    <x v="6"/>
    <s v="mobile games"/>
    <x v="502"/>
    <d v="2013-10-08T05:00:00"/>
  </r>
  <r>
    <n v="539"/>
    <s v="Thomas, Welch and Santana"/>
    <s v="Assimilated exuding toolset"/>
    <n v="9800"/>
    <n v="7120"/>
    <x v="2"/>
    <n v="77"/>
    <s v="US"/>
    <s v="USD"/>
    <x v="503"/>
    <n v="1562475600"/>
    <b v="0"/>
    <b v="1"/>
    <s v="food/food trucks"/>
    <n v="73"/>
    <n v="9246.7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x v="504"/>
    <n v="1527397200"/>
    <b v="0"/>
    <b v="0"/>
    <s v="photography/photography books"/>
    <n v="266"/>
    <n v="5707.29"/>
    <x v="7"/>
    <s v="photography books"/>
    <x v="504"/>
    <d v="2018-05-27T05:00:00"/>
  </r>
  <r>
    <n v="541"/>
    <s v="Holder, Caldwell and Vance"/>
    <s v="Polarized systemic Internet solution"/>
    <n v="178000"/>
    <n v="43086"/>
    <x v="2"/>
    <n v="395"/>
    <s v="IT"/>
    <s v="EUR"/>
    <x v="505"/>
    <n v="1436158800"/>
    <b v="0"/>
    <b v="0"/>
    <s v="games/mobile games"/>
    <n v="24"/>
    <n v="10907.85"/>
    <x v="6"/>
    <s v="mobile games"/>
    <x v="505"/>
    <d v="2015-07-06T05:00:00"/>
  </r>
  <r>
    <n v="542"/>
    <s v="Harrison-Bridges"/>
    <s v="Profit-focused exuding moderator"/>
    <n v="77000"/>
    <n v="1930"/>
    <x v="2"/>
    <n v="49"/>
    <s v="GB"/>
    <s v="GBP"/>
    <x v="506"/>
    <n v="1456034400"/>
    <b v="0"/>
    <b v="0"/>
    <s v="music/indie rock"/>
    <n v="3"/>
    <n v="3938.78"/>
    <x v="1"/>
    <s v="indie rock"/>
    <x v="506"/>
    <d v="2016-02-21T06:00:00"/>
  </r>
  <r>
    <n v="543"/>
    <s v="Johnson, Murphy and Peterson"/>
    <s v="Cross-group high-level moderator"/>
    <n v="84900"/>
    <n v="13864"/>
    <x v="2"/>
    <n v="180"/>
    <s v="US"/>
    <s v="USD"/>
    <x v="507"/>
    <n v="1380171600"/>
    <b v="0"/>
    <b v="0"/>
    <s v="games/video games"/>
    <n v="16"/>
    <n v="7702.22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x v="508"/>
    <n v="1453356000"/>
    <b v="0"/>
    <b v="0"/>
    <s v="music/rock"/>
    <n v="277"/>
    <n v="9216.67"/>
    <x v="1"/>
    <s v="rock"/>
    <x v="508"/>
    <d v="2016-01-21T06:00:00"/>
  </r>
  <r>
    <n v="545"/>
    <s v="Deleon and Sons"/>
    <s v="Organized value-added access"/>
    <n v="184800"/>
    <n v="164109"/>
    <x v="2"/>
    <n v="2690"/>
    <s v="US"/>
    <s v="USD"/>
    <x v="509"/>
    <n v="1578981600"/>
    <b v="0"/>
    <b v="0"/>
    <s v="theater/plays"/>
    <n v="89"/>
    <n v="6100.7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x v="510"/>
    <n v="1537419600"/>
    <b v="0"/>
    <b v="1"/>
    <s v="theater/plays"/>
    <n v="164"/>
    <n v="7806.82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x v="511"/>
    <n v="1423202400"/>
    <b v="0"/>
    <b v="0"/>
    <s v="film &amp; video/drama"/>
    <n v="969"/>
    <n v="80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x v="512"/>
    <n v="1460610000"/>
    <b v="0"/>
    <b v="0"/>
    <s v="theater/plays"/>
    <n v="271"/>
    <n v="5999.13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x v="513"/>
    <n v="1370494800"/>
    <b v="0"/>
    <b v="0"/>
    <s v="technology/wearables"/>
    <n v="284"/>
    <n v="11003.02"/>
    <x v="2"/>
    <s v="wearables"/>
    <x v="513"/>
    <d v="2013-06-06T05:00:00"/>
  </r>
  <r>
    <n v="550"/>
    <s v="Morrison-Henderson"/>
    <s v="De-engineered disintermediate encoding"/>
    <n v="100"/>
    <n v="4"/>
    <x v="4"/>
    <n v="1"/>
    <s v="CH"/>
    <s v="CHF"/>
    <x v="514"/>
    <n v="1332306000"/>
    <b v="0"/>
    <b v="0"/>
    <s v="music/indie rock"/>
    <n v="4"/>
    <n v="400"/>
    <x v="1"/>
    <s v="indie rock"/>
    <x v="514"/>
    <d v="2012-03-21T05:00:00"/>
  </r>
  <r>
    <n v="551"/>
    <s v="Martin-James"/>
    <s v="Streamlined upward-trending analyzer"/>
    <n v="180100"/>
    <n v="105598"/>
    <x v="2"/>
    <n v="2779"/>
    <s v="AU"/>
    <s v="AUD"/>
    <x v="515"/>
    <n v="1422511200"/>
    <b v="0"/>
    <b v="1"/>
    <s v="technology/web"/>
    <n v="59"/>
    <n v="3799.86"/>
    <x v="2"/>
    <s v="web"/>
    <x v="515"/>
    <d v="2015-01-29T06:00:00"/>
  </r>
  <r>
    <n v="552"/>
    <s v="Mercer, Solomon and Singleton"/>
    <s v="Distributed human-resource policy"/>
    <n v="9000"/>
    <n v="8866"/>
    <x v="2"/>
    <n v="92"/>
    <s v="US"/>
    <s v="USD"/>
    <x v="516"/>
    <n v="1480312800"/>
    <b v="0"/>
    <b v="0"/>
    <s v="theater/plays"/>
    <n v="99"/>
    <n v="9636.9599999999991"/>
    <x v="3"/>
    <s v="plays"/>
    <x v="516"/>
    <d v="2016-11-28T06:00:00"/>
  </r>
  <r>
    <n v="553"/>
    <s v="Dougherty, Austin and Mills"/>
    <s v="De-engineered 5thgeneration contingency"/>
    <n v="170600"/>
    <n v="75022"/>
    <x v="2"/>
    <n v="1028"/>
    <s v="US"/>
    <s v="USD"/>
    <x v="517"/>
    <n v="1294034400"/>
    <b v="0"/>
    <b v="0"/>
    <s v="music/rock"/>
    <n v="44"/>
    <n v="7297.86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x v="518"/>
    <n v="1482645600"/>
    <b v="0"/>
    <b v="0"/>
    <s v="music/indie rock"/>
    <n v="152"/>
    <n v="2600.71999999999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x v="519"/>
    <n v="1399093200"/>
    <b v="0"/>
    <b v="0"/>
    <s v="music/rock"/>
    <n v="224"/>
    <n v="10436.299999999999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x v="520"/>
    <n v="1315890000"/>
    <b v="0"/>
    <b v="1"/>
    <s v="publishing/translations"/>
    <n v="240"/>
    <n v="10218.85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x v="521"/>
    <n v="1444021200"/>
    <b v="0"/>
    <b v="1"/>
    <s v="film &amp; video/science fiction"/>
    <n v="199"/>
    <n v="5411.76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x v="522"/>
    <n v="1460005200"/>
    <b v="0"/>
    <b v="0"/>
    <s v="theater/plays"/>
    <n v="137"/>
    <n v="6322.22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x v="523"/>
    <n v="1470718800"/>
    <b v="0"/>
    <b v="0"/>
    <s v="theater/plays"/>
    <n v="101"/>
    <n v="10403.23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x v="524"/>
    <n v="1325052000"/>
    <b v="0"/>
    <b v="0"/>
    <s v="film &amp; video/animation"/>
    <n v="794"/>
    <n v="4999.43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x v="525"/>
    <n v="1319000400"/>
    <b v="0"/>
    <b v="0"/>
    <s v="theater/plays"/>
    <n v="370"/>
    <n v="5601.52"/>
    <x v="3"/>
    <s v="plays"/>
    <x v="525"/>
    <d v="2011-10-19T05:00:00"/>
  </r>
  <r>
    <n v="562"/>
    <s v="Blair Inc"/>
    <s v="Configurable bandwidth-monitored throughput"/>
    <n v="9900"/>
    <n v="1269"/>
    <x v="2"/>
    <n v="26"/>
    <s v="CH"/>
    <s v="CHF"/>
    <x v="188"/>
    <n v="1552539600"/>
    <b v="0"/>
    <b v="0"/>
    <s v="music/rock"/>
    <n v="13"/>
    <n v="4880.7700000000004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x v="526"/>
    <n v="1543816800"/>
    <b v="0"/>
    <b v="0"/>
    <s v="film &amp; video/documentary"/>
    <n v="138"/>
    <n v="6008.24"/>
    <x v="4"/>
    <s v="documentary"/>
    <x v="526"/>
    <d v="2018-12-03T06:00:00"/>
  </r>
  <r>
    <n v="564"/>
    <s v="Hernandez-Macdonald"/>
    <s v="Organic high-level implementation"/>
    <n v="168700"/>
    <n v="141393"/>
    <x v="2"/>
    <n v="1790"/>
    <s v="US"/>
    <s v="USD"/>
    <x v="527"/>
    <n v="1427086800"/>
    <b v="0"/>
    <b v="0"/>
    <s v="theater/plays"/>
    <n v="84"/>
    <n v="7899.05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x v="528"/>
    <n v="1323064800"/>
    <b v="0"/>
    <b v="0"/>
    <s v="theater/plays"/>
    <n v="205"/>
    <n v="5399.5"/>
    <x v="3"/>
    <s v="plays"/>
    <x v="528"/>
    <d v="2011-12-05T06:00:00"/>
  </r>
  <r>
    <n v="566"/>
    <s v="Webb-Smith"/>
    <s v="Advanced content-based installation"/>
    <n v="9300"/>
    <n v="4124"/>
    <x v="2"/>
    <n v="37"/>
    <s v="US"/>
    <s v="USD"/>
    <x v="522"/>
    <n v="1458277200"/>
    <b v="0"/>
    <b v="1"/>
    <s v="music/electric music"/>
    <n v="44"/>
    <n v="11145.9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x v="529"/>
    <n v="1405141200"/>
    <b v="0"/>
    <b v="0"/>
    <s v="music/rock"/>
    <n v="219"/>
    <n v="6092.2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x v="530"/>
    <n v="1283058000"/>
    <b v="0"/>
    <b v="0"/>
    <s v="theater/plays"/>
    <n v="186"/>
    <n v="2600.15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x v="531"/>
    <n v="1295762400"/>
    <b v="0"/>
    <b v="0"/>
    <s v="film &amp; video/animation"/>
    <n v="237"/>
    <n v="8099.32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x v="515"/>
    <n v="1419573600"/>
    <b v="0"/>
    <b v="1"/>
    <s v="music/rock"/>
    <n v="306"/>
    <n v="3499.6"/>
    <x v="1"/>
    <s v="rock"/>
    <x v="515"/>
    <d v="2014-12-26T06:00:00"/>
  </r>
  <r>
    <n v="571"/>
    <s v="Wilson and Sons"/>
    <s v="Monitored grid-enabled model"/>
    <n v="3500"/>
    <n v="3295"/>
    <x v="2"/>
    <n v="35"/>
    <s v="IT"/>
    <s v="EUR"/>
    <x v="532"/>
    <n v="1438750800"/>
    <b v="0"/>
    <b v="0"/>
    <s v="film &amp; video/shorts"/>
    <n v="94"/>
    <n v="9414.2900000000009"/>
    <x v="4"/>
    <s v="shorts"/>
    <x v="532"/>
    <d v="2015-08-05T05:00:00"/>
  </r>
  <r>
    <n v="572"/>
    <s v="Clements Group"/>
    <s v="Assimilated actuating policy"/>
    <n v="9000"/>
    <n v="4896"/>
    <x v="4"/>
    <n v="94"/>
    <s v="US"/>
    <s v="USD"/>
    <x v="533"/>
    <n v="1444798800"/>
    <b v="0"/>
    <b v="1"/>
    <s v="music/rock"/>
    <n v="54"/>
    <n v="5208.51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x v="409"/>
    <n v="1399179600"/>
    <b v="0"/>
    <b v="0"/>
    <s v="journalism/audio"/>
    <n v="112"/>
    <n v="2498.67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x v="534"/>
    <n v="1576562400"/>
    <b v="0"/>
    <b v="1"/>
    <s v="food/food trucks"/>
    <n v="369"/>
    <n v="6921.53"/>
    <x v="0"/>
    <s v="food trucks"/>
    <x v="534"/>
    <d v="2019-12-17T06:00:00"/>
  </r>
  <r>
    <n v="575"/>
    <s v="Fuentes LLC"/>
    <s v="Universal zero-defect concept"/>
    <n v="83300"/>
    <n v="52421"/>
    <x v="2"/>
    <n v="558"/>
    <s v="US"/>
    <s v="USD"/>
    <x v="53"/>
    <n v="1400821200"/>
    <b v="0"/>
    <b v="1"/>
    <s v="theater/plays"/>
    <n v="63"/>
    <n v="9394.44"/>
    <x v="3"/>
    <s v="plays"/>
    <x v="53"/>
    <d v="2014-05-23T05:00:00"/>
  </r>
  <r>
    <n v="576"/>
    <s v="Moran and Sons"/>
    <s v="Object-based bottom-line superstructure"/>
    <n v="9700"/>
    <n v="6298"/>
    <x v="2"/>
    <n v="64"/>
    <s v="US"/>
    <s v="USD"/>
    <x v="535"/>
    <n v="1510984800"/>
    <b v="0"/>
    <b v="0"/>
    <s v="theater/plays"/>
    <n v="65"/>
    <n v="9840.6299999999992"/>
    <x v="3"/>
    <s v="plays"/>
    <x v="535"/>
    <d v="2017-11-18T06:00:00"/>
  </r>
  <r>
    <n v="577"/>
    <s v="Stevens Inc"/>
    <s v="Adaptive 24hour projection"/>
    <n v="8200"/>
    <n v="1546"/>
    <x v="4"/>
    <n v="37"/>
    <s v="US"/>
    <s v="USD"/>
    <x v="536"/>
    <n v="1302066000"/>
    <b v="0"/>
    <b v="0"/>
    <s v="music/jazz"/>
    <n v="19"/>
    <n v="4178.38"/>
    <x v="1"/>
    <s v="jazz"/>
    <x v="536"/>
    <d v="2011-04-06T05:00:00"/>
  </r>
  <r>
    <n v="578"/>
    <s v="Martinez-Johnson"/>
    <s v="Sharable radical toolset"/>
    <n v="96500"/>
    <n v="16168"/>
    <x v="2"/>
    <n v="245"/>
    <s v="US"/>
    <s v="USD"/>
    <x v="537"/>
    <n v="1322978400"/>
    <b v="0"/>
    <b v="0"/>
    <s v="film &amp; video/science fiction"/>
    <n v="17"/>
    <n v="6599.18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x v="538"/>
    <n v="1313730000"/>
    <b v="0"/>
    <b v="0"/>
    <s v="music/jazz"/>
    <n v="101"/>
    <n v="7205.75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x v="539"/>
    <n v="1394085600"/>
    <b v="0"/>
    <b v="0"/>
    <s v="theater/plays"/>
    <n v="342"/>
    <n v="4800.32"/>
    <x v="3"/>
    <s v="plays"/>
    <x v="539"/>
    <d v="2014-03-06T06:00:00"/>
  </r>
  <r>
    <n v="581"/>
    <s v="Sanchez, Cross and Savage"/>
    <s v="Sharable mobile knowledgebase"/>
    <n v="6000"/>
    <n v="3841"/>
    <x v="2"/>
    <n v="71"/>
    <s v="US"/>
    <s v="USD"/>
    <x v="540"/>
    <n v="1305349200"/>
    <b v="0"/>
    <b v="0"/>
    <s v="technology/web"/>
    <n v="64"/>
    <n v="5409.86"/>
    <x v="2"/>
    <s v="web"/>
    <x v="540"/>
    <d v="2011-05-14T05:00:00"/>
  </r>
  <r>
    <n v="582"/>
    <s v="Pineda Ltd"/>
    <s v="Cross-group global system engine"/>
    <n v="8700"/>
    <n v="4531"/>
    <x v="2"/>
    <n v="42"/>
    <s v="US"/>
    <s v="USD"/>
    <x v="505"/>
    <n v="1434344400"/>
    <b v="0"/>
    <b v="1"/>
    <s v="games/video games"/>
    <n v="52"/>
    <n v="10788.1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x v="541"/>
    <n v="1331186400"/>
    <b v="0"/>
    <b v="0"/>
    <s v="film &amp; video/documentary"/>
    <n v="322"/>
    <n v="6703.41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x v="542"/>
    <n v="1336539600"/>
    <b v="0"/>
    <b v="0"/>
    <s v="technology/web"/>
    <n v="120"/>
    <n v="6401.4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x v="543"/>
    <n v="1269752400"/>
    <b v="0"/>
    <b v="0"/>
    <s v="publishing/translations"/>
    <n v="147"/>
    <n v="9606.6200000000008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x v="544"/>
    <n v="1291615200"/>
    <b v="0"/>
    <b v="0"/>
    <s v="music/rock"/>
    <n v="951"/>
    <n v="5118.46"/>
    <x v="1"/>
    <s v="rock"/>
    <x v="544"/>
    <d v="2010-12-06T06:00:00"/>
  </r>
  <r>
    <n v="587"/>
    <s v="Williams-Santos"/>
    <s v="Open-source analyzing monitoring"/>
    <n v="9400"/>
    <n v="6852"/>
    <x v="2"/>
    <n v="156"/>
    <s v="CA"/>
    <s v="CAD"/>
    <x v="35"/>
    <n v="1552366800"/>
    <b v="0"/>
    <b v="1"/>
    <s v="food/food trucks"/>
    <n v="73"/>
    <n v="4392.3100000000004"/>
    <x v="0"/>
    <s v="food trucks"/>
    <x v="35"/>
    <d v="2019-03-12T05:00:00"/>
  </r>
  <r>
    <n v="588"/>
    <s v="Weber Inc"/>
    <s v="Up-sized discrete firmware"/>
    <n v="157600"/>
    <n v="124517"/>
    <x v="2"/>
    <n v="1368"/>
    <s v="GB"/>
    <s v="GBP"/>
    <x v="152"/>
    <n v="1272171600"/>
    <b v="0"/>
    <b v="0"/>
    <s v="theater/plays"/>
    <n v="79"/>
    <n v="9102.1200000000008"/>
    <x v="3"/>
    <s v="plays"/>
    <x v="152"/>
    <d v="2010-04-25T05:00:00"/>
  </r>
  <r>
    <n v="589"/>
    <s v="Avery, Brown and Parker"/>
    <s v="Exclusive intangible extranet"/>
    <n v="7900"/>
    <n v="5113"/>
    <x v="2"/>
    <n v="102"/>
    <s v="US"/>
    <s v="USD"/>
    <x v="545"/>
    <n v="1436677200"/>
    <b v="0"/>
    <b v="0"/>
    <s v="film &amp; video/documentary"/>
    <n v="65"/>
    <n v="5012.75"/>
    <x v="4"/>
    <s v="documentary"/>
    <x v="545"/>
    <d v="2015-07-12T05:00:00"/>
  </r>
  <r>
    <n v="590"/>
    <s v="Cox Group"/>
    <s v="Synergized analyzing process improvement"/>
    <n v="7100"/>
    <n v="5824"/>
    <x v="2"/>
    <n v="86"/>
    <s v="AU"/>
    <s v="AUD"/>
    <x v="546"/>
    <n v="1420092000"/>
    <b v="0"/>
    <b v="0"/>
    <s v="publishing/radio &amp; podcasts"/>
    <n v="82"/>
    <n v="6772.09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x v="547"/>
    <n v="1279947600"/>
    <b v="0"/>
    <b v="0"/>
    <s v="games/video games"/>
    <n v="1038"/>
    <n v="6103.92"/>
    <x v="6"/>
    <s v="video games"/>
    <x v="547"/>
    <d v="2010-07-24T05:00:00"/>
  </r>
  <r>
    <n v="592"/>
    <s v="Brown Inc"/>
    <s v="Object-based bandwidth-monitored concept"/>
    <n v="156800"/>
    <n v="20243"/>
    <x v="2"/>
    <n v="253"/>
    <s v="US"/>
    <s v="USD"/>
    <x v="548"/>
    <n v="1402203600"/>
    <b v="0"/>
    <b v="0"/>
    <s v="theater/plays"/>
    <n v="13"/>
    <n v="8001.19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x v="549"/>
    <n v="1396933200"/>
    <b v="0"/>
    <b v="0"/>
    <s v="film &amp; video/animation"/>
    <n v="155"/>
    <n v="4700.1499999999996"/>
    <x v="4"/>
    <s v="animation"/>
    <x v="549"/>
    <d v="2014-04-08T05:00:00"/>
  </r>
  <r>
    <n v="594"/>
    <s v="Mcbride PLC"/>
    <s v="Upgradable leadingedge Local Area Network"/>
    <n v="157300"/>
    <n v="11167"/>
    <x v="2"/>
    <n v="157"/>
    <s v="US"/>
    <s v="USD"/>
    <x v="550"/>
    <n v="1467262800"/>
    <b v="0"/>
    <b v="1"/>
    <s v="theater/plays"/>
    <n v="7"/>
    <n v="7112.74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x v="551"/>
    <n v="1270530000"/>
    <b v="0"/>
    <b v="1"/>
    <s v="theater/plays"/>
    <n v="209"/>
    <n v="8999.08"/>
    <x v="3"/>
    <s v="plays"/>
    <x v="551"/>
    <d v="2010-04-06T05:00:00"/>
  </r>
  <r>
    <n v="596"/>
    <s v="Becker-Scott"/>
    <s v="Managed optimizing archive"/>
    <n v="7900"/>
    <n v="7875"/>
    <x v="2"/>
    <n v="183"/>
    <s v="US"/>
    <s v="USD"/>
    <x v="552"/>
    <n v="1457762400"/>
    <b v="0"/>
    <b v="1"/>
    <s v="film &amp; video/drama"/>
    <n v="100"/>
    <n v="4303.28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x v="462"/>
    <n v="1575525600"/>
    <b v="0"/>
    <b v="0"/>
    <s v="theater/plays"/>
    <n v="202"/>
    <n v="6799.77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x v="553"/>
    <n v="1279083600"/>
    <b v="0"/>
    <b v="0"/>
    <s v="music/rock"/>
    <n v="162"/>
    <n v="7300.46"/>
    <x v="1"/>
    <s v="rock"/>
    <x v="553"/>
    <d v="2010-07-14T05:00:00"/>
  </r>
  <r>
    <n v="599"/>
    <s v="Smith-Ramos"/>
    <s v="Persevering optimizing Graphical User Interface"/>
    <n v="140300"/>
    <n v="5112"/>
    <x v="2"/>
    <n v="82"/>
    <s v="DK"/>
    <s v="DKK"/>
    <x v="554"/>
    <n v="1424412000"/>
    <b v="0"/>
    <b v="0"/>
    <s v="film &amp; video/documentary"/>
    <n v="4"/>
    <n v="6234.15"/>
    <x v="4"/>
    <s v="documentary"/>
    <x v="554"/>
    <d v="2015-02-20T06:00:00"/>
  </r>
  <r>
    <n v="600"/>
    <s v="Brown-George"/>
    <s v="Cross-platform tertiary array"/>
    <n v="100"/>
    <n v="5"/>
    <x v="2"/>
    <n v="1"/>
    <s v="GB"/>
    <s v="GBP"/>
    <x v="555"/>
    <n v="1376197200"/>
    <b v="0"/>
    <b v="0"/>
    <s v="food/food trucks"/>
    <n v="5"/>
    <n v="500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x v="548"/>
    <n v="1402894800"/>
    <b v="1"/>
    <b v="0"/>
    <s v="technology/wearables"/>
    <n v="207"/>
    <n v="6710.3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x v="62"/>
    <n v="1434430800"/>
    <b v="0"/>
    <b v="0"/>
    <s v="theater/plays"/>
    <n v="128"/>
    <n v="7997.89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x v="556"/>
    <n v="1557896400"/>
    <b v="0"/>
    <b v="0"/>
    <s v="theater/plays"/>
    <n v="120"/>
    <n v="6217.65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x v="557"/>
    <n v="1297490400"/>
    <b v="0"/>
    <b v="0"/>
    <s v="theater/plays"/>
    <n v="171"/>
    <n v="5300.6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x v="27"/>
    <n v="1447394400"/>
    <b v="0"/>
    <b v="0"/>
    <s v="publishing/nonfiction"/>
    <n v="187"/>
    <n v="5773.83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x v="558"/>
    <n v="1458277200"/>
    <b v="0"/>
    <b v="0"/>
    <s v="music/rock"/>
    <n v="188"/>
    <n v="4003.13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x v="559"/>
    <n v="1395723600"/>
    <b v="0"/>
    <b v="0"/>
    <s v="food/food trucks"/>
    <n v="131"/>
    <n v="8101.66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x v="426"/>
    <n v="1552197600"/>
    <b v="0"/>
    <b v="1"/>
    <s v="music/jazz"/>
    <n v="284"/>
    <n v="3504.75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x v="560"/>
    <n v="1549087200"/>
    <b v="0"/>
    <b v="0"/>
    <s v="film &amp; video/science fiction"/>
    <n v="120"/>
    <n v="10292.31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x v="561"/>
    <n v="1356847200"/>
    <b v="0"/>
    <b v="0"/>
    <s v="theater/plays"/>
    <n v="419"/>
    <n v="2799.81"/>
    <x v="3"/>
    <s v="plays"/>
    <x v="561"/>
    <d v="2012-12-30T06:00:00"/>
  </r>
  <r>
    <n v="611"/>
    <s v="Brady, Cortez and Rodriguez"/>
    <s v="Multi-lateral maximized core"/>
    <n v="8200"/>
    <n v="1136"/>
    <x v="4"/>
    <n v="15"/>
    <s v="US"/>
    <s v="USD"/>
    <x v="562"/>
    <n v="1375765200"/>
    <b v="0"/>
    <b v="0"/>
    <s v="theater/plays"/>
    <n v="14"/>
    <n v="7573.33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x v="563"/>
    <n v="1289800800"/>
    <b v="0"/>
    <b v="0"/>
    <s v="music/electric music"/>
    <n v="139"/>
    <n v="4502.600000000000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x v="564"/>
    <n v="1504501200"/>
    <b v="0"/>
    <b v="0"/>
    <s v="theater/plays"/>
    <n v="174"/>
    <n v="7361.54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x v="565"/>
    <n v="1485669600"/>
    <b v="0"/>
    <b v="0"/>
    <s v="theater/plays"/>
    <n v="155"/>
    <n v="5699.17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x v="566"/>
    <n v="1462770000"/>
    <b v="0"/>
    <b v="0"/>
    <s v="theater/plays"/>
    <n v="170"/>
    <n v="8522.35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x v="567"/>
    <n v="1379739600"/>
    <b v="0"/>
    <b v="1"/>
    <s v="music/indie rock"/>
    <n v="190"/>
    <n v="5096.2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x v="568"/>
    <n v="1402722000"/>
    <b v="0"/>
    <b v="0"/>
    <s v="theater/plays"/>
    <n v="250"/>
    <n v="6356.36"/>
    <x v="3"/>
    <s v="plays"/>
    <x v="568"/>
    <d v="2014-06-14T05:00:00"/>
  </r>
  <r>
    <n v="618"/>
    <s v="Miller Ltd"/>
    <s v="Open-architected mobile emulation"/>
    <n v="198600"/>
    <n v="97037"/>
    <x v="2"/>
    <n v="1198"/>
    <s v="US"/>
    <s v="USD"/>
    <x v="569"/>
    <n v="1369285200"/>
    <b v="0"/>
    <b v="0"/>
    <s v="publishing/nonfiction"/>
    <n v="49"/>
    <n v="8099.92"/>
    <x v="5"/>
    <s v="nonfiction"/>
    <x v="569"/>
    <d v="2013-05-23T05:00:00"/>
  </r>
  <r>
    <n v="619"/>
    <s v="Case LLC"/>
    <s v="Ameliorated foreground methodology"/>
    <n v="195900"/>
    <n v="55757"/>
    <x v="2"/>
    <n v="648"/>
    <s v="US"/>
    <s v="USD"/>
    <x v="570"/>
    <n v="1304744400"/>
    <b v="1"/>
    <b v="1"/>
    <s v="theater/plays"/>
    <n v="28"/>
    <n v="8604.48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x v="571"/>
    <n v="1468299600"/>
    <b v="0"/>
    <b v="0"/>
    <s v="photography/photography books"/>
    <n v="268"/>
    <n v="9003.91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x v="572"/>
    <n v="1474174800"/>
    <b v="0"/>
    <b v="0"/>
    <s v="theater/plays"/>
    <n v="620"/>
    <n v="7400.61"/>
    <x v="3"/>
    <s v="plays"/>
    <x v="572"/>
    <d v="2016-09-18T05:00:00"/>
  </r>
  <r>
    <n v="622"/>
    <s v="Smith-Smith"/>
    <s v="Total leadingedge neural-net"/>
    <n v="189000"/>
    <n v="5916"/>
    <x v="2"/>
    <n v="64"/>
    <s v="US"/>
    <s v="USD"/>
    <x v="573"/>
    <n v="1526014800"/>
    <b v="0"/>
    <b v="0"/>
    <s v="music/indie rock"/>
    <n v="3"/>
    <n v="9243.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x v="574"/>
    <n v="1437454800"/>
    <b v="0"/>
    <b v="0"/>
    <s v="theater/plays"/>
    <n v="160"/>
    <n v="5599.93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x v="511"/>
    <n v="1422684000"/>
    <b v="0"/>
    <b v="0"/>
    <s v="photography/photography books"/>
    <n v="279"/>
    <n v="3298.38"/>
    <x v="7"/>
    <s v="photography books"/>
    <x v="511"/>
    <d v="2015-01-31T06:00:00"/>
  </r>
  <r>
    <n v="625"/>
    <s v="Martinez Inc"/>
    <s v="Organic upward-trending Graphical User Interface"/>
    <n v="7500"/>
    <n v="5803"/>
    <x v="2"/>
    <n v="62"/>
    <s v="US"/>
    <s v="USD"/>
    <x v="575"/>
    <n v="1581314400"/>
    <b v="0"/>
    <b v="0"/>
    <s v="theater/plays"/>
    <n v="77"/>
    <n v="9359.68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x v="576"/>
    <n v="1286427600"/>
    <b v="0"/>
    <b v="1"/>
    <s v="theater/plays"/>
    <n v="206"/>
    <n v="6986.77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x v="577"/>
    <n v="1278738000"/>
    <b v="1"/>
    <b v="0"/>
    <s v="food/food trucks"/>
    <n v="694"/>
    <n v="7212.99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x v="578"/>
    <n v="1286427600"/>
    <b v="0"/>
    <b v="0"/>
    <s v="music/indie rock"/>
    <n v="152"/>
    <n v="3004.17"/>
    <x v="1"/>
    <s v="indie rock"/>
    <x v="578"/>
    <d v="2010-10-07T05:00:00"/>
  </r>
  <r>
    <n v="629"/>
    <s v="Jackson, Martinez and Ray"/>
    <s v="Multi-tiered executive toolset"/>
    <n v="85900"/>
    <n v="55476"/>
    <x v="2"/>
    <n v="750"/>
    <s v="US"/>
    <s v="USD"/>
    <x v="579"/>
    <n v="1467954000"/>
    <b v="0"/>
    <b v="1"/>
    <s v="theater/plays"/>
    <n v="65"/>
    <n v="7396.8"/>
    <x v="3"/>
    <s v="plays"/>
    <x v="579"/>
    <d v="2016-07-08T05:00:00"/>
  </r>
  <r>
    <n v="630"/>
    <s v="Patterson-Johnson"/>
    <s v="Grass-roots directional workforce"/>
    <n v="9500"/>
    <n v="5973"/>
    <x v="4"/>
    <n v="87"/>
    <s v="US"/>
    <s v="USD"/>
    <x v="580"/>
    <n v="1557637200"/>
    <b v="0"/>
    <b v="1"/>
    <s v="theater/plays"/>
    <n v="63"/>
    <n v="6865.52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x v="581"/>
    <n v="1553922000"/>
    <b v="0"/>
    <b v="0"/>
    <s v="theater/plays"/>
    <n v="310"/>
    <n v="5999.22"/>
    <x v="3"/>
    <s v="plays"/>
    <x v="581"/>
    <d v="2019-03-30T05:00:00"/>
  </r>
  <r>
    <n v="632"/>
    <s v="Parker PLC"/>
    <s v="Reduced interactive matrix"/>
    <n v="72100"/>
    <n v="30902"/>
    <x v="3"/>
    <n v="278"/>
    <s v="US"/>
    <s v="USD"/>
    <x v="582"/>
    <n v="1416463200"/>
    <b v="0"/>
    <b v="0"/>
    <s v="theater/plays"/>
    <n v="43"/>
    <n v="11115.83"/>
    <x v="3"/>
    <s v="plays"/>
    <x v="582"/>
    <d v="2014-11-20T06:00:00"/>
  </r>
  <r>
    <n v="633"/>
    <s v="Yu and Sons"/>
    <s v="Adaptive context-sensitive architecture"/>
    <n v="6700"/>
    <n v="5569"/>
    <x v="2"/>
    <n v="105"/>
    <s v="US"/>
    <s v="USD"/>
    <x v="336"/>
    <n v="1447221600"/>
    <b v="0"/>
    <b v="0"/>
    <s v="film &amp; video/animation"/>
    <n v="83"/>
    <n v="5303.81"/>
    <x v="4"/>
    <s v="animation"/>
    <x v="336"/>
    <d v="2015-11-11T06:00:00"/>
  </r>
  <r>
    <n v="634"/>
    <s v="Taylor, Johnson and Hernandez"/>
    <s v="Polarized incremental portal"/>
    <n v="118200"/>
    <n v="92824"/>
    <x v="4"/>
    <n v="1658"/>
    <s v="US"/>
    <s v="USD"/>
    <x v="583"/>
    <n v="1491627600"/>
    <b v="0"/>
    <b v="0"/>
    <s v="film &amp; video/television"/>
    <n v="79"/>
    <n v="5598.55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x v="584"/>
    <n v="1363150800"/>
    <b v="0"/>
    <b v="0"/>
    <s v="film &amp; video/television"/>
    <n v="114"/>
    <n v="6998.68"/>
    <x v="4"/>
    <s v="television"/>
    <x v="584"/>
    <d v="2013-03-13T05:00:00"/>
  </r>
  <r>
    <n v="636"/>
    <s v="Lamb-Sanders"/>
    <s v="Stand-alone reciprocal frame"/>
    <n v="197700"/>
    <n v="127591"/>
    <x v="2"/>
    <n v="2604"/>
    <s v="DK"/>
    <s v="DKK"/>
    <x v="585"/>
    <n v="1330754400"/>
    <b v="0"/>
    <b v="1"/>
    <s v="film &amp; video/animation"/>
    <n v="65"/>
    <n v="4899.8100000000004"/>
    <x v="4"/>
    <s v="animation"/>
    <x v="585"/>
    <d v="2012-03-03T06:00:00"/>
  </r>
  <r>
    <n v="637"/>
    <s v="Williams-Ramirez"/>
    <s v="Open-architected 24/7 throughput"/>
    <n v="8500"/>
    <n v="6750"/>
    <x v="2"/>
    <n v="65"/>
    <s v="US"/>
    <s v="USD"/>
    <x v="586"/>
    <n v="1479794400"/>
    <b v="0"/>
    <b v="0"/>
    <s v="theater/plays"/>
    <n v="79"/>
    <n v="10384.620000000001"/>
    <x v="3"/>
    <s v="plays"/>
    <x v="586"/>
    <d v="2016-11-22T06:00:00"/>
  </r>
  <r>
    <n v="638"/>
    <s v="Weaver Ltd"/>
    <s v="Monitored 24/7 approach"/>
    <n v="81600"/>
    <n v="9318"/>
    <x v="2"/>
    <n v="94"/>
    <s v="US"/>
    <s v="USD"/>
    <x v="587"/>
    <n v="1281243600"/>
    <b v="0"/>
    <b v="1"/>
    <s v="theater/plays"/>
    <n v="11"/>
    <n v="9912.77"/>
    <x v="3"/>
    <s v="plays"/>
    <x v="587"/>
    <d v="2010-08-08T05:00:00"/>
  </r>
  <r>
    <n v="639"/>
    <s v="Barnes-Williams"/>
    <s v="Upgradable explicit forecast"/>
    <n v="8600"/>
    <n v="4832"/>
    <x v="3"/>
    <n v="45"/>
    <s v="US"/>
    <s v="USD"/>
    <x v="588"/>
    <n v="1532754000"/>
    <b v="0"/>
    <b v="1"/>
    <s v="film &amp; video/drama"/>
    <n v="56"/>
    <n v="10737.78"/>
    <x v="4"/>
    <s v="drama"/>
    <x v="588"/>
    <d v="2018-07-28T05:00:00"/>
  </r>
  <r>
    <n v="640"/>
    <s v="Richardson, Woodward and Hansen"/>
    <s v="Pre-emptive context-sensitive support"/>
    <n v="119800"/>
    <n v="19769"/>
    <x v="2"/>
    <n v="257"/>
    <s v="US"/>
    <s v="USD"/>
    <x v="589"/>
    <n v="1453356000"/>
    <b v="0"/>
    <b v="0"/>
    <s v="theater/plays"/>
    <n v="17"/>
    <n v="7692.22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x v="590"/>
    <n v="1489986000"/>
    <b v="0"/>
    <b v="0"/>
    <s v="theater/plays"/>
    <n v="120"/>
    <n v="5812.89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x v="591"/>
    <n v="1545804000"/>
    <b v="0"/>
    <b v="0"/>
    <s v="technology/wearables"/>
    <n v="145"/>
    <n v="10373.64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x v="592"/>
    <n v="1489899600"/>
    <b v="0"/>
    <b v="0"/>
    <s v="theater/plays"/>
    <n v="221"/>
    <n v="8796.27"/>
    <x v="3"/>
    <s v="plays"/>
    <x v="592"/>
    <d v="2017-03-19T05:00:00"/>
  </r>
  <r>
    <n v="644"/>
    <s v="Peters-Nelson"/>
    <s v="Distributed real-time algorithm"/>
    <n v="169400"/>
    <n v="81984"/>
    <x v="2"/>
    <n v="2928"/>
    <s v="CA"/>
    <s v="CAD"/>
    <x v="593"/>
    <n v="1546495200"/>
    <b v="0"/>
    <b v="0"/>
    <s v="theater/plays"/>
    <n v="48"/>
    <n v="2800"/>
    <x v="3"/>
    <s v="plays"/>
    <x v="593"/>
    <d v="2019-01-03T06:00:00"/>
  </r>
  <r>
    <n v="645"/>
    <s v="Ferguson, Murphy and Bright"/>
    <s v="Multi-lateral heuristic throughput"/>
    <n v="192100"/>
    <n v="178483"/>
    <x v="2"/>
    <n v="4697"/>
    <s v="US"/>
    <s v="USD"/>
    <x v="594"/>
    <n v="1539752400"/>
    <b v="0"/>
    <b v="1"/>
    <s v="music/rock"/>
    <n v="93"/>
    <n v="3799.94"/>
    <x v="1"/>
    <s v="rock"/>
    <x v="594"/>
    <d v="2018-10-17T05:00:00"/>
  </r>
  <r>
    <n v="646"/>
    <s v="Robinson Group"/>
    <s v="Switchable reciprocal middleware"/>
    <n v="98700"/>
    <n v="87448"/>
    <x v="2"/>
    <n v="2915"/>
    <s v="US"/>
    <s v="USD"/>
    <x v="595"/>
    <n v="1364101200"/>
    <b v="0"/>
    <b v="0"/>
    <s v="games/video games"/>
    <n v="89"/>
    <n v="2999.93"/>
    <x v="6"/>
    <s v="video games"/>
    <x v="595"/>
    <d v="2013-03-24T05:00:00"/>
  </r>
  <r>
    <n v="647"/>
    <s v="Jordan-Wolfe"/>
    <s v="Inverse multimedia Graphic Interface"/>
    <n v="4500"/>
    <n v="1863"/>
    <x v="2"/>
    <n v="18"/>
    <s v="US"/>
    <s v="USD"/>
    <x v="596"/>
    <n v="1525323600"/>
    <b v="0"/>
    <b v="0"/>
    <s v="publishing/translations"/>
    <n v="41"/>
    <n v="10350"/>
    <x v="5"/>
    <s v="translations"/>
    <x v="596"/>
    <d v="2018-05-03T05:00:00"/>
  </r>
  <r>
    <n v="648"/>
    <s v="Vargas-Cox"/>
    <s v="Vision-oriented local contingency"/>
    <n v="98600"/>
    <n v="62174"/>
    <x v="4"/>
    <n v="723"/>
    <s v="US"/>
    <s v="USD"/>
    <x v="597"/>
    <n v="1500872400"/>
    <b v="1"/>
    <b v="0"/>
    <s v="food/food trucks"/>
    <n v="63"/>
    <n v="8599.4500000000007"/>
    <x v="0"/>
    <s v="food trucks"/>
    <x v="597"/>
    <d v="2017-07-24T05:00:00"/>
  </r>
  <r>
    <n v="649"/>
    <s v="Yang and Sons"/>
    <s v="Reactive 6thgeneration hub"/>
    <n v="121700"/>
    <n v="59003"/>
    <x v="2"/>
    <n v="602"/>
    <s v="CH"/>
    <s v="CHF"/>
    <x v="598"/>
    <n v="1288501200"/>
    <b v="1"/>
    <b v="1"/>
    <s v="theater/plays"/>
    <n v="48"/>
    <n v="9801.16"/>
    <x v="3"/>
    <s v="plays"/>
    <x v="598"/>
    <d v="2010-10-31T05:00:00"/>
  </r>
  <r>
    <n v="650"/>
    <s v="Wilson, Wilson and Mathis"/>
    <s v="Optional asymmetric success"/>
    <n v="100"/>
    <n v="2"/>
    <x v="2"/>
    <n v="1"/>
    <s v="US"/>
    <s v="USD"/>
    <x v="599"/>
    <n v="1407128400"/>
    <b v="0"/>
    <b v="0"/>
    <s v="music/jazz"/>
    <n v="2"/>
    <n v="200"/>
    <x v="1"/>
    <s v="jazz"/>
    <x v="599"/>
    <d v="2014-08-04T05:00:00"/>
  </r>
  <r>
    <n v="651"/>
    <s v="Wang, Koch and Weaver"/>
    <s v="Digitized analyzing capacity"/>
    <n v="196700"/>
    <n v="174039"/>
    <x v="2"/>
    <n v="3868"/>
    <s v="IT"/>
    <s v="EUR"/>
    <x v="600"/>
    <n v="1394344800"/>
    <b v="0"/>
    <b v="0"/>
    <s v="film &amp; video/shorts"/>
    <n v="88"/>
    <n v="4499.46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x v="601"/>
    <n v="1474088400"/>
    <b v="0"/>
    <b v="0"/>
    <s v="technology/web"/>
    <n v="127"/>
    <n v="3101.22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x v="602"/>
    <n v="1460264400"/>
    <b v="0"/>
    <b v="0"/>
    <s v="technology/web"/>
    <n v="2339"/>
    <n v="5997.01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x v="335"/>
    <n v="1440824400"/>
    <b v="0"/>
    <b v="0"/>
    <s v="music/metal"/>
    <n v="508"/>
    <n v="5899.73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x v="603"/>
    <n v="1489554000"/>
    <b v="1"/>
    <b v="0"/>
    <s v="photography/photography books"/>
    <n v="191"/>
    <n v="5004.55"/>
    <x v="7"/>
    <s v="photography books"/>
    <x v="603"/>
    <d v="2017-03-15T05:00:00"/>
  </r>
  <r>
    <n v="656"/>
    <s v="Hobbs, Brown and Lee"/>
    <s v="Vision-oriented systematic Graphical User Interface"/>
    <n v="118400"/>
    <n v="49879"/>
    <x v="2"/>
    <n v="504"/>
    <s v="AU"/>
    <s v="AUD"/>
    <x v="604"/>
    <n v="1514872800"/>
    <b v="0"/>
    <b v="0"/>
    <s v="food/food trucks"/>
    <n v="42"/>
    <n v="9896.6299999999992"/>
    <x v="0"/>
    <s v="food trucks"/>
    <x v="604"/>
    <d v="2018-01-02T06:00:00"/>
  </r>
  <r>
    <n v="657"/>
    <s v="Russo, Kim and Mccoy"/>
    <s v="Balanced optimal hardware"/>
    <n v="10000"/>
    <n v="824"/>
    <x v="2"/>
    <n v="14"/>
    <s v="US"/>
    <s v="USD"/>
    <x v="605"/>
    <n v="1515736800"/>
    <b v="0"/>
    <b v="0"/>
    <s v="film &amp; video/science fiction"/>
    <n v="8"/>
    <n v="5885.71"/>
    <x v="4"/>
    <s v="science fiction"/>
    <x v="605"/>
    <d v="2018-01-12T06:00:00"/>
  </r>
  <r>
    <n v="658"/>
    <s v="Howell, Myers and Olson"/>
    <s v="Self-enabling mission-critical success"/>
    <n v="52600"/>
    <n v="31594"/>
    <x v="4"/>
    <n v="390"/>
    <s v="US"/>
    <s v="USD"/>
    <x v="606"/>
    <n v="1442898000"/>
    <b v="0"/>
    <b v="0"/>
    <s v="music/rock"/>
    <n v="60"/>
    <n v="8101.03"/>
    <x v="1"/>
    <s v="rock"/>
    <x v="606"/>
    <d v="2015-09-22T05:00:00"/>
  </r>
  <r>
    <n v="659"/>
    <s v="Bailey and Sons"/>
    <s v="Grass-roots dynamic emulation"/>
    <n v="120700"/>
    <n v="57010"/>
    <x v="2"/>
    <n v="750"/>
    <s v="GB"/>
    <s v="GBP"/>
    <x v="65"/>
    <n v="1296194400"/>
    <b v="0"/>
    <b v="0"/>
    <s v="film &amp; video/documentary"/>
    <n v="47"/>
    <n v="7601.33"/>
    <x v="4"/>
    <s v="documentary"/>
    <x v="65"/>
    <d v="2011-01-28T06:00:00"/>
  </r>
  <r>
    <n v="660"/>
    <s v="Jensen-Brown"/>
    <s v="Fundamental disintermediate matrix"/>
    <n v="9100"/>
    <n v="7438"/>
    <x v="2"/>
    <n v="77"/>
    <s v="US"/>
    <s v="USD"/>
    <x v="607"/>
    <n v="1440910800"/>
    <b v="1"/>
    <b v="0"/>
    <s v="theater/plays"/>
    <n v="82"/>
    <n v="9659.74"/>
    <x v="3"/>
    <s v="plays"/>
    <x v="607"/>
    <d v="2015-08-30T05:00:00"/>
  </r>
  <r>
    <n v="661"/>
    <s v="Smith Group"/>
    <s v="Right-sized secondary challenge"/>
    <n v="106800"/>
    <n v="57872"/>
    <x v="2"/>
    <n v="752"/>
    <s v="DK"/>
    <s v="DKK"/>
    <x v="608"/>
    <n v="1335502800"/>
    <b v="0"/>
    <b v="0"/>
    <s v="music/jazz"/>
    <n v="54"/>
    <n v="7695.74"/>
    <x v="1"/>
    <s v="jazz"/>
    <x v="608"/>
    <d v="2012-04-27T05:00:00"/>
  </r>
  <r>
    <n v="662"/>
    <s v="Murphy-Farrell"/>
    <s v="Implemented exuding software"/>
    <n v="9100"/>
    <n v="8906"/>
    <x v="2"/>
    <n v="131"/>
    <s v="US"/>
    <s v="USD"/>
    <x v="609"/>
    <n v="1544680800"/>
    <b v="0"/>
    <b v="0"/>
    <s v="theater/plays"/>
    <n v="98"/>
    <n v="6798.47"/>
    <x v="3"/>
    <s v="plays"/>
    <x v="609"/>
    <d v="2018-12-13T06:00:00"/>
  </r>
  <r>
    <n v="663"/>
    <s v="Everett-Wolfe"/>
    <s v="Total optimizing software"/>
    <n v="10000"/>
    <n v="7724"/>
    <x v="2"/>
    <n v="87"/>
    <s v="US"/>
    <s v="USD"/>
    <x v="610"/>
    <n v="1288414800"/>
    <b v="0"/>
    <b v="0"/>
    <s v="theater/plays"/>
    <n v="77"/>
    <n v="8878.16"/>
    <x v="3"/>
    <s v="plays"/>
    <x v="610"/>
    <d v="2010-10-30T05:00:00"/>
  </r>
  <r>
    <n v="664"/>
    <s v="Young PLC"/>
    <s v="Optional maximized attitude"/>
    <n v="79400"/>
    <n v="26571"/>
    <x v="2"/>
    <n v="1063"/>
    <s v="US"/>
    <s v="USD"/>
    <x v="541"/>
    <n v="1330581600"/>
    <b v="0"/>
    <b v="0"/>
    <s v="music/jazz"/>
    <n v="33"/>
    <n v="2499.62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x v="611"/>
    <n v="1311397200"/>
    <b v="0"/>
    <b v="1"/>
    <s v="film &amp; video/documentary"/>
    <n v="240"/>
    <n v="4492.28"/>
    <x v="4"/>
    <s v="documentary"/>
    <x v="611"/>
    <d v="2011-07-23T05:00:00"/>
  </r>
  <r>
    <n v="666"/>
    <s v="York, Barr and Grant"/>
    <s v="Cloned bottom-line success"/>
    <n v="3100"/>
    <n v="1985"/>
    <x v="4"/>
    <n v="25"/>
    <s v="US"/>
    <s v="USD"/>
    <x v="612"/>
    <n v="1378357200"/>
    <b v="0"/>
    <b v="1"/>
    <s v="theater/plays"/>
    <n v="64"/>
    <n v="7940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x v="613"/>
    <n v="1411102800"/>
    <b v="0"/>
    <b v="0"/>
    <s v="journalism/audio"/>
    <n v="176"/>
    <n v="2900.95"/>
    <x v="8"/>
    <s v="audio"/>
    <x v="613"/>
    <d v="2014-09-19T05:00:00"/>
  </r>
  <r>
    <n v="668"/>
    <s v="Brown and Sons"/>
    <s v="Programmable leadingedge budgetary management"/>
    <n v="27500"/>
    <n v="5593"/>
    <x v="2"/>
    <n v="76"/>
    <s v="US"/>
    <s v="USD"/>
    <x v="614"/>
    <n v="1344834000"/>
    <b v="0"/>
    <b v="0"/>
    <s v="theater/plays"/>
    <n v="20"/>
    <n v="7359.21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x v="615"/>
    <n v="1499230800"/>
    <b v="0"/>
    <b v="0"/>
    <s v="theater/plays"/>
    <n v="359"/>
    <n v="10797.04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x v="90"/>
    <n v="1457416800"/>
    <b v="0"/>
    <b v="0"/>
    <s v="music/indie rock"/>
    <n v="469"/>
    <n v="6898.7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x v="616"/>
    <n v="1280898000"/>
    <b v="0"/>
    <b v="1"/>
    <s v="theater/plays"/>
    <n v="122"/>
    <n v="11102.24"/>
    <x v="3"/>
    <s v="plays"/>
    <x v="616"/>
    <d v="2010-08-04T05:00:00"/>
  </r>
  <r>
    <n v="672"/>
    <s v="Kelly-Colon"/>
    <s v="Stand-alone grid-enabled leverage"/>
    <n v="197900"/>
    <n v="110689"/>
    <x v="2"/>
    <n v="4428"/>
    <s v="AU"/>
    <s v="AUD"/>
    <x v="617"/>
    <n v="1522472400"/>
    <b v="0"/>
    <b v="0"/>
    <s v="theater/plays"/>
    <n v="56"/>
    <n v="2499.75"/>
    <x v="3"/>
    <s v="plays"/>
    <x v="617"/>
    <d v="2018-03-31T05:00:00"/>
  </r>
  <r>
    <n v="673"/>
    <s v="Turner, Scott and Gentry"/>
    <s v="Assimilated regional groupware"/>
    <n v="5600"/>
    <n v="2445"/>
    <x v="2"/>
    <n v="58"/>
    <s v="IT"/>
    <s v="EUR"/>
    <x v="618"/>
    <n v="1462510800"/>
    <b v="0"/>
    <b v="0"/>
    <s v="music/indie rock"/>
    <n v="44"/>
    <n v="4215.5200000000004"/>
    <x v="1"/>
    <s v="indie rock"/>
    <x v="618"/>
    <d v="2016-05-06T05:00:00"/>
  </r>
  <r>
    <n v="674"/>
    <s v="Sanchez Ltd"/>
    <s v="Up-sized 24hour instruction set"/>
    <n v="170700"/>
    <n v="57250"/>
    <x v="4"/>
    <n v="1218"/>
    <s v="US"/>
    <s v="USD"/>
    <x v="619"/>
    <n v="1317790800"/>
    <b v="0"/>
    <b v="0"/>
    <s v="photography/photography books"/>
    <n v="34"/>
    <n v="4700.33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x v="620"/>
    <n v="1568782800"/>
    <b v="0"/>
    <b v="0"/>
    <s v="journalism/audio"/>
    <n v="123"/>
    <n v="3603.9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x v="621"/>
    <n v="1349413200"/>
    <b v="0"/>
    <b v="0"/>
    <s v="photography/photography books"/>
    <n v="190"/>
    <n v="10103.76"/>
    <x v="7"/>
    <s v="photography books"/>
    <x v="621"/>
    <d v="2012-10-05T05:00:00"/>
  </r>
  <r>
    <n v="677"/>
    <s v="Murphy-Fox"/>
    <s v="Organic system-worthy orchestration"/>
    <n v="5300"/>
    <n v="4432"/>
    <x v="2"/>
    <n v="111"/>
    <s v="US"/>
    <s v="USD"/>
    <x v="622"/>
    <n v="1472446800"/>
    <b v="0"/>
    <b v="0"/>
    <s v="publishing/fiction"/>
    <n v="84"/>
    <n v="3992.79"/>
    <x v="5"/>
    <s v="fiction"/>
    <x v="622"/>
    <d v="2016-08-29T05:00:00"/>
  </r>
  <r>
    <n v="678"/>
    <s v="Rodriguez-Patterson"/>
    <s v="Inverse static standardization"/>
    <n v="99500"/>
    <n v="17879"/>
    <x v="4"/>
    <n v="215"/>
    <s v="US"/>
    <s v="USD"/>
    <x v="35"/>
    <n v="1548050400"/>
    <b v="0"/>
    <b v="0"/>
    <s v="film &amp; video/drama"/>
    <n v="18"/>
    <n v="8315.81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x v="623"/>
    <n v="1571806800"/>
    <b v="0"/>
    <b v="1"/>
    <s v="food/food trucks"/>
    <n v="1037"/>
    <n v="3997.52"/>
    <x v="0"/>
    <s v="food trucks"/>
    <x v="623"/>
    <d v="2019-10-23T05:00:00"/>
  </r>
  <r>
    <n v="680"/>
    <s v="Nelson-Valdez"/>
    <s v="Open-source 4thgeneration open system"/>
    <n v="145600"/>
    <n v="141822"/>
    <x v="2"/>
    <n v="2955"/>
    <s v="US"/>
    <s v="USD"/>
    <x v="624"/>
    <n v="1576476000"/>
    <b v="0"/>
    <b v="1"/>
    <s v="games/mobile games"/>
    <n v="97"/>
    <n v="4799.3900000000003"/>
    <x v="6"/>
    <s v="mobile games"/>
    <x v="624"/>
    <d v="2019-12-16T06:00:00"/>
  </r>
  <r>
    <n v="681"/>
    <s v="Kelly PLC"/>
    <s v="Decentralized context-sensitive superstructure"/>
    <n v="184100"/>
    <n v="159037"/>
    <x v="2"/>
    <n v="1657"/>
    <s v="US"/>
    <s v="USD"/>
    <x v="625"/>
    <n v="1324965600"/>
    <b v="0"/>
    <b v="0"/>
    <s v="theater/plays"/>
    <n v="86"/>
    <n v="9597.89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x v="626"/>
    <n v="1387519200"/>
    <b v="0"/>
    <b v="0"/>
    <s v="theater/plays"/>
    <n v="150"/>
    <n v="7872.82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x v="627"/>
    <n v="1537246800"/>
    <b v="0"/>
    <b v="0"/>
    <s v="theater/plays"/>
    <n v="358"/>
    <n v="5608.16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x v="628"/>
    <n v="1279515600"/>
    <b v="0"/>
    <b v="0"/>
    <s v="publishing/nonfiction"/>
    <n v="543"/>
    <n v="6909.09"/>
    <x v="5"/>
    <s v="nonfiction"/>
    <x v="628"/>
    <d v="2010-07-19T05:00:00"/>
  </r>
  <r>
    <n v="685"/>
    <s v="Lee-Cobb"/>
    <s v="Customizable homogeneous firmware"/>
    <n v="140000"/>
    <n v="94501"/>
    <x v="2"/>
    <n v="926"/>
    <s v="CA"/>
    <s v="CAD"/>
    <x v="629"/>
    <n v="1442379600"/>
    <b v="0"/>
    <b v="0"/>
    <s v="theater/plays"/>
    <n v="68"/>
    <n v="10205.290000000001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x v="630"/>
    <n v="1523077200"/>
    <b v="0"/>
    <b v="0"/>
    <s v="technology/wearables"/>
    <n v="192"/>
    <n v="10732.09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x v="631"/>
    <n v="1489554000"/>
    <b v="0"/>
    <b v="0"/>
    <s v="theater/plays"/>
    <n v="932"/>
    <n v="5197.03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x v="632"/>
    <n v="1548482400"/>
    <b v="0"/>
    <b v="1"/>
    <s v="film &amp; video/television"/>
    <n v="429"/>
    <n v="7113.71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x v="633"/>
    <n v="1384063200"/>
    <b v="0"/>
    <b v="0"/>
    <s v="technology/web"/>
    <n v="101"/>
    <n v="10649.28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x v="634"/>
    <n v="1322892000"/>
    <b v="0"/>
    <b v="1"/>
    <s v="film &amp; video/documentary"/>
    <n v="227"/>
    <n v="4293.68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x v="635"/>
    <n v="1350709200"/>
    <b v="1"/>
    <b v="1"/>
    <s v="film &amp; video/documentary"/>
    <n v="142"/>
    <n v="3003.8"/>
    <x v="4"/>
    <s v="documentary"/>
    <x v="635"/>
    <d v="2012-10-20T05:00:00"/>
  </r>
  <r>
    <n v="692"/>
    <s v="Murray Ltd"/>
    <s v="Decentralized 4thgeneration challenge"/>
    <n v="6000"/>
    <n v="5438"/>
    <x v="2"/>
    <n v="77"/>
    <s v="GB"/>
    <s v="GBP"/>
    <x v="636"/>
    <n v="1564203600"/>
    <b v="0"/>
    <b v="0"/>
    <s v="music/rock"/>
    <n v="91"/>
    <n v="7062.34"/>
    <x v="1"/>
    <s v="rock"/>
    <x v="636"/>
    <d v="2019-07-27T05:00:00"/>
  </r>
  <r>
    <n v="693"/>
    <s v="Bradford-Silva"/>
    <s v="Reverse-engineered composite hierarchy"/>
    <n v="180400"/>
    <n v="115396"/>
    <x v="2"/>
    <n v="1748"/>
    <s v="US"/>
    <s v="USD"/>
    <x v="637"/>
    <n v="1509685200"/>
    <b v="0"/>
    <b v="0"/>
    <s v="theater/plays"/>
    <n v="64"/>
    <n v="6601.6"/>
    <x v="3"/>
    <s v="plays"/>
    <x v="637"/>
    <d v="2017-11-03T05:00:00"/>
  </r>
  <r>
    <n v="694"/>
    <s v="Mora-Bradley"/>
    <s v="Programmable tangible ability"/>
    <n v="9100"/>
    <n v="7656"/>
    <x v="2"/>
    <n v="79"/>
    <s v="US"/>
    <s v="USD"/>
    <x v="638"/>
    <n v="1514959200"/>
    <b v="0"/>
    <b v="0"/>
    <s v="theater/plays"/>
    <n v="84"/>
    <n v="9691.14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x v="639"/>
    <n v="1448863200"/>
    <b v="1"/>
    <b v="0"/>
    <s v="music/rock"/>
    <n v="134"/>
    <n v="6286.73"/>
    <x v="1"/>
    <s v="rock"/>
    <x v="639"/>
    <d v="2015-11-30T06:00:00"/>
  </r>
  <r>
    <n v="696"/>
    <s v="Lopez, Reid and Johnson"/>
    <s v="Total real-time hardware"/>
    <n v="164100"/>
    <n v="96888"/>
    <x v="2"/>
    <n v="889"/>
    <s v="US"/>
    <s v="USD"/>
    <x v="640"/>
    <n v="1429592400"/>
    <b v="0"/>
    <b v="1"/>
    <s v="theater/plays"/>
    <n v="59"/>
    <n v="10898.54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x v="641"/>
    <n v="1522645200"/>
    <b v="0"/>
    <b v="0"/>
    <s v="music/electric music"/>
    <n v="153"/>
    <n v="2699.93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x v="642"/>
    <n v="1323324000"/>
    <b v="0"/>
    <b v="0"/>
    <s v="technology/wearables"/>
    <n v="447"/>
    <n v="6500.41"/>
    <x v="2"/>
    <s v="wearables"/>
    <x v="642"/>
    <d v="2011-12-08T06:00:00"/>
  </r>
  <r>
    <n v="699"/>
    <s v="King Inc"/>
    <s v="Ergonomic dedicated focus group"/>
    <n v="7400"/>
    <n v="6245"/>
    <x v="2"/>
    <n v="56"/>
    <s v="US"/>
    <s v="USD"/>
    <x v="230"/>
    <n v="1561525200"/>
    <b v="0"/>
    <b v="0"/>
    <s v="film &amp; video/drama"/>
    <n v="84"/>
    <n v="11151.79"/>
    <x v="4"/>
    <s v="drama"/>
    <x v="230"/>
    <d v="2019-06-26T05:00:00"/>
  </r>
  <r>
    <n v="700"/>
    <s v="Cole, Petty and Cameron"/>
    <s v="Realigned zero administration paradigm"/>
    <n v="100"/>
    <n v="3"/>
    <x v="2"/>
    <n v="1"/>
    <s v="US"/>
    <s v="USD"/>
    <x v="67"/>
    <n v="1265695200"/>
    <b v="0"/>
    <b v="0"/>
    <s v="technology/wearables"/>
    <n v="3"/>
    <n v="300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x v="643"/>
    <n v="1301806800"/>
    <b v="1"/>
    <b v="0"/>
    <s v="theater/plays"/>
    <n v="175"/>
    <n v="11099.27"/>
    <x v="3"/>
    <s v="plays"/>
    <x v="643"/>
    <d v="2011-04-03T05:00:00"/>
  </r>
  <r>
    <n v="702"/>
    <s v="Sims-Gross"/>
    <s v="Object-based attitude-oriented analyzer"/>
    <n v="8700"/>
    <n v="4710"/>
    <x v="2"/>
    <n v="83"/>
    <s v="US"/>
    <s v="USD"/>
    <x v="644"/>
    <n v="1374901200"/>
    <b v="0"/>
    <b v="0"/>
    <s v="technology/wearables"/>
    <n v="54"/>
    <n v="5674.7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x v="645"/>
    <n v="1336453200"/>
    <b v="1"/>
    <b v="1"/>
    <s v="publishing/translations"/>
    <n v="312"/>
    <n v="9702.06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x v="646"/>
    <n v="1468904400"/>
    <b v="0"/>
    <b v="0"/>
    <s v="film &amp; video/animation"/>
    <n v="123"/>
    <n v="9208.6200000000008"/>
    <x v="4"/>
    <s v="animation"/>
    <x v="646"/>
    <d v="2016-07-19T05:00:00"/>
  </r>
  <r>
    <n v="705"/>
    <s v="Ford LLC"/>
    <s v="Centralized tangible success"/>
    <n v="169700"/>
    <n v="168048"/>
    <x v="2"/>
    <n v="2025"/>
    <s v="GB"/>
    <s v="GBP"/>
    <x v="626"/>
    <n v="1387087200"/>
    <b v="0"/>
    <b v="0"/>
    <s v="publishing/nonfiction"/>
    <n v="99"/>
    <n v="8298.67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x v="647"/>
    <n v="1547445600"/>
    <b v="0"/>
    <b v="1"/>
    <s v="technology/web"/>
    <n v="128"/>
    <n v="10303.790000000001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x v="159"/>
    <n v="1547359200"/>
    <b v="0"/>
    <b v="0"/>
    <s v="film &amp; video/drama"/>
    <n v="159"/>
    <n v="6892.26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x v="648"/>
    <n v="1496293200"/>
    <b v="0"/>
    <b v="0"/>
    <s v="theater/plays"/>
    <n v="707"/>
    <n v="8773.7199999999993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x v="267"/>
    <n v="1335416400"/>
    <b v="0"/>
    <b v="0"/>
    <s v="theater/plays"/>
    <n v="142"/>
    <n v="7502.15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x v="649"/>
    <n v="1532149200"/>
    <b v="0"/>
    <b v="1"/>
    <s v="theater/plays"/>
    <n v="148"/>
    <n v="5086.3999999999996"/>
    <x v="3"/>
    <s v="plays"/>
    <x v="649"/>
    <d v="2018-07-21T05:00:00"/>
  </r>
  <r>
    <n v="711"/>
    <s v="Anderson LLC"/>
    <s v="Customizable full-range artificial intelligence"/>
    <n v="6200"/>
    <n v="1260"/>
    <x v="2"/>
    <n v="14"/>
    <s v="IT"/>
    <s v="EUR"/>
    <x v="248"/>
    <n v="1453788000"/>
    <b v="1"/>
    <b v="1"/>
    <s v="theater/plays"/>
    <n v="20"/>
    <n v="900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x v="571"/>
    <n v="1471496400"/>
    <b v="0"/>
    <b v="0"/>
    <s v="theater/plays"/>
    <n v="1841"/>
    <n v="7289.6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x v="650"/>
    <n v="1472878800"/>
    <b v="0"/>
    <b v="0"/>
    <s v="publishing/radio &amp; podcasts"/>
    <n v="162"/>
    <n v="10848.54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x v="1"/>
    <n v="1408510800"/>
    <b v="0"/>
    <b v="0"/>
    <s v="music/rock"/>
    <n v="473"/>
    <n v="10198.1"/>
    <x v="1"/>
    <s v="rock"/>
    <x v="1"/>
    <d v="2014-08-20T05:00:00"/>
  </r>
  <r>
    <n v="715"/>
    <s v="Fischer, Torres and Walker"/>
    <s v="Expanded even-keeled portal"/>
    <n v="118000"/>
    <n v="28870"/>
    <x v="2"/>
    <n v="656"/>
    <s v="US"/>
    <s v="USD"/>
    <x v="651"/>
    <n v="1281589200"/>
    <b v="0"/>
    <b v="0"/>
    <s v="games/mobile games"/>
    <n v="24"/>
    <n v="4400.91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x v="652"/>
    <n v="1375851600"/>
    <b v="0"/>
    <b v="1"/>
    <s v="theater/plays"/>
    <n v="518"/>
    <n v="6594.27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x v="653"/>
    <n v="1315803600"/>
    <b v="0"/>
    <b v="0"/>
    <s v="film &amp; video/documentary"/>
    <n v="248"/>
    <n v="2498.7399999999998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x v="654"/>
    <n v="1373691600"/>
    <b v="0"/>
    <b v="0"/>
    <s v="technology/wearables"/>
    <n v="100"/>
    <n v="2800.34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x v="655"/>
    <n v="1339218000"/>
    <b v="0"/>
    <b v="0"/>
    <s v="publishing/fiction"/>
    <n v="153"/>
    <n v="8582.93"/>
    <x v="5"/>
    <s v="fiction"/>
    <x v="655"/>
    <d v="2012-06-09T05:00:00"/>
  </r>
  <r>
    <n v="720"/>
    <s v="Valenzuela, Davidson and Castro"/>
    <s v="Multi-layered upward-trending conglomeration"/>
    <n v="8700"/>
    <n v="3227"/>
    <x v="4"/>
    <n v="38"/>
    <s v="DK"/>
    <s v="DKK"/>
    <x v="656"/>
    <n v="1520402400"/>
    <b v="0"/>
    <b v="1"/>
    <s v="theater/plays"/>
    <n v="37"/>
    <n v="8492.11"/>
    <x v="3"/>
    <s v="plays"/>
    <x v="656"/>
    <d v="2018-03-07T06:00:00"/>
  </r>
  <r>
    <n v="721"/>
    <s v="Dominguez-Owens"/>
    <s v="Open-architected systematic intranet"/>
    <n v="123600"/>
    <n v="5429"/>
    <x v="4"/>
    <n v="60"/>
    <s v="US"/>
    <s v="USD"/>
    <x v="657"/>
    <n v="1523336400"/>
    <b v="0"/>
    <b v="0"/>
    <s v="music/rock"/>
    <n v="4"/>
    <n v="9048.33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x v="265"/>
    <n v="1512280800"/>
    <b v="0"/>
    <b v="0"/>
    <s v="film &amp; video/documentary"/>
    <n v="157"/>
    <n v="2500.19999999999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x v="658"/>
    <n v="1458709200"/>
    <b v="0"/>
    <b v="0"/>
    <s v="theater/plays"/>
    <n v="270"/>
    <n v="9201.39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x v="659"/>
    <n v="1414126800"/>
    <b v="0"/>
    <b v="1"/>
    <s v="theater/plays"/>
    <n v="134"/>
    <n v="9306.61"/>
    <x v="3"/>
    <s v="plays"/>
    <x v="659"/>
    <d v="2014-10-24T05:00:00"/>
  </r>
  <r>
    <n v="725"/>
    <s v="Dawson-Tyler"/>
    <s v="Optional 6thgeneration access"/>
    <n v="193200"/>
    <n v="97369"/>
    <x v="2"/>
    <n v="1596"/>
    <s v="US"/>
    <s v="USD"/>
    <x v="660"/>
    <n v="1416204000"/>
    <b v="0"/>
    <b v="0"/>
    <s v="games/mobile games"/>
    <n v="50"/>
    <n v="6100.81"/>
    <x v="6"/>
    <s v="mobile games"/>
    <x v="660"/>
    <d v="2014-11-17T06:00:00"/>
  </r>
  <r>
    <n v="726"/>
    <s v="Johns-Thomas"/>
    <s v="Realigned web-enabled functionalities"/>
    <n v="54300"/>
    <n v="48227"/>
    <x v="4"/>
    <n v="524"/>
    <s v="US"/>
    <s v="USD"/>
    <x v="661"/>
    <n v="1288501200"/>
    <b v="0"/>
    <b v="1"/>
    <s v="theater/plays"/>
    <n v="89"/>
    <n v="9203.6299999999992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x v="4"/>
    <n v="1552971600"/>
    <b v="0"/>
    <b v="0"/>
    <s v="technology/web"/>
    <n v="165"/>
    <n v="8113.26"/>
    <x v="2"/>
    <s v="web"/>
    <x v="4"/>
    <d v="2019-03-19T05:00:00"/>
  </r>
  <r>
    <n v="728"/>
    <s v="Stewart Inc"/>
    <s v="Versatile mission-critical knowledgebase"/>
    <n v="4200"/>
    <n v="735"/>
    <x v="2"/>
    <n v="10"/>
    <s v="US"/>
    <s v="USD"/>
    <x v="662"/>
    <n v="1465102800"/>
    <b v="0"/>
    <b v="0"/>
    <s v="theater/plays"/>
    <n v="18"/>
    <n v="7350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x v="663"/>
    <n v="1360130400"/>
    <b v="0"/>
    <b v="0"/>
    <s v="film &amp; video/drama"/>
    <n v="186"/>
    <n v="8522.1299999999992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x v="664"/>
    <n v="1432875600"/>
    <b v="0"/>
    <b v="0"/>
    <s v="technology/wearables"/>
    <n v="413"/>
    <n v="11096.83"/>
    <x v="2"/>
    <s v="wearables"/>
    <x v="664"/>
    <d v="2015-05-29T05:00:00"/>
  </r>
  <r>
    <n v="731"/>
    <s v="Cruz, Hall and Mason"/>
    <s v="Synergized content-based hierarchy"/>
    <n v="8000"/>
    <n v="7220"/>
    <x v="4"/>
    <n v="219"/>
    <s v="US"/>
    <s v="USD"/>
    <x v="665"/>
    <n v="1500872400"/>
    <b v="0"/>
    <b v="0"/>
    <s v="technology/web"/>
    <n v="90"/>
    <n v="3296.8"/>
    <x v="2"/>
    <s v="web"/>
    <x v="665"/>
    <d v="2017-07-24T05:00:00"/>
  </r>
  <r>
    <n v="732"/>
    <s v="Glass, Baker and Jones"/>
    <s v="Business-focused 24hour access"/>
    <n v="117000"/>
    <n v="107622"/>
    <x v="2"/>
    <n v="1121"/>
    <s v="US"/>
    <s v="USD"/>
    <x v="666"/>
    <n v="1492146000"/>
    <b v="0"/>
    <b v="1"/>
    <s v="music/rock"/>
    <n v="92"/>
    <n v="9600.5400000000009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x v="43"/>
    <n v="1407301200"/>
    <b v="0"/>
    <b v="0"/>
    <s v="music/metal"/>
    <n v="527"/>
    <n v="8496.6299999999992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x v="667"/>
    <n v="1486620000"/>
    <b v="0"/>
    <b v="1"/>
    <s v="theater/plays"/>
    <n v="319"/>
    <n v="2500.75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x v="668"/>
    <n v="1459918800"/>
    <b v="0"/>
    <b v="0"/>
    <s v="photography/photography books"/>
    <n v="354"/>
    <n v="6599.9"/>
    <x v="7"/>
    <s v="photography books"/>
    <x v="668"/>
    <d v="2016-04-06T05:00:00"/>
  </r>
  <r>
    <n v="736"/>
    <s v="Silva-Hawkins"/>
    <s v="Proactive heuristic orchestration"/>
    <n v="7700"/>
    <n v="2533"/>
    <x v="4"/>
    <n v="29"/>
    <s v="US"/>
    <s v="USD"/>
    <x v="669"/>
    <n v="1424757600"/>
    <b v="0"/>
    <b v="0"/>
    <s v="publishing/nonfiction"/>
    <n v="33"/>
    <n v="8734.48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x v="670"/>
    <n v="1479880800"/>
    <b v="0"/>
    <b v="0"/>
    <s v="music/indie rock"/>
    <n v="136"/>
    <n v="2793.33"/>
    <x v="1"/>
    <s v="indie rock"/>
    <x v="670"/>
    <d v="2016-11-23T06:00:00"/>
  </r>
  <r>
    <n v="738"/>
    <s v="Garcia Group"/>
    <s v="Extended zero administration software"/>
    <n v="74700"/>
    <n v="1557"/>
    <x v="2"/>
    <n v="15"/>
    <s v="US"/>
    <s v="USD"/>
    <x v="671"/>
    <n v="1418018400"/>
    <b v="0"/>
    <b v="1"/>
    <s v="theater/plays"/>
    <n v="2"/>
    <n v="10380"/>
    <x v="3"/>
    <s v="plays"/>
    <x v="671"/>
    <d v="2014-12-08T06:00:00"/>
  </r>
  <r>
    <n v="739"/>
    <s v="Meyer-Avila"/>
    <s v="Multi-tiered discrete support"/>
    <n v="10000"/>
    <n v="6100"/>
    <x v="2"/>
    <n v="191"/>
    <s v="US"/>
    <s v="USD"/>
    <x v="672"/>
    <n v="1341032400"/>
    <b v="0"/>
    <b v="0"/>
    <s v="music/indie rock"/>
    <n v="61"/>
    <n v="3193.72"/>
    <x v="1"/>
    <s v="indie rock"/>
    <x v="672"/>
    <d v="2012-06-30T05:00:00"/>
  </r>
  <r>
    <n v="740"/>
    <s v="Nelson, Smith and Graham"/>
    <s v="Phased system-worthy conglomeration"/>
    <n v="5300"/>
    <n v="1592"/>
    <x v="2"/>
    <n v="16"/>
    <s v="US"/>
    <s v="USD"/>
    <x v="673"/>
    <n v="1486360800"/>
    <b v="0"/>
    <b v="0"/>
    <s v="theater/plays"/>
    <n v="30"/>
    <n v="9950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x v="674"/>
    <n v="1274677200"/>
    <b v="0"/>
    <b v="0"/>
    <s v="theater/plays"/>
    <n v="1179"/>
    <n v="10884.62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x v="675"/>
    <n v="1267509600"/>
    <b v="0"/>
    <b v="0"/>
    <s v="music/electric music"/>
    <n v="1126"/>
    <n v="11076.23"/>
    <x v="1"/>
    <s v="electric music"/>
    <x v="675"/>
    <d v="2010-03-02T06:00:00"/>
  </r>
  <r>
    <n v="743"/>
    <s v="Clark-Conrad"/>
    <s v="Exclusive bandwidth-monitored orchestration"/>
    <n v="3900"/>
    <n v="504"/>
    <x v="2"/>
    <n v="17"/>
    <s v="US"/>
    <s v="USD"/>
    <x v="676"/>
    <n v="1445922000"/>
    <b v="0"/>
    <b v="1"/>
    <s v="theater/plays"/>
    <n v="13"/>
    <n v="2964.71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x v="342"/>
    <n v="1534050000"/>
    <b v="0"/>
    <b v="1"/>
    <s v="theater/plays"/>
    <n v="712"/>
    <n v="10171.43"/>
    <x v="3"/>
    <s v="plays"/>
    <x v="342"/>
    <d v="2018-08-12T05:00:00"/>
  </r>
  <r>
    <n v="745"/>
    <s v="Hill, Mccann and Moore"/>
    <s v="Streamlined needs-based knowledge user"/>
    <n v="6900"/>
    <n v="2091"/>
    <x v="2"/>
    <n v="34"/>
    <s v="US"/>
    <s v="USD"/>
    <x v="677"/>
    <n v="1277528400"/>
    <b v="0"/>
    <b v="0"/>
    <s v="technology/wearables"/>
    <n v="30"/>
    <n v="6150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x v="678"/>
    <n v="1318568400"/>
    <b v="0"/>
    <b v="0"/>
    <s v="technology/web"/>
    <n v="213"/>
    <n v="3500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x v="679"/>
    <n v="1284354000"/>
    <b v="0"/>
    <b v="0"/>
    <s v="theater/plays"/>
    <n v="229"/>
    <n v="4005"/>
    <x v="3"/>
    <s v="plays"/>
    <x v="679"/>
    <d v="2010-09-13T05:00:00"/>
  </r>
  <r>
    <n v="748"/>
    <s v="Martinez PLC"/>
    <s v="Cloned actuating architecture"/>
    <n v="194900"/>
    <n v="68137"/>
    <x v="4"/>
    <n v="614"/>
    <s v="US"/>
    <s v="USD"/>
    <x v="680"/>
    <n v="1269579600"/>
    <b v="0"/>
    <b v="1"/>
    <s v="film &amp; video/animation"/>
    <n v="35"/>
    <n v="11097.23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x v="681"/>
    <n v="1413781200"/>
    <b v="0"/>
    <b v="1"/>
    <s v="technology/wearables"/>
    <n v="157"/>
    <n v="3695.9"/>
    <x v="2"/>
    <s v="wearables"/>
    <x v="681"/>
    <d v="2014-10-20T05:00:00"/>
  </r>
  <r>
    <n v="750"/>
    <s v="Ramos and Sons"/>
    <s v="Extended responsive Internet solution"/>
    <n v="100"/>
    <n v="1"/>
    <x v="2"/>
    <n v="1"/>
    <s v="GB"/>
    <s v="GBP"/>
    <x v="682"/>
    <n v="1280120400"/>
    <b v="0"/>
    <b v="0"/>
    <s v="music/electric music"/>
    <n v="1"/>
    <n v="100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x v="683"/>
    <n v="1459486800"/>
    <b v="1"/>
    <b v="1"/>
    <s v="publishing/nonfiction"/>
    <n v="232"/>
    <n v="3097.41"/>
    <x v="5"/>
    <s v="nonfiction"/>
    <x v="683"/>
    <d v="2016-04-01T05:00:00"/>
  </r>
  <r>
    <n v="752"/>
    <s v="Lowery Group"/>
    <s v="Sharable motivating emulation"/>
    <n v="5800"/>
    <n v="5362"/>
    <x v="4"/>
    <n v="114"/>
    <s v="US"/>
    <s v="USD"/>
    <x v="684"/>
    <n v="1282539600"/>
    <b v="0"/>
    <b v="1"/>
    <s v="theater/plays"/>
    <n v="92"/>
    <n v="4703.51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x v="674"/>
    <n v="1275886800"/>
    <b v="0"/>
    <b v="0"/>
    <s v="photography/photography books"/>
    <n v="257"/>
    <n v="8806.57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x v="685"/>
    <n v="1355983200"/>
    <b v="0"/>
    <b v="0"/>
    <s v="theater/plays"/>
    <n v="168"/>
    <n v="3700.56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x v="605"/>
    <n v="1515391200"/>
    <b v="0"/>
    <b v="1"/>
    <s v="theater/plays"/>
    <n v="167"/>
    <n v="2602.7800000000002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x v="686"/>
    <n v="1422252000"/>
    <b v="0"/>
    <b v="0"/>
    <s v="theater/plays"/>
    <n v="772"/>
    <n v="6781.76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x v="687"/>
    <n v="1305522000"/>
    <b v="0"/>
    <b v="0"/>
    <s v="film &amp; video/drama"/>
    <n v="407"/>
    <n v="4996.49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x v="688"/>
    <n v="1414904400"/>
    <b v="0"/>
    <b v="0"/>
    <s v="music/rock"/>
    <n v="564"/>
    <n v="11001.65"/>
    <x v="1"/>
    <s v="rock"/>
    <x v="688"/>
    <d v="2014-11-02T05:00:00"/>
  </r>
  <r>
    <n v="759"/>
    <s v="Rodriguez PLC"/>
    <s v="Grass-roots upward-trending installation"/>
    <n v="167500"/>
    <n v="114615"/>
    <x v="2"/>
    <n v="1274"/>
    <s v="US"/>
    <s v="USD"/>
    <x v="689"/>
    <n v="1520402400"/>
    <b v="0"/>
    <b v="0"/>
    <s v="music/electric music"/>
    <n v="68"/>
    <n v="8996.4699999999993"/>
    <x v="1"/>
    <s v="electric music"/>
    <x v="689"/>
    <d v="2018-03-07T06:00:00"/>
  </r>
  <r>
    <n v="760"/>
    <s v="Smith-Kennedy"/>
    <s v="Virtual heuristic hub"/>
    <n v="48300"/>
    <n v="16592"/>
    <x v="2"/>
    <n v="210"/>
    <s v="IT"/>
    <s v="EUR"/>
    <x v="690"/>
    <n v="1567141200"/>
    <b v="0"/>
    <b v="1"/>
    <s v="games/video games"/>
    <n v="34"/>
    <n v="7900.95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x v="691"/>
    <n v="1501131600"/>
    <b v="0"/>
    <b v="0"/>
    <s v="music/rock"/>
    <n v="655"/>
    <n v="8686.75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x v="692"/>
    <n v="1355032800"/>
    <b v="0"/>
    <b v="0"/>
    <s v="music/jazz"/>
    <n v="177"/>
    <n v="62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x v="693"/>
    <n v="1339477200"/>
    <b v="0"/>
    <b v="1"/>
    <s v="theater/plays"/>
    <n v="113"/>
    <n v="2697.02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x v="694"/>
    <n v="1305954000"/>
    <b v="0"/>
    <b v="0"/>
    <s v="music/rock"/>
    <n v="728"/>
    <n v="5412.16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x v="695"/>
    <n v="1494392400"/>
    <b v="1"/>
    <b v="1"/>
    <s v="music/indie rock"/>
    <n v="208"/>
    <n v="4103.54"/>
    <x v="1"/>
    <s v="indie rock"/>
    <x v="695"/>
    <d v="2017-05-10T05:00:00"/>
  </r>
  <r>
    <n v="766"/>
    <s v="Montgomery-Castro"/>
    <s v="De-engineered disintermediate encryption"/>
    <n v="43800"/>
    <n v="13653"/>
    <x v="2"/>
    <n v="248"/>
    <s v="AU"/>
    <s v="AUD"/>
    <x v="123"/>
    <n v="1537419600"/>
    <b v="0"/>
    <b v="0"/>
    <s v="film &amp; video/science fiction"/>
    <n v="31"/>
    <n v="5505.24"/>
    <x v="4"/>
    <s v="science fiction"/>
    <x v="123"/>
    <d v="2018-09-20T05:00:00"/>
  </r>
  <r>
    <n v="767"/>
    <s v="Hale, Pearson and Jenkins"/>
    <s v="Upgradable attitude-oriented project"/>
    <n v="97200"/>
    <n v="55372"/>
    <x v="2"/>
    <n v="513"/>
    <s v="US"/>
    <s v="USD"/>
    <x v="696"/>
    <n v="1447999200"/>
    <b v="0"/>
    <b v="0"/>
    <s v="publishing/translations"/>
    <n v="57"/>
    <n v="10793.76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x v="626"/>
    <n v="1388037600"/>
    <b v="0"/>
    <b v="0"/>
    <s v="theater/plays"/>
    <n v="231"/>
    <n v="7392"/>
    <x v="3"/>
    <s v="plays"/>
    <x v="626"/>
    <d v="2013-12-26T06:00:00"/>
  </r>
  <r>
    <n v="769"/>
    <s v="Johnson-Morales"/>
    <s v="Devolved 24hour forecast"/>
    <n v="125600"/>
    <n v="109106"/>
    <x v="2"/>
    <n v="3410"/>
    <s v="US"/>
    <s v="USD"/>
    <x v="697"/>
    <n v="1378789200"/>
    <b v="0"/>
    <b v="0"/>
    <s v="games/video games"/>
    <n v="87"/>
    <n v="3199.59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x v="698"/>
    <n v="1398056400"/>
    <b v="0"/>
    <b v="1"/>
    <s v="theater/plays"/>
    <n v="271"/>
    <n v="5389.81"/>
    <x v="3"/>
    <s v="plays"/>
    <x v="698"/>
    <d v="2014-04-21T05:00:00"/>
  </r>
  <r>
    <n v="771"/>
    <s v="Smith, Mack and Williams"/>
    <s v="Self-enabling 5thgeneration paradigm"/>
    <n v="5600"/>
    <n v="2769"/>
    <x v="4"/>
    <n v="26"/>
    <s v="US"/>
    <s v="USD"/>
    <x v="699"/>
    <n v="1550815200"/>
    <b v="0"/>
    <b v="0"/>
    <s v="theater/plays"/>
    <n v="49"/>
    <n v="10650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x v="700"/>
    <n v="1550037600"/>
    <b v="0"/>
    <b v="0"/>
    <s v="music/indie rock"/>
    <n v="113"/>
    <n v="3299.98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x v="701"/>
    <n v="1492923600"/>
    <b v="0"/>
    <b v="0"/>
    <s v="theater/plays"/>
    <n v="191"/>
    <n v="4300.25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x v="702"/>
    <n v="1467522000"/>
    <b v="0"/>
    <b v="0"/>
    <s v="technology/web"/>
    <n v="136"/>
    <n v="8685.9"/>
    <x v="2"/>
    <s v="web"/>
    <x v="702"/>
    <d v="2016-07-03T05:00:00"/>
  </r>
  <r>
    <n v="775"/>
    <s v="Murphy LLC"/>
    <s v="Customer-focused non-volatile framework"/>
    <n v="9400"/>
    <n v="968"/>
    <x v="2"/>
    <n v="10"/>
    <s v="US"/>
    <s v="USD"/>
    <x v="703"/>
    <n v="1416117600"/>
    <b v="0"/>
    <b v="0"/>
    <s v="music/rock"/>
    <n v="10"/>
    <n v="9680"/>
    <x v="1"/>
    <s v="rock"/>
    <x v="703"/>
    <d v="2014-11-16T06:00:00"/>
  </r>
  <r>
    <n v="776"/>
    <s v="Taylor-Rowe"/>
    <s v="Synchronized multimedia frame"/>
    <n v="110800"/>
    <n v="72623"/>
    <x v="2"/>
    <n v="2201"/>
    <s v="US"/>
    <s v="USD"/>
    <x v="704"/>
    <n v="1563771600"/>
    <b v="0"/>
    <b v="0"/>
    <s v="theater/plays"/>
    <n v="66"/>
    <n v="3299.55"/>
    <x v="3"/>
    <s v="plays"/>
    <x v="704"/>
    <d v="2019-07-22T05:00:00"/>
  </r>
  <r>
    <n v="777"/>
    <s v="Henderson Ltd"/>
    <s v="Open-architected stable algorithm"/>
    <n v="93800"/>
    <n v="45987"/>
    <x v="2"/>
    <n v="676"/>
    <s v="US"/>
    <s v="USD"/>
    <x v="431"/>
    <n v="1319259600"/>
    <b v="0"/>
    <b v="0"/>
    <s v="theater/plays"/>
    <n v="49"/>
    <n v="6802.81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x v="705"/>
    <n v="1313643600"/>
    <b v="0"/>
    <b v="0"/>
    <s v="film &amp; video/animation"/>
    <n v="788"/>
    <n v="5886.78"/>
    <x v="4"/>
    <s v="animation"/>
    <x v="705"/>
    <d v="2011-08-18T05:00:00"/>
  </r>
  <r>
    <n v="779"/>
    <s v="Webb Group"/>
    <s v="Public-key actuating projection"/>
    <n v="108700"/>
    <n v="87293"/>
    <x v="2"/>
    <n v="831"/>
    <s v="US"/>
    <s v="USD"/>
    <x v="706"/>
    <n v="1440306000"/>
    <b v="0"/>
    <b v="1"/>
    <s v="theater/plays"/>
    <n v="80"/>
    <n v="10504.57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x v="707"/>
    <n v="1470805200"/>
    <b v="0"/>
    <b v="1"/>
    <s v="film &amp; video/drama"/>
    <n v="106"/>
    <n v="3305.49"/>
    <x v="4"/>
    <s v="drama"/>
    <x v="707"/>
    <d v="2016-08-10T05:00:00"/>
  </r>
  <r>
    <n v="781"/>
    <s v="Thomas Ltd"/>
    <s v="Cross-group interactive architecture"/>
    <n v="8700"/>
    <n v="4414"/>
    <x v="4"/>
    <n v="56"/>
    <s v="CH"/>
    <s v="CHF"/>
    <x v="708"/>
    <n v="1292911200"/>
    <b v="0"/>
    <b v="0"/>
    <s v="theater/plays"/>
    <n v="51"/>
    <n v="7882.14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x v="709"/>
    <n v="1301374800"/>
    <b v="0"/>
    <b v="1"/>
    <s v="film &amp; video/animation"/>
    <n v="215"/>
    <n v="6820.5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x v="710"/>
    <n v="1387864800"/>
    <b v="0"/>
    <b v="0"/>
    <s v="music/rock"/>
    <n v="141"/>
    <n v="7573.19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x v="711"/>
    <n v="1458190800"/>
    <b v="0"/>
    <b v="0"/>
    <s v="technology/web"/>
    <n v="115"/>
    <n v="3099.61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x v="157"/>
    <n v="1559278800"/>
    <b v="0"/>
    <b v="1"/>
    <s v="film &amp; video/animation"/>
    <n v="193"/>
    <n v="10188.19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x v="630"/>
    <n v="1522731600"/>
    <b v="0"/>
    <b v="1"/>
    <s v="music/jazz"/>
    <n v="730"/>
    <n v="5287.92"/>
    <x v="1"/>
    <s v="jazz"/>
    <x v="630"/>
    <d v="2018-04-03T05:00:00"/>
  </r>
  <r>
    <n v="787"/>
    <s v="Vance-Glover"/>
    <s v="Progressive coherent secured line"/>
    <n v="61200"/>
    <n v="60994"/>
    <x v="2"/>
    <n v="859"/>
    <s v="CA"/>
    <s v="CAD"/>
    <x v="712"/>
    <n v="1306731600"/>
    <b v="0"/>
    <b v="0"/>
    <s v="music/rock"/>
    <n v="100"/>
    <n v="7100.58"/>
    <x v="1"/>
    <s v="rock"/>
    <x v="712"/>
    <d v="2011-05-30T05:00:00"/>
  </r>
  <r>
    <n v="788"/>
    <s v="Joyce PLC"/>
    <s v="Synchronized directional capability"/>
    <n v="3600"/>
    <n v="3174"/>
    <x v="3"/>
    <n v="31"/>
    <s v="US"/>
    <s v="USD"/>
    <x v="93"/>
    <n v="1352527200"/>
    <b v="0"/>
    <b v="0"/>
    <s v="film &amp; video/animation"/>
    <n v="88"/>
    <n v="10238.709999999999"/>
    <x v="4"/>
    <s v="animation"/>
    <x v="93"/>
    <d v="2012-11-10T06:00:00"/>
  </r>
  <r>
    <n v="789"/>
    <s v="Kennedy-Miller"/>
    <s v="Cross-platform composite migration"/>
    <n v="9000"/>
    <n v="3351"/>
    <x v="2"/>
    <n v="45"/>
    <s v="US"/>
    <s v="USD"/>
    <x v="713"/>
    <n v="1404363600"/>
    <b v="0"/>
    <b v="0"/>
    <s v="theater/plays"/>
    <n v="37"/>
    <n v="7446.67"/>
    <x v="3"/>
    <s v="plays"/>
    <x v="713"/>
    <d v="2014-07-03T05:00:00"/>
  </r>
  <r>
    <n v="790"/>
    <s v="White-Obrien"/>
    <s v="Operative local pricing structure"/>
    <n v="185900"/>
    <n v="56774"/>
    <x v="4"/>
    <n v="1113"/>
    <s v="US"/>
    <s v="USD"/>
    <x v="714"/>
    <n v="1266645600"/>
    <b v="0"/>
    <b v="0"/>
    <s v="theater/plays"/>
    <n v="31"/>
    <n v="5100.99"/>
    <x v="3"/>
    <s v="plays"/>
    <x v="714"/>
    <d v="2010-02-20T06:00:00"/>
  </r>
  <r>
    <n v="791"/>
    <s v="Stafford, Hess and Raymond"/>
    <s v="Optional web-enabled extranet"/>
    <n v="2100"/>
    <n v="540"/>
    <x v="2"/>
    <n v="6"/>
    <s v="US"/>
    <s v="USD"/>
    <x v="715"/>
    <n v="1482818400"/>
    <b v="0"/>
    <b v="0"/>
    <s v="food/food trucks"/>
    <n v="26"/>
    <n v="9000"/>
    <x v="0"/>
    <s v="food trucks"/>
    <x v="715"/>
    <d v="2016-12-27T06:00:00"/>
  </r>
  <r>
    <n v="792"/>
    <s v="Jordan, Schneider and Hall"/>
    <s v="Reduced 6thgeneration intranet"/>
    <n v="2000"/>
    <n v="680"/>
    <x v="2"/>
    <n v="7"/>
    <s v="US"/>
    <s v="USD"/>
    <x v="716"/>
    <n v="1374642000"/>
    <b v="0"/>
    <b v="1"/>
    <s v="theater/plays"/>
    <n v="34"/>
    <n v="9714.290000000000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x v="448"/>
    <n v="1372482000"/>
    <b v="0"/>
    <b v="0"/>
    <s v="publishing/nonfiction"/>
    <n v="1186"/>
    <n v="7207.18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x v="717"/>
    <n v="1514959200"/>
    <b v="0"/>
    <b v="0"/>
    <s v="music/rock"/>
    <n v="125"/>
    <n v="7523.64"/>
    <x v="1"/>
    <s v="rock"/>
    <x v="717"/>
    <d v="2018-01-03T06:00:00"/>
  </r>
  <r>
    <n v="795"/>
    <s v="Vasquez Inc"/>
    <s v="Stand-alone asynchronous functionalities"/>
    <n v="7100"/>
    <n v="1022"/>
    <x v="2"/>
    <n v="31"/>
    <s v="US"/>
    <s v="USD"/>
    <x v="718"/>
    <n v="1478235600"/>
    <b v="0"/>
    <b v="0"/>
    <s v="film &amp; video/drama"/>
    <n v="14"/>
    <n v="3296.77"/>
    <x v="4"/>
    <s v="drama"/>
    <x v="718"/>
    <d v="2016-11-04T05:00:00"/>
  </r>
  <r>
    <n v="796"/>
    <s v="Freeman-Ferguson"/>
    <s v="Profound full-range open system"/>
    <n v="7800"/>
    <n v="4275"/>
    <x v="2"/>
    <n v="78"/>
    <s v="US"/>
    <s v="USD"/>
    <x v="719"/>
    <n v="1408078800"/>
    <b v="0"/>
    <b v="1"/>
    <s v="games/mobile games"/>
    <n v="55"/>
    <n v="5480.7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x v="720"/>
    <n v="1548136800"/>
    <b v="0"/>
    <b v="0"/>
    <s v="technology/web"/>
    <n v="110"/>
    <n v="4503.78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x v="721"/>
    <n v="1340859600"/>
    <b v="0"/>
    <b v="1"/>
    <s v="theater/plays"/>
    <n v="188"/>
    <n v="5295.87"/>
    <x v="3"/>
    <s v="plays"/>
    <x v="721"/>
    <d v="2012-06-28T05:00:00"/>
  </r>
  <r>
    <n v="799"/>
    <s v="Reid-Day"/>
    <s v="Devolved tertiary time-frame"/>
    <n v="84500"/>
    <n v="73522"/>
    <x v="2"/>
    <n v="1225"/>
    <s v="GB"/>
    <s v="GBP"/>
    <x v="722"/>
    <n v="1454479200"/>
    <b v="0"/>
    <b v="0"/>
    <s v="theater/plays"/>
    <n v="87"/>
    <n v="6001.8"/>
    <x v="3"/>
    <s v="plays"/>
    <x v="722"/>
    <d v="2016-02-03T06:00:00"/>
  </r>
  <r>
    <n v="800"/>
    <s v="Wallace LLC"/>
    <s v="Centralized regional function"/>
    <n v="100"/>
    <n v="1"/>
    <x v="2"/>
    <n v="1"/>
    <s v="CH"/>
    <s v="CHF"/>
    <x v="139"/>
    <n v="1434430800"/>
    <b v="0"/>
    <b v="0"/>
    <s v="music/rock"/>
    <n v="1"/>
    <n v="100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x v="723"/>
    <n v="1579672800"/>
    <b v="0"/>
    <b v="1"/>
    <s v="photography/photography books"/>
    <n v="203"/>
    <n v="4402.83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x v="704"/>
    <n v="1562389200"/>
    <b v="0"/>
    <b v="0"/>
    <s v="photography/photography books"/>
    <n v="197"/>
    <n v="8602.82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x v="724"/>
    <n v="1551506400"/>
    <b v="0"/>
    <b v="0"/>
    <s v="theater/plays"/>
    <n v="107"/>
    <n v="2801.29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x v="725"/>
    <n v="1516600800"/>
    <b v="0"/>
    <b v="0"/>
    <s v="music/rock"/>
    <n v="269"/>
    <n v="3205.05"/>
    <x v="1"/>
    <s v="rock"/>
    <x v="725"/>
    <d v="2018-01-22T06:00:00"/>
  </r>
  <r>
    <n v="805"/>
    <s v="Smith-Nguyen"/>
    <s v="Advanced intermediate Graphic Interface"/>
    <n v="9700"/>
    <n v="4932"/>
    <x v="2"/>
    <n v="67"/>
    <s v="AU"/>
    <s v="AUD"/>
    <x v="660"/>
    <n v="1420437600"/>
    <b v="0"/>
    <b v="0"/>
    <s v="film &amp; video/documentary"/>
    <n v="51"/>
    <n v="7361.19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x v="726"/>
    <n v="1332997200"/>
    <b v="0"/>
    <b v="1"/>
    <s v="film &amp; video/drama"/>
    <n v="1180"/>
    <n v="10871.05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x v="727"/>
    <n v="1574920800"/>
    <b v="0"/>
    <b v="1"/>
    <s v="theater/plays"/>
    <n v="264"/>
    <n v="4297.67"/>
    <x v="3"/>
    <s v="plays"/>
    <x v="727"/>
    <d v="2019-11-28T06:00:00"/>
  </r>
  <r>
    <n v="808"/>
    <s v="Harris, Medina and Mitchell"/>
    <s v="Enhanced regional flexibility"/>
    <n v="5200"/>
    <n v="1583"/>
    <x v="2"/>
    <n v="19"/>
    <s v="US"/>
    <s v="USD"/>
    <x v="728"/>
    <n v="1464930000"/>
    <b v="0"/>
    <b v="0"/>
    <s v="food/food trucks"/>
    <n v="30"/>
    <n v="8331.58"/>
    <x v="0"/>
    <s v="food trucks"/>
    <x v="728"/>
    <d v="2016-06-03T05:00:00"/>
  </r>
  <r>
    <n v="809"/>
    <s v="Williams and Sons"/>
    <s v="Public-key bottom-line algorithm"/>
    <n v="140800"/>
    <n v="88536"/>
    <x v="2"/>
    <n v="2108"/>
    <s v="CH"/>
    <s v="CHF"/>
    <x v="729"/>
    <n v="1345006800"/>
    <b v="0"/>
    <b v="0"/>
    <s v="film &amp; video/documentary"/>
    <n v="63"/>
    <n v="4200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x v="730"/>
    <n v="1512712800"/>
    <b v="0"/>
    <b v="1"/>
    <s v="theater/plays"/>
    <n v="193"/>
    <n v="5592.76"/>
    <x v="3"/>
    <s v="plays"/>
    <x v="730"/>
    <d v="2017-12-08T06:00:00"/>
  </r>
  <r>
    <n v="811"/>
    <s v="Page, Holt and Mack"/>
    <s v="Fundamental methodical emulation"/>
    <n v="92500"/>
    <n v="71320"/>
    <x v="2"/>
    <n v="679"/>
    <s v="US"/>
    <s v="USD"/>
    <x v="731"/>
    <n v="1452492000"/>
    <b v="0"/>
    <b v="1"/>
    <s v="games/video games"/>
    <n v="77"/>
    <n v="10503.68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x v="78"/>
    <n v="1524286800"/>
    <b v="0"/>
    <b v="0"/>
    <s v="publishing/nonfiction"/>
    <n v="226"/>
    <n v="4800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x v="732"/>
    <n v="1346907600"/>
    <b v="0"/>
    <b v="0"/>
    <s v="games/video games"/>
    <n v="239"/>
    <n v="11266.18"/>
    <x v="6"/>
    <s v="video games"/>
    <x v="732"/>
    <d v="2012-09-06T05:00:00"/>
  </r>
  <r>
    <n v="814"/>
    <s v="Vincent PLC"/>
    <s v="Visionary 24hour analyzer"/>
    <n v="3200"/>
    <n v="2950"/>
    <x v="2"/>
    <n v="36"/>
    <s v="DK"/>
    <s v="DKK"/>
    <x v="733"/>
    <n v="1464498000"/>
    <b v="0"/>
    <b v="1"/>
    <s v="music/rock"/>
    <n v="92"/>
    <n v="8194.44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x v="734"/>
    <n v="1514181600"/>
    <b v="0"/>
    <b v="0"/>
    <s v="music/rock"/>
    <n v="130"/>
    <n v="6404.92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x v="406"/>
    <n v="1392184800"/>
    <b v="1"/>
    <b v="1"/>
    <s v="theater/plays"/>
    <n v="615"/>
    <n v="10639.1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x v="735"/>
    <n v="1559365200"/>
    <b v="0"/>
    <b v="1"/>
    <s v="publishing/nonfiction"/>
    <n v="369"/>
    <n v="7601.12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x v="736"/>
    <n v="1549173600"/>
    <b v="0"/>
    <b v="1"/>
    <s v="theater/plays"/>
    <n v="1095"/>
    <n v="11107.25"/>
    <x v="3"/>
    <s v="plays"/>
    <x v="736"/>
    <d v="2019-02-03T06:00:00"/>
  </r>
  <r>
    <n v="819"/>
    <s v="Buck-Khan"/>
    <s v="Integrated bandwidth-monitored alliance"/>
    <n v="8900"/>
    <n v="4509"/>
    <x v="2"/>
    <n v="47"/>
    <s v="US"/>
    <s v="USD"/>
    <x v="737"/>
    <n v="1355032800"/>
    <b v="1"/>
    <b v="0"/>
    <s v="games/video games"/>
    <n v="51"/>
    <n v="9593.620000000000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x v="192"/>
    <n v="1533963600"/>
    <b v="0"/>
    <b v="1"/>
    <s v="music/rock"/>
    <n v="801"/>
    <n v="4304.3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x v="738"/>
    <n v="1489381200"/>
    <b v="0"/>
    <b v="0"/>
    <s v="film &amp; video/documentary"/>
    <n v="291"/>
    <n v="6796.67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x v="739"/>
    <n v="1395032400"/>
    <b v="0"/>
    <b v="0"/>
    <s v="music/rock"/>
    <n v="350"/>
    <n v="8999.14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x v="613"/>
    <n v="1412485200"/>
    <b v="1"/>
    <b v="1"/>
    <s v="music/rock"/>
    <n v="357"/>
    <n v="5809.52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x v="740"/>
    <n v="1279688400"/>
    <b v="0"/>
    <b v="1"/>
    <s v="publishing/nonfiction"/>
    <n v="126"/>
    <n v="8399.69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x v="145"/>
    <n v="1501995600"/>
    <b v="0"/>
    <b v="0"/>
    <s v="film &amp; video/shorts"/>
    <n v="388"/>
    <n v="8885.3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x v="741"/>
    <n v="1294639200"/>
    <b v="0"/>
    <b v="1"/>
    <s v="theater/plays"/>
    <n v="457"/>
    <n v="6596.39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x v="742"/>
    <n v="1305435600"/>
    <b v="0"/>
    <b v="1"/>
    <s v="film &amp; video/drama"/>
    <n v="267"/>
    <n v="7480.49"/>
    <x v="4"/>
    <s v="drama"/>
    <x v="742"/>
    <d v="2011-05-15T05:00:00"/>
  </r>
  <r>
    <n v="828"/>
    <s v="Munoz, Cherry and Bell"/>
    <s v="Cross-platform reciprocal budgetary management"/>
    <n v="7100"/>
    <n v="4899"/>
    <x v="2"/>
    <n v="70"/>
    <s v="US"/>
    <s v="USD"/>
    <x v="202"/>
    <n v="1537592400"/>
    <b v="0"/>
    <b v="0"/>
    <s v="theater/plays"/>
    <n v="69"/>
    <n v="6998.57"/>
    <x v="3"/>
    <s v="plays"/>
    <x v="202"/>
    <d v="2018-09-22T05:00:00"/>
  </r>
  <r>
    <n v="829"/>
    <s v="Baker-Higgins"/>
    <s v="Vision-oriented scalable portal"/>
    <n v="9600"/>
    <n v="4929"/>
    <x v="2"/>
    <n v="154"/>
    <s v="US"/>
    <s v="USD"/>
    <x v="743"/>
    <n v="1435122000"/>
    <b v="0"/>
    <b v="0"/>
    <s v="theater/plays"/>
    <n v="51"/>
    <n v="3200.65"/>
    <x v="3"/>
    <s v="plays"/>
    <x v="743"/>
    <d v="2015-06-24T05:00:00"/>
  </r>
  <r>
    <n v="830"/>
    <s v="Johnson, Turner and Carroll"/>
    <s v="Persevering zero administration knowledge user"/>
    <n v="121600"/>
    <n v="1424"/>
    <x v="2"/>
    <n v="22"/>
    <s v="US"/>
    <s v="USD"/>
    <x v="744"/>
    <n v="1520056800"/>
    <b v="0"/>
    <b v="0"/>
    <s v="theater/plays"/>
    <n v="1"/>
    <n v="6472.73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x v="745"/>
    <n v="1335675600"/>
    <b v="0"/>
    <b v="0"/>
    <s v="photography/photography books"/>
    <n v="109"/>
    <n v="2499.81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x v="746"/>
    <n v="1448431200"/>
    <b v="1"/>
    <b v="0"/>
    <s v="publishing/translations"/>
    <n v="315"/>
    <n v="10497.76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x v="747"/>
    <n v="1298613600"/>
    <b v="0"/>
    <b v="0"/>
    <s v="publishing/translations"/>
    <n v="158"/>
    <n v="6498.79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x v="362"/>
    <n v="1372482000"/>
    <b v="0"/>
    <b v="0"/>
    <s v="theater/plays"/>
    <n v="154"/>
    <n v="9435.2900000000009"/>
    <x v="3"/>
    <s v="plays"/>
    <x v="362"/>
    <d v="2013-06-29T05:00:00"/>
  </r>
  <r>
    <n v="835"/>
    <s v="Hodges, Smith and Kelly"/>
    <s v="Future-proofed 24hour model"/>
    <n v="86200"/>
    <n v="77355"/>
    <x v="2"/>
    <n v="1758"/>
    <s v="US"/>
    <s v="USD"/>
    <x v="748"/>
    <n v="1425621600"/>
    <b v="0"/>
    <b v="0"/>
    <s v="technology/web"/>
    <n v="90"/>
    <n v="4400.17"/>
    <x v="2"/>
    <s v="web"/>
    <x v="748"/>
    <d v="2015-03-06T06:00:00"/>
  </r>
  <r>
    <n v="836"/>
    <s v="Macias Inc"/>
    <s v="Optimized didactic intranet"/>
    <n v="8100"/>
    <n v="6086"/>
    <x v="2"/>
    <n v="94"/>
    <s v="US"/>
    <s v="USD"/>
    <x v="749"/>
    <n v="1266300000"/>
    <b v="0"/>
    <b v="0"/>
    <s v="music/indie rock"/>
    <n v="75"/>
    <n v="6474.47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x v="643"/>
    <n v="1305867600"/>
    <b v="0"/>
    <b v="0"/>
    <s v="music/jazz"/>
    <n v="853"/>
    <n v="8400.67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x v="750"/>
    <n v="1538802000"/>
    <b v="0"/>
    <b v="0"/>
    <s v="theater/plays"/>
    <n v="139"/>
    <n v="3406.13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x v="751"/>
    <n v="1398920400"/>
    <b v="0"/>
    <b v="1"/>
    <s v="film &amp; video/documentary"/>
    <n v="190"/>
    <n v="9327.39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x v="752"/>
    <n v="1405659600"/>
    <b v="0"/>
    <b v="1"/>
    <s v="theater/plays"/>
    <n v="100"/>
    <n v="3299.83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x v="753"/>
    <n v="1457244000"/>
    <b v="0"/>
    <b v="0"/>
    <s v="technology/web"/>
    <n v="143"/>
    <n v="8381.2900000000009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x v="754"/>
    <n v="1529298000"/>
    <b v="0"/>
    <b v="0"/>
    <s v="technology/wearables"/>
    <n v="563"/>
    <n v="6399.24"/>
    <x v="2"/>
    <s v="wearables"/>
    <x v="754"/>
    <d v="2018-06-18T05:00:00"/>
  </r>
  <r>
    <n v="843"/>
    <s v="Porter-Hicks"/>
    <s v="De-engineered next generation parallelism"/>
    <n v="8800"/>
    <n v="2703"/>
    <x v="2"/>
    <n v="33"/>
    <s v="US"/>
    <s v="USD"/>
    <x v="755"/>
    <n v="1535778000"/>
    <b v="0"/>
    <b v="0"/>
    <s v="photography/photography books"/>
    <n v="31"/>
    <n v="8190.91"/>
    <x v="7"/>
    <s v="photography books"/>
    <x v="755"/>
    <d v="2018-09-01T05:00:00"/>
  </r>
  <r>
    <n v="844"/>
    <s v="Rodriguez-Hansen"/>
    <s v="Intuitive cohesive groupware"/>
    <n v="8800"/>
    <n v="8747"/>
    <x v="4"/>
    <n v="94"/>
    <s v="US"/>
    <s v="USD"/>
    <x v="756"/>
    <n v="1327471200"/>
    <b v="0"/>
    <b v="0"/>
    <s v="film &amp; video/documentary"/>
    <n v="99"/>
    <n v="9305.32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x v="757"/>
    <n v="1529557200"/>
    <b v="0"/>
    <b v="0"/>
    <s v="technology/web"/>
    <n v="198"/>
    <n v="10198.45000000000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x v="758"/>
    <n v="1535259600"/>
    <b v="1"/>
    <b v="1"/>
    <s v="technology/web"/>
    <n v="509"/>
    <n v="10593.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x v="759"/>
    <n v="1515564000"/>
    <b v="0"/>
    <b v="0"/>
    <s v="food/food trucks"/>
    <n v="238"/>
    <n v="10158.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x v="760"/>
    <n v="1277096400"/>
    <b v="0"/>
    <b v="0"/>
    <s v="film &amp; video/drama"/>
    <n v="338"/>
    <n v="6297.0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x v="761"/>
    <n v="1329026400"/>
    <b v="0"/>
    <b v="1"/>
    <s v="music/indie rock"/>
    <n v="133"/>
    <n v="2904.56"/>
    <x v="1"/>
    <s v="indie rock"/>
    <x v="761"/>
    <d v="2012-02-12T06:00:00"/>
  </r>
  <r>
    <n v="850"/>
    <s v="Hood, Perez and Meadows"/>
    <s v="Cross-group upward-trending hierarchy"/>
    <n v="100"/>
    <n v="1"/>
    <x v="2"/>
    <n v="1"/>
    <s v="US"/>
    <s v="USD"/>
    <x v="762"/>
    <n v="1322978400"/>
    <b v="1"/>
    <b v="0"/>
    <s v="music/rock"/>
    <n v="1"/>
    <n v="100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x v="444"/>
    <n v="1338786000"/>
    <b v="0"/>
    <b v="0"/>
    <s v="music/electric music"/>
    <n v="208"/>
    <n v="7792.5"/>
    <x v="1"/>
    <s v="electric music"/>
    <x v="444"/>
    <d v="2012-06-04T05:00:00"/>
  </r>
  <r>
    <n v="852"/>
    <s v="Brady Ltd"/>
    <s v="Open-source reciprocal standardization"/>
    <n v="4900"/>
    <n v="2505"/>
    <x v="2"/>
    <n v="31"/>
    <s v="US"/>
    <s v="USD"/>
    <x v="763"/>
    <n v="1311656400"/>
    <b v="0"/>
    <b v="1"/>
    <s v="games/video games"/>
    <n v="51"/>
    <n v="8080.65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x v="764"/>
    <n v="1308978000"/>
    <b v="0"/>
    <b v="1"/>
    <s v="music/indie rock"/>
    <n v="652"/>
    <n v="7600.6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x v="765"/>
    <n v="1576389600"/>
    <b v="0"/>
    <b v="0"/>
    <s v="publishing/fiction"/>
    <n v="114"/>
    <n v="7299.36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x v="766"/>
    <n v="1311051600"/>
    <b v="0"/>
    <b v="0"/>
    <s v="theater/plays"/>
    <n v="102"/>
    <n v="5300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x v="767"/>
    <n v="1336712400"/>
    <b v="0"/>
    <b v="0"/>
    <s v="food/food trucks"/>
    <n v="357"/>
    <n v="5416.4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x v="768"/>
    <n v="1330408800"/>
    <b v="1"/>
    <b v="0"/>
    <s v="film &amp; video/shorts"/>
    <n v="140"/>
    <n v="3294.67"/>
    <x v="4"/>
    <s v="shorts"/>
    <x v="768"/>
    <d v="2012-02-28T06:00:00"/>
  </r>
  <r>
    <n v="858"/>
    <s v="Ayala, Crawford and Taylor"/>
    <s v="Realigned 5thgeneration knowledge user"/>
    <n v="4000"/>
    <n v="2778"/>
    <x v="2"/>
    <n v="35"/>
    <s v="US"/>
    <s v="USD"/>
    <x v="769"/>
    <n v="1524891600"/>
    <b v="1"/>
    <b v="0"/>
    <s v="food/food trucks"/>
    <n v="69"/>
    <n v="7937.14"/>
    <x v="0"/>
    <s v="food trucks"/>
    <x v="769"/>
    <d v="2018-04-28T05:00:00"/>
  </r>
  <r>
    <n v="859"/>
    <s v="Martinez Ltd"/>
    <s v="Multi-layered upward-trending groupware"/>
    <n v="7300"/>
    <n v="2594"/>
    <x v="2"/>
    <n v="63"/>
    <s v="US"/>
    <s v="USD"/>
    <x v="770"/>
    <n v="1363669200"/>
    <b v="0"/>
    <b v="1"/>
    <s v="theater/plays"/>
    <n v="36"/>
    <n v="4117.46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x v="771"/>
    <n v="1551420000"/>
    <b v="0"/>
    <b v="1"/>
    <s v="technology/wearables"/>
    <n v="252"/>
    <n v="7743.08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x v="772"/>
    <n v="1269838800"/>
    <b v="0"/>
    <b v="0"/>
    <s v="theater/plays"/>
    <n v="106"/>
    <n v="5715.95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x v="773"/>
    <n v="1312520400"/>
    <b v="0"/>
    <b v="0"/>
    <s v="theater/plays"/>
    <n v="187"/>
    <n v="7717.65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x v="774"/>
    <n v="1436504400"/>
    <b v="0"/>
    <b v="1"/>
    <s v="film &amp; video/television"/>
    <n v="387"/>
    <n v="2495.39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x v="775"/>
    <n v="1472014800"/>
    <b v="0"/>
    <b v="0"/>
    <s v="film &amp; video/shorts"/>
    <n v="347"/>
    <n v="97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x v="776"/>
    <n v="1411534800"/>
    <b v="0"/>
    <b v="0"/>
    <s v="theater/plays"/>
    <n v="186"/>
    <n v="4600.09"/>
    <x v="3"/>
    <s v="plays"/>
    <x v="776"/>
    <d v="2014-09-24T05:00:00"/>
  </r>
  <r>
    <n v="866"/>
    <s v="Jackson-Brown"/>
    <s v="Versatile 5thgeneration matrices"/>
    <n v="182800"/>
    <n v="79045"/>
    <x v="4"/>
    <n v="898"/>
    <s v="US"/>
    <s v="USD"/>
    <x v="777"/>
    <n v="1304917200"/>
    <b v="0"/>
    <b v="0"/>
    <s v="photography/photography books"/>
    <n v="43"/>
    <n v="8802.34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x v="778"/>
    <n v="1539579600"/>
    <b v="0"/>
    <b v="0"/>
    <s v="food/food trucks"/>
    <n v="162"/>
    <n v="25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x v="779"/>
    <n v="1382504400"/>
    <b v="0"/>
    <b v="0"/>
    <s v="theater/plays"/>
    <n v="185"/>
    <n v="10269.049999999999"/>
    <x v="3"/>
    <s v="plays"/>
    <x v="779"/>
    <d v="2013-10-23T05:00:00"/>
  </r>
  <r>
    <n v="869"/>
    <s v="Brown-Williams"/>
    <s v="Multi-channeled responsive product"/>
    <n v="161900"/>
    <n v="38376"/>
    <x v="2"/>
    <n v="526"/>
    <s v="US"/>
    <s v="USD"/>
    <x v="780"/>
    <n v="1278306000"/>
    <b v="0"/>
    <b v="0"/>
    <s v="film &amp; video/drama"/>
    <n v="24"/>
    <n v="7295.82"/>
    <x v="4"/>
    <s v="drama"/>
    <x v="780"/>
    <d v="2010-07-05T05:00:00"/>
  </r>
  <r>
    <n v="870"/>
    <s v="Hansen-Austin"/>
    <s v="Adaptive demand-driven encryption"/>
    <n v="7700"/>
    <n v="6920"/>
    <x v="2"/>
    <n v="121"/>
    <s v="US"/>
    <s v="USD"/>
    <x v="335"/>
    <n v="1442552400"/>
    <b v="0"/>
    <b v="0"/>
    <s v="theater/plays"/>
    <n v="90"/>
    <n v="5719.01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x v="535"/>
    <n v="1511071200"/>
    <b v="0"/>
    <b v="1"/>
    <s v="theater/plays"/>
    <n v="273"/>
    <n v="8401.3799999999992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x v="270"/>
    <n v="1536382800"/>
    <b v="0"/>
    <b v="0"/>
    <s v="film &amp; video/science fiction"/>
    <n v="170"/>
    <n v="9866.67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x v="781"/>
    <n v="1389592800"/>
    <b v="0"/>
    <b v="0"/>
    <s v="photography/photography books"/>
    <n v="188"/>
    <n v="4200.74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x v="782"/>
    <n v="1275282000"/>
    <b v="0"/>
    <b v="1"/>
    <s v="photography/photography books"/>
    <n v="347"/>
    <n v="3200.28"/>
    <x v="7"/>
    <s v="photography books"/>
    <x v="782"/>
    <d v="2010-05-31T05:00:00"/>
  </r>
  <r>
    <n v="875"/>
    <s v="Mueller-Harmon"/>
    <s v="Implemented tangible approach"/>
    <n v="7900"/>
    <n v="5465"/>
    <x v="2"/>
    <n v="67"/>
    <s v="US"/>
    <s v="USD"/>
    <x v="783"/>
    <n v="1294984800"/>
    <b v="0"/>
    <b v="0"/>
    <s v="music/rock"/>
    <n v="69"/>
    <n v="8156.72"/>
    <x v="1"/>
    <s v="rock"/>
    <x v="783"/>
    <d v="2011-01-14T06:00:00"/>
  </r>
  <r>
    <n v="876"/>
    <s v="Dixon, Perez and Banks"/>
    <s v="Re-engineered encompassing definition"/>
    <n v="8300"/>
    <n v="2111"/>
    <x v="2"/>
    <n v="57"/>
    <s v="CA"/>
    <s v="CAD"/>
    <x v="784"/>
    <n v="1562043600"/>
    <b v="0"/>
    <b v="0"/>
    <s v="photography/photography books"/>
    <n v="25"/>
    <n v="3703.51"/>
    <x v="7"/>
    <s v="photography books"/>
    <x v="784"/>
    <d v="2019-07-02T05:00:00"/>
  </r>
  <r>
    <n v="877"/>
    <s v="Estrada Group"/>
    <s v="Multi-lateral uniform collaboration"/>
    <n v="163600"/>
    <n v="126628"/>
    <x v="2"/>
    <n v="1229"/>
    <s v="US"/>
    <s v="USD"/>
    <x v="785"/>
    <n v="1469595600"/>
    <b v="0"/>
    <b v="0"/>
    <s v="food/food trucks"/>
    <n v="77"/>
    <n v="10303.34"/>
    <x v="0"/>
    <s v="food trucks"/>
    <x v="785"/>
    <d v="2016-07-27T05:00:00"/>
  </r>
  <r>
    <n v="878"/>
    <s v="Lutz Group"/>
    <s v="Enterprise-wide foreground paradigm"/>
    <n v="2700"/>
    <n v="1012"/>
    <x v="2"/>
    <n v="12"/>
    <s v="IT"/>
    <s v="EUR"/>
    <x v="786"/>
    <n v="1581141600"/>
    <b v="0"/>
    <b v="0"/>
    <s v="music/metal"/>
    <n v="37"/>
    <n v="8433.33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x v="787"/>
    <n v="1488520800"/>
    <b v="0"/>
    <b v="0"/>
    <s v="publishing/nonfiction"/>
    <n v="544"/>
    <n v="10260.379999999999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x v="788"/>
    <n v="1563858000"/>
    <b v="0"/>
    <b v="0"/>
    <s v="music/electric music"/>
    <n v="229"/>
    <n v="7999.21"/>
    <x v="1"/>
    <s v="electric music"/>
    <x v="788"/>
    <d v="2019-07-23T05:00:00"/>
  </r>
  <r>
    <n v="881"/>
    <s v="Charles Inc"/>
    <s v="Implemented object-oriented synergy"/>
    <n v="81300"/>
    <n v="31665"/>
    <x v="2"/>
    <n v="452"/>
    <s v="US"/>
    <s v="USD"/>
    <x v="330"/>
    <n v="1438923600"/>
    <b v="0"/>
    <b v="1"/>
    <s v="theater/plays"/>
    <n v="39"/>
    <n v="7005.5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x v="789"/>
    <n v="1422165600"/>
    <b v="0"/>
    <b v="0"/>
    <s v="theater/plays"/>
    <n v="370"/>
    <n v="3700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x v="790"/>
    <n v="1277874000"/>
    <b v="0"/>
    <b v="0"/>
    <s v="film &amp; video/shorts"/>
    <n v="238"/>
    <n v="4191.1899999999996"/>
    <x v="4"/>
    <s v="shorts"/>
    <x v="790"/>
    <d v="2010-06-30T05:00:00"/>
  </r>
  <r>
    <n v="884"/>
    <s v="Strickland Group"/>
    <s v="Horizontal secondary interface"/>
    <n v="170800"/>
    <n v="109374"/>
    <x v="2"/>
    <n v="1886"/>
    <s v="US"/>
    <s v="USD"/>
    <x v="791"/>
    <n v="1399352400"/>
    <b v="0"/>
    <b v="1"/>
    <s v="theater/plays"/>
    <n v="64"/>
    <n v="5799.26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x v="792"/>
    <n v="1279083600"/>
    <b v="0"/>
    <b v="0"/>
    <s v="theater/plays"/>
    <n v="118"/>
    <n v="4094.23"/>
    <x v="3"/>
    <s v="plays"/>
    <x v="792"/>
    <d v="2010-07-14T05:00:00"/>
  </r>
  <r>
    <n v="886"/>
    <s v="Sanders LLC"/>
    <s v="Multi-tiered explicit focus group"/>
    <n v="150600"/>
    <n v="127745"/>
    <x v="2"/>
    <n v="1825"/>
    <s v="US"/>
    <s v="USD"/>
    <x v="793"/>
    <n v="1284354000"/>
    <b v="0"/>
    <b v="0"/>
    <s v="music/indie rock"/>
    <n v="85"/>
    <n v="6999.73"/>
    <x v="1"/>
    <s v="indie rock"/>
    <x v="793"/>
    <d v="2010-09-13T05:00:00"/>
  </r>
  <r>
    <n v="887"/>
    <s v="Cooper LLC"/>
    <s v="Multi-layered systematic knowledgebase"/>
    <n v="7800"/>
    <n v="2289"/>
    <x v="2"/>
    <n v="31"/>
    <s v="US"/>
    <s v="USD"/>
    <x v="794"/>
    <n v="1441170000"/>
    <b v="0"/>
    <b v="1"/>
    <s v="theater/plays"/>
    <n v="29"/>
    <n v="7383.87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x v="795"/>
    <n v="1493528400"/>
    <b v="0"/>
    <b v="0"/>
    <s v="theater/plays"/>
    <n v="210"/>
    <n v="4197.93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x v="796"/>
    <n v="1395205200"/>
    <b v="0"/>
    <b v="1"/>
    <s v="music/electric music"/>
    <n v="170"/>
    <n v="7793.44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x v="797"/>
    <n v="1561438800"/>
    <b v="0"/>
    <b v="0"/>
    <s v="music/indie rock"/>
    <n v="116"/>
    <n v="10601.97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x v="798"/>
    <n v="1326693600"/>
    <b v="0"/>
    <b v="0"/>
    <s v="film &amp; video/documentary"/>
    <n v="259"/>
    <n v="4701.82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x v="799"/>
    <n v="1277960400"/>
    <b v="0"/>
    <b v="0"/>
    <s v="publishing/translations"/>
    <n v="231"/>
    <n v="7601.65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x v="800"/>
    <n v="1434690000"/>
    <b v="0"/>
    <b v="1"/>
    <s v="film &amp; video/documentary"/>
    <n v="128"/>
    <n v="5412.06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x v="801"/>
    <n v="1376110800"/>
    <b v="0"/>
    <b v="1"/>
    <s v="film &amp; video/television"/>
    <n v="189"/>
    <n v="5728.57"/>
    <x v="4"/>
    <s v="television"/>
    <x v="801"/>
    <d v="2013-08-10T05:00:00"/>
  </r>
  <r>
    <n v="895"/>
    <s v="Adams-Rollins"/>
    <s v="Integrated demand-driven info-mediaries"/>
    <n v="159800"/>
    <n v="11108"/>
    <x v="2"/>
    <n v="107"/>
    <s v="US"/>
    <s v="USD"/>
    <x v="802"/>
    <n v="1518415200"/>
    <b v="0"/>
    <b v="0"/>
    <s v="theater/plays"/>
    <n v="7"/>
    <n v="10381.31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x v="803"/>
    <n v="1310878800"/>
    <b v="0"/>
    <b v="1"/>
    <s v="food/food trucks"/>
    <n v="774"/>
    <n v="10502.6"/>
    <x v="0"/>
    <s v="food trucks"/>
    <x v="803"/>
    <d v="2011-07-17T05:00:00"/>
  </r>
  <r>
    <n v="897"/>
    <s v="Berry-Cannon"/>
    <s v="Organized discrete encoding"/>
    <n v="8800"/>
    <n v="2437"/>
    <x v="2"/>
    <n v="27"/>
    <s v="US"/>
    <s v="USD"/>
    <x v="212"/>
    <n v="1556600400"/>
    <b v="0"/>
    <b v="0"/>
    <s v="theater/plays"/>
    <n v="28"/>
    <n v="9025.93"/>
    <x v="3"/>
    <s v="plays"/>
    <x v="212"/>
    <d v="2019-04-30T05:00:00"/>
  </r>
  <r>
    <n v="898"/>
    <s v="Davis-Gonzalez"/>
    <s v="Balanced regional flexibility"/>
    <n v="179100"/>
    <n v="93991"/>
    <x v="2"/>
    <n v="1221"/>
    <s v="US"/>
    <s v="USD"/>
    <x v="804"/>
    <n v="1576994400"/>
    <b v="0"/>
    <b v="0"/>
    <s v="film &amp; video/documentary"/>
    <n v="52"/>
    <n v="7697.87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x v="805"/>
    <n v="1382677200"/>
    <b v="0"/>
    <b v="0"/>
    <s v="music/jazz"/>
    <n v="407"/>
    <n v="10260.16"/>
    <x v="1"/>
    <s v="jazz"/>
    <x v="805"/>
    <d v="2013-10-25T05:00:00"/>
  </r>
  <r>
    <n v="900"/>
    <s v="Powers, Smith and Deleon"/>
    <s v="Enhanced uniform service-desk"/>
    <n v="100"/>
    <n v="2"/>
    <x v="2"/>
    <n v="1"/>
    <s v="US"/>
    <s v="USD"/>
    <x v="806"/>
    <n v="1411189200"/>
    <b v="0"/>
    <b v="1"/>
    <s v="technology/web"/>
    <n v="2"/>
    <n v="200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x v="807"/>
    <n v="1534654800"/>
    <b v="0"/>
    <b v="1"/>
    <s v="music/rock"/>
    <n v="156"/>
    <n v="5500.63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x v="722"/>
    <n v="1457762400"/>
    <b v="0"/>
    <b v="0"/>
    <s v="technology/web"/>
    <n v="252"/>
    <n v="3212.73"/>
    <x v="2"/>
    <s v="web"/>
    <x v="722"/>
    <d v="2016-03-12T06:00:00"/>
  </r>
  <r>
    <n v="903"/>
    <s v="Parker-Morris"/>
    <s v="Assimilated next generation instruction set"/>
    <n v="41000"/>
    <n v="709"/>
    <x v="3"/>
    <n v="14"/>
    <s v="US"/>
    <s v="USD"/>
    <x v="477"/>
    <n v="1337490000"/>
    <b v="0"/>
    <b v="1"/>
    <s v="publishing/nonfiction"/>
    <n v="2"/>
    <n v="5064.29"/>
    <x v="5"/>
    <s v="nonfiction"/>
    <x v="477"/>
    <d v="2012-05-20T05:00:00"/>
  </r>
  <r>
    <n v="904"/>
    <s v="Rodriguez, Johnson and Jackson"/>
    <s v="Digitized foreground array"/>
    <n v="6500"/>
    <n v="795"/>
    <x v="2"/>
    <n v="16"/>
    <s v="US"/>
    <s v="USD"/>
    <x v="259"/>
    <n v="1349672400"/>
    <b v="0"/>
    <b v="0"/>
    <s v="publishing/radio &amp; podcasts"/>
    <n v="12"/>
    <n v="4968.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x v="9"/>
    <n v="1379826000"/>
    <b v="0"/>
    <b v="0"/>
    <s v="theater/plays"/>
    <n v="164"/>
    <n v="5489.41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x v="808"/>
    <n v="1497762000"/>
    <b v="1"/>
    <b v="1"/>
    <s v="film &amp; video/documentary"/>
    <n v="163"/>
    <n v="4693.1899999999996"/>
    <x v="4"/>
    <s v="documentary"/>
    <x v="808"/>
    <d v="2017-06-18T05:00:00"/>
  </r>
  <r>
    <n v="907"/>
    <s v="White, Pena and Calhoun"/>
    <s v="Quality-focused asymmetric adapter"/>
    <n v="9100"/>
    <n v="1843"/>
    <x v="2"/>
    <n v="41"/>
    <s v="US"/>
    <s v="USD"/>
    <x v="809"/>
    <n v="1304485200"/>
    <b v="0"/>
    <b v="0"/>
    <s v="theater/plays"/>
    <n v="20"/>
    <n v="4495.12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x v="444"/>
    <n v="1336885200"/>
    <b v="0"/>
    <b v="0"/>
    <s v="games/video games"/>
    <n v="319"/>
    <n v="3099.9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x v="384"/>
    <n v="1530421200"/>
    <b v="0"/>
    <b v="1"/>
    <s v="theater/plays"/>
    <n v="479"/>
    <n v="10776.25"/>
    <x v="3"/>
    <s v="plays"/>
    <x v="384"/>
    <d v="2018-07-01T05:00:00"/>
  </r>
  <r>
    <n v="910"/>
    <s v="King-Morris"/>
    <s v="Proactive incremental architecture"/>
    <n v="154500"/>
    <n v="30215"/>
    <x v="4"/>
    <n v="296"/>
    <s v="US"/>
    <s v="USD"/>
    <x v="810"/>
    <n v="1421992800"/>
    <b v="0"/>
    <b v="0"/>
    <s v="theater/plays"/>
    <n v="20"/>
    <n v="10207.77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x v="811"/>
    <n v="1568178000"/>
    <b v="1"/>
    <b v="0"/>
    <s v="technology/web"/>
    <n v="199"/>
    <n v="2497.62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x v="812"/>
    <n v="1347944400"/>
    <b v="1"/>
    <b v="0"/>
    <s v="film &amp; video/drama"/>
    <n v="795"/>
    <n v="7994.41"/>
    <x v="4"/>
    <s v="drama"/>
    <x v="812"/>
    <d v="2012-09-18T05:00:00"/>
  </r>
  <r>
    <n v="913"/>
    <s v="Rivera-Pearson"/>
    <s v="Re-engineered asymmetric challenge"/>
    <n v="70200"/>
    <n v="35536"/>
    <x v="2"/>
    <n v="523"/>
    <s v="AU"/>
    <s v="AUD"/>
    <x v="813"/>
    <n v="1558760400"/>
    <b v="0"/>
    <b v="0"/>
    <s v="film &amp; video/drama"/>
    <n v="51"/>
    <n v="6794.65"/>
    <x v="4"/>
    <s v="drama"/>
    <x v="813"/>
    <d v="2019-05-25T05:00:00"/>
  </r>
  <r>
    <n v="914"/>
    <s v="Ramirez, Padilla and Barrera"/>
    <s v="Diverse client-driven conglomeration"/>
    <n v="6400"/>
    <n v="3676"/>
    <x v="2"/>
    <n v="141"/>
    <s v="GB"/>
    <s v="GBP"/>
    <x v="814"/>
    <n v="1376629200"/>
    <b v="0"/>
    <b v="0"/>
    <s v="theater/plays"/>
    <n v="57"/>
    <n v="2607.09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x v="80"/>
    <n v="1504760400"/>
    <b v="0"/>
    <b v="0"/>
    <s v="film &amp; video/television"/>
    <n v="156"/>
    <n v="10500.32"/>
    <x v="4"/>
    <s v="television"/>
    <x v="80"/>
    <d v="2017-09-07T05:00:00"/>
  </r>
  <r>
    <n v="916"/>
    <s v="Clements Ltd"/>
    <s v="Persistent bandwidth-monitored framework"/>
    <n v="3700"/>
    <n v="1343"/>
    <x v="2"/>
    <n v="52"/>
    <s v="US"/>
    <s v="USD"/>
    <x v="815"/>
    <n v="1419660000"/>
    <b v="0"/>
    <b v="0"/>
    <s v="photography/photography books"/>
    <n v="36"/>
    <n v="2582.69"/>
    <x v="7"/>
    <s v="photography books"/>
    <x v="815"/>
    <d v="2014-12-27T06:00:00"/>
  </r>
  <r>
    <n v="917"/>
    <s v="Cooper Inc"/>
    <s v="Polarized discrete product"/>
    <n v="3600"/>
    <n v="2097"/>
    <x v="3"/>
    <n v="27"/>
    <s v="GB"/>
    <s v="GBP"/>
    <x v="816"/>
    <n v="1311310800"/>
    <b v="0"/>
    <b v="1"/>
    <s v="film &amp; video/shorts"/>
    <n v="58"/>
    <n v="7766.67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x v="474"/>
    <n v="1344315600"/>
    <b v="0"/>
    <b v="0"/>
    <s v="publishing/radio &amp; podcasts"/>
    <n v="237"/>
    <n v="5782.69"/>
    <x v="5"/>
    <s v="radio &amp; podcasts"/>
    <x v="474"/>
    <d v="2012-08-07T05:00:00"/>
  </r>
  <r>
    <n v="919"/>
    <s v="Fox Ltd"/>
    <s v="Extended multimedia firmware"/>
    <n v="35600"/>
    <n v="20915"/>
    <x v="2"/>
    <n v="225"/>
    <s v="AU"/>
    <s v="AUD"/>
    <x v="817"/>
    <n v="1510725600"/>
    <b v="0"/>
    <b v="1"/>
    <s v="theater/plays"/>
    <n v="59"/>
    <n v="9295.56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x v="818"/>
    <n v="1551247200"/>
    <b v="1"/>
    <b v="0"/>
    <s v="film &amp; video/animation"/>
    <n v="183"/>
    <n v="3794.51"/>
    <x v="4"/>
    <s v="animation"/>
    <x v="818"/>
    <d v="2019-02-27T06:00:00"/>
  </r>
  <r>
    <n v="921"/>
    <s v="Stevenson PLC"/>
    <s v="Profound directional knowledge user"/>
    <n v="160400"/>
    <n v="1210"/>
    <x v="2"/>
    <n v="38"/>
    <s v="US"/>
    <s v="USD"/>
    <x v="819"/>
    <n v="1330236000"/>
    <b v="0"/>
    <b v="0"/>
    <s v="technology/web"/>
    <n v="1"/>
    <n v="3184.21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x v="609"/>
    <n v="1545112800"/>
    <b v="0"/>
    <b v="1"/>
    <s v="music/world music"/>
    <n v="176"/>
    <n v="400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x v="547"/>
    <n v="1279170000"/>
    <b v="0"/>
    <b v="0"/>
    <s v="theater/plays"/>
    <n v="238"/>
    <n v="10110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x v="820"/>
    <n v="1573452000"/>
    <b v="0"/>
    <b v="0"/>
    <s v="theater/plays"/>
    <n v="488"/>
    <n v="8400.7000000000007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x v="821"/>
    <n v="1507093200"/>
    <b v="0"/>
    <b v="0"/>
    <s v="theater/plays"/>
    <n v="224"/>
    <n v="10341.540000000001"/>
    <x v="3"/>
    <s v="plays"/>
    <x v="821"/>
    <d v="2017-10-04T05:00:00"/>
  </r>
  <r>
    <n v="926"/>
    <s v="Brown-Oliver"/>
    <s v="Synchronized cohesive encoding"/>
    <n v="8700"/>
    <n v="1577"/>
    <x v="2"/>
    <n v="15"/>
    <s v="US"/>
    <s v="USD"/>
    <x v="151"/>
    <n v="1463374800"/>
    <b v="0"/>
    <b v="0"/>
    <s v="food/food trucks"/>
    <n v="18"/>
    <n v="10513.33"/>
    <x v="0"/>
    <s v="food trucks"/>
    <x v="151"/>
    <d v="2016-05-16T05:00:00"/>
  </r>
  <r>
    <n v="927"/>
    <s v="Davis-Gardner"/>
    <s v="Synergistic dynamic utilization"/>
    <n v="7200"/>
    <n v="3301"/>
    <x v="2"/>
    <n v="37"/>
    <s v="US"/>
    <s v="USD"/>
    <x v="822"/>
    <n v="1344574800"/>
    <b v="0"/>
    <b v="0"/>
    <s v="theater/plays"/>
    <n v="46"/>
    <n v="8921.6200000000008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x v="823"/>
    <n v="1389074400"/>
    <b v="0"/>
    <b v="0"/>
    <s v="technology/web"/>
    <n v="117"/>
    <n v="5199.5200000000004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x v="824"/>
    <n v="1494997200"/>
    <b v="0"/>
    <b v="0"/>
    <s v="theater/plays"/>
    <n v="217"/>
    <n v="6495.65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x v="825"/>
    <n v="1425448800"/>
    <b v="0"/>
    <b v="1"/>
    <s v="theater/plays"/>
    <n v="112"/>
    <n v="4623.53"/>
    <x v="3"/>
    <s v="plays"/>
    <x v="825"/>
    <d v="2015-03-04T06:00:00"/>
  </r>
  <r>
    <n v="931"/>
    <s v="Lowery, Hayden and Cruz"/>
    <s v="Digitized 24/7 budgetary management"/>
    <n v="7900"/>
    <n v="5729"/>
    <x v="2"/>
    <n v="112"/>
    <s v="US"/>
    <s v="USD"/>
    <x v="826"/>
    <n v="1404104400"/>
    <b v="0"/>
    <b v="1"/>
    <s v="theater/plays"/>
    <n v="73"/>
    <n v="5115.18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x v="827"/>
    <n v="1394773200"/>
    <b v="0"/>
    <b v="0"/>
    <s v="music/rock"/>
    <n v="212"/>
    <n v="3390.97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x v="828"/>
    <n v="1366520400"/>
    <b v="0"/>
    <b v="0"/>
    <s v="theater/plays"/>
    <n v="240"/>
    <n v="9201.629999999999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x v="829"/>
    <n v="1456639200"/>
    <b v="0"/>
    <b v="0"/>
    <s v="theater/plays"/>
    <n v="182"/>
    <n v="10742.86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x v="830"/>
    <n v="1438318800"/>
    <b v="0"/>
    <b v="0"/>
    <s v="theater/plays"/>
    <n v="164"/>
    <n v="7584.85"/>
    <x v="3"/>
    <s v="plays"/>
    <x v="830"/>
    <d v="2015-07-31T05:00:00"/>
  </r>
  <r>
    <n v="936"/>
    <s v="Brown Ltd"/>
    <s v="Enhanced composite contingency"/>
    <n v="103200"/>
    <n v="1690"/>
    <x v="2"/>
    <n v="21"/>
    <s v="US"/>
    <s v="USD"/>
    <x v="831"/>
    <n v="1564030800"/>
    <b v="1"/>
    <b v="0"/>
    <s v="theater/plays"/>
    <n v="2"/>
    <n v="8047.62"/>
    <x v="3"/>
    <s v="plays"/>
    <x v="831"/>
    <d v="2019-07-25T05:00:00"/>
  </r>
  <r>
    <n v="937"/>
    <s v="Tapia, Sandoval and Hurley"/>
    <s v="Cloned fresh-thinking model"/>
    <n v="171000"/>
    <n v="84891"/>
    <x v="4"/>
    <n v="976"/>
    <s v="US"/>
    <s v="USD"/>
    <x v="832"/>
    <n v="1449295200"/>
    <b v="0"/>
    <b v="0"/>
    <s v="film &amp; video/documentary"/>
    <n v="50"/>
    <n v="8697.85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x v="833"/>
    <n v="1531890000"/>
    <b v="0"/>
    <b v="1"/>
    <s v="publishing/fiction"/>
    <n v="110"/>
    <n v="10513.54"/>
    <x v="5"/>
    <s v="fiction"/>
    <x v="833"/>
    <d v="2018-07-18T05:00:00"/>
  </r>
  <r>
    <n v="939"/>
    <s v="Williams, Johnson and Campbell"/>
    <s v="Streamlined human-resource Graphic Interface"/>
    <n v="7800"/>
    <n v="3839"/>
    <x v="2"/>
    <n v="67"/>
    <s v="US"/>
    <s v="USD"/>
    <x v="834"/>
    <n v="1306213200"/>
    <b v="0"/>
    <b v="1"/>
    <s v="games/video games"/>
    <n v="49"/>
    <n v="5729.85"/>
    <x v="6"/>
    <s v="video games"/>
    <x v="834"/>
    <d v="2011-05-24T05:00:00"/>
  </r>
  <r>
    <n v="940"/>
    <s v="Wiggins Ltd"/>
    <s v="Upgradable analyzing core"/>
    <n v="9900"/>
    <n v="6161"/>
    <x v="3"/>
    <n v="66"/>
    <s v="CA"/>
    <s v="CAD"/>
    <x v="835"/>
    <n v="1356242400"/>
    <b v="0"/>
    <b v="0"/>
    <s v="technology/web"/>
    <n v="62"/>
    <n v="9334.85"/>
    <x v="2"/>
    <s v="web"/>
    <x v="835"/>
    <d v="2012-12-23T06:00:00"/>
  </r>
  <r>
    <n v="941"/>
    <s v="Luna-Horne"/>
    <s v="Profound exuding pricing structure"/>
    <n v="43000"/>
    <n v="5615"/>
    <x v="2"/>
    <n v="78"/>
    <s v="US"/>
    <s v="USD"/>
    <x v="836"/>
    <n v="1297576800"/>
    <b v="1"/>
    <b v="0"/>
    <s v="theater/plays"/>
    <n v="13"/>
    <n v="7198.72"/>
    <x v="3"/>
    <s v="plays"/>
    <x v="836"/>
    <d v="2011-02-13T06:00:00"/>
  </r>
  <r>
    <n v="942"/>
    <s v="Allen Inc"/>
    <s v="Horizontal optimizing model"/>
    <n v="9600"/>
    <n v="6205"/>
    <x v="2"/>
    <n v="67"/>
    <s v="AU"/>
    <s v="AUD"/>
    <x v="837"/>
    <n v="1296194400"/>
    <b v="0"/>
    <b v="0"/>
    <s v="theater/plays"/>
    <n v="65"/>
    <n v="9261.19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x v="219"/>
    <n v="1414558800"/>
    <b v="0"/>
    <b v="0"/>
    <s v="food/food trucks"/>
    <n v="160"/>
    <n v="10499.12"/>
    <x v="0"/>
    <s v="food trucks"/>
    <x v="219"/>
    <d v="2014-10-29T05:00:00"/>
  </r>
  <r>
    <n v="944"/>
    <s v="Walter Inc"/>
    <s v="Streamlined 5thgeneration intranet"/>
    <n v="10000"/>
    <n v="8142"/>
    <x v="2"/>
    <n v="263"/>
    <s v="AU"/>
    <s v="AUD"/>
    <x v="365"/>
    <n v="1488348000"/>
    <b v="0"/>
    <b v="0"/>
    <s v="photography/photography books"/>
    <n v="81"/>
    <n v="3095.82"/>
    <x v="7"/>
    <s v="photography books"/>
    <x v="365"/>
    <d v="2017-03-01T06:00:00"/>
  </r>
  <r>
    <n v="945"/>
    <s v="Sanders, Farley and Huffman"/>
    <s v="Cross-group clear-thinking task-force"/>
    <n v="172000"/>
    <n v="55805"/>
    <x v="2"/>
    <n v="1691"/>
    <s v="US"/>
    <s v="USD"/>
    <x v="838"/>
    <n v="1334898000"/>
    <b v="1"/>
    <b v="0"/>
    <s v="photography/photography books"/>
    <n v="32"/>
    <n v="3300.12"/>
    <x v="7"/>
    <s v="photography books"/>
    <x v="838"/>
    <d v="2012-04-20T05:00:00"/>
  </r>
  <r>
    <n v="946"/>
    <s v="Hall, Holmes and Walker"/>
    <s v="Public-key bandwidth-monitored intranet"/>
    <n v="153700"/>
    <n v="15238"/>
    <x v="2"/>
    <n v="181"/>
    <s v="US"/>
    <s v="USD"/>
    <x v="839"/>
    <n v="1308373200"/>
    <b v="0"/>
    <b v="0"/>
    <s v="theater/plays"/>
    <n v="10"/>
    <n v="8418.7800000000007"/>
    <x v="3"/>
    <s v="plays"/>
    <x v="839"/>
    <d v="2011-06-18T05:00:00"/>
  </r>
  <r>
    <n v="947"/>
    <s v="Smith-Powell"/>
    <s v="Upgradable clear-thinking hardware"/>
    <n v="3600"/>
    <n v="961"/>
    <x v="2"/>
    <n v="13"/>
    <s v="US"/>
    <s v="USD"/>
    <x v="840"/>
    <n v="1412312400"/>
    <b v="0"/>
    <b v="0"/>
    <s v="theater/plays"/>
    <n v="27"/>
    <n v="7392.31"/>
    <x v="3"/>
    <s v="plays"/>
    <x v="840"/>
    <d v="2014-10-03T05:00:00"/>
  </r>
  <r>
    <n v="948"/>
    <s v="Smith-Hill"/>
    <s v="Integrated holistic paradigm"/>
    <n v="9400"/>
    <n v="5918"/>
    <x v="4"/>
    <n v="160"/>
    <s v="US"/>
    <s v="USD"/>
    <x v="841"/>
    <n v="1419228000"/>
    <b v="1"/>
    <b v="1"/>
    <s v="film &amp; video/documentary"/>
    <n v="63"/>
    <n v="3698.75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x v="842"/>
    <n v="1430974800"/>
    <b v="0"/>
    <b v="0"/>
    <s v="technology/web"/>
    <n v="161"/>
    <n v="4689.66"/>
    <x v="2"/>
    <s v="web"/>
    <x v="842"/>
    <d v="2015-05-07T05:00:00"/>
  </r>
  <r>
    <n v="950"/>
    <s v="Williams, Orozco and Gomez"/>
    <s v="Persistent content-based methodology"/>
    <n v="100"/>
    <n v="5"/>
    <x v="2"/>
    <n v="1"/>
    <s v="US"/>
    <s v="USD"/>
    <x v="843"/>
    <n v="1555822800"/>
    <b v="0"/>
    <b v="1"/>
    <s v="theater/plays"/>
    <n v="5"/>
    <n v="500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x v="844"/>
    <n v="1482818400"/>
    <b v="0"/>
    <b v="1"/>
    <s v="music/rock"/>
    <n v="1097"/>
    <n v="10202.44"/>
    <x v="1"/>
    <s v="rock"/>
    <x v="844"/>
    <d v="2016-12-27T06:00:00"/>
  </r>
  <r>
    <n v="952"/>
    <s v="Cummings-Hayes"/>
    <s v="Virtual multi-tasking core"/>
    <n v="145500"/>
    <n v="101987"/>
    <x v="4"/>
    <n v="2266"/>
    <s v="US"/>
    <s v="USD"/>
    <x v="845"/>
    <n v="1471928400"/>
    <b v="0"/>
    <b v="0"/>
    <s v="film &amp; video/documentary"/>
    <n v="70"/>
    <n v="4500.75"/>
    <x v="4"/>
    <s v="documentary"/>
    <x v="845"/>
    <d v="2016-08-23T05:00:00"/>
  </r>
  <r>
    <n v="953"/>
    <s v="Boyle Ltd"/>
    <s v="Streamlined fault-tolerant conglomeration"/>
    <n v="3300"/>
    <n v="1980"/>
    <x v="2"/>
    <n v="21"/>
    <s v="US"/>
    <s v="USD"/>
    <x v="846"/>
    <n v="1453701600"/>
    <b v="0"/>
    <b v="1"/>
    <s v="film &amp; video/science fiction"/>
    <n v="60"/>
    <n v="9428.57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x v="110"/>
    <n v="1350363600"/>
    <b v="0"/>
    <b v="0"/>
    <s v="technology/web"/>
    <n v="367"/>
    <n v="10102.33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x v="847"/>
    <n v="1353996000"/>
    <b v="0"/>
    <b v="0"/>
    <s v="theater/plays"/>
    <n v="1109"/>
    <n v="9703.75"/>
    <x v="3"/>
    <s v="plays"/>
    <x v="847"/>
    <d v="2012-11-27T06:00:00"/>
  </r>
  <r>
    <n v="956"/>
    <s v="Wood Inc"/>
    <s v="Re-engineered composite focus group"/>
    <n v="187600"/>
    <n v="35698"/>
    <x v="2"/>
    <n v="830"/>
    <s v="US"/>
    <s v="USD"/>
    <x v="848"/>
    <n v="1451109600"/>
    <b v="0"/>
    <b v="0"/>
    <s v="film &amp; video/science fiction"/>
    <n v="19"/>
    <n v="4300.96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x v="849"/>
    <n v="1329631200"/>
    <b v="0"/>
    <b v="0"/>
    <s v="theater/plays"/>
    <n v="127"/>
    <n v="9491.6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x v="780"/>
    <n v="1278997200"/>
    <b v="0"/>
    <b v="0"/>
    <s v="film &amp; video/animation"/>
    <n v="735"/>
    <n v="7215.18"/>
    <x v="4"/>
    <s v="animation"/>
    <x v="780"/>
    <d v="2010-07-13T05:00:00"/>
  </r>
  <r>
    <n v="959"/>
    <s v="Black-Graham"/>
    <s v="Operative hybrid utilization"/>
    <n v="145000"/>
    <n v="6631"/>
    <x v="2"/>
    <n v="130"/>
    <s v="US"/>
    <s v="USD"/>
    <x v="140"/>
    <n v="1280120400"/>
    <b v="0"/>
    <b v="0"/>
    <s v="publishing/translations"/>
    <n v="5"/>
    <n v="5100.7700000000004"/>
    <x v="5"/>
    <s v="translations"/>
    <x v="140"/>
    <d v="2010-07-26T05:00:00"/>
  </r>
  <r>
    <n v="960"/>
    <s v="Robbins Group"/>
    <s v="Function-based interactive matrix"/>
    <n v="5500"/>
    <n v="4678"/>
    <x v="2"/>
    <n v="55"/>
    <s v="US"/>
    <s v="USD"/>
    <x v="850"/>
    <n v="1458104400"/>
    <b v="0"/>
    <b v="0"/>
    <s v="technology/web"/>
    <n v="85"/>
    <n v="8505.4500000000007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x v="851"/>
    <n v="1298268000"/>
    <b v="0"/>
    <b v="0"/>
    <s v="publishing/translations"/>
    <n v="119"/>
    <n v="4387.1000000000004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x v="852"/>
    <n v="1386223200"/>
    <b v="0"/>
    <b v="0"/>
    <s v="food/food trucks"/>
    <n v="296"/>
    <n v="4006.39"/>
    <x v="0"/>
    <s v="food trucks"/>
    <x v="852"/>
    <d v="2013-12-05T06:00:00"/>
  </r>
  <r>
    <n v="963"/>
    <s v="Rodriguez-Robinson"/>
    <s v="Ergonomic methodical hub"/>
    <n v="5900"/>
    <n v="4997"/>
    <x v="2"/>
    <n v="114"/>
    <s v="IT"/>
    <s v="EUR"/>
    <x v="853"/>
    <n v="1299823200"/>
    <b v="0"/>
    <b v="1"/>
    <s v="photography/photography books"/>
    <n v="85"/>
    <n v="4383.33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x v="854"/>
    <n v="1431752400"/>
    <b v="0"/>
    <b v="0"/>
    <s v="theater/plays"/>
    <n v="356"/>
    <n v="8492.9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x v="67"/>
    <n v="1267855200"/>
    <b v="0"/>
    <b v="0"/>
    <s v="music/rock"/>
    <n v="386"/>
    <n v="4106.76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x v="855"/>
    <n v="1497675600"/>
    <b v="0"/>
    <b v="0"/>
    <s v="theater/plays"/>
    <n v="792"/>
    <n v="5497.14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x v="107"/>
    <n v="1336885200"/>
    <b v="0"/>
    <b v="0"/>
    <s v="music/world music"/>
    <n v="137"/>
    <n v="7701.08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x v="344"/>
    <n v="1295157600"/>
    <b v="0"/>
    <b v="0"/>
    <s v="food/food trucks"/>
    <n v="338"/>
    <n v="7120.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x v="856"/>
    <n v="1577599200"/>
    <b v="0"/>
    <b v="0"/>
    <s v="theater/plays"/>
    <n v="108"/>
    <n v="9193.5499999999993"/>
    <x v="3"/>
    <s v="plays"/>
    <x v="856"/>
    <d v="2019-12-29T06:00:00"/>
  </r>
  <r>
    <n v="970"/>
    <s v="Glover-Nelson"/>
    <s v="Inverse context-sensitive info-mediaries"/>
    <n v="94900"/>
    <n v="57659"/>
    <x v="2"/>
    <n v="594"/>
    <s v="US"/>
    <s v="USD"/>
    <x v="857"/>
    <n v="1305003600"/>
    <b v="0"/>
    <b v="0"/>
    <s v="theater/plays"/>
    <n v="61"/>
    <n v="9706.9"/>
    <x v="3"/>
    <s v="plays"/>
    <x v="857"/>
    <d v="2011-05-10T05:00:00"/>
  </r>
  <r>
    <n v="971"/>
    <s v="Garner and Sons"/>
    <s v="Versatile neutral workforce"/>
    <n v="5100"/>
    <n v="1414"/>
    <x v="2"/>
    <n v="24"/>
    <s v="US"/>
    <s v="USD"/>
    <x v="858"/>
    <n v="1381726800"/>
    <b v="0"/>
    <b v="0"/>
    <s v="film &amp; video/television"/>
    <n v="28"/>
    <n v="5891.67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x v="859"/>
    <n v="1402462800"/>
    <b v="0"/>
    <b v="1"/>
    <s v="technology/web"/>
    <n v="228"/>
    <n v="5801.55"/>
    <x v="2"/>
    <s v="web"/>
    <x v="859"/>
    <d v="2014-06-11T05:00:00"/>
  </r>
  <r>
    <n v="973"/>
    <s v="Herrera, Bennett and Silva"/>
    <s v="Programmable multi-state algorithm"/>
    <n v="121100"/>
    <n v="26176"/>
    <x v="2"/>
    <n v="252"/>
    <s v="US"/>
    <s v="USD"/>
    <x v="860"/>
    <n v="1292133600"/>
    <b v="0"/>
    <b v="1"/>
    <s v="theater/plays"/>
    <n v="22"/>
    <n v="10387.299999999999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x v="170"/>
    <n v="1368939600"/>
    <b v="0"/>
    <b v="0"/>
    <s v="music/indie rock"/>
    <n v="374"/>
    <n v="9346.8799999999992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x v="861"/>
    <n v="1452146400"/>
    <b v="0"/>
    <b v="1"/>
    <s v="theater/plays"/>
    <n v="155"/>
    <n v="6197.04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x v="862"/>
    <n v="1296712800"/>
    <b v="0"/>
    <b v="1"/>
    <s v="theater/plays"/>
    <n v="322"/>
    <n v="9204.2900000000009"/>
    <x v="3"/>
    <s v="plays"/>
    <x v="862"/>
    <d v="2011-02-03T06:00:00"/>
  </r>
  <r>
    <n v="977"/>
    <s v="Johnson Group"/>
    <s v="Vision-oriented interactive solution"/>
    <n v="7000"/>
    <n v="5177"/>
    <x v="2"/>
    <n v="67"/>
    <s v="US"/>
    <s v="USD"/>
    <x v="863"/>
    <n v="1520748000"/>
    <b v="0"/>
    <b v="0"/>
    <s v="food/food trucks"/>
    <n v="74"/>
    <n v="7726.87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x v="864"/>
    <n v="1480831200"/>
    <b v="0"/>
    <b v="0"/>
    <s v="games/video games"/>
    <n v="864"/>
    <n v="9392.39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x v="527"/>
    <n v="1426914000"/>
    <b v="0"/>
    <b v="0"/>
    <s v="theater/plays"/>
    <n v="143"/>
    <n v="8496.9500000000007"/>
    <x v="3"/>
    <s v="plays"/>
    <x v="527"/>
    <d v="2015-03-21T05:00:00"/>
  </r>
  <r>
    <n v="980"/>
    <s v="Huff-Johnson"/>
    <s v="Universal fault-tolerant orchestration"/>
    <n v="195200"/>
    <n v="78630"/>
    <x v="2"/>
    <n v="742"/>
    <s v="US"/>
    <s v="USD"/>
    <x v="865"/>
    <n v="1446616800"/>
    <b v="1"/>
    <b v="0"/>
    <s v="publishing/nonfiction"/>
    <n v="40"/>
    <n v="10597.04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x v="866"/>
    <n v="1517032800"/>
    <b v="0"/>
    <b v="0"/>
    <s v="technology/web"/>
    <n v="178"/>
    <n v="3696.9"/>
    <x v="2"/>
    <s v="web"/>
    <x v="866"/>
    <d v="2018-01-27T06:00:00"/>
  </r>
  <r>
    <n v="982"/>
    <s v="Freeman-French"/>
    <s v="Multi-layered optimal application"/>
    <n v="7200"/>
    <n v="6115"/>
    <x v="2"/>
    <n v="75"/>
    <s v="US"/>
    <s v="USD"/>
    <x v="867"/>
    <n v="1311224400"/>
    <b v="0"/>
    <b v="1"/>
    <s v="film &amp; video/documentary"/>
    <n v="85"/>
    <n v="8153.33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x v="868"/>
    <n v="1566190800"/>
    <b v="0"/>
    <b v="0"/>
    <s v="film &amp; video/documentary"/>
    <n v="146"/>
    <n v="8099.91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x v="105"/>
    <n v="1570165200"/>
    <b v="0"/>
    <b v="0"/>
    <s v="theater/plays"/>
    <n v="152"/>
    <n v="2601.0500000000002"/>
    <x v="3"/>
    <s v="plays"/>
    <x v="105"/>
    <d v="2019-10-04T05:00:00"/>
  </r>
  <r>
    <n v="985"/>
    <s v="Logan-Curtis"/>
    <s v="Enhanced optimal ability"/>
    <n v="170600"/>
    <n v="114523"/>
    <x v="2"/>
    <n v="4405"/>
    <s v="US"/>
    <s v="USD"/>
    <x v="481"/>
    <n v="1388556000"/>
    <b v="0"/>
    <b v="1"/>
    <s v="music/rock"/>
    <n v="67"/>
    <n v="2599.84"/>
    <x v="1"/>
    <s v="rock"/>
    <x v="481"/>
    <d v="2014-01-01T06:00:00"/>
  </r>
  <r>
    <n v="986"/>
    <s v="Chan, Washington and Callahan"/>
    <s v="Optional zero administration neural-net"/>
    <n v="7800"/>
    <n v="3144"/>
    <x v="2"/>
    <n v="92"/>
    <s v="US"/>
    <s v="USD"/>
    <x v="253"/>
    <n v="1303189200"/>
    <b v="0"/>
    <b v="0"/>
    <s v="music/rock"/>
    <n v="40"/>
    <n v="3417.39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x v="869"/>
    <n v="1494478800"/>
    <b v="0"/>
    <b v="0"/>
    <s v="film &amp; video/documentary"/>
    <n v="217"/>
    <n v="2800.21"/>
    <x v="4"/>
    <s v="documentary"/>
    <x v="869"/>
    <d v="2017-05-11T05:00:00"/>
  </r>
  <r>
    <n v="988"/>
    <s v="Gardner, Ryan and Gutierrez"/>
    <s v="Triple-buffered multi-tasking matrices"/>
    <n v="9400"/>
    <n v="4899"/>
    <x v="2"/>
    <n v="64"/>
    <s v="US"/>
    <s v="USD"/>
    <x v="864"/>
    <n v="1480744800"/>
    <b v="0"/>
    <b v="0"/>
    <s v="publishing/radio &amp; podcasts"/>
    <n v="52"/>
    <n v="7654.69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x v="843"/>
    <n v="1555822800"/>
    <b v="0"/>
    <b v="0"/>
    <s v="publishing/translations"/>
    <n v="500"/>
    <n v="5305.31"/>
    <x v="5"/>
    <s v="translations"/>
    <x v="843"/>
    <d v="2019-04-21T05:00:00"/>
  </r>
  <r>
    <n v="990"/>
    <s v="Ortiz-Roberts"/>
    <s v="Devolved foreground customer loyalty"/>
    <n v="7800"/>
    <n v="6839"/>
    <x v="2"/>
    <n v="64"/>
    <s v="US"/>
    <s v="USD"/>
    <x v="289"/>
    <n v="1458882000"/>
    <b v="0"/>
    <b v="1"/>
    <s v="film &amp; video/drama"/>
    <n v="88"/>
    <n v="10685.94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x v="870"/>
    <n v="1411966800"/>
    <b v="0"/>
    <b v="1"/>
    <s v="music/rock"/>
    <n v="113"/>
    <n v="4602.07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x v="871"/>
    <n v="1526878800"/>
    <b v="0"/>
    <b v="1"/>
    <s v="film &amp; video/drama"/>
    <n v="427"/>
    <n v="10017.42"/>
    <x v="4"/>
    <s v="drama"/>
    <x v="871"/>
    <d v="2018-05-21T05:00:00"/>
  </r>
  <r>
    <n v="993"/>
    <s v="Erickson-Rogers"/>
    <s v="De-engineered even-keeled definition"/>
    <n v="9800"/>
    <n v="7608"/>
    <x v="4"/>
    <n v="75"/>
    <s v="IT"/>
    <s v="EUR"/>
    <x v="872"/>
    <n v="1452405600"/>
    <b v="0"/>
    <b v="1"/>
    <s v="photography/photography books"/>
    <n v="78"/>
    <n v="10144"/>
    <x v="7"/>
    <s v="photography books"/>
    <x v="872"/>
    <d v="2016-01-10T06:00:00"/>
  </r>
  <r>
    <n v="994"/>
    <s v="Leach, Rich and Price"/>
    <s v="Implemented bi-directional flexibility"/>
    <n v="141100"/>
    <n v="74073"/>
    <x v="2"/>
    <n v="842"/>
    <s v="US"/>
    <s v="USD"/>
    <x v="873"/>
    <n v="1414040400"/>
    <b v="0"/>
    <b v="1"/>
    <s v="publishing/translations"/>
    <n v="52"/>
    <n v="8797.27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x v="874"/>
    <n v="1543816800"/>
    <b v="0"/>
    <b v="1"/>
    <s v="food/food trucks"/>
    <n v="157"/>
    <n v="7499.56"/>
    <x v="0"/>
    <s v="food trucks"/>
    <x v="874"/>
    <d v="2018-12-03T06:00:00"/>
  </r>
  <r>
    <n v="996"/>
    <s v="Butler LLC"/>
    <s v="Future-proofed upward-trending migration"/>
    <n v="6600"/>
    <n v="4814"/>
    <x v="2"/>
    <n v="112"/>
    <s v="US"/>
    <s v="USD"/>
    <x v="875"/>
    <n v="1359698400"/>
    <b v="0"/>
    <b v="0"/>
    <s v="theater/plays"/>
    <n v="73"/>
    <n v="4298.21"/>
    <x v="3"/>
    <s v="plays"/>
    <x v="875"/>
    <d v="2013-02-01T06:00:00"/>
  </r>
  <r>
    <n v="997"/>
    <s v="Ball LLC"/>
    <s v="Right-sized full-range throughput"/>
    <n v="7600"/>
    <n v="4603"/>
    <x v="4"/>
    <n v="139"/>
    <s v="IT"/>
    <s v="EUR"/>
    <x v="876"/>
    <n v="1390629600"/>
    <b v="0"/>
    <b v="0"/>
    <s v="theater/plays"/>
    <n v="61"/>
    <n v="3311.51"/>
    <x v="3"/>
    <s v="plays"/>
    <x v="876"/>
    <d v="2014-01-25T06:00:00"/>
  </r>
  <r>
    <n v="998"/>
    <s v="Taylor, Santiago and Flores"/>
    <s v="Polarized composite customer loyalty"/>
    <n v="66600"/>
    <n v="37823"/>
    <x v="2"/>
    <n v="374"/>
    <s v="US"/>
    <s v="USD"/>
    <x v="877"/>
    <n v="1267077600"/>
    <b v="0"/>
    <b v="1"/>
    <s v="music/indie rock"/>
    <n v="57"/>
    <n v="10113.1"/>
    <x v="1"/>
    <s v="indie rock"/>
    <x v="877"/>
    <d v="2010-02-25T06:00:00"/>
  </r>
  <r>
    <n v="999"/>
    <s v="Hernandez, Norton and Kelley"/>
    <s v="Expanded eco-centric policy"/>
    <n v="111100"/>
    <n v="62819"/>
    <x v="4"/>
    <n v="1122"/>
    <s v="US"/>
    <s v="USD"/>
    <x v="878"/>
    <n v="1467781200"/>
    <b v="0"/>
    <b v="0"/>
    <s v="food/food trucks"/>
    <n v="57"/>
    <n v="5598.84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AF687-9846-4528-9CCB-1C35536E03DE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4"/>
        <item x="2"/>
        <item x="0"/>
        <item x="3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Percent found" fld="14" subtotal="count" baseField="16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34B5E-8440-46FC-B663-C643586C4F26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G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4"/>
        <item x="2"/>
        <item x="0"/>
        <item x="3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7" hier="-1"/>
  </pageFields>
  <dataFields count="1">
    <dataField name="Count of outcome " fld="5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CE9A4-C01E-4513-A0E2-4CDAC5B84B7B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showAll="0">
      <items count="6">
        <item x="4"/>
        <item x="2"/>
        <item h="1" x="0"/>
        <item h="1" x="3"/>
        <item x="1"/>
        <item t="default"/>
      </items>
    </pivotField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4"/>
    </i>
    <i t="grand">
      <x/>
    </i>
  </colItems>
  <pageFields count="2">
    <pageField fld="16" hier="-1"/>
    <pageField fld="22" hier="-1"/>
  </pageFields>
  <dataFields count="1">
    <dataField name="Count of Percent found" fld="14" subtotal="count" baseField="20" baseItem="1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32DB-7DE1-478D-B91B-33570836CF16}">
  <dimension ref="A1:G14"/>
  <sheetViews>
    <sheetView workbookViewId="0"/>
  </sheetViews>
  <sheetFormatPr defaultRowHeight="15.75" x14ac:dyDescent="0.25"/>
  <cols>
    <col min="1" max="1" width="21.375" bestFit="1" customWidth="1"/>
    <col min="2" max="2" width="15.25" bestFit="1" customWidth="1"/>
    <col min="3" max="3" width="5.625" bestFit="1" customWidth="1"/>
    <col min="4" max="4" width="6.125" bestFit="1" customWidth="1"/>
    <col min="5" max="5" width="3.875" bestFit="1" customWidth="1"/>
    <col min="6" max="6" width="9.25" bestFit="1" customWidth="1"/>
    <col min="7" max="7" width="11" bestFit="1" customWidth="1"/>
  </cols>
  <sheetData>
    <row r="1" spans="1:7" x14ac:dyDescent="0.25">
      <c r="A1" s="4" t="s">
        <v>5</v>
      </c>
      <c r="B1" t="s">
        <v>2070</v>
      </c>
    </row>
    <row r="3" spans="1:7" x14ac:dyDescent="0.25">
      <c r="A3" s="4" t="s">
        <v>2069</v>
      </c>
      <c r="B3" s="4" t="s">
        <v>2068</v>
      </c>
    </row>
    <row r="4" spans="1:7" x14ac:dyDescent="0.25">
      <c r="A4" s="4" t="s">
        <v>2031</v>
      </c>
      <c r="B4" t="s">
        <v>73</v>
      </c>
      <c r="C4" t="s">
        <v>13</v>
      </c>
      <c r="D4" t="s">
        <v>2029</v>
      </c>
      <c r="E4" t="s">
        <v>46</v>
      </c>
      <c r="F4" t="s">
        <v>19</v>
      </c>
      <c r="G4" t="s">
        <v>2032</v>
      </c>
    </row>
    <row r="5" spans="1:7" x14ac:dyDescent="0.25">
      <c r="A5" s="5" t="s">
        <v>2043</v>
      </c>
      <c r="B5" s="6">
        <v>11</v>
      </c>
      <c r="C5" s="6">
        <v>60</v>
      </c>
      <c r="D5" s="6"/>
      <c r="E5" s="6">
        <v>5</v>
      </c>
      <c r="F5" s="6">
        <v>102</v>
      </c>
      <c r="G5" s="6">
        <v>178</v>
      </c>
    </row>
    <row r="6" spans="1:7" x14ac:dyDescent="0.25">
      <c r="A6" s="5" t="s">
        <v>2035</v>
      </c>
      <c r="B6" s="6">
        <v>4</v>
      </c>
      <c r="C6" s="6">
        <v>19</v>
      </c>
      <c r="D6" s="6">
        <v>1</v>
      </c>
      <c r="E6" s="6"/>
      <c r="F6" s="6">
        <v>22</v>
      </c>
      <c r="G6" s="6">
        <v>46</v>
      </c>
    </row>
    <row r="7" spans="1:7" x14ac:dyDescent="0.25">
      <c r="A7" s="5" t="s">
        <v>2052</v>
      </c>
      <c r="B7" s="6">
        <v>1</v>
      </c>
      <c r="C7" s="6">
        <v>23</v>
      </c>
      <c r="D7" s="6"/>
      <c r="E7" s="6">
        <v>3</v>
      </c>
      <c r="F7" s="6">
        <v>21</v>
      </c>
      <c r="G7" s="6">
        <v>48</v>
      </c>
    </row>
    <row r="8" spans="1:7" x14ac:dyDescent="0.25">
      <c r="A8" s="5" t="s">
        <v>2066</v>
      </c>
      <c r="B8" s="6"/>
      <c r="C8" s="6"/>
      <c r="D8" s="6"/>
      <c r="E8" s="6"/>
      <c r="F8" s="6">
        <v>4</v>
      </c>
      <c r="G8" s="6">
        <v>4</v>
      </c>
    </row>
    <row r="9" spans="1:7" x14ac:dyDescent="0.25">
      <c r="A9" s="5" t="s">
        <v>2037</v>
      </c>
      <c r="B9" s="6">
        <v>10</v>
      </c>
      <c r="C9" s="6">
        <v>66</v>
      </c>
      <c r="D9" s="6"/>
      <c r="E9" s="6"/>
      <c r="F9" s="6">
        <v>99</v>
      </c>
      <c r="G9" s="6">
        <v>175</v>
      </c>
    </row>
    <row r="10" spans="1:7" x14ac:dyDescent="0.25">
      <c r="A10" s="5" t="s">
        <v>2056</v>
      </c>
      <c r="B10" s="6">
        <v>4</v>
      </c>
      <c r="C10" s="6">
        <v>11</v>
      </c>
      <c r="D10" s="6"/>
      <c r="E10" s="6">
        <v>1</v>
      </c>
      <c r="F10" s="6">
        <v>26</v>
      </c>
      <c r="G10" s="6">
        <v>42</v>
      </c>
    </row>
    <row r="11" spans="1:7" x14ac:dyDescent="0.25">
      <c r="A11" s="5" t="s">
        <v>2049</v>
      </c>
      <c r="B11" s="6">
        <v>2</v>
      </c>
      <c r="C11" s="6">
        <v>24</v>
      </c>
      <c r="D11" s="6"/>
      <c r="E11" s="6">
        <v>1</v>
      </c>
      <c r="F11" s="6">
        <v>40</v>
      </c>
      <c r="G11" s="6">
        <v>67</v>
      </c>
    </row>
    <row r="12" spans="1:7" x14ac:dyDescent="0.25">
      <c r="A12" s="5" t="s">
        <v>2039</v>
      </c>
      <c r="B12" s="6">
        <v>2</v>
      </c>
      <c r="C12" s="6">
        <v>28</v>
      </c>
      <c r="D12" s="6"/>
      <c r="E12" s="6">
        <v>2</v>
      </c>
      <c r="F12" s="6">
        <v>64</v>
      </c>
      <c r="G12" s="6">
        <v>96</v>
      </c>
    </row>
    <row r="13" spans="1:7" x14ac:dyDescent="0.25">
      <c r="A13" s="5" t="s">
        <v>2041</v>
      </c>
      <c r="B13" s="6">
        <v>23</v>
      </c>
      <c r="C13" s="6">
        <v>132</v>
      </c>
      <c r="D13" s="6"/>
      <c r="E13" s="6">
        <v>2</v>
      </c>
      <c r="F13" s="6">
        <v>187</v>
      </c>
      <c r="G13" s="6">
        <v>344</v>
      </c>
    </row>
    <row r="14" spans="1:7" x14ac:dyDescent="0.25">
      <c r="A14" s="5" t="s">
        <v>2032</v>
      </c>
      <c r="B14" s="6">
        <v>57</v>
      </c>
      <c r="C14" s="6">
        <v>363</v>
      </c>
      <c r="D14" s="6">
        <v>1</v>
      </c>
      <c r="E14" s="6">
        <v>14</v>
      </c>
      <c r="F14" s="6">
        <v>565</v>
      </c>
      <c r="G14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BBD2-EE3B-46D1-BFCD-1F2D023F2E14}">
  <sheetPr codeName="Sheet3"/>
  <dimension ref="A1:G30"/>
  <sheetViews>
    <sheetView topLeftCell="A7" workbookViewId="0">
      <selection activeCell="D22" sqref="D22"/>
    </sheetView>
  </sheetViews>
  <sheetFormatPr defaultRowHeight="15.75" x14ac:dyDescent="0.25"/>
  <cols>
    <col min="1" max="1" width="17.125" bestFit="1" customWidth="1"/>
    <col min="2" max="2" width="15.25" bestFit="1" customWidth="1"/>
    <col min="3" max="3" width="5.625" bestFit="1" customWidth="1"/>
    <col min="4" max="4" width="6.125" bestFit="1" customWidth="1"/>
    <col min="5" max="5" width="3.875" bestFit="1" customWidth="1"/>
    <col min="6" max="6" width="9.25" bestFit="1" customWidth="1"/>
    <col min="7" max="7" width="11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  <col min="27" max="38" width="18" bestFit="1" customWidth="1"/>
    <col min="39" max="39" width="10.5" bestFit="1" customWidth="1"/>
    <col min="40" max="40" width="10.625" bestFit="1" customWidth="1"/>
    <col min="41" max="41" width="11" bestFit="1" customWidth="1"/>
    <col min="42" max="52" width="18" bestFit="1" customWidth="1"/>
    <col min="53" max="53" width="8.75" bestFit="1" customWidth="1"/>
    <col min="54" max="77" width="18" bestFit="1" customWidth="1"/>
    <col min="78" max="78" width="14.25" bestFit="1" customWidth="1"/>
    <col min="79" max="79" width="11" bestFit="1" customWidth="1"/>
  </cols>
  <sheetData>
    <row r="1" spans="1:7" x14ac:dyDescent="0.25">
      <c r="A1" s="4" t="s">
        <v>2034</v>
      </c>
      <c r="B1" t="s">
        <v>2070</v>
      </c>
    </row>
    <row r="2" spans="1:7" x14ac:dyDescent="0.25">
      <c r="A2" s="4" t="s">
        <v>5</v>
      </c>
      <c r="B2" t="s">
        <v>2070</v>
      </c>
    </row>
    <row r="4" spans="1:7" x14ac:dyDescent="0.25">
      <c r="A4" s="4" t="s">
        <v>2071</v>
      </c>
      <c r="B4" s="4" t="s">
        <v>2068</v>
      </c>
    </row>
    <row r="5" spans="1:7" x14ac:dyDescent="0.25">
      <c r="A5" s="4" t="s">
        <v>2031</v>
      </c>
      <c r="B5" t="s">
        <v>73</v>
      </c>
      <c r="C5" t="s">
        <v>13</v>
      </c>
      <c r="D5" t="s">
        <v>2029</v>
      </c>
      <c r="E5" t="s">
        <v>46</v>
      </c>
      <c r="F5" t="s">
        <v>19</v>
      </c>
      <c r="G5" t="s">
        <v>2032</v>
      </c>
    </row>
    <row r="6" spans="1:7" x14ac:dyDescent="0.25">
      <c r="A6" s="5" t="s">
        <v>2051</v>
      </c>
      <c r="B6" s="6">
        <v>1</v>
      </c>
      <c r="C6" s="6">
        <v>10</v>
      </c>
      <c r="D6" s="6"/>
      <c r="E6" s="6">
        <v>2</v>
      </c>
      <c r="F6" s="6">
        <v>21</v>
      </c>
      <c r="G6" s="6">
        <v>34</v>
      </c>
    </row>
    <row r="7" spans="1:7" x14ac:dyDescent="0.25">
      <c r="A7" s="5" t="s">
        <v>2067</v>
      </c>
      <c r="B7" s="6"/>
      <c r="C7" s="6"/>
      <c r="D7" s="6"/>
      <c r="E7" s="6"/>
      <c r="F7" s="6">
        <v>4</v>
      </c>
      <c r="G7" s="6">
        <v>4</v>
      </c>
    </row>
    <row r="8" spans="1:7" x14ac:dyDescent="0.25">
      <c r="A8" s="5" t="s">
        <v>2044</v>
      </c>
      <c r="B8" s="6">
        <v>4</v>
      </c>
      <c r="C8" s="6">
        <v>21</v>
      </c>
      <c r="D8" s="6"/>
      <c r="E8" s="6">
        <v>1</v>
      </c>
      <c r="F8" s="6">
        <v>34</v>
      </c>
      <c r="G8" s="6">
        <v>60</v>
      </c>
    </row>
    <row r="9" spans="1:7" x14ac:dyDescent="0.25">
      <c r="A9" s="5" t="s">
        <v>2046</v>
      </c>
      <c r="B9" s="6">
        <v>2</v>
      </c>
      <c r="C9" s="6">
        <v>12</v>
      </c>
      <c r="D9" s="6"/>
      <c r="E9" s="6">
        <v>1</v>
      </c>
      <c r="F9" s="6">
        <v>22</v>
      </c>
      <c r="G9" s="6">
        <v>37</v>
      </c>
    </row>
    <row r="10" spans="1:7" x14ac:dyDescent="0.25">
      <c r="A10" s="5" t="s">
        <v>2045</v>
      </c>
      <c r="B10" s="6"/>
      <c r="C10" s="6">
        <v>8</v>
      </c>
      <c r="D10" s="6"/>
      <c r="E10" s="6"/>
      <c r="F10" s="6">
        <v>10</v>
      </c>
      <c r="G10" s="6">
        <v>18</v>
      </c>
    </row>
    <row r="11" spans="1:7" x14ac:dyDescent="0.25">
      <c r="A11" s="5" t="s">
        <v>2055</v>
      </c>
      <c r="B11" s="6">
        <v>1</v>
      </c>
      <c r="C11" s="6">
        <v>7</v>
      </c>
      <c r="D11" s="6"/>
      <c r="E11" s="6"/>
      <c r="F11" s="6">
        <v>9</v>
      </c>
      <c r="G11" s="6">
        <v>17</v>
      </c>
    </row>
    <row r="12" spans="1:7" x14ac:dyDescent="0.25">
      <c r="A12" s="5" t="s">
        <v>2036</v>
      </c>
      <c r="B12" s="6">
        <v>4</v>
      </c>
      <c r="C12" s="6">
        <v>19</v>
      </c>
      <c r="D12" s="6">
        <v>1</v>
      </c>
      <c r="E12" s="6"/>
      <c r="F12" s="6">
        <v>22</v>
      </c>
      <c r="G12" s="6">
        <v>46</v>
      </c>
    </row>
    <row r="13" spans="1:7" x14ac:dyDescent="0.25">
      <c r="A13" s="5" t="s">
        <v>2047</v>
      </c>
      <c r="B13" s="6">
        <v>3</v>
      </c>
      <c r="C13" s="6">
        <v>19</v>
      </c>
      <c r="D13" s="6"/>
      <c r="E13" s="6"/>
      <c r="F13" s="6">
        <v>23</v>
      </c>
      <c r="G13" s="6">
        <v>45</v>
      </c>
    </row>
    <row r="14" spans="1:7" x14ac:dyDescent="0.25">
      <c r="A14" s="5" t="s">
        <v>2060</v>
      </c>
      <c r="B14" s="6">
        <v>1</v>
      </c>
      <c r="C14" s="6">
        <v>6</v>
      </c>
      <c r="D14" s="6"/>
      <c r="E14" s="6"/>
      <c r="F14" s="6">
        <v>10</v>
      </c>
      <c r="G14" s="6">
        <v>17</v>
      </c>
    </row>
    <row r="15" spans="1:7" x14ac:dyDescent="0.25">
      <c r="A15" s="5" t="s">
        <v>2059</v>
      </c>
      <c r="B15" s="6"/>
      <c r="C15" s="6">
        <v>3</v>
      </c>
      <c r="D15" s="6"/>
      <c r="E15" s="6"/>
      <c r="F15" s="6">
        <v>4</v>
      </c>
      <c r="G15" s="6">
        <v>7</v>
      </c>
    </row>
    <row r="16" spans="1:7" x14ac:dyDescent="0.25">
      <c r="A16" s="5" t="s">
        <v>2063</v>
      </c>
      <c r="B16" s="6"/>
      <c r="C16" s="6">
        <v>8</v>
      </c>
      <c r="D16" s="6"/>
      <c r="E16" s="6">
        <v>1</v>
      </c>
      <c r="F16" s="6">
        <v>4</v>
      </c>
      <c r="G16" s="6">
        <v>13</v>
      </c>
    </row>
    <row r="17" spans="1:7" x14ac:dyDescent="0.25">
      <c r="A17" s="5" t="s">
        <v>2050</v>
      </c>
      <c r="B17" s="6">
        <v>1</v>
      </c>
      <c r="C17" s="6">
        <v>6</v>
      </c>
      <c r="D17" s="6"/>
      <c r="E17" s="6">
        <v>1</v>
      </c>
      <c r="F17" s="6">
        <v>13</v>
      </c>
      <c r="G17" s="6">
        <v>21</v>
      </c>
    </row>
    <row r="18" spans="1:7" x14ac:dyDescent="0.25">
      <c r="A18" s="5" t="s">
        <v>2057</v>
      </c>
      <c r="B18" s="6">
        <v>4</v>
      </c>
      <c r="C18" s="6">
        <v>11</v>
      </c>
      <c r="D18" s="6"/>
      <c r="E18" s="6">
        <v>1</v>
      </c>
      <c r="F18" s="6">
        <v>26</v>
      </c>
      <c r="G18" s="6">
        <v>42</v>
      </c>
    </row>
    <row r="19" spans="1:7" x14ac:dyDescent="0.25">
      <c r="A19" s="5" t="s">
        <v>2042</v>
      </c>
      <c r="B19" s="6">
        <v>23</v>
      </c>
      <c r="C19" s="6">
        <v>132</v>
      </c>
      <c r="D19" s="6"/>
      <c r="E19" s="6">
        <v>2</v>
      </c>
      <c r="F19" s="6">
        <v>187</v>
      </c>
      <c r="G19" s="6">
        <v>344</v>
      </c>
    </row>
    <row r="20" spans="1:7" x14ac:dyDescent="0.25">
      <c r="A20" s="5" t="s">
        <v>2058</v>
      </c>
      <c r="B20" s="6"/>
      <c r="C20" s="6">
        <v>4</v>
      </c>
      <c r="D20" s="6"/>
      <c r="E20" s="6"/>
      <c r="F20" s="6">
        <v>4</v>
      </c>
      <c r="G20" s="6">
        <v>8</v>
      </c>
    </row>
    <row r="21" spans="1:7" x14ac:dyDescent="0.25">
      <c r="A21" s="5" t="s">
        <v>2038</v>
      </c>
      <c r="B21" s="6">
        <v>6</v>
      </c>
      <c r="C21" s="6">
        <v>30</v>
      </c>
      <c r="D21" s="6"/>
      <c r="E21" s="6"/>
      <c r="F21" s="6">
        <v>49</v>
      </c>
      <c r="G21" s="6">
        <v>85</v>
      </c>
    </row>
    <row r="22" spans="1:7" x14ac:dyDescent="0.25">
      <c r="A22" s="5" t="s">
        <v>2065</v>
      </c>
      <c r="B22" s="6"/>
      <c r="C22" s="6">
        <v>9</v>
      </c>
      <c r="D22" s="6"/>
      <c r="E22" s="6"/>
      <c r="F22" s="6">
        <v>5</v>
      </c>
      <c r="G22" s="6">
        <v>14</v>
      </c>
    </row>
    <row r="23" spans="1:7" x14ac:dyDescent="0.25">
      <c r="A23" s="5" t="s">
        <v>2054</v>
      </c>
      <c r="B23" s="6">
        <v>1</v>
      </c>
      <c r="C23" s="6">
        <v>5</v>
      </c>
      <c r="D23" s="6"/>
      <c r="E23" s="6">
        <v>1</v>
      </c>
      <c r="F23" s="6">
        <v>9</v>
      </c>
      <c r="G23" s="6">
        <v>16</v>
      </c>
    </row>
    <row r="24" spans="1:7" x14ac:dyDescent="0.25">
      <c r="A24" s="5" t="s">
        <v>2062</v>
      </c>
      <c r="B24" s="6">
        <v>3</v>
      </c>
      <c r="C24" s="6">
        <v>3</v>
      </c>
      <c r="D24" s="6"/>
      <c r="E24" s="6"/>
      <c r="F24" s="6">
        <v>11</v>
      </c>
      <c r="G24" s="6">
        <v>17</v>
      </c>
    </row>
    <row r="25" spans="1:7" x14ac:dyDescent="0.25">
      <c r="A25" s="5" t="s">
        <v>2061</v>
      </c>
      <c r="B25" s="6"/>
      <c r="C25" s="6">
        <v>7</v>
      </c>
      <c r="D25" s="6"/>
      <c r="E25" s="6"/>
      <c r="F25" s="6">
        <v>14</v>
      </c>
      <c r="G25" s="6">
        <v>21</v>
      </c>
    </row>
    <row r="26" spans="1:7" x14ac:dyDescent="0.25">
      <c r="A26" s="5" t="s">
        <v>2053</v>
      </c>
      <c r="B26" s="6">
        <v>1</v>
      </c>
      <c r="C26" s="6">
        <v>15</v>
      </c>
      <c r="D26" s="6"/>
      <c r="E26" s="6">
        <v>2</v>
      </c>
      <c r="F26" s="6">
        <v>17</v>
      </c>
      <c r="G26" s="6">
        <v>35</v>
      </c>
    </row>
    <row r="27" spans="1:7" x14ac:dyDescent="0.25">
      <c r="A27" s="5" t="s">
        <v>2048</v>
      </c>
      <c r="B27" s="6"/>
      <c r="C27" s="6">
        <v>16</v>
      </c>
      <c r="D27" s="6"/>
      <c r="E27" s="6">
        <v>1</v>
      </c>
      <c r="F27" s="6">
        <v>28</v>
      </c>
      <c r="G27" s="6">
        <v>45</v>
      </c>
    </row>
    <row r="28" spans="1:7" x14ac:dyDescent="0.25">
      <c r="A28" s="5" t="s">
        <v>2040</v>
      </c>
      <c r="B28" s="6">
        <v>2</v>
      </c>
      <c r="C28" s="6">
        <v>12</v>
      </c>
      <c r="D28" s="6"/>
      <c r="E28" s="6">
        <v>1</v>
      </c>
      <c r="F28" s="6">
        <v>36</v>
      </c>
      <c r="G28" s="6">
        <v>51</v>
      </c>
    </row>
    <row r="29" spans="1:7" x14ac:dyDescent="0.25">
      <c r="A29" s="5" t="s">
        <v>2064</v>
      </c>
      <c r="B29" s="6"/>
      <c r="C29" s="6"/>
      <c r="D29" s="6"/>
      <c r="E29" s="6"/>
      <c r="F29" s="6">
        <v>3</v>
      </c>
      <c r="G29" s="6">
        <v>3</v>
      </c>
    </row>
    <row r="30" spans="1:7" x14ac:dyDescent="0.25">
      <c r="A30" s="5" t="s">
        <v>2032</v>
      </c>
      <c r="B30" s="6">
        <v>57</v>
      </c>
      <c r="C30" s="6">
        <v>363</v>
      </c>
      <c r="D30" s="6">
        <v>1</v>
      </c>
      <c r="E30" s="6">
        <v>14</v>
      </c>
      <c r="F30" s="6">
        <v>565</v>
      </c>
      <c r="G30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033C-49A3-4700-AC4B-EBDDB180A0E1}">
  <dimension ref="A1:E18"/>
  <sheetViews>
    <sheetView workbookViewId="0">
      <selection activeCell="A4" sqref="A4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4" t="s">
        <v>2074</v>
      </c>
      <c r="B1" t="s">
        <v>2070</v>
      </c>
    </row>
    <row r="2" spans="1:5" x14ac:dyDescent="0.25">
      <c r="A2" s="4" t="s">
        <v>2088</v>
      </c>
      <c r="B2" t="s">
        <v>2070</v>
      </c>
    </row>
    <row r="4" spans="1:5" x14ac:dyDescent="0.25">
      <c r="A4" s="4" t="s">
        <v>2069</v>
      </c>
      <c r="B4" s="4" t="s">
        <v>2068</v>
      </c>
    </row>
    <row r="5" spans="1:5" x14ac:dyDescent="0.25">
      <c r="A5" s="4" t="s">
        <v>2031</v>
      </c>
      <c r="B5" t="s">
        <v>73</v>
      </c>
      <c r="C5" t="s">
        <v>13</v>
      </c>
      <c r="D5" t="s">
        <v>19</v>
      </c>
      <c r="E5" t="s">
        <v>2032</v>
      </c>
    </row>
    <row r="6" spans="1:5" x14ac:dyDescent="0.25">
      <c r="A6" s="5" t="s">
        <v>2076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5">
      <c r="A7" s="5" t="s">
        <v>2077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5">
      <c r="A8" s="5" t="s">
        <v>2078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5">
      <c r="A9" s="5" t="s">
        <v>2079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5">
      <c r="A10" s="5" t="s">
        <v>2080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5">
      <c r="A11" s="5" t="s">
        <v>2081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5">
      <c r="A12" s="5" t="s">
        <v>2082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5">
      <c r="A13" s="5" t="s">
        <v>2083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5">
      <c r="A14" s="5" t="s">
        <v>2084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5">
      <c r="A15" s="5" t="s">
        <v>2085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5">
      <c r="A16" s="5" t="s">
        <v>2086</v>
      </c>
      <c r="B16" s="6">
        <v>3</v>
      </c>
      <c r="C16" s="6">
        <v>26</v>
      </c>
      <c r="D16" s="6">
        <v>45</v>
      </c>
      <c r="E16" s="6">
        <v>74</v>
      </c>
    </row>
    <row r="17" spans="1:5" x14ac:dyDescent="0.25">
      <c r="A17" s="5" t="s">
        <v>2087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5">
      <c r="A18" s="5" t="s">
        <v>2032</v>
      </c>
      <c r="B18" s="6">
        <v>57</v>
      </c>
      <c r="C18" s="6">
        <v>363</v>
      </c>
      <c r="D18" s="6">
        <v>565</v>
      </c>
      <c r="E18" s="6">
        <v>985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F2" sqref="F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2" max="13" width="11" customWidth="1"/>
    <col min="14" max="14" width="28" customWidth="1"/>
    <col min="15" max="15" width="13.125" customWidth="1"/>
    <col min="16" max="16" width="20.75" customWidth="1"/>
    <col min="17" max="17" width="17.25" customWidth="1"/>
    <col min="18" max="18" width="13.75" customWidth="1"/>
    <col min="19" max="19" width="24" customWidth="1"/>
    <col min="20" max="20" width="20.125" customWidth="1"/>
  </cols>
  <sheetData>
    <row r="1" spans="1:20" s="1" customFormat="1" x14ac:dyDescent="0.25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2027</v>
      </c>
      <c r="O1" s="1" t="s">
        <v>2030</v>
      </c>
      <c r="P1" s="1" t="s">
        <v>2033</v>
      </c>
      <c r="Q1" s="1" t="s">
        <v>2074</v>
      </c>
      <c r="R1" s="1" t="s">
        <v>2073</v>
      </c>
      <c r="S1" s="1" t="s">
        <v>2072</v>
      </c>
      <c r="T1" s="1" t="s">
        <v>2075</v>
      </c>
    </row>
    <row r="2" spans="1:20" x14ac:dyDescent="0.25">
      <c r="A2">
        <v>0</v>
      </c>
      <c r="B2" t="s">
        <v>11</v>
      </c>
      <c r="C2" s="3" t="s">
        <v>12</v>
      </c>
      <c r="D2">
        <v>100</v>
      </c>
      <c r="E2">
        <v>0</v>
      </c>
      <c r="F2" t="s">
        <v>2029</v>
      </c>
      <c r="G2">
        <v>0</v>
      </c>
      <c r="H2" t="s">
        <v>14</v>
      </c>
      <c r="I2" t="s">
        <v>15</v>
      </c>
      <c r="J2">
        <v>1448690400</v>
      </c>
      <c r="K2">
        <v>1450159200</v>
      </c>
      <c r="L2" t="b">
        <v>0</v>
      </c>
      <c r="M2" t="b">
        <v>0</v>
      </c>
      <c r="N2" t="s">
        <v>16</v>
      </c>
      <c r="O2">
        <f>ROUND(SUM(E2/D2)*100,0)</f>
        <v>0</v>
      </c>
      <c r="P2">
        <f>IF(G2=0,0)</f>
        <v>0</v>
      </c>
      <c r="Q2" t="s">
        <v>2035</v>
      </c>
      <c r="R2" t="s">
        <v>2036</v>
      </c>
      <c r="S2" s="7">
        <f>(((J2/60)/60)/24)+DATE(1970,1,1)</f>
        <v>42336.25</v>
      </c>
      <c r="T2" s="7">
        <f>(((K2/60)/60)/24)+DATE(1970,1,1)</f>
        <v>42353.25</v>
      </c>
    </row>
    <row r="3" spans="1:20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>
        <v>1408597200</v>
      </c>
      <c r="L3" t="b">
        <v>0</v>
      </c>
      <c r="M3" t="b">
        <v>1</v>
      </c>
      <c r="N3" t="s">
        <v>22</v>
      </c>
      <c r="O3">
        <f t="shared" ref="O3:O66" si="0">ROUND(SUM(E3/D3)*100,0)</f>
        <v>1040</v>
      </c>
      <c r="P3">
        <f>ROUND(SUM(E3/G3)*100,2)</f>
        <v>9215.19</v>
      </c>
      <c r="Q3" t="s">
        <v>2037</v>
      </c>
      <c r="R3" t="s">
        <v>2038</v>
      </c>
      <c r="S3" s="7">
        <f t="shared" ref="S3:S66" si="1">(((J3/60)/60)/24)+DATE(1970,1,1)</f>
        <v>41870.208333333336</v>
      </c>
      <c r="T3" s="7">
        <f t="shared" ref="T3:T66" si="2">(((K3/60)/60)/24)+DATE(1970,1,1)</f>
        <v>41872.208333333336</v>
      </c>
    </row>
    <row r="4" spans="1:20" ht="31.5" x14ac:dyDescent="0.25">
      <c r="A4">
        <v>2</v>
      </c>
      <c r="B4" t="s">
        <v>23</v>
      </c>
      <c r="C4" s="3" t="s">
        <v>24</v>
      </c>
      <c r="D4">
        <v>108400</v>
      </c>
      <c r="E4">
        <v>142523</v>
      </c>
      <c r="F4" t="s">
        <v>19</v>
      </c>
      <c r="G4">
        <v>1425</v>
      </c>
      <c r="H4" t="s">
        <v>25</v>
      </c>
      <c r="I4" t="s">
        <v>26</v>
      </c>
      <c r="J4">
        <v>1384668000</v>
      </c>
      <c r="K4">
        <v>1384840800</v>
      </c>
      <c r="L4" t="b">
        <v>0</v>
      </c>
      <c r="M4" t="b">
        <v>0</v>
      </c>
      <c r="N4" t="s">
        <v>27</v>
      </c>
      <c r="O4">
        <f t="shared" si="0"/>
        <v>131</v>
      </c>
      <c r="P4">
        <f t="shared" ref="P4:P66" si="3">ROUND(SUM(E4/G4)*100,2)</f>
        <v>10001.61</v>
      </c>
      <c r="Q4" t="s">
        <v>2039</v>
      </c>
      <c r="R4" t="s">
        <v>2040</v>
      </c>
      <c r="S4" s="7">
        <f t="shared" si="1"/>
        <v>41595.25</v>
      </c>
      <c r="T4" s="7">
        <f t="shared" si="2"/>
        <v>41597.25</v>
      </c>
    </row>
    <row r="5" spans="1:20" ht="31.5" x14ac:dyDescent="0.25">
      <c r="A5">
        <v>3</v>
      </c>
      <c r="B5" t="s">
        <v>28</v>
      </c>
      <c r="C5" s="3" t="s">
        <v>29</v>
      </c>
      <c r="D5">
        <v>4200</v>
      </c>
      <c r="E5">
        <v>2477</v>
      </c>
      <c r="F5" t="s">
        <v>13</v>
      </c>
      <c r="G5">
        <v>24</v>
      </c>
      <c r="H5" t="s">
        <v>20</v>
      </c>
      <c r="I5" t="s">
        <v>21</v>
      </c>
      <c r="J5">
        <v>1565499600</v>
      </c>
      <c r="K5">
        <v>1568955600</v>
      </c>
      <c r="L5" t="b">
        <v>0</v>
      </c>
      <c r="M5" t="b">
        <v>0</v>
      </c>
      <c r="N5" t="s">
        <v>22</v>
      </c>
      <c r="O5">
        <f t="shared" si="0"/>
        <v>59</v>
      </c>
      <c r="P5">
        <f t="shared" si="3"/>
        <v>10320.83</v>
      </c>
      <c r="Q5" t="s">
        <v>2037</v>
      </c>
      <c r="R5" t="s">
        <v>2038</v>
      </c>
      <c r="S5" s="7">
        <f t="shared" si="1"/>
        <v>43688.208333333328</v>
      </c>
      <c r="T5" s="7">
        <f t="shared" si="2"/>
        <v>43728.208333333328</v>
      </c>
    </row>
    <row r="6" spans="1:20" x14ac:dyDescent="0.25">
      <c r="A6">
        <v>4</v>
      </c>
      <c r="B6" t="s">
        <v>30</v>
      </c>
      <c r="C6" s="3" t="s">
        <v>31</v>
      </c>
      <c r="D6">
        <v>7600</v>
      </c>
      <c r="E6">
        <v>5265</v>
      </c>
      <c r="F6" t="s">
        <v>13</v>
      </c>
      <c r="G6">
        <v>53</v>
      </c>
      <c r="H6" t="s">
        <v>20</v>
      </c>
      <c r="I6" t="s">
        <v>21</v>
      </c>
      <c r="J6">
        <v>1547964000</v>
      </c>
      <c r="K6">
        <v>1548309600</v>
      </c>
      <c r="L6" t="b">
        <v>0</v>
      </c>
      <c r="M6" t="b">
        <v>0</v>
      </c>
      <c r="N6" t="s">
        <v>32</v>
      </c>
      <c r="O6">
        <f t="shared" si="0"/>
        <v>69</v>
      </c>
      <c r="P6">
        <f t="shared" si="3"/>
        <v>9933.9599999999991</v>
      </c>
      <c r="Q6" t="s">
        <v>2041</v>
      </c>
      <c r="R6" t="s">
        <v>2042</v>
      </c>
      <c r="S6" s="7">
        <f t="shared" si="1"/>
        <v>43485.25</v>
      </c>
      <c r="T6" s="7">
        <f t="shared" si="2"/>
        <v>43489.25</v>
      </c>
    </row>
    <row r="7" spans="1:20" x14ac:dyDescent="0.25">
      <c r="A7">
        <v>5</v>
      </c>
      <c r="B7" t="s">
        <v>33</v>
      </c>
      <c r="C7" s="3" t="s">
        <v>34</v>
      </c>
      <c r="D7">
        <v>7600</v>
      </c>
      <c r="E7">
        <v>13195</v>
      </c>
      <c r="F7" t="s">
        <v>19</v>
      </c>
      <c r="G7">
        <v>174</v>
      </c>
      <c r="H7" t="s">
        <v>35</v>
      </c>
      <c r="I7" t="s">
        <v>36</v>
      </c>
      <c r="J7">
        <v>1346130000</v>
      </c>
      <c r="K7">
        <v>1347080400</v>
      </c>
      <c r="L7" t="b">
        <v>0</v>
      </c>
      <c r="M7" t="b">
        <v>0</v>
      </c>
      <c r="N7" t="s">
        <v>32</v>
      </c>
      <c r="O7">
        <f t="shared" si="0"/>
        <v>174</v>
      </c>
      <c r="P7">
        <f t="shared" si="3"/>
        <v>7583.33</v>
      </c>
      <c r="Q7" t="s">
        <v>2041</v>
      </c>
      <c r="R7" t="s">
        <v>2042</v>
      </c>
      <c r="S7" s="7">
        <f t="shared" si="1"/>
        <v>41149.208333333336</v>
      </c>
      <c r="T7" s="7">
        <f t="shared" si="2"/>
        <v>41160.208333333336</v>
      </c>
    </row>
    <row r="8" spans="1:20" x14ac:dyDescent="0.25">
      <c r="A8">
        <v>6</v>
      </c>
      <c r="B8" t="s">
        <v>37</v>
      </c>
      <c r="C8" s="3" t="s">
        <v>38</v>
      </c>
      <c r="D8">
        <v>5200</v>
      </c>
      <c r="E8">
        <v>1090</v>
      </c>
      <c r="F8" t="s">
        <v>13</v>
      </c>
      <c r="G8">
        <v>18</v>
      </c>
      <c r="H8" t="s">
        <v>39</v>
      </c>
      <c r="I8" t="s">
        <v>40</v>
      </c>
      <c r="J8">
        <v>1505278800</v>
      </c>
      <c r="K8">
        <v>1505365200</v>
      </c>
      <c r="L8" t="b">
        <v>0</v>
      </c>
      <c r="M8" t="b">
        <v>0</v>
      </c>
      <c r="N8" t="s">
        <v>41</v>
      </c>
      <c r="O8">
        <f t="shared" si="0"/>
        <v>21</v>
      </c>
      <c r="P8">
        <f t="shared" si="3"/>
        <v>6055.56</v>
      </c>
      <c r="Q8" t="s">
        <v>2043</v>
      </c>
      <c r="R8" t="s">
        <v>2044</v>
      </c>
      <c r="S8" s="7">
        <f t="shared" si="1"/>
        <v>42991.208333333328</v>
      </c>
      <c r="T8" s="7">
        <f t="shared" si="2"/>
        <v>42992.208333333328</v>
      </c>
    </row>
    <row r="9" spans="1:20" x14ac:dyDescent="0.25">
      <c r="A9">
        <v>7</v>
      </c>
      <c r="B9" t="s">
        <v>42</v>
      </c>
      <c r="C9" s="3" t="s">
        <v>43</v>
      </c>
      <c r="D9">
        <v>4500</v>
      </c>
      <c r="E9">
        <v>14741</v>
      </c>
      <c r="F9" t="s">
        <v>19</v>
      </c>
      <c r="G9">
        <v>227</v>
      </c>
      <c r="H9" t="s">
        <v>35</v>
      </c>
      <c r="I9" t="s">
        <v>36</v>
      </c>
      <c r="J9">
        <v>1439442000</v>
      </c>
      <c r="K9">
        <v>1439614800</v>
      </c>
      <c r="L9" t="b">
        <v>0</v>
      </c>
      <c r="M9" t="b">
        <v>0</v>
      </c>
      <c r="N9" t="s">
        <v>32</v>
      </c>
      <c r="O9">
        <f t="shared" si="0"/>
        <v>328</v>
      </c>
      <c r="P9">
        <f t="shared" si="3"/>
        <v>6493.83</v>
      </c>
      <c r="Q9" t="s">
        <v>2041</v>
      </c>
      <c r="R9" t="s">
        <v>2042</v>
      </c>
      <c r="S9" s="7">
        <f t="shared" si="1"/>
        <v>42229.208333333328</v>
      </c>
      <c r="T9" s="7">
        <f t="shared" si="2"/>
        <v>42231.208333333328</v>
      </c>
    </row>
    <row r="10" spans="1:20" x14ac:dyDescent="0.25">
      <c r="A10">
        <v>8</v>
      </c>
      <c r="B10" t="s">
        <v>44</v>
      </c>
      <c r="C10" s="3" t="s">
        <v>45</v>
      </c>
      <c r="D10">
        <v>110100</v>
      </c>
      <c r="E10">
        <v>21946</v>
      </c>
      <c r="F10" t="s">
        <v>46</v>
      </c>
      <c r="G10">
        <v>708</v>
      </c>
      <c r="H10" t="s">
        <v>35</v>
      </c>
      <c r="I10" t="s">
        <v>36</v>
      </c>
      <c r="J10">
        <v>1281330000</v>
      </c>
      <c r="K10">
        <v>1281502800</v>
      </c>
      <c r="L10" t="b">
        <v>0</v>
      </c>
      <c r="M10" t="b">
        <v>0</v>
      </c>
      <c r="N10" t="s">
        <v>32</v>
      </c>
      <c r="O10">
        <f t="shared" si="0"/>
        <v>20</v>
      </c>
      <c r="P10">
        <f t="shared" si="3"/>
        <v>3099.72</v>
      </c>
      <c r="Q10" t="s">
        <v>2041</v>
      </c>
      <c r="R10" t="s">
        <v>2042</v>
      </c>
      <c r="S10" s="7">
        <f t="shared" si="1"/>
        <v>40399.208333333336</v>
      </c>
      <c r="T10" s="7">
        <f t="shared" si="2"/>
        <v>40401.208333333336</v>
      </c>
    </row>
    <row r="11" spans="1:20" x14ac:dyDescent="0.25">
      <c r="A11">
        <v>9</v>
      </c>
      <c r="B11" t="s">
        <v>47</v>
      </c>
      <c r="C11" s="3" t="s">
        <v>48</v>
      </c>
      <c r="D11">
        <v>6200</v>
      </c>
      <c r="E11">
        <v>3208</v>
      </c>
      <c r="F11" t="s">
        <v>13</v>
      </c>
      <c r="G11">
        <v>44</v>
      </c>
      <c r="H11" t="s">
        <v>20</v>
      </c>
      <c r="I11" t="s">
        <v>21</v>
      </c>
      <c r="J11">
        <v>1379566800</v>
      </c>
      <c r="K11">
        <v>1383804000</v>
      </c>
      <c r="L11" t="b">
        <v>0</v>
      </c>
      <c r="M11" t="b">
        <v>0</v>
      </c>
      <c r="N11" t="s">
        <v>49</v>
      </c>
      <c r="O11">
        <f t="shared" si="0"/>
        <v>52</v>
      </c>
      <c r="P11">
        <f t="shared" si="3"/>
        <v>7290.91</v>
      </c>
      <c r="Q11" t="s">
        <v>2037</v>
      </c>
      <c r="R11" t="s">
        <v>2045</v>
      </c>
      <c r="S11" s="7">
        <f t="shared" si="1"/>
        <v>41536.208333333336</v>
      </c>
      <c r="T11" s="7">
        <f t="shared" si="2"/>
        <v>41585.25</v>
      </c>
    </row>
    <row r="12" spans="1:20" x14ac:dyDescent="0.25">
      <c r="A12">
        <v>10</v>
      </c>
      <c r="B12" t="s">
        <v>50</v>
      </c>
      <c r="C12" s="3" t="s">
        <v>51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>
        <v>1285909200</v>
      </c>
      <c r="L12" t="b">
        <v>0</v>
      </c>
      <c r="M12" t="b">
        <v>0</v>
      </c>
      <c r="N12" t="s">
        <v>52</v>
      </c>
      <c r="O12">
        <f t="shared" si="0"/>
        <v>266</v>
      </c>
      <c r="P12">
        <f t="shared" si="3"/>
        <v>6290</v>
      </c>
      <c r="Q12" t="s">
        <v>2043</v>
      </c>
      <c r="R12" t="s">
        <v>2046</v>
      </c>
      <c r="S12" s="7">
        <f t="shared" si="1"/>
        <v>40404.208333333336</v>
      </c>
      <c r="T12" s="7">
        <f t="shared" si="2"/>
        <v>40452.208333333336</v>
      </c>
    </row>
    <row r="13" spans="1:20" ht="31.5" x14ac:dyDescent="0.25">
      <c r="A13">
        <v>11</v>
      </c>
      <c r="B13" t="s">
        <v>53</v>
      </c>
      <c r="C13" s="3" t="s">
        <v>54</v>
      </c>
      <c r="D13">
        <v>6300</v>
      </c>
      <c r="E13">
        <v>3030</v>
      </c>
      <c r="F13" t="s">
        <v>13</v>
      </c>
      <c r="G13">
        <v>27</v>
      </c>
      <c r="H13" t="s">
        <v>20</v>
      </c>
      <c r="I13" t="s">
        <v>21</v>
      </c>
      <c r="J13">
        <v>1285045200</v>
      </c>
      <c r="K13">
        <v>1285563600</v>
      </c>
      <c r="L13" t="b">
        <v>0</v>
      </c>
      <c r="M13" t="b">
        <v>1</v>
      </c>
      <c r="N13" t="s">
        <v>32</v>
      </c>
      <c r="O13">
        <f t="shared" si="0"/>
        <v>48</v>
      </c>
      <c r="P13">
        <f t="shared" si="3"/>
        <v>11222.22</v>
      </c>
      <c r="Q13" t="s">
        <v>2041</v>
      </c>
      <c r="R13" t="s">
        <v>2042</v>
      </c>
      <c r="S13" s="7">
        <f t="shared" si="1"/>
        <v>40442.208333333336</v>
      </c>
      <c r="T13" s="7">
        <f t="shared" si="2"/>
        <v>40448.208333333336</v>
      </c>
    </row>
    <row r="14" spans="1:20" x14ac:dyDescent="0.25">
      <c r="A14">
        <v>12</v>
      </c>
      <c r="B14" t="s">
        <v>55</v>
      </c>
      <c r="C14" s="3" t="s">
        <v>56</v>
      </c>
      <c r="D14">
        <v>6300</v>
      </c>
      <c r="E14">
        <v>5629</v>
      </c>
      <c r="F14" t="s">
        <v>13</v>
      </c>
      <c r="G14">
        <v>55</v>
      </c>
      <c r="H14" t="s">
        <v>20</v>
      </c>
      <c r="I14" t="s">
        <v>21</v>
      </c>
      <c r="J14">
        <v>1571720400</v>
      </c>
      <c r="K14">
        <v>1572411600</v>
      </c>
      <c r="L14" t="b">
        <v>0</v>
      </c>
      <c r="M14" t="b">
        <v>0</v>
      </c>
      <c r="N14" t="s">
        <v>52</v>
      </c>
      <c r="O14">
        <f t="shared" si="0"/>
        <v>89</v>
      </c>
      <c r="P14">
        <f t="shared" si="3"/>
        <v>10234.549999999999</v>
      </c>
      <c r="Q14" t="s">
        <v>2043</v>
      </c>
      <c r="R14" t="s">
        <v>2046</v>
      </c>
      <c r="S14" s="7">
        <f t="shared" si="1"/>
        <v>43760.208333333328</v>
      </c>
      <c r="T14" s="7">
        <f t="shared" si="2"/>
        <v>43768.208333333328</v>
      </c>
    </row>
    <row r="15" spans="1:20" ht="31.5" x14ac:dyDescent="0.25">
      <c r="A15">
        <v>13</v>
      </c>
      <c r="B15" t="s">
        <v>57</v>
      </c>
      <c r="C15" s="3" t="s">
        <v>58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>
        <v>1466658000</v>
      </c>
      <c r="L15" t="b">
        <v>0</v>
      </c>
      <c r="M15" t="b">
        <v>0</v>
      </c>
      <c r="N15" t="s">
        <v>59</v>
      </c>
      <c r="O15">
        <f t="shared" si="0"/>
        <v>245</v>
      </c>
      <c r="P15">
        <f t="shared" si="3"/>
        <v>10505.1</v>
      </c>
      <c r="Q15" t="s">
        <v>2037</v>
      </c>
      <c r="R15" t="s">
        <v>2047</v>
      </c>
      <c r="S15" s="7">
        <f t="shared" si="1"/>
        <v>42532.208333333328</v>
      </c>
      <c r="T15" s="7">
        <f t="shared" si="2"/>
        <v>42544.208333333328</v>
      </c>
    </row>
    <row r="16" spans="1:20" x14ac:dyDescent="0.25">
      <c r="A16">
        <v>14</v>
      </c>
      <c r="B16" t="s">
        <v>60</v>
      </c>
      <c r="C16" s="3" t="s">
        <v>61</v>
      </c>
      <c r="D16">
        <v>28200</v>
      </c>
      <c r="E16">
        <v>18829</v>
      </c>
      <c r="F16" t="s">
        <v>13</v>
      </c>
      <c r="G16">
        <v>200</v>
      </c>
      <c r="H16" t="s">
        <v>20</v>
      </c>
      <c r="I16" t="s">
        <v>21</v>
      </c>
      <c r="J16">
        <v>1331013600</v>
      </c>
      <c r="K16">
        <v>1333342800</v>
      </c>
      <c r="L16" t="b">
        <v>0</v>
      </c>
      <c r="M16" t="b">
        <v>0</v>
      </c>
      <c r="N16" t="s">
        <v>59</v>
      </c>
      <c r="O16">
        <f t="shared" si="0"/>
        <v>67</v>
      </c>
      <c r="P16">
        <f t="shared" si="3"/>
        <v>9414.5</v>
      </c>
      <c r="Q16" t="s">
        <v>2037</v>
      </c>
      <c r="R16" t="s">
        <v>2047</v>
      </c>
      <c r="S16" s="7">
        <f t="shared" si="1"/>
        <v>40974.25</v>
      </c>
      <c r="T16" s="7">
        <f t="shared" si="2"/>
        <v>41001.208333333336</v>
      </c>
    </row>
    <row r="17" spans="1:20" x14ac:dyDescent="0.25">
      <c r="A17">
        <v>15</v>
      </c>
      <c r="B17" t="s">
        <v>62</v>
      </c>
      <c r="C17" s="3" t="s">
        <v>63</v>
      </c>
      <c r="D17">
        <v>81200</v>
      </c>
      <c r="E17">
        <v>38414</v>
      </c>
      <c r="F17" t="s">
        <v>13</v>
      </c>
      <c r="G17">
        <v>452</v>
      </c>
      <c r="H17" t="s">
        <v>20</v>
      </c>
      <c r="I17" t="s">
        <v>21</v>
      </c>
      <c r="J17">
        <v>1575957600</v>
      </c>
      <c r="K17">
        <v>1576303200</v>
      </c>
      <c r="L17" t="b">
        <v>0</v>
      </c>
      <c r="M17" t="b">
        <v>0</v>
      </c>
      <c r="N17" t="s">
        <v>64</v>
      </c>
      <c r="O17">
        <f t="shared" si="0"/>
        <v>47</v>
      </c>
      <c r="P17">
        <f t="shared" si="3"/>
        <v>8498.67</v>
      </c>
      <c r="Q17" t="s">
        <v>2039</v>
      </c>
      <c r="R17" t="s">
        <v>2048</v>
      </c>
      <c r="S17" s="7">
        <f t="shared" si="1"/>
        <v>43809.25</v>
      </c>
      <c r="T17" s="7">
        <f t="shared" si="2"/>
        <v>43813.25</v>
      </c>
    </row>
    <row r="18" spans="1:20" x14ac:dyDescent="0.25">
      <c r="A18">
        <v>16</v>
      </c>
      <c r="B18" t="s">
        <v>65</v>
      </c>
      <c r="C18" s="3" t="s">
        <v>66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>
        <v>1392271200</v>
      </c>
      <c r="L18" t="b">
        <v>0</v>
      </c>
      <c r="M18" t="b">
        <v>0</v>
      </c>
      <c r="N18" t="s">
        <v>67</v>
      </c>
      <c r="O18">
        <f t="shared" si="0"/>
        <v>649</v>
      </c>
      <c r="P18">
        <f t="shared" si="3"/>
        <v>11041</v>
      </c>
      <c r="Q18" t="s">
        <v>2049</v>
      </c>
      <c r="R18" t="s">
        <v>2050</v>
      </c>
      <c r="S18" s="7">
        <f t="shared" si="1"/>
        <v>41661.25</v>
      </c>
      <c r="T18" s="7">
        <f t="shared" si="2"/>
        <v>41683.25</v>
      </c>
    </row>
    <row r="19" spans="1:20" x14ac:dyDescent="0.25">
      <c r="A19">
        <v>17</v>
      </c>
      <c r="B19" t="s">
        <v>68</v>
      </c>
      <c r="C19" s="3" t="s">
        <v>69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>
        <v>1294898400</v>
      </c>
      <c r="L19" t="b">
        <v>0</v>
      </c>
      <c r="M19" t="b">
        <v>0</v>
      </c>
      <c r="N19" t="s">
        <v>70</v>
      </c>
      <c r="O19">
        <f t="shared" si="0"/>
        <v>159</v>
      </c>
      <c r="P19">
        <f t="shared" si="3"/>
        <v>10796.24</v>
      </c>
      <c r="Q19" t="s">
        <v>2043</v>
      </c>
      <c r="R19" t="s">
        <v>2051</v>
      </c>
      <c r="S19" s="7">
        <f t="shared" si="1"/>
        <v>40555.25</v>
      </c>
      <c r="T19" s="7">
        <f t="shared" si="2"/>
        <v>40556.25</v>
      </c>
    </row>
    <row r="20" spans="1:20" x14ac:dyDescent="0.25">
      <c r="A20">
        <v>18</v>
      </c>
      <c r="B20" t="s">
        <v>71</v>
      </c>
      <c r="C20" s="3" t="s">
        <v>72</v>
      </c>
      <c r="D20">
        <v>9100</v>
      </c>
      <c r="E20">
        <v>6089</v>
      </c>
      <c r="F20" t="s">
        <v>73</v>
      </c>
      <c r="G20">
        <v>135</v>
      </c>
      <c r="H20" t="s">
        <v>20</v>
      </c>
      <c r="I20" t="s">
        <v>21</v>
      </c>
      <c r="J20">
        <v>1536382800</v>
      </c>
      <c r="K20">
        <v>1537074000</v>
      </c>
      <c r="L20" t="b">
        <v>0</v>
      </c>
      <c r="M20" t="b">
        <v>0</v>
      </c>
      <c r="N20" t="s">
        <v>32</v>
      </c>
      <c r="O20">
        <f t="shared" si="0"/>
        <v>67</v>
      </c>
      <c r="P20">
        <f t="shared" si="3"/>
        <v>4510.37</v>
      </c>
      <c r="Q20" t="s">
        <v>2041</v>
      </c>
      <c r="R20" t="s">
        <v>2042</v>
      </c>
      <c r="S20" s="7">
        <f t="shared" si="1"/>
        <v>43351.208333333328</v>
      </c>
      <c r="T20" s="7">
        <f t="shared" si="2"/>
        <v>43359.208333333328</v>
      </c>
    </row>
    <row r="21" spans="1:20" x14ac:dyDescent="0.25">
      <c r="A21">
        <v>19</v>
      </c>
      <c r="B21" t="s">
        <v>74</v>
      </c>
      <c r="C21" s="3" t="s">
        <v>75</v>
      </c>
      <c r="D21">
        <v>62500</v>
      </c>
      <c r="E21">
        <v>30331</v>
      </c>
      <c r="F21" t="s">
        <v>13</v>
      </c>
      <c r="G21">
        <v>674</v>
      </c>
      <c r="H21" t="s">
        <v>20</v>
      </c>
      <c r="I21" t="s">
        <v>21</v>
      </c>
      <c r="J21">
        <v>1551679200</v>
      </c>
      <c r="K21">
        <v>1553490000</v>
      </c>
      <c r="L21" t="b">
        <v>0</v>
      </c>
      <c r="M21" t="b">
        <v>1</v>
      </c>
      <c r="N21" t="s">
        <v>32</v>
      </c>
      <c r="O21">
        <f t="shared" si="0"/>
        <v>49</v>
      </c>
      <c r="P21">
        <f t="shared" si="3"/>
        <v>4500.1499999999996</v>
      </c>
      <c r="Q21" t="s">
        <v>2041</v>
      </c>
      <c r="R21" t="s">
        <v>2042</v>
      </c>
      <c r="S21" s="7">
        <f t="shared" si="1"/>
        <v>43528.25</v>
      </c>
      <c r="T21" s="7">
        <f t="shared" si="2"/>
        <v>43549.208333333328</v>
      </c>
    </row>
    <row r="22" spans="1:20" x14ac:dyDescent="0.25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>
        <v>1406523600</v>
      </c>
      <c r="L22" t="b">
        <v>0</v>
      </c>
      <c r="M22" t="b">
        <v>0</v>
      </c>
      <c r="N22" t="s">
        <v>52</v>
      </c>
      <c r="O22">
        <f t="shared" si="0"/>
        <v>112</v>
      </c>
      <c r="P22">
        <f t="shared" si="3"/>
        <v>10597.13</v>
      </c>
      <c r="Q22" t="s">
        <v>2043</v>
      </c>
      <c r="R22" t="s">
        <v>2046</v>
      </c>
      <c r="S22" s="7">
        <f t="shared" si="1"/>
        <v>41848.208333333336</v>
      </c>
      <c r="T22" s="7">
        <f t="shared" si="2"/>
        <v>41848.208333333336</v>
      </c>
    </row>
    <row r="23" spans="1:20" x14ac:dyDescent="0.25">
      <c r="A23">
        <v>21</v>
      </c>
      <c r="B23" t="s">
        <v>78</v>
      </c>
      <c r="C23" s="3" t="s">
        <v>79</v>
      </c>
      <c r="D23">
        <v>94000</v>
      </c>
      <c r="E23">
        <v>38533</v>
      </c>
      <c r="F23" t="s">
        <v>13</v>
      </c>
      <c r="G23">
        <v>558</v>
      </c>
      <c r="H23" t="s">
        <v>20</v>
      </c>
      <c r="I23" t="s">
        <v>21</v>
      </c>
      <c r="J23">
        <v>1313384400</v>
      </c>
      <c r="K23">
        <v>1316322000</v>
      </c>
      <c r="L23" t="b">
        <v>0</v>
      </c>
      <c r="M23" t="b">
        <v>0</v>
      </c>
      <c r="N23" t="s">
        <v>32</v>
      </c>
      <c r="O23">
        <f t="shared" si="0"/>
        <v>41</v>
      </c>
      <c r="P23">
        <f t="shared" si="3"/>
        <v>6905.56</v>
      </c>
      <c r="Q23" t="s">
        <v>2041</v>
      </c>
      <c r="R23" t="s">
        <v>2042</v>
      </c>
      <c r="S23" s="7">
        <f t="shared" si="1"/>
        <v>40770.208333333336</v>
      </c>
      <c r="T23" s="7">
        <f t="shared" si="2"/>
        <v>40804.208333333336</v>
      </c>
    </row>
    <row r="24" spans="1:20" x14ac:dyDescent="0.25">
      <c r="A24">
        <v>22</v>
      </c>
      <c r="B24" t="s">
        <v>80</v>
      </c>
      <c r="C24" s="3" t="s">
        <v>81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>
        <v>1524027600</v>
      </c>
      <c r="L24" t="b">
        <v>0</v>
      </c>
      <c r="M24" t="b">
        <v>0</v>
      </c>
      <c r="N24" t="s">
        <v>32</v>
      </c>
      <c r="O24">
        <f t="shared" si="0"/>
        <v>128</v>
      </c>
      <c r="P24">
        <f t="shared" si="3"/>
        <v>8504.49</v>
      </c>
      <c r="Q24" t="s">
        <v>2041</v>
      </c>
      <c r="R24" t="s">
        <v>2042</v>
      </c>
      <c r="S24" s="7">
        <f t="shared" si="1"/>
        <v>43193.208333333328</v>
      </c>
      <c r="T24" s="7">
        <f t="shared" si="2"/>
        <v>43208.208333333328</v>
      </c>
    </row>
    <row r="25" spans="1:20" x14ac:dyDescent="0.25">
      <c r="A25">
        <v>23</v>
      </c>
      <c r="B25" t="s">
        <v>82</v>
      </c>
      <c r="C25" s="3" t="s">
        <v>83</v>
      </c>
      <c r="D25">
        <v>4500</v>
      </c>
      <c r="E25">
        <v>14942</v>
      </c>
      <c r="F25" t="s">
        <v>19</v>
      </c>
      <c r="G25">
        <v>142</v>
      </c>
      <c r="H25" t="s">
        <v>39</v>
      </c>
      <c r="I25" t="s">
        <v>40</v>
      </c>
      <c r="J25">
        <v>1550124000</v>
      </c>
      <c r="K25">
        <v>1554699600</v>
      </c>
      <c r="L25" t="b">
        <v>0</v>
      </c>
      <c r="M25" t="b">
        <v>0</v>
      </c>
      <c r="N25" t="s">
        <v>41</v>
      </c>
      <c r="O25">
        <f t="shared" si="0"/>
        <v>332</v>
      </c>
      <c r="P25">
        <f t="shared" si="3"/>
        <v>10522.54</v>
      </c>
      <c r="Q25" t="s">
        <v>2043</v>
      </c>
      <c r="R25" t="s">
        <v>2044</v>
      </c>
      <c r="S25" s="7">
        <f t="shared" si="1"/>
        <v>43510.25</v>
      </c>
      <c r="T25" s="7">
        <f t="shared" si="2"/>
        <v>43563.208333333328</v>
      </c>
    </row>
    <row r="26" spans="1:20" x14ac:dyDescent="0.25">
      <c r="A26">
        <v>24</v>
      </c>
      <c r="B26" t="s">
        <v>84</v>
      </c>
      <c r="C26" s="3" t="s">
        <v>85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>
        <v>1403499600</v>
      </c>
      <c r="L26" t="b">
        <v>0</v>
      </c>
      <c r="M26" t="b">
        <v>0</v>
      </c>
      <c r="N26" t="s">
        <v>64</v>
      </c>
      <c r="O26">
        <f t="shared" si="0"/>
        <v>113</v>
      </c>
      <c r="P26">
        <f t="shared" si="3"/>
        <v>3900.37</v>
      </c>
      <c r="Q26" t="s">
        <v>2039</v>
      </c>
      <c r="R26" t="s">
        <v>2048</v>
      </c>
      <c r="S26" s="7">
        <f t="shared" si="1"/>
        <v>41811.208333333336</v>
      </c>
      <c r="T26" s="7">
        <f t="shared" si="2"/>
        <v>41813.208333333336</v>
      </c>
    </row>
    <row r="27" spans="1:20" x14ac:dyDescent="0.25">
      <c r="A27">
        <v>25</v>
      </c>
      <c r="B27" t="s">
        <v>86</v>
      </c>
      <c r="C27" s="3" t="s">
        <v>87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>
        <v>1307422800</v>
      </c>
      <c r="L27" t="b">
        <v>0</v>
      </c>
      <c r="M27" t="b">
        <v>1</v>
      </c>
      <c r="N27" t="s">
        <v>88</v>
      </c>
      <c r="O27">
        <f t="shared" si="0"/>
        <v>216</v>
      </c>
      <c r="P27">
        <f t="shared" si="3"/>
        <v>7303.07</v>
      </c>
      <c r="Q27" t="s">
        <v>2052</v>
      </c>
      <c r="R27" t="s">
        <v>2053</v>
      </c>
      <c r="S27" s="7">
        <f t="shared" si="1"/>
        <v>40681.208333333336</v>
      </c>
      <c r="T27" s="7">
        <f t="shared" si="2"/>
        <v>40701.208333333336</v>
      </c>
    </row>
    <row r="28" spans="1:20" x14ac:dyDescent="0.25">
      <c r="A28">
        <v>26</v>
      </c>
      <c r="B28" t="s">
        <v>89</v>
      </c>
      <c r="C28" s="3" t="s">
        <v>90</v>
      </c>
      <c r="D28">
        <v>107500</v>
      </c>
      <c r="E28">
        <v>51814</v>
      </c>
      <c r="F28" t="s">
        <v>73</v>
      </c>
      <c r="G28">
        <v>1480</v>
      </c>
      <c r="H28" t="s">
        <v>20</v>
      </c>
      <c r="I28" t="s">
        <v>21</v>
      </c>
      <c r="J28">
        <v>1533013200</v>
      </c>
      <c r="K28">
        <v>1535346000</v>
      </c>
      <c r="L28" t="b">
        <v>0</v>
      </c>
      <c r="M28" t="b">
        <v>0</v>
      </c>
      <c r="N28" t="s">
        <v>32</v>
      </c>
      <c r="O28">
        <f t="shared" si="0"/>
        <v>48</v>
      </c>
      <c r="P28">
        <f t="shared" si="3"/>
        <v>3500.95</v>
      </c>
      <c r="Q28" t="s">
        <v>2041</v>
      </c>
      <c r="R28" t="s">
        <v>2042</v>
      </c>
      <c r="S28" s="7">
        <f t="shared" si="1"/>
        <v>43312.208333333328</v>
      </c>
      <c r="T28" s="7">
        <f t="shared" si="2"/>
        <v>43339.208333333328</v>
      </c>
    </row>
    <row r="29" spans="1:20" x14ac:dyDescent="0.25">
      <c r="A29">
        <v>27</v>
      </c>
      <c r="B29" t="s">
        <v>91</v>
      </c>
      <c r="C29" s="3" t="s">
        <v>92</v>
      </c>
      <c r="D29">
        <v>2000</v>
      </c>
      <c r="E29">
        <v>1599</v>
      </c>
      <c r="F29" t="s">
        <v>13</v>
      </c>
      <c r="G29">
        <v>15</v>
      </c>
      <c r="H29" t="s">
        <v>20</v>
      </c>
      <c r="I29" t="s">
        <v>21</v>
      </c>
      <c r="J29">
        <v>1443848400</v>
      </c>
      <c r="K29">
        <v>1444539600</v>
      </c>
      <c r="L29" t="b">
        <v>0</v>
      </c>
      <c r="M29" t="b">
        <v>0</v>
      </c>
      <c r="N29" t="s">
        <v>22</v>
      </c>
      <c r="O29">
        <f t="shared" si="0"/>
        <v>80</v>
      </c>
      <c r="P29">
        <f t="shared" si="3"/>
        <v>10660</v>
      </c>
      <c r="Q29" t="s">
        <v>2037</v>
      </c>
      <c r="R29" t="s">
        <v>2038</v>
      </c>
      <c r="S29" s="7">
        <f t="shared" si="1"/>
        <v>42280.208333333328</v>
      </c>
      <c r="T29" s="7">
        <f t="shared" si="2"/>
        <v>42288.208333333328</v>
      </c>
    </row>
    <row r="30" spans="1:20" x14ac:dyDescent="0.25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>
        <v>1267682400</v>
      </c>
      <c r="L30" t="b">
        <v>0</v>
      </c>
      <c r="M30" t="b">
        <v>1</v>
      </c>
      <c r="N30" t="s">
        <v>32</v>
      </c>
      <c r="O30">
        <f t="shared" si="0"/>
        <v>105</v>
      </c>
      <c r="P30">
        <f t="shared" si="3"/>
        <v>6199.77</v>
      </c>
      <c r="Q30" t="s">
        <v>2041</v>
      </c>
      <c r="R30" t="s">
        <v>2042</v>
      </c>
      <c r="S30" s="7">
        <f t="shared" si="1"/>
        <v>40218.25</v>
      </c>
      <c r="T30" s="7">
        <f t="shared" si="2"/>
        <v>40241.25</v>
      </c>
    </row>
    <row r="31" spans="1:20" x14ac:dyDescent="0.25">
      <c r="A31">
        <v>29</v>
      </c>
      <c r="B31" t="s">
        <v>95</v>
      </c>
      <c r="C31" s="3" t="s">
        <v>96</v>
      </c>
      <c r="D31">
        <v>45900</v>
      </c>
      <c r="E31">
        <v>150965</v>
      </c>
      <c r="F31" t="s">
        <v>19</v>
      </c>
      <c r="G31">
        <v>1606</v>
      </c>
      <c r="H31" t="s">
        <v>97</v>
      </c>
      <c r="I31" t="s">
        <v>98</v>
      </c>
      <c r="J31">
        <v>1532062800</v>
      </c>
      <c r="K31">
        <v>1535518800</v>
      </c>
      <c r="L31" t="b">
        <v>0</v>
      </c>
      <c r="M31" t="b">
        <v>0</v>
      </c>
      <c r="N31" t="s">
        <v>99</v>
      </c>
      <c r="O31">
        <f t="shared" si="0"/>
        <v>329</v>
      </c>
      <c r="P31">
        <f t="shared" si="3"/>
        <v>9400.06</v>
      </c>
      <c r="Q31" t="s">
        <v>2043</v>
      </c>
      <c r="R31" t="s">
        <v>2054</v>
      </c>
      <c r="S31" s="7">
        <f t="shared" si="1"/>
        <v>43301.208333333328</v>
      </c>
      <c r="T31" s="7">
        <f t="shared" si="2"/>
        <v>43341.208333333328</v>
      </c>
    </row>
    <row r="32" spans="1:20" x14ac:dyDescent="0.25">
      <c r="A32">
        <v>30</v>
      </c>
      <c r="B32" t="s">
        <v>100</v>
      </c>
      <c r="C32" s="3" t="s">
        <v>101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>
        <v>1559106000</v>
      </c>
      <c r="L32" t="b">
        <v>0</v>
      </c>
      <c r="M32" t="b">
        <v>0</v>
      </c>
      <c r="N32" t="s">
        <v>70</v>
      </c>
      <c r="O32">
        <f t="shared" si="0"/>
        <v>161</v>
      </c>
      <c r="P32">
        <f t="shared" si="3"/>
        <v>11205.43</v>
      </c>
      <c r="Q32" t="s">
        <v>2043</v>
      </c>
      <c r="R32" t="s">
        <v>2051</v>
      </c>
      <c r="S32" s="7">
        <f t="shared" si="1"/>
        <v>43609.208333333328</v>
      </c>
      <c r="T32" s="7">
        <f t="shared" si="2"/>
        <v>43614.208333333328</v>
      </c>
    </row>
    <row r="33" spans="1:20" x14ac:dyDescent="0.25">
      <c r="A33">
        <v>31</v>
      </c>
      <c r="B33" t="s">
        <v>102</v>
      </c>
      <c r="C33" s="3" t="s">
        <v>103</v>
      </c>
      <c r="D33">
        <v>3500</v>
      </c>
      <c r="E33">
        <v>10850</v>
      </c>
      <c r="F33" t="s">
        <v>19</v>
      </c>
      <c r="G33">
        <v>226</v>
      </c>
      <c r="H33" t="s">
        <v>39</v>
      </c>
      <c r="I33" t="s">
        <v>40</v>
      </c>
      <c r="J33">
        <v>1451973600</v>
      </c>
      <c r="K33">
        <v>1454392800</v>
      </c>
      <c r="L33" t="b">
        <v>0</v>
      </c>
      <c r="M33" t="b">
        <v>0</v>
      </c>
      <c r="N33" t="s">
        <v>88</v>
      </c>
      <c r="O33">
        <f t="shared" si="0"/>
        <v>310</v>
      </c>
      <c r="P33">
        <f t="shared" si="3"/>
        <v>4800.88</v>
      </c>
      <c r="Q33" t="s">
        <v>2052</v>
      </c>
      <c r="R33" t="s">
        <v>2053</v>
      </c>
      <c r="S33" s="7">
        <f t="shared" si="1"/>
        <v>42374.25</v>
      </c>
      <c r="T33" s="7">
        <f t="shared" si="2"/>
        <v>42402.25</v>
      </c>
    </row>
    <row r="34" spans="1:20" x14ac:dyDescent="0.25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 t="s">
        <v>13</v>
      </c>
      <c r="G34">
        <v>2307</v>
      </c>
      <c r="H34" t="s">
        <v>106</v>
      </c>
      <c r="I34" t="s">
        <v>107</v>
      </c>
      <c r="J34">
        <v>1515564000</v>
      </c>
      <c r="K34">
        <v>1517896800</v>
      </c>
      <c r="L34" t="b">
        <v>0</v>
      </c>
      <c r="M34" t="b">
        <v>0</v>
      </c>
      <c r="N34" t="s">
        <v>41</v>
      </c>
      <c r="O34">
        <f t="shared" si="0"/>
        <v>87</v>
      </c>
      <c r="P34">
        <f t="shared" si="3"/>
        <v>3800.43</v>
      </c>
      <c r="Q34" t="s">
        <v>2043</v>
      </c>
      <c r="R34" t="s">
        <v>2044</v>
      </c>
      <c r="S34" s="7">
        <f t="shared" si="1"/>
        <v>43110.25</v>
      </c>
      <c r="T34" s="7">
        <f t="shared" si="2"/>
        <v>43137.25</v>
      </c>
    </row>
    <row r="35" spans="1:20" x14ac:dyDescent="0.25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>
        <v>1415685600</v>
      </c>
      <c r="L35" t="b">
        <v>0</v>
      </c>
      <c r="M35" t="b">
        <v>0</v>
      </c>
      <c r="N35" t="s">
        <v>32</v>
      </c>
      <c r="O35">
        <f t="shared" si="0"/>
        <v>378</v>
      </c>
      <c r="P35">
        <f t="shared" si="3"/>
        <v>3500.02</v>
      </c>
      <c r="Q35" t="s">
        <v>2041</v>
      </c>
      <c r="R35" t="s">
        <v>2042</v>
      </c>
      <c r="S35" s="7">
        <f t="shared" si="1"/>
        <v>41917.208333333336</v>
      </c>
      <c r="T35" s="7">
        <f t="shared" si="2"/>
        <v>41954.25</v>
      </c>
    </row>
    <row r="36" spans="1:20" ht="31.5" x14ac:dyDescent="0.25">
      <c r="A36">
        <v>34</v>
      </c>
      <c r="B36" t="s">
        <v>110</v>
      </c>
      <c r="C36" s="3" t="s">
        <v>111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>
        <v>1490677200</v>
      </c>
      <c r="L36" t="b">
        <v>0</v>
      </c>
      <c r="M36" t="b">
        <v>0</v>
      </c>
      <c r="N36" t="s">
        <v>41</v>
      </c>
      <c r="O36">
        <f t="shared" si="0"/>
        <v>151</v>
      </c>
      <c r="P36">
        <f t="shared" si="3"/>
        <v>8500</v>
      </c>
      <c r="Q36" t="s">
        <v>2043</v>
      </c>
      <c r="R36" t="s">
        <v>2044</v>
      </c>
      <c r="S36" s="7">
        <f t="shared" si="1"/>
        <v>42817.208333333328</v>
      </c>
      <c r="T36" s="7">
        <f t="shared" si="2"/>
        <v>42822.208333333328</v>
      </c>
    </row>
    <row r="37" spans="1:20" x14ac:dyDescent="0.25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 t="s">
        <v>19</v>
      </c>
      <c r="G37">
        <v>1965</v>
      </c>
      <c r="H37" t="s">
        <v>35</v>
      </c>
      <c r="I37" t="s">
        <v>36</v>
      </c>
      <c r="J37">
        <v>1547877600</v>
      </c>
      <c r="K37">
        <v>1551506400</v>
      </c>
      <c r="L37" t="b">
        <v>0</v>
      </c>
      <c r="M37" t="b">
        <v>1</v>
      </c>
      <c r="N37" t="s">
        <v>52</v>
      </c>
      <c r="O37">
        <f t="shared" si="0"/>
        <v>150</v>
      </c>
      <c r="P37">
        <f t="shared" si="3"/>
        <v>9599.39</v>
      </c>
      <c r="Q37" t="s">
        <v>2043</v>
      </c>
      <c r="R37" t="s">
        <v>2046</v>
      </c>
      <c r="S37" s="7">
        <f t="shared" si="1"/>
        <v>43484.25</v>
      </c>
      <c r="T37" s="7">
        <f t="shared" si="2"/>
        <v>43526.25</v>
      </c>
    </row>
    <row r="38" spans="1:20" x14ac:dyDescent="0.25">
      <c r="A38">
        <v>36</v>
      </c>
      <c r="B38" t="s">
        <v>114</v>
      </c>
      <c r="C38" s="3" t="s">
        <v>115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>
        <v>1300856400</v>
      </c>
      <c r="L38" t="b">
        <v>0</v>
      </c>
      <c r="M38" t="b">
        <v>0</v>
      </c>
      <c r="N38" t="s">
        <v>32</v>
      </c>
      <c r="O38">
        <f t="shared" si="0"/>
        <v>157</v>
      </c>
      <c r="P38">
        <f t="shared" si="3"/>
        <v>6881.25</v>
      </c>
      <c r="Q38" t="s">
        <v>2041</v>
      </c>
      <c r="R38" t="s">
        <v>2042</v>
      </c>
      <c r="S38" s="7">
        <f t="shared" si="1"/>
        <v>40600.25</v>
      </c>
      <c r="T38" s="7">
        <f t="shared" si="2"/>
        <v>40625.208333333336</v>
      </c>
    </row>
    <row r="39" spans="1:20" ht="31.5" x14ac:dyDescent="0.25">
      <c r="A39">
        <v>37</v>
      </c>
      <c r="B39" t="s">
        <v>116</v>
      </c>
      <c r="C39" s="3" t="s">
        <v>117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>
        <v>1573192800</v>
      </c>
      <c r="L39" t="b">
        <v>0</v>
      </c>
      <c r="M39" t="b">
        <v>1</v>
      </c>
      <c r="N39" t="s">
        <v>118</v>
      </c>
      <c r="O39">
        <f t="shared" si="0"/>
        <v>140</v>
      </c>
      <c r="P39">
        <f t="shared" si="3"/>
        <v>10597.2</v>
      </c>
      <c r="Q39" t="s">
        <v>2049</v>
      </c>
      <c r="R39" t="s">
        <v>2055</v>
      </c>
      <c r="S39" s="7">
        <f t="shared" si="1"/>
        <v>43744.208333333328</v>
      </c>
      <c r="T39" s="7">
        <f t="shared" si="2"/>
        <v>43777.25</v>
      </c>
    </row>
    <row r="40" spans="1:20" x14ac:dyDescent="0.25">
      <c r="A40">
        <v>38</v>
      </c>
      <c r="B40" t="s">
        <v>119</v>
      </c>
      <c r="C40" s="3" t="s">
        <v>120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>
        <v>1287810000</v>
      </c>
      <c r="L40" t="b">
        <v>0</v>
      </c>
      <c r="M40" t="b">
        <v>0</v>
      </c>
      <c r="N40" t="s">
        <v>121</v>
      </c>
      <c r="O40">
        <f t="shared" si="0"/>
        <v>325</v>
      </c>
      <c r="P40">
        <f t="shared" si="3"/>
        <v>7526.12</v>
      </c>
      <c r="Q40" t="s">
        <v>2056</v>
      </c>
      <c r="R40" t="s">
        <v>2057</v>
      </c>
      <c r="S40" s="7">
        <f t="shared" si="1"/>
        <v>40469.208333333336</v>
      </c>
      <c r="T40" s="7">
        <f t="shared" si="2"/>
        <v>40474.208333333336</v>
      </c>
    </row>
    <row r="41" spans="1:20" x14ac:dyDescent="0.25">
      <c r="A41">
        <v>39</v>
      </c>
      <c r="B41" t="s">
        <v>122</v>
      </c>
      <c r="C41" s="3" t="s">
        <v>123</v>
      </c>
      <c r="D41">
        <v>9900</v>
      </c>
      <c r="E41">
        <v>5027</v>
      </c>
      <c r="F41" t="s">
        <v>13</v>
      </c>
      <c r="G41">
        <v>88</v>
      </c>
      <c r="H41" t="s">
        <v>35</v>
      </c>
      <c r="I41" t="s">
        <v>36</v>
      </c>
      <c r="J41">
        <v>1361772000</v>
      </c>
      <c r="K41">
        <v>1362978000</v>
      </c>
      <c r="L41" t="b">
        <v>0</v>
      </c>
      <c r="M41" t="b">
        <v>0</v>
      </c>
      <c r="N41" t="s">
        <v>32</v>
      </c>
      <c r="O41">
        <f t="shared" si="0"/>
        <v>51</v>
      </c>
      <c r="P41">
        <f t="shared" si="3"/>
        <v>5712.5</v>
      </c>
      <c r="Q41" t="s">
        <v>2041</v>
      </c>
      <c r="R41" t="s">
        <v>2042</v>
      </c>
      <c r="S41" s="7">
        <f t="shared" si="1"/>
        <v>41330.25</v>
      </c>
      <c r="T41" s="7">
        <f t="shared" si="2"/>
        <v>41344.208333333336</v>
      </c>
    </row>
    <row r="42" spans="1:20" x14ac:dyDescent="0.25">
      <c r="A42">
        <v>40</v>
      </c>
      <c r="B42" t="s">
        <v>124</v>
      </c>
      <c r="C42" s="3" t="s">
        <v>125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>
        <v>1277355600</v>
      </c>
      <c r="L42" t="b">
        <v>0</v>
      </c>
      <c r="M42" t="b">
        <v>1</v>
      </c>
      <c r="N42" t="s">
        <v>64</v>
      </c>
      <c r="O42">
        <f t="shared" si="0"/>
        <v>169</v>
      </c>
      <c r="P42">
        <f t="shared" si="3"/>
        <v>7514.14</v>
      </c>
      <c r="Q42" t="s">
        <v>2039</v>
      </c>
      <c r="R42" t="s">
        <v>2048</v>
      </c>
      <c r="S42" s="7">
        <f t="shared" si="1"/>
        <v>40334.208333333336</v>
      </c>
      <c r="T42" s="7">
        <f t="shared" si="2"/>
        <v>40353.208333333336</v>
      </c>
    </row>
    <row r="43" spans="1:20" x14ac:dyDescent="0.25">
      <c r="A43">
        <v>41</v>
      </c>
      <c r="B43" t="s">
        <v>126</v>
      </c>
      <c r="C43" s="3" t="s">
        <v>127</v>
      </c>
      <c r="D43">
        <v>5600</v>
      </c>
      <c r="E43">
        <v>11924</v>
      </c>
      <c r="F43" t="s">
        <v>19</v>
      </c>
      <c r="G43">
        <v>111</v>
      </c>
      <c r="H43" t="s">
        <v>106</v>
      </c>
      <c r="I43" t="s">
        <v>107</v>
      </c>
      <c r="J43">
        <v>1346734800</v>
      </c>
      <c r="K43">
        <v>1348981200</v>
      </c>
      <c r="L43" t="b">
        <v>0</v>
      </c>
      <c r="M43" t="b">
        <v>1</v>
      </c>
      <c r="N43" t="s">
        <v>22</v>
      </c>
      <c r="O43">
        <f t="shared" si="0"/>
        <v>213</v>
      </c>
      <c r="P43">
        <f t="shared" si="3"/>
        <v>10742.34</v>
      </c>
      <c r="Q43" t="s">
        <v>2037</v>
      </c>
      <c r="R43" t="s">
        <v>2038</v>
      </c>
      <c r="S43" s="7">
        <f t="shared" si="1"/>
        <v>41156.208333333336</v>
      </c>
      <c r="T43" s="7">
        <f t="shared" si="2"/>
        <v>41182.208333333336</v>
      </c>
    </row>
    <row r="44" spans="1:20" x14ac:dyDescent="0.25">
      <c r="A44">
        <v>42</v>
      </c>
      <c r="B44" t="s">
        <v>128</v>
      </c>
      <c r="C44" s="3" t="s">
        <v>129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>
        <v>1310533200</v>
      </c>
      <c r="L44" t="b">
        <v>0</v>
      </c>
      <c r="M44" t="b">
        <v>0</v>
      </c>
      <c r="N44" t="s">
        <v>16</v>
      </c>
      <c r="O44">
        <f t="shared" si="0"/>
        <v>444</v>
      </c>
      <c r="P44">
        <f t="shared" si="3"/>
        <v>3599.55</v>
      </c>
      <c r="Q44" t="s">
        <v>2035</v>
      </c>
      <c r="R44" t="s">
        <v>2036</v>
      </c>
      <c r="S44" s="7">
        <f t="shared" si="1"/>
        <v>40728.208333333336</v>
      </c>
      <c r="T44" s="7">
        <f t="shared" si="2"/>
        <v>40737.208333333336</v>
      </c>
    </row>
    <row r="45" spans="1:20" x14ac:dyDescent="0.25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>
        <v>1407560400</v>
      </c>
      <c r="L45" t="b">
        <v>0</v>
      </c>
      <c r="M45" t="b">
        <v>0</v>
      </c>
      <c r="N45" t="s">
        <v>132</v>
      </c>
      <c r="O45">
        <f t="shared" si="0"/>
        <v>186</v>
      </c>
      <c r="P45">
        <f t="shared" si="3"/>
        <v>2699.89</v>
      </c>
      <c r="Q45" t="s">
        <v>2049</v>
      </c>
      <c r="R45" t="s">
        <v>2058</v>
      </c>
      <c r="S45" s="7">
        <f t="shared" si="1"/>
        <v>41844.208333333336</v>
      </c>
      <c r="T45" s="7">
        <f t="shared" si="2"/>
        <v>41860.208333333336</v>
      </c>
    </row>
    <row r="46" spans="1:20" x14ac:dyDescent="0.25">
      <c r="A46">
        <v>44</v>
      </c>
      <c r="B46" t="s">
        <v>133</v>
      </c>
      <c r="C46" s="3" t="s">
        <v>134</v>
      </c>
      <c r="D46">
        <v>1600</v>
      </c>
      <c r="E46">
        <v>10541</v>
      </c>
      <c r="F46" t="s">
        <v>19</v>
      </c>
      <c r="G46">
        <v>98</v>
      </c>
      <c r="H46" t="s">
        <v>35</v>
      </c>
      <c r="I46" t="s">
        <v>36</v>
      </c>
      <c r="J46">
        <v>1552798800</v>
      </c>
      <c r="K46">
        <v>1552885200</v>
      </c>
      <c r="L46" t="b">
        <v>0</v>
      </c>
      <c r="M46" t="b">
        <v>0</v>
      </c>
      <c r="N46" t="s">
        <v>118</v>
      </c>
      <c r="O46">
        <f t="shared" si="0"/>
        <v>659</v>
      </c>
      <c r="P46">
        <f t="shared" si="3"/>
        <v>10756.12</v>
      </c>
      <c r="Q46" t="s">
        <v>2049</v>
      </c>
      <c r="R46" t="s">
        <v>2055</v>
      </c>
      <c r="S46" s="7">
        <f t="shared" si="1"/>
        <v>43541.208333333328</v>
      </c>
      <c r="T46" s="7">
        <f t="shared" si="2"/>
        <v>43542.208333333328</v>
      </c>
    </row>
    <row r="47" spans="1:20" ht="31.5" x14ac:dyDescent="0.25">
      <c r="A47">
        <v>45</v>
      </c>
      <c r="B47" t="s">
        <v>135</v>
      </c>
      <c r="C47" s="3" t="s">
        <v>136</v>
      </c>
      <c r="D47">
        <v>9500</v>
      </c>
      <c r="E47">
        <v>4530</v>
      </c>
      <c r="F47" t="s">
        <v>13</v>
      </c>
      <c r="G47">
        <v>48</v>
      </c>
      <c r="H47" t="s">
        <v>20</v>
      </c>
      <c r="I47" t="s">
        <v>21</v>
      </c>
      <c r="J47">
        <v>1478062800</v>
      </c>
      <c r="K47">
        <v>1479362400</v>
      </c>
      <c r="L47" t="b">
        <v>0</v>
      </c>
      <c r="M47" t="b">
        <v>1</v>
      </c>
      <c r="N47" t="s">
        <v>32</v>
      </c>
      <c r="O47">
        <f t="shared" si="0"/>
        <v>48</v>
      </c>
      <c r="P47">
        <f t="shared" si="3"/>
        <v>9437.5</v>
      </c>
      <c r="Q47" t="s">
        <v>2041</v>
      </c>
      <c r="R47" t="s">
        <v>2042</v>
      </c>
      <c r="S47" s="7">
        <f t="shared" si="1"/>
        <v>42676.208333333328</v>
      </c>
      <c r="T47" s="7">
        <f t="shared" si="2"/>
        <v>42691.25</v>
      </c>
    </row>
    <row r="48" spans="1:20" x14ac:dyDescent="0.25">
      <c r="A48">
        <v>46</v>
      </c>
      <c r="B48" t="s">
        <v>137</v>
      </c>
      <c r="C48" s="3" t="s">
        <v>138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>
        <v>1280552400</v>
      </c>
      <c r="L48" t="b">
        <v>0</v>
      </c>
      <c r="M48" t="b">
        <v>0</v>
      </c>
      <c r="N48" t="s">
        <v>22</v>
      </c>
      <c r="O48">
        <f t="shared" si="0"/>
        <v>115</v>
      </c>
      <c r="P48">
        <f t="shared" si="3"/>
        <v>4616.3</v>
      </c>
      <c r="Q48" t="s">
        <v>2037</v>
      </c>
      <c r="R48" t="s">
        <v>2038</v>
      </c>
      <c r="S48" s="7">
        <f t="shared" si="1"/>
        <v>40367.208333333336</v>
      </c>
      <c r="T48" s="7">
        <f t="shared" si="2"/>
        <v>40390.208333333336</v>
      </c>
    </row>
    <row r="49" spans="1:20" x14ac:dyDescent="0.25">
      <c r="A49">
        <v>47</v>
      </c>
      <c r="B49" t="s">
        <v>139</v>
      </c>
      <c r="C49" s="3" t="s">
        <v>140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>
        <v>1398661200</v>
      </c>
      <c r="L49" t="b">
        <v>0</v>
      </c>
      <c r="M49" t="b">
        <v>0</v>
      </c>
      <c r="N49" t="s">
        <v>32</v>
      </c>
      <c r="O49">
        <f t="shared" si="0"/>
        <v>475</v>
      </c>
      <c r="P49">
        <f t="shared" si="3"/>
        <v>4784.5600000000004</v>
      </c>
      <c r="Q49" t="s">
        <v>2041</v>
      </c>
      <c r="R49" t="s">
        <v>2042</v>
      </c>
      <c r="S49" s="7">
        <f t="shared" si="1"/>
        <v>41727.208333333336</v>
      </c>
      <c r="T49" s="7">
        <f t="shared" si="2"/>
        <v>41757.208333333336</v>
      </c>
    </row>
    <row r="50" spans="1:20" x14ac:dyDescent="0.25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>
        <v>1436245200</v>
      </c>
      <c r="L50" t="b">
        <v>0</v>
      </c>
      <c r="M50" t="b">
        <v>0</v>
      </c>
      <c r="N50" t="s">
        <v>32</v>
      </c>
      <c r="O50">
        <f t="shared" si="0"/>
        <v>387</v>
      </c>
      <c r="P50">
        <f t="shared" si="3"/>
        <v>5300.78</v>
      </c>
      <c r="Q50" t="s">
        <v>2041</v>
      </c>
      <c r="R50" t="s">
        <v>2042</v>
      </c>
      <c r="S50" s="7">
        <f t="shared" si="1"/>
        <v>42180.208333333328</v>
      </c>
      <c r="T50" s="7">
        <f t="shared" si="2"/>
        <v>42192.208333333328</v>
      </c>
    </row>
    <row r="51" spans="1:20" x14ac:dyDescent="0.25">
      <c r="A51">
        <v>49</v>
      </c>
      <c r="B51" t="s">
        <v>143</v>
      </c>
      <c r="C51" s="3" t="s">
        <v>144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>
        <v>1575439200</v>
      </c>
      <c r="L51" t="b">
        <v>0</v>
      </c>
      <c r="M51" t="b">
        <v>0</v>
      </c>
      <c r="N51" t="s">
        <v>22</v>
      </c>
      <c r="O51">
        <f t="shared" si="0"/>
        <v>190</v>
      </c>
      <c r="P51">
        <f t="shared" si="3"/>
        <v>4505.9399999999996</v>
      </c>
      <c r="Q51" t="s">
        <v>2037</v>
      </c>
      <c r="R51" t="s">
        <v>2038</v>
      </c>
      <c r="S51" s="7">
        <f t="shared" si="1"/>
        <v>43758.208333333328</v>
      </c>
      <c r="T51" s="7">
        <f t="shared" si="2"/>
        <v>43803.25</v>
      </c>
    </row>
    <row r="52" spans="1:20" ht="31.5" x14ac:dyDescent="0.25">
      <c r="A52">
        <v>50</v>
      </c>
      <c r="B52" t="s">
        <v>145</v>
      </c>
      <c r="C52" s="3" t="s">
        <v>146</v>
      </c>
      <c r="D52">
        <v>100</v>
      </c>
      <c r="E52">
        <v>2</v>
      </c>
      <c r="F52" t="s">
        <v>13</v>
      </c>
      <c r="G52">
        <v>1</v>
      </c>
      <c r="H52" t="s">
        <v>106</v>
      </c>
      <c r="I52" t="s">
        <v>107</v>
      </c>
      <c r="J52">
        <v>1375333200</v>
      </c>
      <c r="K52">
        <v>1377752400</v>
      </c>
      <c r="L52" t="b">
        <v>0</v>
      </c>
      <c r="M52" t="b">
        <v>0</v>
      </c>
      <c r="N52" t="s">
        <v>147</v>
      </c>
      <c r="O52">
        <f t="shared" si="0"/>
        <v>2</v>
      </c>
      <c r="P52">
        <f t="shared" si="3"/>
        <v>200</v>
      </c>
      <c r="Q52" t="s">
        <v>2037</v>
      </c>
      <c r="R52" t="s">
        <v>2059</v>
      </c>
      <c r="S52" s="7">
        <f t="shared" si="1"/>
        <v>41487.208333333336</v>
      </c>
      <c r="T52" s="7">
        <f t="shared" si="2"/>
        <v>41515.208333333336</v>
      </c>
    </row>
    <row r="53" spans="1:20" x14ac:dyDescent="0.25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 t="s">
        <v>13</v>
      </c>
      <c r="G53">
        <v>1467</v>
      </c>
      <c r="H53" t="s">
        <v>39</v>
      </c>
      <c r="I53" t="s">
        <v>40</v>
      </c>
      <c r="J53">
        <v>1332824400</v>
      </c>
      <c r="K53">
        <v>1334206800</v>
      </c>
      <c r="L53" t="b">
        <v>0</v>
      </c>
      <c r="M53" t="b">
        <v>1</v>
      </c>
      <c r="N53" t="s">
        <v>64</v>
      </c>
      <c r="O53">
        <f t="shared" si="0"/>
        <v>92</v>
      </c>
      <c r="P53">
        <f t="shared" si="3"/>
        <v>9900.68</v>
      </c>
      <c r="Q53" t="s">
        <v>2039</v>
      </c>
      <c r="R53" t="s">
        <v>2048</v>
      </c>
      <c r="S53" s="7">
        <f t="shared" si="1"/>
        <v>40995.208333333336</v>
      </c>
      <c r="T53" s="7">
        <f t="shared" si="2"/>
        <v>41011.208333333336</v>
      </c>
    </row>
    <row r="54" spans="1:20" x14ac:dyDescent="0.25">
      <c r="A54">
        <v>52</v>
      </c>
      <c r="B54" t="s">
        <v>150</v>
      </c>
      <c r="C54" s="3" t="s">
        <v>151</v>
      </c>
      <c r="D54">
        <v>7200</v>
      </c>
      <c r="E54">
        <v>2459</v>
      </c>
      <c r="F54" t="s">
        <v>13</v>
      </c>
      <c r="G54">
        <v>75</v>
      </c>
      <c r="H54" t="s">
        <v>20</v>
      </c>
      <c r="I54" t="s">
        <v>21</v>
      </c>
      <c r="J54">
        <v>1284526800</v>
      </c>
      <c r="K54">
        <v>1284872400</v>
      </c>
      <c r="L54" t="b">
        <v>0</v>
      </c>
      <c r="M54" t="b">
        <v>0</v>
      </c>
      <c r="N54" t="s">
        <v>32</v>
      </c>
      <c r="O54">
        <f t="shared" si="0"/>
        <v>34</v>
      </c>
      <c r="P54">
        <f t="shared" si="3"/>
        <v>3278.67</v>
      </c>
      <c r="Q54" t="s">
        <v>2041</v>
      </c>
      <c r="R54" t="s">
        <v>2042</v>
      </c>
      <c r="S54" s="7">
        <f t="shared" si="1"/>
        <v>40436.208333333336</v>
      </c>
      <c r="T54" s="7">
        <f t="shared" si="2"/>
        <v>40440.208333333336</v>
      </c>
    </row>
    <row r="55" spans="1:20" x14ac:dyDescent="0.25">
      <c r="A55">
        <v>53</v>
      </c>
      <c r="B55" t="s">
        <v>152</v>
      </c>
      <c r="C55" s="3" t="s">
        <v>153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>
        <v>1403931600</v>
      </c>
      <c r="L55" t="b">
        <v>0</v>
      </c>
      <c r="M55" t="b">
        <v>0</v>
      </c>
      <c r="N55" t="s">
        <v>52</v>
      </c>
      <c r="O55">
        <f t="shared" si="0"/>
        <v>140</v>
      </c>
      <c r="P55">
        <f t="shared" si="3"/>
        <v>5911.96</v>
      </c>
      <c r="Q55" t="s">
        <v>2043</v>
      </c>
      <c r="R55" t="s">
        <v>2046</v>
      </c>
      <c r="S55" s="7">
        <f t="shared" si="1"/>
        <v>41779.208333333336</v>
      </c>
      <c r="T55" s="7">
        <f t="shared" si="2"/>
        <v>41818.208333333336</v>
      </c>
    </row>
    <row r="56" spans="1:20" ht="31.5" x14ac:dyDescent="0.25">
      <c r="A56">
        <v>54</v>
      </c>
      <c r="B56" t="s">
        <v>154</v>
      </c>
      <c r="C56" s="3" t="s">
        <v>155</v>
      </c>
      <c r="D56">
        <v>6000</v>
      </c>
      <c r="E56">
        <v>5392</v>
      </c>
      <c r="F56" t="s">
        <v>13</v>
      </c>
      <c r="G56">
        <v>120</v>
      </c>
      <c r="H56" t="s">
        <v>20</v>
      </c>
      <c r="I56" t="s">
        <v>21</v>
      </c>
      <c r="J56">
        <v>1520748000</v>
      </c>
      <c r="K56">
        <v>1521262800</v>
      </c>
      <c r="L56" t="b">
        <v>0</v>
      </c>
      <c r="M56" t="b">
        <v>0</v>
      </c>
      <c r="N56" t="s">
        <v>64</v>
      </c>
      <c r="O56">
        <f t="shared" si="0"/>
        <v>90</v>
      </c>
      <c r="P56">
        <f t="shared" si="3"/>
        <v>4493.33</v>
      </c>
      <c r="Q56" t="s">
        <v>2039</v>
      </c>
      <c r="R56" t="s">
        <v>2048</v>
      </c>
      <c r="S56" s="7">
        <f t="shared" si="1"/>
        <v>43170.25</v>
      </c>
      <c r="T56" s="7">
        <f t="shared" si="2"/>
        <v>43176.208333333328</v>
      </c>
    </row>
    <row r="57" spans="1:20" ht="31.5" x14ac:dyDescent="0.25">
      <c r="A57">
        <v>55</v>
      </c>
      <c r="B57" t="s">
        <v>156</v>
      </c>
      <c r="C57" s="3" t="s">
        <v>157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>
        <v>1533358800</v>
      </c>
      <c r="L57" t="b">
        <v>0</v>
      </c>
      <c r="M57" t="b">
        <v>0</v>
      </c>
      <c r="N57" t="s">
        <v>158</v>
      </c>
      <c r="O57">
        <f t="shared" si="0"/>
        <v>178</v>
      </c>
      <c r="P57">
        <f t="shared" si="3"/>
        <v>8966.41</v>
      </c>
      <c r="Q57" t="s">
        <v>2037</v>
      </c>
      <c r="R57" t="s">
        <v>2060</v>
      </c>
      <c r="S57" s="7">
        <f t="shared" si="1"/>
        <v>43311.208333333328</v>
      </c>
      <c r="T57" s="7">
        <f t="shared" si="2"/>
        <v>43316.208333333328</v>
      </c>
    </row>
    <row r="58" spans="1:20" ht="31.5" x14ac:dyDescent="0.25">
      <c r="A58">
        <v>56</v>
      </c>
      <c r="B58" t="s">
        <v>159</v>
      </c>
      <c r="C58" s="3" t="s">
        <v>160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>
        <v>1421474400</v>
      </c>
      <c r="L58" t="b">
        <v>0</v>
      </c>
      <c r="M58" t="b">
        <v>0</v>
      </c>
      <c r="N58" t="s">
        <v>64</v>
      </c>
      <c r="O58">
        <f t="shared" si="0"/>
        <v>144</v>
      </c>
      <c r="P58">
        <f t="shared" si="3"/>
        <v>7007.93</v>
      </c>
      <c r="Q58" t="s">
        <v>2039</v>
      </c>
      <c r="R58" t="s">
        <v>2048</v>
      </c>
      <c r="S58" s="7">
        <f t="shared" si="1"/>
        <v>42014.25</v>
      </c>
      <c r="T58" s="7">
        <f t="shared" si="2"/>
        <v>42021.25</v>
      </c>
    </row>
    <row r="59" spans="1:20" x14ac:dyDescent="0.25">
      <c r="A59">
        <v>57</v>
      </c>
      <c r="B59" t="s">
        <v>161</v>
      </c>
      <c r="C59" s="3" t="s">
        <v>162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>
        <v>1505278800</v>
      </c>
      <c r="L59" t="b">
        <v>0</v>
      </c>
      <c r="M59" t="b">
        <v>0</v>
      </c>
      <c r="N59" t="s">
        <v>88</v>
      </c>
      <c r="O59">
        <f t="shared" si="0"/>
        <v>215</v>
      </c>
      <c r="P59">
        <f t="shared" si="3"/>
        <v>3105.97</v>
      </c>
      <c r="Q59" t="s">
        <v>2052</v>
      </c>
      <c r="R59" t="s">
        <v>2053</v>
      </c>
      <c r="S59" s="7">
        <f t="shared" si="1"/>
        <v>42979.208333333328</v>
      </c>
      <c r="T59" s="7">
        <f t="shared" si="2"/>
        <v>42991.208333333328</v>
      </c>
    </row>
    <row r="60" spans="1:20" x14ac:dyDescent="0.25">
      <c r="A60">
        <v>58</v>
      </c>
      <c r="B60" t="s">
        <v>163</v>
      </c>
      <c r="C60" s="3" t="s">
        <v>164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>
        <v>1443934800</v>
      </c>
      <c r="L60" t="b">
        <v>0</v>
      </c>
      <c r="M60" t="b">
        <v>0</v>
      </c>
      <c r="N60" t="s">
        <v>32</v>
      </c>
      <c r="O60">
        <f t="shared" si="0"/>
        <v>227</v>
      </c>
      <c r="P60">
        <f t="shared" si="3"/>
        <v>2906.16</v>
      </c>
      <c r="Q60" t="s">
        <v>2041</v>
      </c>
      <c r="R60" t="s">
        <v>2042</v>
      </c>
      <c r="S60" s="7">
        <f t="shared" si="1"/>
        <v>42268.208333333328</v>
      </c>
      <c r="T60" s="7">
        <f t="shared" si="2"/>
        <v>42281.208333333328</v>
      </c>
    </row>
    <row r="61" spans="1:20" x14ac:dyDescent="0.25">
      <c r="A61">
        <v>59</v>
      </c>
      <c r="B61" t="s">
        <v>165</v>
      </c>
      <c r="C61" s="3" t="s">
        <v>166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>
        <v>1498539600</v>
      </c>
      <c r="L61" t="b">
        <v>0</v>
      </c>
      <c r="M61" t="b">
        <v>1</v>
      </c>
      <c r="N61" t="s">
        <v>32</v>
      </c>
      <c r="O61">
        <f t="shared" si="0"/>
        <v>275</v>
      </c>
      <c r="P61">
        <f t="shared" si="3"/>
        <v>3008.59</v>
      </c>
      <c r="Q61" t="s">
        <v>2041</v>
      </c>
      <c r="R61" t="s">
        <v>2042</v>
      </c>
      <c r="S61" s="7">
        <f t="shared" si="1"/>
        <v>42898.208333333328</v>
      </c>
      <c r="T61" s="7">
        <f t="shared" si="2"/>
        <v>42913.208333333328</v>
      </c>
    </row>
    <row r="62" spans="1:20" x14ac:dyDescent="0.25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 t="s">
        <v>19</v>
      </c>
      <c r="G62">
        <v>1600</v>
      </c>
      <c r="H62" t="s">
        <v>14</v>
      </c>
      <c r="I62" t="s">
        <v>15</v>
      </c>
      <c r="J62">
        <v>1342501200</v>
      </c>
      <c r="K62">
        <v>1342760400</v>
      </c>
      <c r="L62" t="b">
        <v>0</v>
      </c>
      <c r="M62" t="b">
        <v>0</v>
      </c>
      <c r="N62" t="s">
        <v>32</v>
      </c>
      <c r="O62">
        <f t="shared" si="0"/>
        <v>144</v>
      </c>
      <c r="P62">
        <f t="shared" si="3"/>
        <v>8499.81</v>
      </c>
      <c r="Q62" t="s">
        <v>2041</v>
      </c>
      <c r="R62" t="s">
        <v>2042</v>
      </c>
      <c r="S62" s="7">
        <f t="shared" si="1"/>
        <v>41107.208333333336</v>
      </c>
      <c r="T62" s="7">
        <f t="shared" si="2"/>
        <v>41110.208333333336</v>
      </c>
    </row>
    <row r="63" spans="1:20" ht="31.5" x14ac:dyDescent="0.25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 t="s">
        <v>13</v>
      </c>
      <c r="G63">
        <v>2253</v>
      </c>
      <c r="H63" t="s">
        <v>14</v>
      </c>
      <c r="I63" t="s">
        <v>15</v>
      </c>
      <c r="J63">
        <v>1298268000</v>
      </c>
      <c r="K63">
        <v>1301720400</v>
      </c>
      <c r="L63" t="b">
        <v>0</v>
      </c>
      <c r="M63" t="b">
        <v>0</v>
      </c>
      <c r="N63" t="s">
        <v>32</v>
      </c>
      <c r="O63">
        <f t="shared" si="0"/>
        <v>93</v>
      </c>
      <c r="P63">
        <f t="shared" si="3"/>
        <v>8200.18</v>
      </c>
      <c r="Q63" t="s">
        <v>2041</v>
      </c>
      <c r="R63" t="s">
        <v>2042</v>
      </c>
      <c r="S63" s="7">
        <f t="shared" si="1"/>
        <v>40595.25</v>
      </c>
      <c r="T63" s="7">
        <f t="shared" si="2"/>
        <v>40635.208333333336</v>
      </c>
    </row>
    <row r="64" spans="1:20" x14ac:dyDescent="0.25">
      <c r="A64">
        <v>62</v>
      </c>
      <c r="B64" t="s">
        <v>171</v>
      </c>
      <c r="C64" s="3" t="s">
        <v>172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>
        <v>1433566800</v>
      </c>
      <c r="L64" t="b">
        <v>0</v>
      </c>
      <c r="M64" t="b">
        <v>0</v>
      </c>
      <c r="N64" t="s">
        <v>27</v>
      </c>
      <c r="O64">
        <f t="shared" si="0"/>
        <v>723</v>
      </c>
      <c r="P64">
        <f t="shared" si="3"/>
        <v>5804.02</v>
      </c>
      <c r="Q64" t="s">
        <v>2039</v>
      </c>
      <c r="R64" t="s">
        <v>2040</v>
      </c>
      <c r="S64" s="7">
        <f t="shared" si="1"/>
        <v>42160.208333333328</v>
      </c>
      <c r="T64" s="7">
        <f t="shared" si="2"/>
        <v>42161.208333333328</v>
      </c>
    </row>
    <row r="65" spans="1:20" x14ac:dyDescent="0.25">
      <c r="A65">
        <v>63</v>
      </c>
      <c r="B65" t="s">
        <v>173</v>
      </c>
      <c r="C65" s="3" t="s">
        <v>174</v>
      </c>
      <c r="D65">
        <v>4700</v>
      </c>
      <c r="E65">
        <v>557</v>
      </c>
      <c r="F65" t="s">
        <v>13</v>
      </c>
      <c r="G65">
        <v>5</v>
      </c>
      <c r="H65" t="s">
        <v>20</v>
      </c>
      <c r="I65" t="s">
        <v>21</v>
      </c>
      <c r="J65">
        <v>1493355600</v>
      </c>
      <c r="K65">
        <v>1493874000</v>
      </c>
      <c r="L65" t="b">
        <v>0</v>
      </c>
      <c r="M65" t="b">
        <v>0</v>
      </c>
      <c r="N65" t="s">
        <v>32</v>
      </c>
      <c r="O65">
        <f t="shared" si="0"/>
        <v>12</v>
      </c>
      <c r="P65">
        <f t="shared" si="3"/>
        <v>11140</v>
      </c>
      <c r="Q65" t="s">
        <v>2041</v>
      </c>
      <c r="R65" t="s">
        <v>2042</v>
      </c>
      <c r="S65" s="7">
        <f t="shared" si="1"/>
        <v>42853.208333333328</v>
      </c>
      <c r="T65" s="7">
        <f t="shared" si="2"/>
        <v>42859.208333333328</v>
      </c>
    </row>
    <row r="66" spans="1:20" x14ac:dyDescent="0.25">
      <c r="A66">
        <v>64</v>
      </c>
      <c r="B66" t="s">
        <v>175</v>
      </c>
      <c r="C66" s="3" t="s">
        <v>176</v>
      </c>
      <c r="D66">
        <v>2800</v>
      </c>
      <c r="E66">
        <v>2734</v>
      </c>
      <c r="F66" t="s">
        <v>13</v>
      </c>
      <c r="G66">
        <v>38</v>
      </c>
      <c r="H66" t="s">
        <v>20</v>
      </c>
      <c r="I66" t="s">
        <v>21</v>
      </c>
      <c r="J66">
        <v>1530507600</v>
      </c>
      <c r="K66">
        <v>1531803600</v>
      </c>
      <c r="L66" t="b">
        <v>0</v>
      </c>
      <c r="M66" t="b">
        <v>1</v>
      </c>
      <c r="N66" t="s">
        <v>27</v>
      </c>
      <c r="O66">
        <f t="shared" si="0"/>
        <v>98</v>
      </c>
      <c r="P66">
        <f t="shared" si="3"/>
        <v>7194.74</v>
      </c>
      <c r="Q66" t="s">
        <v>2039</v>
      </c>
      <c r="R66" t="s">
        <v>2040</v>
      </c>
      <c r="S66" s="7">
        <f t="shared" si="1"/>
        <v>43283.208333333328</v>
      </c>
      <c r="T66" s="7">
        <f t="shared" si="2"/>
        <v>43298.208333333328</v>
      </c>
    </row>
    <row r="67" spans="1:20" x14ac:dyDescent="0.25">
      <c r="A67">
        <v>65</v>
      </c>
      <c r="B67" t="s">
        <v>177</v>
      </c>
      <c r="C67" s="3" t="s">
        <v>178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>
        <v>1296712800</v>
      </c>
      <c r="L67" t="b">
        <v>0</v>
      </c>
      <c r="M67" t="b">
        <v>0</v>
      </c>
      <c r="N67" t="s">
        <v>32</v>
      </c>
      <c r="O67">
        <f t="shared" ref="O67:O130" si="4">ROUND(SUM(E67/D67)*100,0)</f>
        <v>236</v>
      </c>
      <c r="P67">
        <f t="shared" ref="P67:P130" si="5">ROUND(SUM(E67/G67)*100,2)</f>
        <v>6103.81</v>
      </c>
      <c r="Q67" t="s">
        <v>2041</v>
      </c>
      <c r="R67" t="s">
        <v>2042</v>
      </c>
      <c r="S67" s="7">
        <f t="shared" ref="S67:S130" si="6">(((J67/60)/60)/24)+DATE(1970,1,1)</f>
        <v>40570.25</v>
      </c>
      <c r="T67" s="7">
        <f t="shared" ref="T67:T130" si="7">(((K67/60)/60)/24)+DATE(1970,1,1)</f>
        <v>40577.25</v>
      </c>
    </row>
    <row r="68" spans="1:20" x14ac:dyDescent="0.25">
      <c r="A68">
        <v>66</v>
      </c>
      <c r="B68" t="s">
        <v>179</v>
      </c>
      <c r="C68" s="3" t="s">
        <v>180</v>
      </c>
      <c r="D68">
        <v>2900</v>
      </c>
      <c r="E68">
        <v>1307</v>
      </c>
      <c r="F68" t="s">
        <v>13</v>
      </c>
      <c r="G68">
        <v>12</v>
      </c>
      <c r="H68" t="s">
        <v>20</v>
      </c>
      <c r="I68" t="s">
        <v>21</v>
      </c>
      <c r="J68">
        <v>1428469200</v>
      </c>
      <c r="K68">
        <v>1428901200</v>
      </c>
      <c r="L68" t="b">
        <v>0</v>
      </c>
      <c r="M68" t="b">
        <v>1</v>
      </c>
      <c r="N68" t="s">
        <v>32</v>
      </c>
      <c r="O68">
        <f t="shared" si="4"/>
        <v>45</v>
      </c>
      <c r="P68">
        <f t="shared" si="5"/>
        <v>10891.67</v>
      </c>
      <c r="Q68" t="s">
        <v>2041</v>
      </c>
      <c r="R68" t="s">
        <v>2042</v>
      </c>
      <c r="S68" s="7">
        <f t="shared" si="6"/>
        <v>42102.208333333328</v>
      </c>
      <c r="T68" s="7">
        <f t="shared" si="7"/>
        <v>42107.208333333328</v>
      </c>
    </row>
    <row r="69" spans="1:20" ht="31.5" x14ac:dyDescent="0.25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 t="s">
        <v>19</v>
      </c>
      <c r="G69">
        <v>4065</v>
      </c>
      <c r="H69" t="s">
        <v>39</v>
      </c>
      <c r="I69" t="s">
        <v>40</v>
      </c>
      <c r="J69">
        <v>1264399200</v>
      </c>
      <c r="K69">
        <v>1264831200</v>
      </c>
      <c r="L69" t="b">
        <v>0</v>
      </c>
      <c r="M69" t="b">
        <v>1</v>
      </c>
      <c r="N69" t="s">
        <v>64</v>
      </c>
      <c r="O69">
        <f t="shared" si="4"/>
        <v>162</v>
      </c>
      <c r="P69">
        <f t="shared" si="5"/>
        <v>2900.17</v>
      </c>
      <c r="Q69" t="s">
        <v>2039</v>
      </c>
      <c r="R69" t="s">
        <v>2048</v>
      </c>
      <c r="S69" s="7">
        <f t="shared" si="6"/>
        <v>40203.25</v>
      </c>
      <c r="T69" s="7">
        <f t="shared" si="7"/>
        <v>40208.25</v>
      </c>
    </row>
    <row r="70" spans="1:20" x14ac:dyDescent="0.25">
      <c r="A70">
        <v>68</v>
      </c>
      <c r="B70" t="s">
        <v>183</v>
      </c>
      <c r="C70" s="3" t="s">
        <v>184</v>
      </c>
      <c r="D70">
        <v>5700</v>
      </c>
      <c r="E70">
        <v>14508</v>
      </c>
      <c r="F70" t="s">
        <v>19</v>
      </c>
      <c r="G70">
        <v>246</v>
      </c>
      <c r="H70" t="s">
        <v>106</v>
      </c>
      <c r="I70" t="s">
        <v>107</v>
      </c>
      <c r="J70">
        <v>1501131600</v>
      </c>
      <c r="K70">
        <v>1505192400</v>
      </c>
      <c r="L70" t="b">
        <v>0</v>
      </c>
      <c r="M70" t="b">
        <v>1</v>
      </c>
      <c r="N70" t="s">
        <v>32</v>
      </c>
      <c r="O70">
        <f t="shared" si="4"/>
        <v>255</v>
      </c>
      <c r="P70">
        <f t="shared" si="5"/>
        <v>5897.56</v>
      </c>
      <c r="Q70" t="s">
        <v>2041</v>
      </c>
      <c r="R70" t="s">
        <v>2042</v>
      </c>
      <c r="S70" s="7">
        <f t="shared" si="6"/>
        <v>42943.208333333328</v>
      </c>
      <c r="T70" s="7">
        <f t="shared" si="7"/>
        <v>42990.208333333328</v>
      </c>
    </row>
    <row r="71" spans="1:20" x14ac:dyDescent="0.25">
      <c r="A71">
        <v>69</v>
      </c>
      <c r="B71" t="s">
        <v>185</v>
      </c>
      <c r="C71" s="3" t="s">
        <v>186</v>
      </c>
      <c r="D71">
        <v>7900</v>
      </c>
      <c r="E71">
        <v>1901</v>
      </c>
      <c r="F71" t="s">
        <v>73</v>
      </c>
      <c r="G71">
        <v>17</v>
      </c>
      <c r="H71" t="s">
        <v>20</v>
      </c>
      <c r="I71" t="s">
        <v>21</v>
      </c>
      <c r="J71">
        <v>1292738400</v>
      </c>
      <c r="K71">
        <v>1295676000</v>
      </c>
      <c r="L71" t="b">
        <v>0</v>
      </c>
      <c r="M71" t="b">
        <v>0</v>
      </c>
      <c r="N71" t="s">
        <v>32</v>
      </c>
      <c r="O71">
        <f t="shared" si="4"/>
        <v>24</v>
      </c>
      <c r="P71">
        <f t="shared" si="5"/>
        <v>11182.35</v>
      </c>
      <c r="Q71" t="s">
        <v>2041</v>
      </c>
      <c r="R71" t="s">
        <v>2042</v>
      </c>
      <c r="S71" s="7">
        <f t="shared" si="6"/>
        <v>40531.25</v>
      </c>
      <c r="T71" s="7">
        <f t="shared" si="7"/>
        <v>40565.25</v>
      </c>
    </row>
    <row r="72" spans="1:20" x14ac:dyDescent="0.25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 t="s">
        <v>19</v>
      </c>
      <c r="G72">
        <v>2475</v>
      </c>
      <c r="H72" t="s">
        <v>106</v>
      </c>
      <c r="I72" t="s">
        <v>107</v>
      </c>
      <c r="J72">
        <v>1288674000</v>
      </c>
      <c r="K72">
        <v>1292911200</v>
      </c>
      <c r="L72" t="b">
        <v>0</v>
      </c>
      <c r="M72" t="b">
        <v>1</v>
      </c>
      <c r="N72" t="s">
        <v>32</v>
      </c>
      <c r="O72">
        <f t="shared" si="4"/>
        <v>124</v>
      </c>
      <c r="P72">
        <f t="shared" si="5"/>
        <v>6399.56</v>
      </c>
      <c r="Q72" t="s">
        <v>2041</v>
      </c>
      <c r="R72" t="s">
        <v>2042</v>
      </c>
      <c r="S72" s="7">
        <f t="shared" si="6"/>
        <v>40484.208333333336</v>
      </c>
      <c r="T72" s="7">
        <f t="shared" si="7"/>
        <v>40533.25</v>
      </c>
    </row>
    <row r="73" spans="1:20" ht="31.5" x14ac:dyDescent="0.25">
      <c r="A73">
        <v>71</v>
      </c>
      <c r="B73" t="s">
        <v>189</v>
      </c>
      <c r="C73" s="3" t="s">
        <v>190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>
        <v>1575439200</v>
      </c>
      <c r="L73" t="b">
        <v>0</v>
      </c>
      <c r="M73" t="b">
        <v>0</v>
      </c>
      <c r="N73" t="s">
        <v>32</v>
      </c>
      <c r="O73">
        <f t="shared" si="4"/>
        <v>108</v>
      </c>
      <c r="P73">
        <f t="shared" si="5"/>
        <v>8531.58</v>
      </c>
      <c r="Q73" t="s">
        <v>2041</v>
      </c>
      <c r="R73" t="s">
        <v>2042</v>
      </c>
      <c r="S73" s="7">
        <f t="shared" si="6"/>
        <v>43799.25</v>
      </c>
      <c r="T73" s="7">
        <f t="shared" si="7"/>
        <v>43803.25</v>
      </c>
    </row>
    <row r="74" spans="1:20" x14ac:dyDescent="0.25">
      <c r="A74">
        <v>72</v>
      </c>
      <c r="B74" t="s">
        <v>191</v>
      </c>
      <c r="C74" s="3" t="s">
        <v>192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>
        <v>1438837200</v>
      </c>
      <c r="L74" t="b">
        <v>0</v>
      </c>
      <c r="M74" t="b">
        <v>0</v>
      </c>
      <c r="N74" t="s">
        <v>70</v>
      </c>
      <c r="O74">
        <f t="shared" si="4"/>
        <v>670</v>
      </c>
      <c r="P74">
        <f t="shared" si="5"/>
        <v>7448.15</v>
      </c>
      <c r="Q74" t="s">
        <v>2043</v>
      </c>
      <c r="R74" t="s">
        <v>2051</v>
      </c>
      <c r="S74" s="7">
        <f t="shared" si="6"/>
        <v>42186.208333333328</v>
      </c>
      <c r="T74" s="7">
        <f t="shared" si="7"/>
        <v>42222.208333333328</v>
      </c>
    </row>
    <row r="75" spans="1:20" x14ac:dyDescent="0.25">
      <c r="A75">
        <v>73</v>
      </c>
      <c r="B75" t="s">
        <v>193</v>
      </c>
      <c r="C75" s="3" t="s">
        <v>194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>
        <v>1480485600</v>
      </c>
      <c r="L75" t="b">
        <v>0</v>
      </c>
      <c r="M75" t="b">
        <v>0</v>
      </c>
      <c r="N75" t="s">
        <v>158</v>
      </c>
      <c r="O75">
        <f t="shared" si="4"/>
        <v>661</v>
      </c>
      <c r="P75">
        <f t="shared" si="5"/>
        <v>10514.77</v>
      </c>
      <c r="Q75" t="s">
        <v>2037</v>
      </c>
      <c r="R75" t="s">
        <v>2060</v>
      </c>
      <c r="S75" s="7">
        <f t="shared" si="6"/>
        <v>42701.25</v>
      </c>
      <c r="T75" s="7">
        <f t="shared" si="7"/>
        <v>42704.25</v>
      </c>
    </row>
    <row r="76" spans="1:20" x14ac:dyDescent="0.25">
      <c r="A76">
        <v>74</v>
      </c>
      <c r="B76" t="s">
        <v>195</v>
      </c>
      <c r="C76" s="3" t="s">
        <v>196</v>
      </c>
      <c r="D76">
        <v>3900</v>
      </c>
      <c r="E76">
        <v>4776</v>
      </c>
      <c r="F76" t="s">
        <v>19</v>
      </c>
      <c r="G76">
        <v>85</v>
      </c>
      <c r="H76" t="s">
        <v>39</v>
      </c>
      <c r="I76" t="s">
        <v>40</v>
      </c>
      <c r="J76">
        <v>1459054800</v>
      </c>
      <c r="K76">
        <v>1459141200</v>
      </c>
      <c r="L76" t="b">
        <v>0</v>
      </c>
      <c r="M76" t="b">
        <v>0</v>
      </c>
      <c r="N76" t="s">
        <v>147</v>
      </c>
      <c r="O76">
        <f t="shared" si="4"/>
        <v>122</v>
      </c>
      <c r="P76">
        <f t="shared" si="5"/>
        <v>5618.82</v>
      </c>
      <c r="Q76" t="s">
        <v>2037</v>
      </c>
      <c r="R76" t="s">
        <v>2059</v>
      </c>
      <c r="S76" s="7">
        <f t="shared" si="6"/>
        <v>42456.208333333328</v>
      </c>
      <c r="T76" s="7">
        <f t="shared" si="7"/>
        <v>42457.208333333328</v>
      </c>
    </row>
    <row r="77" spans="1:20" x14ac:dyDescent="0.25">
      <c r="A77">
        <v>75</v>
      </c>
      <c r="B77" t="s">
        <v>197</v>
      </c>
      <c r="C77" s="3" t="s">
        <v>198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>
        <v>1532322000</v>
      </c>
      <c r="L77" t="b">
        <v>0</v>
      </c>
      <c r="M77" t="b">
        <v>0</v>
      </c>
      <c r="N77" t="s">
        <v>121</v>
      </c>
      <c r="O77">
        <f t="shared" si="4"/>
        <v>151</v>
      </c>
      <c r="P77">
        <f t="shared" si="5"/>
        <v>8591.76</v>
      </c>
      <c r="Q77" t="s">
        <v>2056</v>
      </c>
      <c r="R77" t="s">
        <v>2057</v>
      </c>
      <c r="S77" s="7">
        <f t="shared" si="6"/>
        <v>43296.208333333328</v>
      </c>
      <c r="T77" s="7">
        <f t="shared" si="7"/>
        <v>43304.208333333328</v>
      </c>
    </row>
    <row r="78" spans="1:20" x14ac:dyDescent="0.25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 t="s">
        <v>13</v>
      </c>
      <c r="G78">
        <v>1684</v>
      </c>
      <c r="H78" t="s">
        <v>20</v>
      </c>
      <c r="I78" t="s">
        <v>21</v>
      </c>
      <c r="J78">
        <v>1421992800</v>
      </c>
      <c r="K78">
        <v>1426222800</v>
      </c>
      <c r="L78" t="b">
        <v>1</v>
      </c>
      <c r="M78" t="b">
        <v>1</v>
      </c>
      <c r="N78" t="s">
        <v>32</v>
      </c>
      <c r="O78">
        <f t="shared" si="4"/>
        <v>78</v>
      </c>
      <c r="P78">
        <f t="shared" si="5"/>
        <v>5700.3</v>
      </c>
      <c r="Q78" t="s">
        <v>2041</v>
      </c>
      <c r="R78" t="s">
        <v>2042</v>
      </c>
      <c r="S78" s="7">
        <f t="shared" si="6"/>
        <v>42027.25</v>
      </c>
      <c r="T78" s="7">
        <f t="shared" si="7"/>
        <v>42076.208333333328</v>
      </c>
    </row>
    <row r="79" spans="1:20" x14ac:dyDescent="0.25">
      <c r="A79">
        <v>77</v>
      </c>
      <c r="B79" t="s">
        <v>201</v>
      </c>
      <c r="C79" s="3" t="s">
        <v>202</v>
      </c>
      <c r="D79">
        <v>9500</v>
      </c>
      <c r="E79">
        <v>4460</v>
      </c>
      <c r="F79" t="s">
        <v>13</v>
      </c>
      <c r="G79">
        <v>56</v>
      </c>
      <c r="H79" t="s">
        <v>20</v>
      </c>
      <c r="I79" t="s">
        <v>21</v>
      </c>
      <c r="J79">
        <v>1285563600</v>
      </c>
      <c r="K79">
        <v>1286773200</v>
      </c>
      <c r="L79" t="b">
        <v>0</v>
      </c>
      <c r="M79" t="b">
        <v>1</v>
      </c>
      <c r="N79" t="s">
        <v>70</v>
      </c>
      <c r="O79">
        <f t="shared" si="4"/>
        <v>47</v>
      </c>
      <c r="P79">
        <f t="shared" si="5"/>
        <v>7964.29</v>
      </c>
      <c r="Q79" t="s">
        <v>2043</v>
      </c>
      <c r="R79" t="s">
        <v>2051</v>
      </c>
      <c r="S79" s="7">
        <f t="shared" si="6"/>
        <v>40448.208333333336</v>
      </c>
      <c r="T79" s="7">
        <f t="shared" si="7"/>
        <v>40462.208333333336</v>
      </c>
    </row>
    <row r="80" spans="1:20" x14ac:dyDescent="0.25">
      <c r="A80">
        <v>78</v>
      </c>
      <c r="B80" t="s">
        <v>203</v>
      </c>
      <c r="C80" s="3" t="s">
        <v>204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>
        <v>1523941200</v>
      </c>
      <c r="L80" t="b">
        <v>0</v>
      </c>
      <c r="M80" t="b">
        <v>0</v>
      </c>
      <c r="N80" t="s">
        <v>205</v>
      </c>
      <c r="O80">
        <f t="shared" si="4"/>
        <v>301</v>
      </c>
      <c r="P80">
        <f t="shared" si="5"/>
        <v>4101.82</v>
      </c>
      <c r="Q80" t="s">
        <v>2049</v>
      </c>
      <c r="R80" t="s">
        <v>2061</v>
      </c>
      <c r="S80" s="7">
        <f t="shared" si="6"/>
        <v>43206.208333333328</v>
      </c>
      <c r="T80" s="7">
        <f t="shared" si="7"/>
        <v>43207.208333333328</v>
      </c>
    </row>
    <row r="81" spans="1:20" x14ac:dyDescent="0.25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 t="s">
        <v>13</v>
      </c>
      <c r="G81">
        <v>838</v>
      </c>
      <c r="H81" t="s">
        <v>20</v>
      </c>
      <c r="I81" t="s">
        <v>21</v>
      </c>
      <c r="J81">
        <v>1529125200</v>
      </c>
      <c r="K81">
        <v>1529557200</v>
      </c>
      <c r="L81" t="b">
        <v>0</v>
      </c>
      <c r="M81" t="b">
        <v>0</v>
      </c>
      <c r="N81" t="s">
        <v>32</v>
      </c>
      <c r="O81">
        <f t="shared" si="4"/>
        <v>70</v>
      </c>
      <c r="P81">
        <f t="shared" si="5"/>
        <v>4800.4799999999996</v>
      </c>
      <c r="Q81" t="s">
        <v>2041</v>
      </c>
      <c r="R81" t="s">
        <v>2042</v>
      </c>
      <c r="S81" s="7">
        <f t="shared" si="6"/>
        <v>43267.208333333328</v>
      </c>
      <c r="T81" s="7">
        <f t="shared" si="7"/>
        <v>43272.208333333328</v>
      </c>
    </row>
    <row r="82" spans="1:20" x14ac:dyDescent="0.25">
      <c r="A82">
        <v>80</v>
      </c>
      <c r="B82" t="s">
        <v>208</v>
      </c>
      <c r="C82" s="3" t="s">
        <v>209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>
        <v>1506574800</v>
      </c>
      <c r="L82" t="b">
        <v>0</v>
      </c>
      <c r="M82" t="b">
        <v>0</v>
      </c>
      <c r="N82" t="s">
        <v>88</v>
      </c>
      <c r="O82">
        <f t="shared" si="4"/>
        <v>637</v>
      </c>
      <c r="P82">
        <f t="shared" si="5"/>
        <v>5521.26</v>
      </c>
      <c r="Q82" t="s">
        <v>2052</v>
      </c>
      <c r="R82" t="s">
        <v>2053</v>
      </c>
      <c r="S82" s="7">
        <f t="shared" si="6"/>
        <v>42976.208333333328</v>
      </c>
      <c r="T82" s="7">
        <f t="shared" si="7"/>
        <v>43006.208333333328</v>
      </c>
    </row>
    <row r="83" spans="1:20" x14ac:dyDescent="0.25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>
        <v>1513576800</v>
      </c>
      <c r="L83" t="b">
        <v>0</v>
      </c>
      <c r="M83" t="b">
        <v>0</v>
      </c>
      <c r="N83" t="s">
        <v>22</v>
      </c>
      <c r="O83">
        <f t="shared" si="4"/>
        <v>225</v>
      </c>
      <c r="P83">
        <f t="shared" si="5"/>
        <v>9210.9500000000007</v>
      </c>
      <c r="Q83" t="s">
        <v>2037</v>
      </c>
      <c r="R83" t="s">
        <v>2038</v>
      </c>
      <c r="S83" s="7">
        <f t="shared" si="6"/>
        <v>43062.25</v>
      </c>
      <c r="T83" s="7">
        <f t="shared" si="7"/>
        <v>43087.25</v>
      </c>
    </row>
    <row r="84" spans="1:20" x14ac:dyDescent="0.25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t="s">
        <v>19</v>
      </c>
      <c r="G84">
        <v>180</v>
      </c>
      <c r="H84" t="s">
        <v>39</v>
      </c>
      <c r="I84" t="s">
        <v>40</v>
      </c>
      <c r="J84">
        <v>1547704800</v>
      </c>
      <c r="K84">
        <v>1548309600</v>
      </c>
      <c r="L84" t="b">
        <v>0</v>
      </c>
      <c r="M84" t="b">
        <v>1</v>
      </c>
      <c r="N84" t="s">
        <v>88</v>
      </c>
      <c r="O84">
        <f t="shared" si="4"/>
        <v>1497</v>
      </c>
      <c r="P84">
        <f t="shared" si="5"/>
        <v>8318.33</v>
      </c>
      <c r="Q84" t="s">
        <v>2052</v>
      </c>
      <c r="R84" t="s">
        <v>2053</v>
      </c>
      <c r="S84" s="7">
        <f t="shared" si="6"/>
        <v>43482.25</v>
      </c>
      <c r="T84" s="7">
        <f t="shared" si="7"/>
        <v>43489.25</v>
      </c>
    </row>
    <row r="85" spans="1:20" x14ac:dyDescent="0.25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t="s">
        <v>13</v>
      </c>
      <c r="G85">
        <v>1000</v>
      </c>
      <c r="H85" t="s">
        <v>20</v>
      </c>
      <c r="I85" t="s">
        <v>21</v>
      </c>
      <c r="J85">
        <v>1469682000</v>
      </c>
      <c r="K85">
        <v>1471582800</v>
      </c>
      <c r="L85" t="b">
        <v>0</v>
      </c>
      <c r="M85" t="b">
        <v>0</v>
      </c>
      <c r="N85" t="s">
        <v>49</v>
      </c>
      <c r="O85">
        <f t="shared" si="4"/>
        <v>38</v>
      </c>
      <c r="P85">
        <f t="shared" si="5"/>
        <v>3999.6</v>
      </c>
      <c r="Q85" t="s">
        <v>2037</v>
      </c>
      <c r="R85" t="s">
        <v>2045</v>
      </c>
      <c r="S85" s="7">
        <f t="shared" si="6"/>
        <v>42579.208333333328</v>
      </c>
      <c r="T85" s="7">
        <f t="shared" si="7"/>
        <v>42601.208333333328</v>
      </c>
    </row>
    <row r="86" spans="1:20" x14ac:dyDescent="0.25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>
        <v>1344315600</v>
      </c>
      <c r="L86" t="b">
        <v>0</v>
      </c>
      <c r="M86" t="b">
        <v>0</v>
      </c>
      <c r="N86" t="s">
        <v>64</v>
      </c>
      <c r="O86">
        <f t="shared" si="4"/>
        <v>132</v>
      </c>
      <c r="P86">
        <f t="shared" si="5"/>
        <v>11113.37</v>
      </c>
      <c r="Q86" t="s">
        <v>2039</v>
      </c>
      <c r="R86" t="s">
        <v>2048</v>
      </c>
      <c r="S86" s="7">
        <f t="shared" si="6"/>
        <v>41118.208333333336</v>
      </c>
      <c r="T86" s="7">
        <f t="shared" si="7"/>
        <v>41128.208333333336</v>
      </c>
    </row>
    <row r="87" spans="1:20" x14ac:dyDescent="0.25">
      <c r="A87">
        <v>85</v>
      </c>
      <c r="B87" t="s">
        <v>218</v>
      </c>
      <c r="C87" s="3" t="s">
        <v>219</v>
      </c>
      <c r="D87">
        <v>4900</v>
      </c>
      <c r="E87">
        <v>6430</v>
      </c>
      <c r="F87" t="s">
        <v>19</v>
      </c>
      <c r="G87">
        <v>71</v>
      </c>
      <c r="H87" t="s">
        <v>25</v>
      </c>
      <c r="I87" t="s">
        <v>26</v>
      </c>
      <c r="J87">
        <v>1315717200</v>
      </c>
      <c r="K87">
        <v>1316408400</v>
      </c>
      <c r="L87" t="b">
        <v>0</v>
      </c>
      <c r="M87" t="b">
        <v>0</v>
      </c>
      <c r="N87" t="s">
        <v>59</v>
      </c>
      <c r="O87">
        <f t="shared" si="4"/>
        <v>131</v>
      </c>
      <c r="P87">
        <f t="shared" si="5"/>
        <v>9056.34</v>
      </c>
      <c r="Q87" t="s">
        <v>2037</v>
      </c>
      <c r="R87" t="s">
        <v>2047</v>
      </c>
      <c r="S87" s="7">
        <f t="shared" si="6"/>
        <v>40797.208333333336</v>
      </c>
      <c r="T87" s="7">
        <f t="shared" si="7"/>
        <v>40805.208333333336</v>
      </c>
    </row>
    <row r="88" spans="1:20" x14ac:dyDescent="0.25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>
        <v>1431838800</v>
      </c>
      <c r="L88" t="b">
        <v>1</v>
      </c>
      <c r="M88" t="b">
        <v>0</v>
      </c>
      <c r="N88" t="s">
        <v>32</v>
      </c>
      <c r="O88">
        <f t="shared" si="4"/>
        <v>168</v>
      </c>
      <c r="P88">
        <f t="shared" si="5"/>
        <v>6110.84</v>
      </c>
      <c r="Q88" t="s">
        <v>2041</v>
      </c>
      <c r="R88" t="s">
        <v>2042</v>
      </c>
      <c r="S88" s="7">
        <f t="shared" si="6"/>
        <v>42128.208333333328</v>
      </c>
      <c r="T88" s="7">
        <f t="shared" si="7"/>
        <v>42141.208333333328</v>
      </c>
    </row>
    <row r="89" spans="1:20" ht="31.5" x14ac:dyDescent="0.25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t="s">
        <v>13</v>
      </c>
      <c r="G89">
        <v>1482</v>
      </c>
      <c r="H89" t="s">
        <v>25</v>
      </c>
      <c r="I89" t="s">
        <v>26</v>
      </c>
      <c r="J89">
        <v>1299564000</v>
      </c>
      <c r="K89">
        <v>1300510800</v>
      </c>
      <c r="L89" t="b">
        <v>0</v>
      </c>
      <c r="M89" t="b">
        <v>1</v>
      </c>
      <c r="N89" t="s">
        <v>22</v>
      </c>
      <c r="O89">
        <f t="shared" si="4"/>
        <v>62</v>
      </c>
      <c r="P89">
        <f t="shared" si="5"/>
        <v>8302.2900000000009</v>
      </c>
      <c r="Q89" t="s">
        <v>2037</v>
      </c>
      <c r="R89" t="s">
        <v>2038</v>
      </c>
      <c r="S89" s="7">
        <f t="shared" si="6"/>
        <v>40610.25</v>
      </c>
      <c r="T89" s="7">
        <f t="shared" si="7"/>
        <v>40621.208333333336</v>
      </c>
    </row>
    <row r="90" spans="1:20" x14ac:dyDescent="0.25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>
        <v>1431061200</v>
      </c>
      <c r="L90" t="b">
        <v>0</v>
      </c>
      <c r="M90" t="b">
        <v>0</v>
      </c>
      <c r="N90" t="s">
        <v>205</v>
      </c>
      <c r="O90">
        <f t="shared" si="4"/>
        <v>261</v>
      </c>
      <c r="P90">
        <f t="shared" si="5"/>
        <v>11076.11</v>
      </c>
      <c r="Q90" t="s">
        <v>2049</v>
      </c>
      <c r="R90" t="s">
        <v>2061</v>
      </c>
      <c r="S90" s="7">
        <f t="shared" si="6"/>
        <v>42110.208333333328</v>
      </c>
      <c r="T90" s="7">
        <f t="shared" si="7"/>
        <v>42132.208333333328</v>
      </c>
    </row>
    <row r="91" spans="1:20" x14ac:dyDescent="0.25">
      <c r="A91">
        <v>89</v>
      </c>
      <c r="B91" t="s">
        <v>226</v>
      </c>
      <c r="C91" s="3" t="s">
        <v>227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>
        <v>1271480400</v>
      </c>
      <c r="L91" t="b">
        <v>0</v>
      </c>
      <c r="M91" t="b">
        <v>0</v>
      </c>
      <c r="N91" t="s">
        <v>32</v>
      </c>
      <c r="O91">
        <f t="shared" si="4"/>
        <v>253</v>
      </c>
      <c r="P91">
        <f t="shared" si="5"/>
        <v>8945.83</v>
      </c>
      <c r="Q91" t="s">
        <v>2041</v>
      </c>
      <c r="R91" t="s">
        <v>2042</v>
      </c>
      <c r="S91" s="7">
        <f t="shared" si="6"/>
        <v>40283.208333333336</v>
      </c>
      <c r="T91" s="7">
        <f t="shared" si="7"/>
        <v>40285.208333333336</v>
      </c>
    </row>
    <row r="92" spans="1:20" x14ac:dyDescent="0.25">
      <c r="A92">
        <v>90</v>
      </c>
      <c r="B92" t="s">
        <v>228</v>
      </c>
      <c r="C92" s="3" t="s">
        <v>229</v>
      </c>
      <c r="D92">
        <v>7800</v>
      </c>
      <c r="E92">
        <v>6132</v>
      </c>
      <c r="F92" t="s">
        <v>13</v>
      </c>
      <c r="G92">
        <v>106</v>
      </c>
      <c r="H92" t="s">
        <v>20</v>
      </c>
      <c r="I92" t="s">
        <v>21</v>
      </c>
      <c r="J92">
        <v>1456380000</v>
      </c>
      <c r="K92">
        <v>1456380000</v>
      </c>
      <c r="L92" t="b">
        <v>0</v>
      </c>
      <c r="M92" t="b">
        <v>1</v>
      </c>
      <c r="N92" t="s">
        <v>32</v>
      </c>
      <c r="O92">
        <f t="shared" si="4"/>
        <v>79</v>
      </c>
      <c r="P92">
        <f t="shared" si="5"/>
        <v>5784.91</v>
      </c>
      <c r="Q92" t="s">
        <v>2041</v>
      </c>
      <c r="R92" t="s">
        <v>2042</v>
      </c>
      <c r="S92" s="7">
        <f t="shared" si="6"/>
        <v>42425.25</v>
      </c>
      <c r="T92" s="7">
        <f t="shared" si="7"/>
        <v>42425.25</v>
      </c>
    </row>
    <row r="93" spans="1:20" x14ac:dyDescent="0.25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t="s">
        <v>13</v>
      </c>
      <c r="G93">
        <v>679</v>
      </c>
      <c r="H93" t="s">
        <v>106</v>
      </c>
      <c r="I93" t="s">
        <v>107</v>
      </c>
      <c r="J93">
        <v>1470459600</v>
      </c>
      <c r="K93">
        <v>1472878800</v>
      </c>
      <c r="L93" t="b">
        <v>0</v>
      </c>
      <c r="M93" t="b">
        <v>0</v>
      </c>
      <c r="N93" t="s">
        <v>205</v>
      </c>
      <c r="O93">
        <f t="shared" si="4"/>
        <v>48</v>
      </c>
      <c r="P93">
        <f t="shared" si="5"/>
        <v>10999.71</v>
      </c>
      <c r="Q93" t="s">
        <v>2049</v>
      </c>
      <c r="R93" t="s">
        <v>2061</v>
      </c>
      <c r="S93" s="7">
        <f t="shared" si="6"/>
        <v>42588.208333333328</v>
      </c>
      <c r="T93" s="7">
        <f t="shared" si="7"/>
        <v>42616.208333333328</v>
      </c>
    </row>
    <row r="94" spans="1:20" ht="31.5" x14ac:dyDescent="0.25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t="s">
        <v>19</v>
      </c>
      <c r="G94">
        <v>498</v>
      </c>
      <c r="H94" t="s">
        <v>97</v>
      </c>
      <c r="I94" t="s">
        <v>98</v>
      </c>
      <c r="J94">
        <v>1277269200</v>
      </c>
      <c r="K94">
        <v>1277355600</v>
      </c>
      <c r="L94" t="b">
        <v>0</v>
      </c>
      <c r="M94" t="b">
        <v>1</v>
      </c>
      <c r="N94" t="s">
        <v>88</v>
      </c>
      <c r="O94">
        <f t="shared" si="4"/>
        <v>259</v>
      </c>
      <c r="P94">
        <f t="shared" si="5"/>
        <v>10396.59</v>
      </c>
      <c r="Q94" t="s">
        <v>2052</v>
      </c>
      <c r="R94" t="s">
        <v>2053</v>
      </c>
      <c r="S94" s="7">
        <f t="shared" si="6"/>
        <v>40352.208333333336</v>
      </c>
      <c r="T94" s="7">
        <f t="shared" si="7"/>
        <v>40353.208333333336</v>
      </c>
    </row>
    <row r="95" spans="1:20" x14ac:dyDescent="0.25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t="s">
        <v>73</v>
      </c>
      <c r="G95">
        <v>610</v>
      </c>
      <c r="H95" t="s">
        <v>20</v>
      </c>
      <c r="I95" t="s">
        <v>21</v>
      </c>
      <c r="J95">
        <v>1350709200</v>
      </c>
      <c r="K95">
        <v>1351054800</v>
      </c>
      <c r="L95" t="b">
        <v>0</v>
      </c>
      <c r="M95" t="b">
        <v>1</v>
      </c>
      <c r="N95" t="s">
        <v>32</v>
      </c>
      <c r="O95">
        <f t="shared" si="4"/>
        <v>61</v>
      </c>
      <c r="P95">
        <f t="shared" si="5"/>
        <v>10799.51</v>
      </c>
      <c r="Q95" t="s">
        <v>2041</v>
      </c>
      <c r="R95" t="s">
        <v>2042</v>
      </c>
      <c r="S95" s="7">
        <f t="shared" si="6"/>
        <v>41202.208333333336</v>
      </c>
      <c r="T95" s="7">
        <f t="shared" si="7"/>
        <v>41206.208333333336</v>
      </c>
    </row>
    <row r="96" spans="1:20" x14ac:dyDescent="0.25">
      <c r="A96">
        <v>94</v>
      </c>
      <c r="B96" t="s">
        <v>236</v>
      </c>
      <c r="C96" s="3" t="s">
        <v>237</v>
      </c>
      <c r="D96">
        <v>2900</v>
      </c>
      <c r="E96">
        <v>8807</v>
      </c>
      <c r="F96" t="s">
        <v>19</v>
      </c>
      <c r="G96">
        <v>180</v>
      </c>
      <c r="H96" t="s">
        <v>39</v>
      </c>
      <c r="I96" t="s">
        <v>40</v>
      </c>
      <c r="J96">
        <v>1554613200</v>
      </c>
      <c r="K96">
        <v>1555563600</v>
      </c>
      <c r="L96" t="b">
        <v>0</v>
      </c>
      <c r="M96" t="b">
        <v>0</v>
      </c>
      <c r="N96" t="s">
        <v>27</v>
      </c>
      <c r="O96">
        <f t="shared" si="4"/>
        <v>304</v>
      </c>
      <c r="P96">
        <f t="shared" si="5"/>
        <v>4892.78</v>
      </c>
      <c r="Q96" t="s">
        <v>2039</v>
      </c>
      <c r="R96" t="s">
        <v>2040</v>
      </c>
      <c r="S96" s="7">
        <f t="shared" si="6"/>
        <v>43562.208333333328</v>
      </c>
      <c r="T96" s="7">
        <f t="shared" si="7"/>
        <v>43573.208333333328</v>
      </c>
    </row>
    <row r="97" spans="1:20" ht="31.5" x14ac:dyDescent="0.25">
      <c r="A97">
        <v>95</v>
      </c>
      <c r="B97" t="s">
        <v>238</v>
      </c>
      <c r="C97" s="3" t="s">
        <v>239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>
        <v>1571634000</v>
      </c>
      <c r="L97" t="b">
        <v>0</v>
      </c>
      <c r="M97" t="b">
        <v>0</v>
      </c>
      <c r="N97" t="s">
        <v>41</v>
      </c>
      <c r="O97">
        <f t="shared" si="4"/>
        <v>113</v>
      </c>
      <c r="P97">
        <f t="shared" si="5"/>
        <v>3766.67</v>
      </c>
      <c r="Q97" t="s">
        <v>2043</v>
      </c>
      <c r="R97" t="s">
        <v>2044</v>
      </c>
      <c r="S97" s="7">
        <f t="shared" si="6"/>
        <v>43752.208333333328</v>
      </c>
      <c r="T97" s="7">
        <f t="shared" si="7"/>
        <v>43759.208333333328</v>
      </c>
    </row>
    <row r="98" spans="1:20" x14ac:dyDescent="0.25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>
        <v>1300856400</v>
      </c>
      <c r="L98" t="b">
        <v>0</v>
      </c>
      <c r="M98" t="b">
        <v>0</v>
      </c>
      <c r="N98" t="s">
        <v>32</v>
      </c>
      <c r="O98">
        <f t="shared" si="4"/>
        <v>217</v>
      </c>
      <c r="P98">
        <f t="shared" si="5"/>
        <v>6499.91</v>
      </c>
      <c r="Q98" t="s">
        <v>2041</v>
      </c>
      <c r="R98" t="s">
        <v>2042</v>
      </c>
      <c r="S98" s="7">
        <f t="shared" si="6"/>
        <v>40612.25</v>
      </c>
      <c r="T98" s="7">
        <f t="shared" si="7"/>
        <v>40625.208333333336</v>
      </c>
    </row>
    <row r="99" spans="1:20" x14ac:dyDescent="0.25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>
        <v>1439874000</v>
      </c>
      <c r="L99" t="b">
        <v>0</v>
      </c>
      <c r="M99" t="b">
        <v>0</v>
      </c>
      <c r="N99" t="s">
        <v>16</v>
      </c>
      <c r="O99">
        <f t="shared" si="4"/>
        <v>927</v>
      </c>
      <c r="P99">
        <f t="shared" si="5"/>
        <v>10661.06</v>
      </c>
      <c r="Q99" t="s">
        <v>2035</v>
      </c>
      <c r="R99" t="s">
        <v>2036</v>
      </c>
      <c r="S99" s="7">
        <f t="shared" si="6"/>
        <v>42180.208333333328</v>
      </c>
      <c r="T99" s="7">
        <f t="shared" si="7"/>
        <v>42234.208333333328</v>
      </c>
    </row>
    <row r="100" spans="1:20" x14ac:dyDescent="0.25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t="s">
        <v>13</v>
      </c>
      <c r="G100">
        <v>1220</v>
      </c>
      <c r="H100" t="s">
        <v>25</v>
      </c>
      <c r="I100" t="s">
        <v>26</v>
      </c>
      <c r="J100">
        <v>1437973200</v>
      </c>
      <c r="K100">
        <v>1438318800</v>
      </c>
      <c r="L100" t="b">
        <v>0</v>
      </c>
      <c r="M100" t="b">
        <v>0</v>
      </c>
      <c r="N100" t="s">
        <v>88</v>
      </c>
      <c r="O100">
        <f t="shared" si="4"/>
        <v>34</v>
      </c>
      <c r="P100">
        <f t="shared" si="5"/>
        <v>2700.9</v>
      </c>
      <c r="Q100" t="s">
        <v>2052</v>
      </c>
      <c r="R100" t="s">
        <v>2053</v>
      </c>
      <c r="S100" s="7">
        <f t="shared" si="6"/>
        <v>42212.208333333328</v>
      </c>
      <c r="T100" s="7">
        <f t="shared" si="7"/>
        <v>42216.208333333328</v>
      </c>
    </row>
    <row r="101" spans="1:20" x14ac:dyDescent="0.25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>
        <v>1419400800</v>
      </c>
      <c r="L101" t="b">
        <v>0</v>
      </c>
      <c r="M101" t="b">
        <v>0</v>
      </c>
      <c r="N101" t="s">
        <v>32</v>
      </c>
      <c r="O101">
        <f t="shared" si="4"/>
        <v>197</v>
      </c>
      <c r="P101">
        <f t="shared" si="5"/>
        <v>9116.4599999999991</v>
      </c>
      <c r="Q101" t="s">
        <v>2041</v>
      </c>
      <c r="R101" t="s">
        <v>2042</v>
      </c>
      <c r="S101" s="7">
        <f t="shared" si="6"/>
        <v>41968.25</v>
      </c>
      <c r="T101" s="7">
        <f t="shared" si="7"/>
        <v>41997.25</v>
      </c>
    </row>
    <row r="102" spans="1:20" x14ac:dyDescent="0.25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t="s">
        <v>13</v>
      </c>
      <c r="G102">
        <v>1</v>
      </c>
      <c r="H102" t="s">
        <v>20</v>
      </c>
      <c r="I102" t="s">
        <v>21</v>
      </c>
      <c r="J102">
        <v>1319000400</v>
      </c>
      <c r="K102">
        <v>1320555600</v>
      </c>
      <c r="L102" t="b">
        <v>0</v>
      </c>
      <c r="M102" t="b">
        <v>0</v>
      </c>
      <c r="N102" t="s">
        <v>32</v>
      </c>
      <c r="O102">
        <f t="shared" si="4"/>
        <v>1</v>
      </c>
      <c r="P102">
        <f t="shared" si="5"/>
        <v>100</v>
      </c>
      <c r="Q102" t="s">
        <v>2041</v>
      </c>
      <c r="R102" t="s">
        <v>2042</v>
      </c>
      <c r="S102" s="7">
        <f t="shared" si="6"/>
        <v>40835.208333333336</v>
      </c>
      <c r="T102" s="7">
        <f t="shared" si="7"/>
        <v>40853.208333333336</v>
      </c>
    </row>
    <row r="103" spans="1:20" x14ac:dyDescent="0.25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>
        <v>1425103200</v>
      </c>
      <c r="L103" t="b">
        <v>0</v>
      </c>
      <c r="M103" t="b">
        <v>1</v>
      </c>
      <c r="N103" t="s">
        <v>49</v>
      </c>
      <c r="O103">
        <f t="shared" si="4"/>
        <v>1021</v>
      </c>
      <c r="P103">
        <f t="shared" si="5"/>
        <v>5605.49</v>
      </c>
      <c r="Q103" t="s">
        <v>2037</v>
      </c>
      <c r="R103" t="s">
        <v>2045</v>
      </c>
      <c r="S103" s="7">
        <f t="shared" si="6"/>
        <v>42056.25</v>
      </c>
      <c r="T103" s="7">
        <f t="shared" si="7"/>
        <v>42063.25</v>
      </c>
    </row>
    <row r="104" spans="1:20" x14ac:dyDescent="0.25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>
        <v>1526878800</v>
      </c>
      <c r="L104" t="b">
        <v>0</v>
      </c>
      <c r="M104" t="b">
        <v>1</v>
      </c>
      <c r="N104" t="s">
        <v>64</v>
      </c>
      <c r="O104">
        <f t="shared" si="4"/>
        <v>282</v>
      </c>
      <c r="P104">
        <f t="shared" si="5"/>
        <v>3101.79</v>
      </c>
      <c r="Q104" t="s">
        <v>2039</v>
      </c>
      <c r="R104" t="s">
        <v>2048</v>
      </c>
      <c r="S104" s="7">
        <f t="shared" si="6"/>
        <v>43234.208333333328</v>
      </c>
      <c r="T104" s="7">
        <f t="shared" si="7"/>
        <v>43241.208333333328</v>
      </c>
    </row>
    <row r="105" spans="1:20" x14ac:dyDescent="0.25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t="s">
        <v>13</v>
      </c>
      <c r="G105">
        <v>37</v>
      </c>
      <c r="H105" t="s">
        <v>106</v>
      </c>
      <c r="I105" t="s">
        <v>107</v>
      </c>
      <c r="J105">
        <v>1287896400</v>
      </c>
      <c r="K105">
        <v>1288674000</v>
      </c>
      <c r="L105" t="b">
        <v>0</v>
      </c>
      <c r="M105" t="b">
        <v>0</v>
      </c>
      <c r="N105" t="s">
        <v>49</v>
      </c>
      <c r="O105">
        <f t="shared" si="4"/>
        <v>25</v>
      </c>
      <c r="P105">
        <f t="shared" si="5"/>
        <v>6651.35</v>
      </c>
      <c r="Q105" t="s">
        <v>2037</v>
      </c>
      <c r="R105" t="s">
        <v>2045</v>
      </c>
      <c r="S105" s="7">
        <f t="shared" si="6"/>
        <v>40475.208333333336</v>
      </c>
      <c r="T105" s="7">
        <f t="shared" si="7"/>
        <v>40484.208333333336</v>
      </c>
    </row>
    <row r="106" spans="1:20" x14ac:dyDescent="0.25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>
        <v>1495602000</v>
      </c>
      <c r="L106" t="b">
        <v>0</v>
      </c>
      <c r="M106" t="b">
        <v>0</v>
      </c>
      <c r="N106" t="s">
        <v>59</v>
      </c>
      <c r="O106">
        <f t="shared" si="4"/>
        <v>143</v>
      </c>
      <c r="P106">
        <f t="shared" si="5"/>
        <v>8900.52</v>
      </c>
      <c r="Q106" t="s">
        <v>2037</v>
      </c>
      <c r="R106" t="s">
        <v>2047</v>
      </c>
      <c r="S106" s="7">
        <f t="shared" si="6"/>
        <v>42878.208333333328</v>
      </c>
      <c r="T106" s="7">
        <f t="shared" si="7"/>
        <v>42879.208333333328</v>
      </c>
    </row>
    <row r="107" spans="1:20" x14ac:dyDescent="0.25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>
        <v>1366434000</v>
      </c>
      <c r="L107" t="b">
        <v>0</v>
      </c>
      <c r="M107" t="b">
        <v>0</v>
      </c>
      <c r="N107" t="s">
        <v>27</v>
      </c>
      <c r="O107">
        <f t="shared" si="4"/>
        <v>145</v>
      </c>
      <c r="P107">
        <f t="shared" si="5"/>
        <v>10346.32</v>
      </c>
      <c r="Q107" t="s">
        <v>2039</v>
      </c>
      <c r="R107" t="s">
        <v>2040</v>
      </c>
      <c r="S107" s="7">
        <f t="shared" si="6"/>
        <v>41366.208333333336</v>
      </c>
      <c r="T107" s="7">
        <f t="shared" si="7"/>
        <v>41384.208333333336</v>
      </c>
    </row>
    <row r="108" spans="1:20" x14ac:dyDescent="0.25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>
        <v>1568350800</v>
      </c>
      <c r="L108" t="b">
        <v>0</v>
      </c>
      <c r="M108" t="b">
        <v>0</v>
      </c>
      <c r="N108" t="s">
        <v>32</v>
      </c>
      <c r="O108">
        <f t="shared" si="4"/>
        <v>359</v>
      </c>
      <c r="P108">
        <f t="shared" si="5"/>
        <v>9527.89</v>
      </c>
      <c r="Q108" t="s">
        <v>2041</v>
      </c>
      <c r="R108" t="s">
        <v>2042</v>
      </c>
      <c r="S108" s="7">
        <f t="shared" si="6"/>
        <v>43716.208333333328</v>
      </c>
      <c r="T108" s="7">
        <f t="shared" si="7"/>
        <v>43721.208333333328</v>
      </c>
    </row>
    <row r="109" spans="1:20" ht="31.5" x14ac:dyDescent="0.25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>
        <v>1525928400</v>
      </c>
      <c r="L109" t="b">
        <v>0</v>
      </c>
      <c r="M109" t="b">
        <v>1</v>
      </c>
      <c r="N109" t="s">
        <v>32</v>
      </c>
      <c r="O109">
        <f t="shared" si="4"/>
        <v>186</v>
      </c>
      <c r="P109">
        <f t="shared" si="5"/>
        <v>7589.53</v>
      </c>
      <c r="Q109" t="s">
        <v>2041</v>
      </c>
      <c r="R109" t="s">
        <v>2042</v>
      </c>
      <c r="S109" s="7">
        <f t="shared" si="6"/>
        <v>43213.208333333328</v>
      </c>
      <c r="T109" s="7">
        <f t="shared" si="7"/>
        <v>43230.208333333328</v>
      </c>
    </row>
    <row r="110" spans="1:20" ht="31.5" x14ac:dyDescent="0.25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>
        <v>1336885200</v>
      </c>
      <c r="L110" t="b">
        <v>0</v>
      </c>
      <c r="M110" t="b">
        <v>0</v>
      </c>
      <c r="N110" t="s">
        <v>41</v>
      </c>
      <c r="O110">
        <f t="shared" si="4"/>
        <v>595</v>
      </c>
      <c r="P110">
        <f t="shared" si="5"/>
        <v>10757.83</v>
      </c>
      <c r="Q110" t="s">
        <v>2043</v>
      </c>
      <c r="R110" t="s">
        <v>2044</v>
      </c>
      <c r="S110" s="7">
        <f t="shared" si="6"/>
        <v>41005.208333333336</v>
      </c>
      <c r="T110" s="7">
        <f t="shared" si="7"/>
        <v>41042.208333333336</v>
      </c>
    </row>
    <row r="111" spans="1:20" x14ac:dyDescent="0.25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t="s">
        <v>13</v>
      </c>
      <c r="G111">
        <v>60</v>
      </c>
      <c r="H111" t="s">
        <v>20</v>
      </c>
      <c r="I111" t="s">
        <v>21</v>
      </c>
      <c r="J111">
        <v>1389506400</v>
      </c>
      <c r="K111">
        <v>1389679200</v>
      </c>
      <c r="L111" t="b">
        <v>0</v>
      </c>
      <c r="M111" t="b">
        <v>0</v>
      </c>
      <c r="N111" t="s">
        <v>268</v>
      </c>
      <c r="O111">
        <f t="shared" si="4"/>
        <v>59</v>
      </c>
      <c r="P111">
        <f t="shared" si="5"/>
        <v>5131.67</v>
      </c>
      <c r="Q111" t="s">
        <v>2043</v>
      </c>
      <c r="R111" t="s">
        <v>2062</v>
      </c>
      <c r="S111" s="7">
        <f t="shared" si="6"/>
        <v>41651.25</v>
      </c>
      <c r="T111" s="7">
        <f t="shared" si="7"/>
        <v>41653.25</v>
      </c>
    </row>
    <row r="112" spans="1:20" ht="31.5" x14ac:dyDescent="0.25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t="s">
        <v>13</v>
      </c>
      <c r="G112">
        <v>296</v>
      </c>
      <c r="H112" t="s">
        <v>20</v>
      </c>
      <c r="I112" t="s">
        <v>21</v>
      </c>
      <c r="J112">
        <v>1536642000</v>
      </c>
      <c r="K112">
        <v>1538283600</v>
      </c>
      <c r="L112" t="b">
        <v>0</v>
      </c>
      <c r="M112" t="b">
        <v>0</v>
      </c>
      <c r="N112" t="s">
        <v>16</v>
      </c>
      <c r="O112">
        <f t="shared" si="4"/>
        <v>15</v>
      </c>
      <c r="P112">
        <f t="shared" si="5"/>
        <v>7198.31</v>
      </c>
      <c r="Q112" t="s">
        <v>2035</v>
      </c>
      <c r="R112" t="s">
        <v>2036</v>
      </c>
      <c r="S112" s="7">
        <f t="shared" si="6"/>
        <v>43354.208333333328</v>
      </c>
      <c r="T112" s="7">
        <f t="shared" si="7"/>
        <v>43373.208333333328</v>
      </c>
    </row>
    <row r="113" spans="1:20" x14ac:dyDescent="0.25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>
        <v>1348808400</v>
      </c>
      <c r="L113" t="b">
        <v>0</v>
      </c>
      <c r="M113" t="b">
        <v>0</v>
      </c>
      <c r="N113" t="s">
        <v>132</v>
      </c>
      <c r="O113">
        <f t="shared" si="4"/>
        <v>120</v>
      </c>
      <c r="P113">
        <f t="shared" si="5"/>
        <v>10895.41</v>
      </c>
      <c r="Q113" t="s">
        <v>2049</v>
      </c>
      <c r="R113" t="s">
        <v>2058</v>
      </c>
      <c r="S113" s="7">
        <f t="shared" si="6"/>
        <v>41174.208333333336</v>
      </c>
      <c r="T113" s="7">
        <f t="shared" si="7"/>
        <v>41180.208333333336</v>
      </c>
    </row>
    <row r="114" spans="1:20" x14ac:dyDescent="0.25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t="s">
        <v>19</v>
      </c>
      <c r="G114">
        <v>361</v>
      </c>
      <c r="H114" t="s">
        <v>25</v>
      </c>
      <c r="I114" t="s">
        <v>26</v>
      </c>
      <c r="J114">
        <v>1408856400</v>
      </c>
      <c r="K114">
        <v>1410152400</v>
      </c>
      <c r="L114" t="b">
        <v>0</v>
      </c>
      <c r="M114" t="b">
        <v>0</v>
      </c>
      <c r="N114" t="s">
        <v>27</v>
      </c>
      <c r="O114">
        <f t="shared" si="4"/>
        <v>269</v>
      </c>
      <c r="P114">
        <f t="shared" si="5"/>
        <v>3500</v>
      </c>
      <c r="Q114" t="s">
        <v>2039</v>
      </c>
      <c r="R114" t="s">
        <v>2040</v>
      </c>
      <c r="S114" s="7">
        <f t="shared" si="6"/>
        <v>41875.208333333336</v>
      </c>
      <c r="T114" s="7">
        <f t="shared" si="7"/>
        <v>41890.208333333336</v>
      </c>
    </row>
    <row r="115" spans="1:20" x14ac:dyDescent="0.25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>
        <v>1505797200</v>
      </c>
      <c r="L115" t="b">
        <v>0</v>
      </c>
      <c r="M115" t="b">
        <v>0</v>
      </c>
      <c r="N115" t="s">
        <v>16</v>
      </c>
      <c r="O115">
        <f t="shared" si="4"/>
        <v>377</v>
      </c>
      <c r="P115">
        <f t="shared" si="5"/>
        <v>9493.89</v>
      </c>
      <c r="Q115" t="s">
        <v>2035</v>
      </c>
      <c r="R115" t="s">
        <v>2036</v>
      </c>
      <c r="S115" s="7">
        <f t="shared" si="6"/>
        <v>42990.208333333328</v>
      </c>
      <c r="T115" s="7">
        <f t="shared" si="7"/>
        <v>42997.208333333328</v>
      </c>
    </row>
    <row r="116" spans="1:20" x14ac:dyDescent="0.25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>
        <v>1554872400</v>
      </c>
      <c r="L116" t="b">
        <v>0</v>
      </c>
      <c r="M116" t="b">
        <v>1</v>
      </c>
      <c r="N116" t="s">
        <v>64</v>
      </c>
      <c r="O116">
        <f t="shared" si="4"/>
        <v>727</v>
      </c>
      <c r="P116">
        <f t="shared" si="5"/>
        <v>10965.08</v>
      </c>
      <c r="Q116" t="s">
        <v>2039</v>
      </c>
      <c r="R116" t="s">
        <v>2048</v>
      </c>
      <c r="S116" s="7">
        <f t="shared" si="6"/>
        <v>43564.208333333328</v>
      </c>
      <c r="T116" s="7">
        <f t="shared" si="7"/>
        <v>43565.208333333328</v>
      </c>
    </row>
    <row r="117" spans="1:20" x14ac:dyDescent="0.25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t="s">
        <v>13</v>
      </c>
      <c r="G117">
        <v>3304</v>
      </c>
      <c r="H117" t="s">
        <v>106</v>
      </c>
      <c r="I117" t="s">
        <v>107</v>
      </c>
      <c r="J117">
        <v>1510898400</v>
      </c>
      <c r="K117">
        <v>1513922400</v>
      </c>
      <c r="L117" t="b">
        <v>0</v>
      </c>
      <c r="M117" t="b">
        <v>0</v>
      </c>
      <c r="N117" t="s">
        <v>118</v>
      </c>
      <c r="O117">
        <f t="shared" si="4"/>
        <v>87</v>
      </c>
      <c r="P117">
        <f t="shared" si="5"/>
        <v>4400.18</v>
      </c>
      <c r="Q117" t="s">
        <v>2049</v>
      </c>
      <c r="R117" t="s">
        <v>2055</v>
      </c>
      <c r="S117" s="7">
        <f t="shared" si="6"/>
        <v>43056.25</v>
      </c>
      <c r="T117" s="7">
        <f t="shared" si="7"/>
        <v>43091.25</v>
      </c>
    </row>
    <row r="118" spans="1:20" ht="31.5" x14ac:dyDescent="0.25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t="s">
        <v>13</v>
      </c>
      <c r="G118">
        <v>73</v>
      </c>
      <c r="H118" t="s">
        <v>20</v>
      </c>
      <c r="I118" t="s">
        <v>21</v>
      </c>
      <c r="J118">
        <v>1442552400</v>
      </c>
      <c r="K118">
        <v>1442638800</v>
      </c>
      <c r="L118" t="b">
        <v>0</v>
      </c>
      <c r="M118" t="b">
        <v>0</v>
      </c>
      <c r="N118" t="s">
        <v>32</v>
      </c>
      <c r="O118">
        <f t="shared" si="4"/>
        <v>88</v>
      </c>
      <c r="P118">
        <f t="shared" si="5"/>
        <v>8679.4500000000007</v>
      </c>
      <c r="Q118" t="s">
        <v>2041</v>
      </c>
      <c r="R118" t="s">
        <v>2042</v>
      </c>
      <c r="S118" s="7">
        <f t="shared" si="6"/>
        <v>42265.208333333328</v>
      </c>
      <c r="T118" s="7">
        <f t="shared" si="7"/>
        <v>42266.208333333328</v>
      </c>
    </row>
    <row r="119" spans="1:20" x14ac:dyDescent="0.25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>
        <v>1317186000</v>
      </c>
      <c r="L119" t="b">
        <v>0</v>
      </c>
      <c r="M119" t="b">
        <v>0</v>
      </c>
      <c r="N119" t="s">
        <v>268</v>
      </c>
      <c r="O119">
        <f t="shared" si="4"/>
        <v>174</v>
      </c>
      <c r="P119">
        <f t="shared" si="5"/>
        <v>3099.27</v>
      </c>
      <c r="Q119" t="s">
        <v>2043</v>
      </c>
      <c r="R119" t="s">
        <v>2062</v>
      </c>
      <c r="S119" s="7">
        <f t="shared" si="6"/>
        <v>40808.208333333336</v>
      </c>
      <c r="T119" s="7">
        <f t="shared" si="7"/>
        <v>40814.208333333336</v>
      </c>
    </row>
    <row r="120" spans="1:20" x14ac:dyDescent="0.25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>
        <v>1391234400</v>
      </c>
      <c r="L120" t="b">
        <v>0</v>
      </c>
      <c r="M120" t="b">
        <v>0</v>
      </c>
      <c r="N120" t="s">
        <v>121</v>
      </c>
      <c r="O120">
        <f t="shared" si="4"/>
        <v>118</v>
      </c>
      <c r="P120">
        <f t="shared" si="5"/>
        <v>9479.1</v>
      </c>
      <c r="Q120" t="s">
        <v>2056</v>
      </c>
      <c r="R120" t="s">
        <v>2057</v>
      </c>
      <c r="S120" s="7">
        <f t="shared" si="6"/>
        <v>41665.25</v>
      </c>
      <c r="T120" s="7">
        <f t="shared" si="7"/>
        <v>41671.25</v>
      </c>
    </row>
    <row r="121" spans="1:20" ht="31.5" x14ac:dyDescent="0.25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>
        <v>1404363600</v>
      </c>
      <c r="L121" t="b">
        <v>0</v>
      </c>
      <c r="M121" t="b">
        <v>1</v>
      </c>
      <c r="N121" t="s">
        <v>41</v>
      </c>
      <c r="O121">
        <f t="shared" si="4"/>
        <v>215</v>
      </c>
      <c r="P121">
        <f t="shared" si="5"/>
        <v>6979.22</v>
      </c>
      <c r="Q121" t="s">
        <v>2043</v>
      </c>
      <c r="R121" t="s">
        <v>2044</v>
      </c>
      <c r="S121" s="7">
        <f t="shared" si="6"/>
        <v>41806.208333333336</v>
      </c>
      <c r="T121" s="7">
        <f t="shared" si="7"/>
        <v>41823.208333333336</v>
      </c>
    </row>
    <row r="122" spans="1:20" x14ac:dyDescent="0.25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>
        <v>1429592400</v>
      </c>
      <c r="L122" t="b">
        <v>0</v>
      </c>
      <c r="M122" t="b">
        <v>1</v>
      </c>
      <c r="N122" t="s">
        <v>291</v>
      </c>
      <c r="O122">
        <f t="shared" si="4"/>
        <v>149</v>
      </c>
      <c r="P122">
        <f t="shared" si="5"/>
        <v>6300.34</v>
      </c>
      <c r="Q122" t="s">
        <v>2052</v>
      </c>
      <c r="R122" t="s">
        <v>2063</v>
      </c>
      <c r="S122" s="7">
        <f t="shared" si="6"/>
        <v>42111.208333333328</v>
      </c>
      <c r="T122" s="7">
        <f t="shared" si="7"/>
        <v>42115.208333333328</v>
      </c>
    </row>
    <row r="123" spans="1:20" x14ac:dyDescent="0.25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>
        <v>1413608400</v>
      </c>
      <c r="L123" t="b">
        <v>0</v>
      </c>
      <c r="M123" t="b">
        <v>0</v>
      </c>
      <c r="N123" t="s">
        <v>88</v>
      </c>
      <c r="O123">
        <f t="shared" si="4"/>
        <v>219</v>
      </c>
      <c r="P123">
        <f t="shared" si="5"/>
        <v>11003.43</v>
      </c>
      <c r="Q123" t="s">
        <v>2052</v>
      </c>
      <c r="R123" t="s">
        <v>2053</v>
      </c>
      <c r="S123" s="7">
        <f t="shared" si="6"/>
        <v>41917.208333333336</v>
      </c>
      <c r="T123" s="7">
        <f t="shared" si="7"/>
        <v>41930.208333333336</v>
      </c>
    </row>
    <row r="124" spans="1:20" x14ac:dyDescent="0.25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t="s">
        <v>13</v>
      </c>
      <c r="G124">
        <v>3387</v>
      </c>
      <c r="H124" t="s">
        <v>20</v>
      </c>
      <c r="I124" t="s">
        <v>21</v>
      </c>
      <c r="J124">
        <v>1417068000</v>
      </c>
      <c r="K124">
        <v>1419400800</v>
      </c>
      <c r="L124" t="b">
        <v>0</v>
      </c>
      <c r="M124" t="b">
        <v>0</v>
      </c>
      <c r="N124" t="s">
        <v>118</v>
      </c>
      <c r="O124">
        <f t="shared" si="4"/>
        <v>64</v>
      </c>
      <c r="P124">
        <f t="shared" si="5"/>
        <v>2599.79</v>
      </c>
      <c r="Q124" t="s">
        <v>2049</v>
      </c>
      <c r="R124" t="s">
        <v>2055</v>
      </c>
      <c r="S124" s="7">
        <f t="shared" si="6"/>
        <v>41970.25</v>
      </c>
      <c r="T124" s="7">
        <f t="shared" si="7"/>
        <v>41997.25</v>
      </c>
    </row>
    <row r="125" spans="1:20" x14ac:dyDescent="0.25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t="s">
        <v>13</v>
      </c>
      <c r="G125">
        <v>662</v>
      </c>
      <c r="H125" t="s">
        <v>14</v>
      </c>
      <c r="I125" t="s">
        <v>15</v>
      </c>
      <c r="J125">
        <v>1448344800</v>
      </c>
      <c r="K125">
        <v>1448604000</v>
      </c>
      <c r="L125" t="b">
        <v>1</v>
      </c>
      <c r="M125" t="b">
        <v>0</v>
      </c>
      <c r="N125" t="s">
        <v>32</v>
      </c>
      <c r="O125">
        <f t="shared" si="4"/>
        <v>19</v>
      </c>
      <c r="P125">
        <f t="shared" si="5"/>
        <v>4998.79</v>
      </c>
      <c r="Q125" t="s">
        <v>2041</v>
      </c>
      <c r="R125" t="s">
        <v>2042</v>
      </c>
      <c r="S125" s="7">
        <f t="shared" si="6"/>
        <v>42332.25</v>
      </c>
      <c r="T125" s="7">
        <f t="shared" si="7"/>
        <v>42335.25</v>
      </c>
    </row>
    <row r="126" spans="1:20" x14ac:dyDescent="0.25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t="s">
        <v>19</v>
      </c>
      <c r="G126">
        <v>94</v>
      </c>
      <c r="H126" t="s">
        <v>106</v>
      </c>
      <c r="I126" t="s">
        <v>107</v>
      </c>
      <c r="J126">
        <v>1557723600</v>
      </c>
      <c r="K126">
        <v>1562302800</v>
      </c>
      <c r="L126" t="b">
        <v>0</v>
      </c>
      <c r="M126" t="b">
        <v>0</v>
      </c>
      <c r="N126" t="s">
        <v>121</v>
      </c>
      <c r="O126">
        <f t="shared" si="4"/>
        <v>368</v>
      </c>
      <c r="P126">
        <f t="shared" si="5"/>
        <v>10172.34</v>
      </c>
      <c r="Q126" t="s">
        <v>2056</v>
      </c>
      <c r="R126" t="s">
        <v>2057</v>
      </c>
      <c r="S126" s="7">
        <f t="shared" si="6"/>
        <v>43598.208333333328</v>
      </c>
      <c r="T126" s="7">
        <f t="shared" si="7"/>
        <v>43651.208333333328</v>
      </c>
    </row>
    <row r="127" spans="1:20" x14ac:dyDescent="0.25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>
        <v>1537678800</v>
      </c>
      <c r="L127" t="b">
        <v>0</v>
      </c>
      <c r="M127" t="b">
        <v>0</v>
      </c>
      <c r="N127" t="s">
        <v>32</v>
      </c>
      <c r="O127">
        <f t="shared" si="4"/>
        <v>160</v>
      </c>
      <c r="P127">
        <f t="shared" si="5"/>
        <v>4708.33</v>
      </c>
      <c r="Q127" t="s">
        <v>2041</v>
      </c>
      <c r="R127" t="s">
        <v>2042</v>
      </c>
      <c r="S127" s="7">
        <f t="shared" si="6"/>
        <v>43362.208333333328</v>
      </c>
      <c r="T127" s="7">
        <f t="shared" si="7"/>
        <v>43366.208333333328</v>
      </c>
    </row>
    <row r="128" spans="1:20" x14ac:dyDescent="0.25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t="s">
        <v>13</v>
      </c>
      <c r="G128">
        <v>774</v>
      </c>
      <c r="H128" t="s">
        <v>20</v>
      </c>
      <c r="I128" t="s">
        <v>21</v>
      </c>
      <c r="J128">
        <v>1471150800</v>
      </c>
      <c r="K128">
        <v>1473570000</v>
      </c>
      <c r="L128" t="b">
        <v>0</v>
      </c>
      <c r="M128" t="b">
        <v>1</v>
      </c>
      <c r="N128" t="s">
        <v>32</v>
      </c>
      <c r="O128">
        <f t="shared" si="4"/>
        <v>39</v>
      </c>
      <c r="P128">
        <f t="shared" si="5"/>
        <v>8994.44</v>
      </c>
      <c r="Q128" t="s">
        <v>2041</v>
      </c>
      <c r="R128" t="s">
        <v>2042</v>
      </c>
      <c r="S128" s="7">
        <f t="shared" si="6"/>
        <v>42596.208333333328</v>
      </c>
      <c r="T128" s="7">
        <f t="shared" si="7"/>
        <v>42624.208333333328</v>
      </c>
    </row>
    <row r="129" spans="1:20" x14ac:dyDescent="0.25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t="s">
        <v>13</v>
      </c>
      <c r="G129">
        <v>672</v>
      </c>
      <c r="H129" t="s">
        <v>14</v>
      </c>
      <c r="I129" t="s">
        <v>15</v>
      </c>
      <c r="J129">
        <v>1273640400</v>
      </c>
      <c r="K129">
        <v>1273899600</v>
      </c>
      <c r="L129" t="b">
        <v>0</v>
      </c>
      <c r="M129" t="b">
        <v>0</v>
      </c>
      <c r="N129" t="s">
        <v>32</v>
      </c>
      <c r="O129">
        <f t="shared" si="4"/>
        <v>51</v>
      </c>
      <c r="P129">
        <f t="shared" si="5"/>
        <v>7896.88</v>
      </c>
      <c r="Q129" t="s">
        <v>2041</v>
      </c>
      <c r="R129" t="s">
        <v>2042</v>
      </c>
      <c r="S129" s="7">
        <f t="shared" si="6"/>
        <v>40310.208333333336</v>
      </c>
      <c r="T129" s="7">
        <f t="shared" si="7"/>
        <v>40313.208333333336</v>
      </c>
    </row>
    <row r="130" spans="1:20" x14ac:dyDescent="0.25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t="s">
        <v>73</v>
      </c>
      <c r="G130">
        <v>532</v>
      </c>
      <c r="H130" t="s">
        <v>20</v>
      </c>
      <c r="I130" t="s">
        <v>21</v>
      </c>
      <c r="J130">
        <v>1282885200</v>
      </c>
      <c r="K130">
        <v>1284008400</v>
      </c>
      <c r="L130" t="b">
        <v>0</v>
      </c>
      <c r="M130" t="b">
        <v>0</v>
      </c>
      <c r="N130" t="s">
        <v>22</v>
      </c>
      <c r="O130">
        <f t="shared" si="4"/>
        <v>60</v>
      </c>
      <c r="P130">
        <f t="shared" si="5"/>
        <v>8006.77</v>
      </c>
      <c r="Q130" t="s">
        <v>2037</v>
      </c>
      <c r="R130" t="s">
        <v>2038</v>
      </c>
      <c r="S130" s="7">
        <f t="shared" si="6"/>
        <v>40417.208333333336</v>
      </c>
      <c r="T130" s="7">
        <f t="shared" si="7"/>
        <v>40430.208333333336</v>
      </c>
    </row>
    <row r="131" spans="1:20" x14ac:dyDescent="0.25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t="s">
        <v>73</v>
      </c>
      <c r="G131">
        <v>55</v>
      </c>
      <c r="H131" t="s">
        <v>25</v>
      </c>
      <c r="I131" t="s">
        <v>26</v>
      </c>
      <c r="J131">
        <v>1422943200</v>
      </c>
      <c r="K131">
        <v>1425103200</v>
      </c>
      <c r="L131" t="b">
        <v>0</v>
      </c>
      <c r="M131" t="b">
        <v>0</v>
      </c>
      <c r="N131" t="s">
        <v>16</v>
      </c>
      <c r="O131">
        <f t="shared" ref="O131:O194" si="8">ROUND(SUM(E131/D131)*100,0)</f>
        <v>3</v>
      </c>
      <c r="P131">
        <f t="shared" ref="P131:P194" si="9">ROUND(SUM(E131/G131)*100,2)</f>
        <v>8647.27</v>
      </c>
      <c r="Q131" t="s">
        <v>2035</v>
      </c>
      <c r="R131" t="s">
        <v>2036</v>
      </c>
      <c r="S131" s="7">
        <f t="shared" ref="S131:S194" si="10">(((J131/60)/60)/24)+DATE(1970,1,1)</f>
        <v>42038.25</v>
      </c>
      <c r="T131" s="7">
        <f t="shared" ref="T131:T194" si="11">(((K131/60)/60)/24)+DATE(1970,1,1)</f>
        <v>42063.25</v>
      </c>
    </row>
    <row r="132" spans="1:20" x14ac:dyDescent="0.25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t="s">
        <v>19</v>
      </c>
      <c r="G132">
        <v>533</v>
      </c>
      <c r="H132" t="s">
        <v>35</v>
      </c>
      <c r="I132" t="s">
        <v>36</v>
      </c>
      <c r="J132">
        <v>1319605200</v>
      </c>
      <c r="K132">
        <v>1320991200</v>
      </c>
      <c r="L132" t="b">
        <v>0</v>
      </c>
      <c r="M132" t="b">
        <v>0</v>
      </c>
      <c r="N132" t="s">
        <v>52</v>
      </c>
      <c r="O132">
        <f t="shared" si="8"/>
        <v>155</v>
      </c>
      <c r="P132">
        <f t="shared" si="9"/>
        <v>2800.19</v>
      </c>
      <c r="Q132" t="s">
        <v>2043</v>
      </c>
      <c r="R132" t="s">
        <v>2046</v>
      </c>
      <c r="S132" s="7">
        <f t="shared" si="10"/>
        <v>40842.208333333336</v>
      </c>
      <c r="T132" s="7">
        <f t="shared" si="11"/>
        <v>40858.25</v>
      </c>
    </row>
    <row r="133" spans="1:20" ht="31.5" x14ac:dyDescent="0.25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t="s">
        <v>19</v>
      </c>
      <c r="G133">
        <v>2443</v>
      </c>
      <c r="H133" t="s">
        <v>39</v>
      </c>
      <c r="I133" t="s">
        <v>40</v>
      </c>
      <c r="J133">
        <v>1385704800</v>
      </c>
      <c r="K133">
        <v>1386828000</v>
      </c>
      <c r="L133" t="b">
        <v>0</v>
      </c>
      <c r="M133" t="b">
        <v>0</v>
      </c>
      <c r="N133" t="s">
        <v>27</v>
      </c>
      <c r="O133">
        <f t="shared" si="8"/>
        <v>101</v>
      </c>
      <c r="P133">
        <f t="shared" si="9"/>
        <v>6799.67</v>
      </c>
      <c r="Q133" t="s">
        <v>2039</v>
      </c>
      <c r="R133" t="s">
        <v>2040</v>
      </c>
      <c r="S133" s="7">
        <f t="shared" si="10"/>
        <v>41607.25</v>
      </c>
      <c r="T133" s="7">
        <f t="shared" si="11"/>
        <v>41620.25</v>
      </c>
    </row>
    <row r="134" spans="1:20" x14ac:dyDescent="0.25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>
        <v>1517119200</v>
      </c>
      <c r="L134" t="b">
        <v>0</v>
      </c>
      <c r="M134" t="b">
        <v>1</v>
      </c>
      <c r="N134" t="s">
        <v>32</v>
      </c>
      <c r="O134">
        <f t="shared" si="8"/>
        <v>116</v>
      </c>
      <c r="P134">
        <f t="shared" si="9"/>
        <v>4307.87</v>
      </c>
      <c r="Q134" t="s">
        <v>2041</v>
      </c>
      <c r="R134" t="s">
        <v>2042</v>
      </c>
      <c r="S134" s="7">
        <f t="shared" si="10"/>
        <v>43112.25</v>
      </c>
      <c r="T134" s="7">
        <f t="shared" si="11"/>
        <v>43128.25</v>
      </c>
    </row>
    <row r="135" spans="1:20" x14ac:dyDescent="0.25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>
        <v>1315026000</v>
      </c>
      <c r="L135" t="b">
        <v>0</v>
      </c>
      <c r="M135" t="b">
        <v>0</v>
      </c>
      <c r="N135" t="s">
        <v>318</v>
      </c>
      <c r="O135">
        <f t="shared" si="8"/>
        <v>311</v>
      </c>
      <c r="P135">
        <f t="shared" si="9"/>
        <v>8795.6</v>
      </c>
      <c r="Q135" t="s">
        <v>2037</v>
      </c>
      <c r="R135" t="s">
        <v>2064</v>
      </c>
      <c r="S135" s="7">
        <f t="shared" si="10"/>
        <v>40767.208333333336</v>
      </c>
      <c r="T135" s="7">
        <f t="shared" si="11"/>
        <v>40789.208333333336</v>
      </c>
    </row>
    <row r="136" spans="1:20" x14ac:dyDescent="0.25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t="s">
        <v>13</v>
      </c>
      <c r="G136">
        <v>940</v>
      </c>
      <c r="H136" t="s">
        <v>97</v>
      </c>
      <c r="I136" t="s">
        <v>98</v>
      </c>
      <c r="J136">
        <v>1308459600</v>
      </c>
      <c r="K136">
        <v>1312693200</v>
      </c>
      <c r="L136" t="b">
        <v>0</v>
      </c>
      <c r="M136" t="b">
        <v>1</v>
      </c>
      <c r="N136" t="s">
        <v>41</v>
      </c>
      <c r="O136">
        <f t="shared" si="8"/>
        <v>90</v>
      </c>
      <c r="P136">
        <f t="shared" si="9"/>
        <v>9498.7199999999993</v>
      </c>
      <c r="Q136" t="s">
        <v>2043</v>
      </c>
      <c r="R136" t="s">
        <v>2044</v>
      </c>
      <c r="S136" s="7">
        <f t="shared" si="10"/>
        <v>40713.208333333336</v>
      </c>
      <c r="T136" s="7">
        <f t="shared" si="11"/>
        <v>40762.208333333336</v>
      </c>
    </row>
    <row r="137" spans="1:20" x14ac:dyDescent="0.25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t="s">
        <v>13</v>
      </c>
      <c r="G137">
        <v>117</v>
      </c>
      <c r="H137" t="s">
        <v>20</v>
      </c>
      <c r="I137" t="s">
        <v>21</v>
      </c>
      <c r="J137">
        <v>1362636000</v>
      </c>
      <c r="K137">
        <v>1363064400</v>
      </c>
      <c r="L137" t="b">
        <v>0</v>
      </c>
      <c r="M137" t="b">
        <v>1</v>
      </c>
      <c r="N137" t="s">
        <v>32</v>
      </c>
      <c r="O137">
        <f t="shared" si="8"/>
        <v>71</v>
      </c>
      <c r="P137">
        <f t="shared" si="9"/>
        <v>4690.6000000000004</v>
      </c>
      <c r="Q137" t="s">
        <v>2041</v>
      </c>
      <c r="R137" t="s">
        <v>2042</v>
      </c>
      <c r="S137" s="7">
        <f t="shared" si="10"/>
        <v>41340.25</v>
      </c>
      <c r="T137" s="7">
        <f t="shared" si="11"/>
        <v>41345.208333333336</v>
      </c>
    </row>
    <row r="138" spans="1:20" x14ac:dyDescent="0.25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t="s">
        <v>73</v>
      </c>
      <c r="G138">
        <v>58</v>
      </c>
      <c r="H138" t="s">
        <v>20</v>
      </c>
      <c r="I138" t="s">
        <v>21</v>
      </c>
      <c r="J138">
        <v>1402117200</v>
      </c>
      <c r="K138">
        <v>1403154000</v>
      </c>
      <c r="L138" t="b">
        <v>0</v>
      </c>
      <c r="M138" t="b">
        <v>1</v>
      </c>
      <c r="N138" t="s">
        <v>52</v>
      </c>
      <c r="O138">
        <f t="shared" si="8"/>
        <v>3</v>
      </c>
      <c r="P138">
        <f t="shared" si="9"/>
        <v>4691.38</v>
      </c>
      <c r="Q138" t="s">
        <v>2043</v>
      </c>
      <c r="R138" t="s">
        <v>2046</v>
      </c>
      <c r="S138" s="7">
        <f t="shared" si="10"/>
        <v>41797.208333333336</v>
      </c>
      <c r="T138" s="7">
        <f t="shared" si="11"/>
        <v>41809.208333333336</v>
      </c>
    </row>
    <row r="139" spans="1:20" x14ac:dyDescent="0.25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>
        <v>1286859600</v>
      </c>
      <c r="L139" t="b">
        <v>0</v>
      </c>
      <c r="M139" t="b">
        <v>0</v>
      </c>
      <c r="N139" t="s">
        <v>67</v>
      </c>
      <c r="O139">
        <f t="shared" si="8"/>
        <v>262</v>
      </c>
      <c r="P139">
        <f t="shared" si="9"/>
        <v>9424</v>
      </c>
      <c r="Q139" t="s">
        <v>2049</v>
      </c>
      <c r="R139" t="s">
        <v>2050</v>
      </c>
      <c r="S139" s="7">
        <f t="shared" si="10"/>
        <v>40457.208333333336</v>
      </c>
      <c r="T139" s="7">
        <f t="shared" si="11"/>
        <v>40463.208333333336</v>
      </c>
    </row>
    <row r="140" spans="1:20" ht="31.5" x14ac:dyDescent="0.25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t="s">
        <v>13</v>
      </c>
      <c r="G140">
        <v>115</v>
      </c>
      <c r="H140" t="s">
        <v>20</v>
      </c>
      <c r="I140" t="s">
        <v>21</v>
      </c>
      <c r="J140">
        <v>1348808400</v>
      </c>
      <c r="K140">
        <v>1349326800</v>
      </c>
      <c r="L140" t="b">
        <v>0</v>
      </c>
      <c r="M140" t="b">
        <v>0</v>
      </c>
      <c r="N140" t="s">
        <v>291</v>
      </c>
      <c r="O140">
        <f t="shared" si="8"/>
        <v>96</v>
      </c>
      <c r="P140">
        <f t="shared" si="9"/>
        <v>8013.91</v>
      </c>
      <c r="Q140" t="s">
        <v>2052</v>
      </c>
      <c r="R140" t="s">
        <v>2063</v>
      </c>
      <c r="S140" s="7">
        <f t="shared" si="10"/>
        <v>41180.208333333336</v>
      </c>
      <c r="T140" s="7">
        <f t="shared" si="11"/>
        <v>41186.208333333336</v>
      </c>
    </row>
    <row r="141" spans="1:20" x14ac:dyDescent="0.25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t="s">
        <v>13</v>
      </c>
      <c r="G141">
        <v>326</v>
      </c>
      <c r="H141" t="s">
        <v>20</v>
      </c>
      <c r="I141" t="s">
        <v>21</v>
      </c>
      <c r="J141">
        <v>1429592400</v>
      </c>
      <c r="K141">
        <v>1430974800</v>
      </c>
      <c r="L141" t="b">
        <v>0</v>
      </c>
      <c r="M141" t="b">
        <v>1</v>
      </c>
      <c r="N141" t="s">
        <v>64</v>
      </c>
      <c r="O141">
        <f t="shared" si="8"/>
        <v>21</v>
      </c>
      <c r="P141">
        <f t="shared" si="9"/>
        <v>5903.68</v>
      </c>
      <c r="Q141" t="s">
        <v>2039</v>
      </c>
      <c r="R141" t="s">
        <v>2048</v>
      </c>
      <c r="S141" s="7">
        <f t="shared" si="10"/>
        <v>42115.208333333328</v>
      </c>
      <c r="T141" s="7">
        <f t="shared" si="11"/>
        <v>42131.208333333328</v>
      </c>
    </row>
    <row r="142" spans="1:20" ht="31.5" x14ac:dyDescent="0.25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>
        <v>1519970400</v>
      </c>
      <c r="L142" t="b">
        <v>0</v>
      </c>
      <c r="M142" t="b">
        <v>0</v>
      </c>
      <c r="N142" t="s">
        <v>41</v>
      </c>
      <c r="O142">
        <f t="shared" si="8"/>
        <v>223</v>
      </c>
      <c r="P142">
        <f t="shared" si="9"/>
        <v>6598.92</v>
      </c>
      <c r="Q142" t="s">
        <v>2043</v>
      </c>
      <c r="R142" t="s">
        <v>2044</v>
      </c>
      <c r="S142" s="7">
        <f t="shared" si="10"/>
        <v>43156.25</v>
      </c>
      <c r="T142" s="7">
        <f t="shared" si="11"/>
        <v>43161.25</v>
      </c>
    </row>
    <row r="143" spans="1:20" x14ac:dyDescent="0.25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>
        <v>1434603600</v>
      </c>
      <c r="L143" t="b">
        <v>0</v>
      </c>
      <c r="M143" t="b">
        <v>0</v>
      </c>
      <c r="N143" t="s">
        <v>27</v>
      </c>
      <c r="O143">
        <f t="shared" si="8"/>
        <v>102</v>
      </c>
      <c r="P143">
        <f t="shared" si="9"/>
        <v>6099.25</v>
      </c>
      <c r="Q143" t="s">
        <v>2039</v>
      </c>
      <c r="R143" t="s">
        <v>2040</v>
      </c>
      <c r="S143" s="7">
        <f t="shared" si="10"/>
        <v>42167.208333333328</v>
      </c>
      <c r="T143" s="7">
        <f t="shared" si="11"/>
        <v>42173.208333333328</v>
      </c>
    </row>
    <row r="144" spans="1:20" x14ac:dyDescent="0.25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>
        <v>1337230800</v>
      </c>
      <c r="L144" t="b">
        <v>0</v>
      </c>
      <c r="M144" t="b">
        <v>0</v>
      </c>
      <c r="N144" t="s">
        <v>27</v>
      </c>
      <c r="O144">
        <f t="shared" si="8"/>
        <v>230</v>
      </c>
      <c r="P144">
        <f t="shared" si="9"/>
        <v>9830.77</v>
      </c>
      <c r="Q144" t="s">
        <v>2039</v>
      </c>
      <c r="R144" t="s">
        <v>2040</v>
      </c>
      <c r="S144" s="7">
        <f t="shared" si="10"/>
        <v>41005.208333333336</v>
      </c>
      <c r="T144" s="7">
        <f t="shared" si="11"/>
        <v>41046.208333333336</v>
      </c>
    </row>
    <row r="145" spans="1:20" x14ac:dyDescent="0.25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>
        <v>1279429200</v>
      </c>
      <c r="L145" t="b">
        <v>0</v>
      </c>
      <c r="M145" t="b">
        <v>0</v>
      </c>
      <c r="N145" t="s">
        <v>59</v>
      </c>
      <c r="O145">
        <f t="shared" si="8"/>
        <v>136</v>
      </c>
      <c r="P145">
        <f t="shared" si="9"/>
        <v>10460</v>
      </c>
      <c r="Q145" t="s">
        <v>2037</v>
      </c>
      <c r="R145" t="s">
        <v>2047</v>
      </c>
      <c r="S145" s="7">
        <f t="shared" si="10"/>
        <v>40357.208333333336</v>
      </c>
      <c r="T145" s="7">
        <f t="shared" si="11"/>
        <v>40377.208333333336</v>
      </c>
    </row>
    <row r="146" spans="1:20" x14ac:dyDescent="0.25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>
        <v>1561438800</v>
      </c>
      <c r="L146" t="b">
        <v>0</v>
      </c>
      <c r="M146" t="b">
        <v>0</v>
      </c>
      <c r="N146" t="s">
        <v>32</v>
      </c>
      <c r="O146">
        <f t="shared" si="8"/>
        <v>129</v>
      </c>
      <c r="P146">
        <f t="shared" si="9"/>
        <v>8606.67</v>
      </c>
      <c r="Q146" t="s">
        <v>2041</v>
      </c>
      <c r="R146" t="s">
        <v>2042</v>
      </c>
      <c r="S146" s="7">
        <f t="shared" si="10"/>
        <v>43633.208333333328</v>
      </c>
      <c r="T146" s="7">
        <f t="shared" si="11"/>
        <v>43641.208333333328</v>
      </c>
    </row>
    <row r="147" spans="1:20" x14ac:dyDescent="0.25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t="s">
        <v>19</v>
      </c>
      <c r="G147">
        <v>768</v>
      </c>
      <c r="H147" t="s">
        <v>97</v>
      </c>
      <c r="I147" t="s">
        <v>98</v>
      </c>
      <c r="J147">
        <v>1410066000</v>
      </c>
      <c r="K147">
        <v>1410498000</v>
      </c>
      <c r="L147" t="b">
        <v>0</v>
      </c>
      <c r="M147" t="b">
        <v>0</v>
      </c>
      <c r="N147" t="s">
        <v>64</v>
      </c>
      <c r="O147">
        <f t="shared" si="8"/>
        <v>237</v>
      </c>
      <c r="P147">
        <f t="shared" si="9"/>
        <v>7698.96</v>
      </c>
      <c r="Q147" t="s">
        <v>2039</v>
      </c>
      <c r="R147" t="s">
        <v>2048</v>
      </c>
      <c r="S147" s="7">
        <f t="shared" si="10"/>
        <v>41889.208333333336</v>
      </c>
      <c r="T147" s="7">
        <f t="shared" si="11"/>
        <v>41894.208333333336</v>
      </c>
    </row>
    <row r="148" spans="1:20" ht="31.5" x14ac:dyDescent="0.25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t="s">
        <v>73</v>
      </c>
      <c r="G148">
        <v>51</v>
      </c>
      <c r="H148" t="s">
        <v>20</v>
      </c>
      <c r="I148" t="s">
        <v>21</v>
      </c>
      <c r="J148">
        <v>1320732000</v>
      </c>
      <c r="K148">
        <v>1322460000</v>
      </c>
      <c r="L148" t="b">
        <v>0</v>
      </c>
      <c r="M148" t="b">
        <v>0</v>
      </c>
      <c r="N148" t="s">
        <v>32</v>
      </c>
      <c r="O148">
        <f t="shared" si="8"/>
        <v>17</v>
      </c>
      <c r="P148">
        <f t="shared" si="9"/>
        <v>2976.47</v>
      </c>
      <c r="Q148" t="s">
        <v>2041</v>
      </c>
      <c r="R148" t="s">
        <v>2042</v>
      </c>
      <c r="S148" s="7">
        <f t="shared" si="10"/>
        <v>40855.25</v>
      </c>
      <c r="T148" s="7">
        <f t="shared" si="11"/>
        <v>40875.25</v>
      </c>
    </row>
    <row r="149" spans="1:20" x14ac:dyDescent="0.25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>
        <v>1466312400</v>
      </c>
      <c r="L149" t="b">
        <v>0</v>
      </c>
      <c r="M149" t="b">
        <v>1</v>
      </c>
      <c r="N149" t="s">
        <v>32</v>
      </c>
      <c r="O149">
        <f t="shared" si="8"/>
        <v>112</v>
      </c>
      <c r="P149">
        <f t="shared" si="9"/>
        <v>4691.96</v>
      </c>
      <c r="Q149" t="s">
        <v>2041</v>
      </c>
      <c r="R149" t="s">
        <v>2042</v>
      </c>
      <c r="S149" s="7">
        <f t="shared" si="10"/>
        <v>42534.208333333328</v>
      </c>
      <c r="T149" s="7">
        <f t="shared" si="11"/>
        <v>42540.208333333328</v>
      </c>
    </row>
    <row r="150" spans="1:20" x14ac:dyDescent="0.25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>
        <v>1501736400</v>
      </c>
      <c r="L150" t="b">
        <v>0</v>
      </c>
      <c r="M150" t="b">
        <v>0</v>
      </c>
      <c r="N150" t="s">
        <v>64</v>
      </c>
      <c r="O150">
        <f t="shared" si="8"/>
        <v>121</v>
      </c>
      <c r="P150">
        <f t="shared" si="9"/>
        <v>10518.69</v>
      </c>
      <c r="Q150" t="s">
        <v>2039</v>
      </c>
      <c r="R150" t="s">
        <v>2048</v>
      </c>
      <c r="S150" s="7">
        <f t="shared" si="10"/>
        <v>42941.208333333328</v>
      </c>
      <c r="T150" s="7">
        <f t="shared" si="11"/>
        <v>42950.208333333328</v>
      </c>
    </row>
    <row r="151" spans="1:20" x14ac:dyDescent="0.25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>
        <v>1361512800</v>
      </c>
      <c r="L151" t="b">
        <v>0</v>
      </c>
      <c r="M151" t="b">
        <v>0</v>
      </c>
      <c r="N151" t="s">
        <v>59</v>
      </c>
      <c r="O151">
        <f t="shared" si="8"/>
        <v>220</v>
      </c>
      <c r="P151">
        <f t="shared" si="9"/>
        <v>6990.77</v>
      </c>
      <c r="Q151" t="s">
        <v>2037</v>
      </c>
      <c r="R151" t="s">
        <v>2047</v>
      </c>
      <c r="S151" s="7">
        <f t="shared" si="10"/>
        <v>41275.25</v>
      </c>
      <c r="T151" s="7">
        <f t="shared" si="11"/>
        <v>41327.25</v>
      </c>
    </row>
    <row r="152" spans="1:20" x14ac:dyDescent="0.25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t="s">
        <v>13</v>
      </c>
      <c r="G152">
        <v>1</v>
      </c>
      <c r="H152" t="s">
        <v>20</v>
      </c>
      <c r="I152" t="s">
        <v>21</v>
      </c>
      <c r="J152">
        <v>1544940000</v>
      </c>
      <c r="K152">
        <v>1545026400</v>
      </c>
      <c r="L152" t="b">
        <v>0</v>
      </c>
      <c r="M152" t="b">
        <v>0</v>
      </c>
      <c r="N152" t="s">
        <v>22</v>
      </c>
      <c r="O152">
        <f t="shared" si="8"/>
        <v>1</v>
      </c>
      <c r="P152">
        <f t="shared" si="9"/>
        <v>100</v>
      </c>
      <c r="Q152" t="s">
        <v>2037</v>
      </c>
      <c r="R152" t="s">
        <v>2038</v>
      </c>
      <c r="S152" s="7">
        <f t="shared" si="10"/>
        <v>43450.25</v>
      </c>
      <c r="T152" s="7">
        <f t="shared" si="11"/>
        <v>43451.25</v>
      </c>
    </row>
    <row r="153" spans="1:20" x14ac:dyDescent="0.25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t="s">
        <v>13</v>
      </c>
      <c r="G153">
        <v>1467</v>
      </c>
      <c r="H153" t="s">
        <v>20</v>
      </c>
      <c r="I153" t="s">
        <v>21</v>
      </c>
      <c r="J153">
        <v>1402290000</v>
      </c>
      <c r="K153">
        <v>1406696400</v>
      </c>
      <c r="L153" t="b">
        <v>0</v>
      </c>
      <c r="M153" t="b">
        <v>0</v>
      </c>
      <c r="N153" t="s">
        <v>49</v>
      </c>
      <c r="O153">
        <f t="shared" si="8"/>
        <v>64</v>
      </c>
      <c r="P153">
        <f t="shared" si="9"/>
        <v>6001.16</v>
      </c>
      <c r="Q153" t="s">
        <v>2037</v>
      </c>
      <c r="R153" t="s">
        <v>2045</v>
      </c>
      <c r="S153" s="7">
        <f t="shared" si="10"/>
        <v>41799.208333333336</v>
      </c>
      <c r="T153" s="7">
        <f t="shared" si="11"/>
        <v>41850.208333333336</v>
      </c>
    </row>
    <row r="154" spans="1:20" x14ac:dyDescent="0.25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>
        <v>1487916000</v>
      </c>
      <c r="L154" t="b">
        <v>0</v>
      </c>
      <c r="M154" t="b">
        <v>0</v>
      </c>
      <c r="N154" t="s">
        <v>59</v>
      </c>
      <c r="O154">
        <f t="shared" si="8"/>
        <v>423</v>
      </c>
      <c r="P154">
        <f t="shared" si="9"/>
        <v>5200.62</v>
      </c>
      <c r="Q154" t="s">
        <v>2037</v>
      </c>
      <c r="R154" t="s">
        <v>2047</v>
      </c>
      <c r="S154" s="7">
        <f t="shared" si="10"/>
        <v>42783.25</v>
      </c>
      <c r="T154" s="7">
        <f t="shared" si="11"/>
        <v>42790.25</v>
      </c>
    </row>
    <row r="155" spans="1:20" x14ac:dyDescent="0.25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t="s">
        <v>13</v>
      </c>
      <c r="G155">
        <v>5681</v>
      </c>
      <c r="H155" t="s">
        <v>20</v>
      </c>
      <c r="I155" t="s">
        <v>21</v>
      </c>
      <c r="J155">
        <v>1350622800</v>
      </c>
      <c r="K155">
        <v>1351141200</v>
      </c>
      <c r="L155" t="b">
        <v>0</v>
      </c>
      <c r="M155" t="b">
        <v>0</v>
      </c>
      <c r="N155" t="s">
        <v>32</v>
      </c>
      <c r="O155">
        <f t="shared" si="8"/>
        <v>93</v>
      </c>
      <c r="P155">
        <f t="shared" si="9"/>
        <v>3100.02</v>
      </c>
      <c r="Q155" t="s">
        <v>2041</v>
      </c>
      <c r="R155" t="s">
        <v>2042</v>
      </c>
      <c r="S155" s="7">
        <f t="shared" si="10"/>
        <v>41201.208333333336</v>
      </c>
      <c r="T155" s="7">
        <f t="shared" si="11"/>
        <v>41207.208333333336</v>
      </c>
    </row>
    <row r="156" spans="1:20" x14ac:dyDescent="0.25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t="s">
        <v>13</v>
      </c>
      <c r="G156">
        <v>1059</v>
      </c>
      <c r="H156" t="s">
        <v>20</v>
      </c>
      <c r="I156" t="s">
        <v>21</v>
      </c>
      <c r="J156">
        <v>1463029200</v>
      </c>
      <c r="K156">
        <v>1465016400</v>
      </c>
      <c r="L156" t="b">
        <v>0</v>
      </c>
      <c r="M156" t="b">
        <v>1</v>
      </c>
      <c r="N156" t="s">
        <v>59</v>
      </c>
      <c r="O156">
        <f t="shared" si="8"/>
        <v>59</v>
      </c>
      <c r="P156">
        <f t="shared" si="9"/>
        <v>9504.25</v>
      </c>
      <c r="Q156" t="s">
        <v>2037</v>
      </c>
      <c r="R156" t="s">
        <v>2047</v>
      </c>
      <c r="S156" s="7">
        <f t="shared" si="10"/>
        <v>42502.208333333328</v>
      </c>
      <c r="T156" s="7">
        <f t="shared" si="11"/>
        <v>42525.208333333328</v>
      </c>
    </row>
    <row r="157" spans="1:20" x14ac:dyDescent="0.25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t="s">
        <v>13</v>
      </c>
      <c r="G157">
        <v>1194</v>
      </c>
      <c r="H157" t="s">
        <v>20</v>
      </c>
      <c r="I157" t="s">
        <v>21</v>
      </c>
      <c r="J157">
        <v>1269493200</v>
      </c>
      <c r="K157">
        <v>1270789200</v>
      </c>
      <c r="L157" t="b">
        <v>0</v>
      </c>
      <c r="M157" t="b">
        <v>0</v>
      </c>
      <c r="N157" t="s">
        <v>32</v>
      </c>
      <c r="O157">
        <f t="shared" si="8"/>
        <v>65</v>
      </c>
      <c r="P157">
        <f t="shared" si="9"/>
        <v>7596.82</v>
      </c>
      <c r="Q157" t="s">
        <v>2041</v>
      </c>
      <c r="R157" t="s">
        <v>2042</v>
      </c>
      <c r="S157" s="7">
        <f t="shared" si="10"/>
        <v>40262.208333333336</v>
      </c>
      <c r="T157" s="7">
        <f t="shared" si="11"/>
        <v>40277.208333333336</v>
      </c>
    </row>
    <row r="158" spans="1:20" x14ac:dyDescent="0.25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t="s">
        <v>73</v>
      </c>
      <c r="G158">
        <v>379</v>
      </c>
      <c r="H158" t="s">
        <v>25</v>
      </c>
      <c r="I158" t="s">
        <v>26</v>
      </c>
      <c r="J158">
        <v>1570251600</v>
      </c>
      <c r="K158">
        <v>1572325200</v>
      </c>
      <c r="L158" t="b">
        <v>0</v>
      </c>
      <c r="M158" t="b">
        <v>0</v>
      </c>
      <c r="N158" t="s">
        <v>22</v>
      </c>
      <c r="O158">
        <f t="shared" si="8"/>
        <v>74</v>
      </c>
      <c r="P158">
        <f t="shared" si="9"/>
        <v>7101.32</v>
      </c>
      <c r="Q158" t="s">
        <v>2037</v>
      </c>
      <c r="R158" t="s">
        <v>2038</v>
      </c>
      <c r="S158" s="7">
        <f t="shared" si="10"/>
        <v>43743.208333333328</v>
      </c>
      <c r="T158" s="7">
        <f t="shared" si="11"/>
        <v>43767.208333333328</v>
      </c>
    </row>
    <row r="159" spans="1:20" x14ac:dyDescent="0.25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t="s">
        <v>13</v>
      </c>
      <c r="G159">
        <v>30</v>
      </c>
      <c r="H159" t="s">
        <v>25</v>
      </c>
      <c r="I159" t="s">
        <v>26</v>
      </c>
      <c r="J159">
        <v>1388383200</v>
      </c>
      <c r="K159">
        <v>1389420000</v>
      </c>
      <c r="L159" t="b">
        <v>0</v>
      </c>
      <c r="M159" t="b">
        <v>0</v>
      </c>
      <c r="N159" t="s">
        <v>121</v>
      </c>
      <c r="O159">
        <f t="shared" si="8"/>
        <v>53</v>
      </c>
      <c r="P159">
        <f t="shared" si="9"/>
        <v>7373.33</v>
      </c>
      <c r="Q159" t="s">
        <v>2056</v>
      </c>
      <c r="R159" t="s">
        <v>2057</v>
      </c>
      <c r="S159" s="7">
        <f t="shared" si="10"/>
        <v>41638.25</v>
      </c>
      <c r="T159" s="7">
        <f t="shared" si="11"/>
        <v>41650.25</v>
      </c>
    </row>
    <row r="160" spans="1:20" x14ac:dyDescent="0.25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>
        <v>1449640800</v>
      </c>
      <c r="L160" t="b">
        <v>0</v>
      </c>
      <c r="M160" t="b">
        <v>0</v>
      </c>
      <c r="N160" t="s">
        <v>22</v>
      </c>
      <c r="O160">
        <f t="shared" si="8"/>
        <v>221</v>
      </c>
      <c r="P160">
        <f t="shared" si="9"/>
        <v>11317.07</v>
      </c>
      <c r="Q160" t="s">
        <v>2037</v>
      </c>
      <c r="R160" t="s">
        <v>2038</v>
      </c>
      <c r="S160" s="7">
        <f t="shared" si="10"/>
        <v>42346.25</v>
      </c>
      <c r="T160" s="7">
        <f t="shared" si="11"/>
        <v>42347.25</v>
      </c>
    </row>
    <row r="161" spans="1:20" x14ac:dyDescent="0.25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>
        <v>1555218000</v>
      </c>
      <c r="L161" t="b">
        <v>0</v>
      </c>
      <c r="M161" t="b">
        <v>1</v>
      </c>
      <c r="N161" t="s">
        <v>32</v>
      </c>
      <c r="O161">
        <f t="shared" si="8"/>
        <v>100</v>
      </c>
      <c r="P161">
        <f t="shared" si="9"/>
        <v>10500.93</v>
      </c>
      <c r="Q161" t="s">
        <v>2041</v>
      </c>
      <c r="R161" t="s">
        <v>2042</v>
      </c>
      <c r="S161" s="7">
        <f t="shared" si="10"/>
        <v>43551.208333333328</v>
      </c>
      <c r="T161" s="7">
        <f t="shared" si="11"/>
        <v>43569.208333333328</v>
      </c>
    </row>
    <row r="162" spans="1:20" x14ac:dyDescent="0.25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>
        <v>1557723600</v>
      </c>
      <c r="L162" t="b">
        <v>0</v>
      </c>
      <c r="M162" t="b">
        <v>0</v>
      </c>
      <c r="N162" t="s">
        <v>64</v>
      </c>
      <c r="O162">
        <f t="shared" si="8"/>
        <v>162</v>
      </c>
      <c r="P162">
        <f t="shared" si="9"/>
        <v>7917.68</v>
      </c>
      <c r="Q162" t="s">
        <v>2039</v>
      </c>
      <c r="R162" t="s">
        <v>2048</v>
      </c>
      <c r="S162" s="7">
        <f t="shared" si="10"/>
        <v>43582.208333333328</v>
      </c>
      <c r="T162" s="7">
        <f t="shared" si="11"/>
        <v>43598.208333333328</v>
      </c>
    </row>
    <row r="163" spans="1:20" ht="31.5" x14ac:dyDescent="0.25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t="s">
        <v>13</v>
      </c>
      <c r="G163">
        <v>75</v>
      </c>
      <c r="H163" t="s">
        <v>20</v>
      </c>
      <c r="I163" t="s">
        <v>21</v>
      </c>
      <c r="J163">
        <v>1442984400</v>
      </c>
      <c r="K163">
        <v>1443502800</v>
      </c>
      <c r="L163" t="b">
        <v>0</v>
      </c>
      <c r="M163" t="b">
        <v>1</v>
      </c>
      <c r="N163" t="s">
        <v>27</v>
      </c>
      <c r="O163">
        <f t="shared" si="8"/>
        <v>78</v>
      </c>
      <c r="P163">
        <f t="shared" si="9"/>
        <v>5733.33</v>
      </c>
      <c r="Q163" t="s">
        <v>2039</v>
      </c>
      <c r="R163" t="s">
        <v>2040</v>
      </c>
      <c r="S163" s="7">
        <f t="shared" si="10"/>
        <v>42270.208333333328</v>
      </c>
      <c r="T163" s="7">
        <f t="shared" si="11"/>
        <v>42276.208333333328</v>
      </c>
    </row>
    <row r="164" spans="1:20" ht="31.5" x14ac:dyDescent="0.25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t="s">
        <v>19</v>
      </c>
      <c r="G164">
        <v>157</v>
      </c>
      <c r="H164" t="s">
        <v>97</v>
      </c>
      <c r="I164" t="s">
        <v>98</v>
      </c>
      <c r="J164">
        <v>1544248800</v>
      </c>
      <c r="K164">
        <v>1546840800</v>
      </c>
      <c r="L164" t="b">
        <v>0</v>
      </c>
      <c r="M164" t="b">
        <v>0</v>
      </c>
      <c r="N164" t="s">
        <v>22</v>
      </c>
      <c r="O164">
        <f t="shared" si="8"/>
        <v>150</v>
      </c>
      <c r="P164">
        <f t="shared" si="9"/>
        <v>5817.83</v>
      </c>
      <c r="Q164" t="s">
        <v>2037</v>
      </c>
      <c r="R164" t="s">
        <v>2038</v>
      </c>
      <c r="S164" s="7">
        <f t="shared" si="10"/>
        <v>43442.25</v>
      </c>
      <c r="T164" s="7">
        <f t="shared" si="11"/>
        <v>43472.25</v>
      </c>
    </row>
    <row r="165" spans="1:20" x14ac:dyDescent="0.25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>
        <v>1512712800</v>
      </c>
      <c r="L165" t="b">
        <v>0</v>
      </c>
      <c r="M165" t="b">
        <v>1</v>
      </c>
      <c r="N165" t="s">
        <v>121</v>
      </c>
      <c r="O165">
        <f t="shared" si="8"/>
        <v>253</v>
      </c>
      <c r="P165">
        <f t="shared" si="9"/>
        <v>3603.25</v>
      </c>
      <c r="Q165" t="s">
        <v>2056</v>
      </c>
      <c r="R165" t="s">
        <v>2057</v>
      </c>
      <c r="S165" s="7">
        <f t="shared" si="10"/>
        <v>43028.208333333328</v>
      </c>
      <c r="T165" s="7">
        <f t="shared" si="11"/>
        <v>43077.25</v>
      </c>
    </row>
    <row r="166" spans="1:20" x14ac:dyDescent="0.25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>
        <v>1507525200</v>
      </c>
      <c r="L166" t="b">
        <v>0</v>
      </c>
      <c r="M166" t="b">
        <v>0</v>
      </c>
      <c r="N166" t="s">
        <v>32</v>
      </c>
      <c r="O166">
        <f t="shared" si="8"/>
        <v>100</v>
      </c>
      <c r="P166">
        <f t="shared" si="9"/>
        <v>10799.07</v>
      </c>
      <c r="Q166" t="s">
        <v>2041</v>
      </c>
      <c r="R166" t="s">
        <v>2042</v>
      </c>
      <c r="S166" s="7">
        <f t="shared" si="10"/>
        <v>43016.208333333328</v>
      </c>
      <c r="T166" s="7">
        <f t="shared" si="11"/>
        <v>43017.208333333328</v>
      </c>
    </row>
    <row r="167" spans="1:20" x14ac:dyDescent="0.25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>
        <v>1504328400</v>
      </c>
      <c r="L167" t="b">
        <v>0</v>
      </c>
      <c r="M167" t="b">
        <v>0</v>
      </c>
      <c r="N167" t="s">
        <v>27</v>
      </c>
      <c r="O167">
        <f t="shared" si="8"/>
        <v>122</v>
      </c>
      <c r="P167">
        <f t="shared" si="9"/>
        <v>4400.6000000000004</v>
      </c>
      <c r="Q167" t="s">
        <v>2039</v>
      </c>
      <c r="R167" t="s">
        <v>2040</v>
      </c>
      <c r="S167" s="7">
        <f t="shared" si="10"/>
        <v>42948.208333333328</v>
      </c>
      <c r="T167" s="7">
        <f t="shared" si="11"/>
        <v>42980.208333333328</v>
      </c>
    </row>
    <row r="168" spans="1:20" x14ac:dyDescent="0.25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>
        <v>1293343200</v>
      </c>
      <c r="L168" t="b">
        <v>0</v>
      </c>
      <c r="M168" t="b">
        <v>0</v>
      </c>
      <c r="N168" t="s">
        <v>121</v>
      </c>
      <c r="O168">
        <f t="shared" si="8"/>
        <v>137</v>
      </c>
      <c r="P168">
        <f t="shared" si="9"/>
        <v>5507.79</v>
      </c>
      <c r="Q168" t="s">
        <v>2056</v>
      </c>
      <c r="R168" t="s">
        <v>2057</v>
      </c>
      <c r="S168" s="7">
        <f t="shared" si="10"/>
        <v>40534.25</v>
      </c>
      <c r="T168" s="7">
        <f t="shared" si="11"/>
        <v>40538.25</v>
      </c>
    </row>
    <row r="169" spans="1:20" x14ac:dyDescent="0.25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t="s">
        <v>19</v>
      </c>
      <c r="G169">
        <v>146</v>
      </c>
      <c r="H169" t="s">
        <v>25</v>
      </c>
      <c r="I169" t="s">
        <v>26</v>
      </c>
      <c r="J169">
        <v>1370840400</v>
      </c>
      <c r="K169">
        <v>1371704400</v>
      </c>
      <c r="L169" t="b">
        <v>0</v>
      </c>
      <c r="M169" t="b">
        <v>0</v>
      </c>
      <c r="N169" t="s">
        <v>32</v>
      </c>
      <c r="O169">
        <f t="shared" si="8"/>
        <v>416</v>
      </c>
      <c r="P169">
        <f t="shared" si="9"/>
        <v>7400</v>
      </c>
      <c r="Q169" t="s">
        <v>2041</v>
      </c>
      <c r="R169" t="s">
        <v>2042</v>
      </c>
      <c r="S169" s="7">
        <f t="shared" si="10"/>
        <v>41435.208333333336</v>
      </c>
      <c r="T169" s="7">
        <f t="shared" si="11"/>
        <v>41445.208333333336</v>
      </c>
    </row>
    <row r="170" spans="1:20" x14ac:dyDescent="0.25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t="s">
        <v>13</v>
      </c>
      <c r="G170">
        <v>955</v>
      </c>
      <c r="H170" t="s">
        <v>35</v>
      </c>
      <c r="I170" t="s">
        <v>36</v>
      </c>
      <c r="J170">
        <v>1550815200</v>
      </c>
      <c r="K170">
        <v>1552798800</v>
      </c>
      <c r="L170" t="b">
        <v>0</v>
      </c>
      <c r="M170" t="b">
        <v>1</v>
      </c>
      <c r="N170" t="s">
        <v>59</v>
      </c>
      <c r="O170">
        <f t="shared" si="8"/>
        <v>31</v>
      </c>
      <c r="P170">
        <f t="shared" si="9"/>
        <v>4199.6899999999996</v>
      </c>
      <c r="Q170" t="s">
        <v>2037</v>
      </c>
      <c r="R170" t="s">
        <v>2047</v>
      </c>
      <c r="S170" s="7">
        <f t="shared" si="10"/>
        <v>43518.25</v>
      </c>
      <c r="T170" s="7">
        <f t="shared" si="11"/>
        <v>43541.208333333328</v>
      </c>
    </row>
    <row r="171" spans="1:20" x14ac:dyDescent="0.25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>
        <v>1342328400</v>
      </c>
      <c r="L171" t="b">
        <v>0</v>
      </c>
      <c r="M171" t="b">
        <v>1</v>
      </c>
      <c r="N171" t="s">
        <v>99</v>
      </c>
      <c r="O171">
        <f t="shared" si="8"/>
        <v>424</v>
      </c>
      <c r="P171">
        <f t="shared" si="9"/>
        <v>7798.82</v>
      </c>
      <c r="Q171" t="s">
        <v>2043</v>
      </c>
      <c r="R171" t="s">
        <v>2054</v>
      </c>
      <c r="S171" s="7">
        <f t="shared" si="10"/>
        <v>41077.208333333336</v>
      </c>
      <c r="T171" s="7">
        <f t="shared" si="11"/>
        <v>41105.208333333336</v>
      </c>
    </row>
    <row r="172" spans="1:20" x14ac:dyDescent="0.25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t="s">
        <v>13</v>
      </c>
      <c r="G172">
        <v>67</v>
      </c>
      <c r="H172" t="s">
        <v>20</v>
      </c>
      <c r="I172" t="s">
        <v>21</v>
      </c>
      <c r="J172">
        <v>1501736400</v>
      </c>
      <c r="K172">
        <v>1502341200</v>
      </c>
      <c r="L172" t="b">
        <v>0</v>
      </c>
      <c r="M172" t="b">
        <v>0</v>
      </c>
      <c r="N172" t="s">
        <v>59</v>
      </c>
      <c r="O172">
        <f t="shared" si="8"/>
        <v>3</v>
      </c>
      <c r="P172">
        <f t="shared" si="9"/>
        <v>8250.75</v>
      </c>
      <c r="Q172" t="s">
        <v>2037</v>
      </c>
      <c r="R172" t="s">
        <v>2047</v>
      </c>
      <c r="S172" s="7">
        <f t="shared" si="10"/>
        <v>42950.208333333328</v>
      </c>
      <c r="T172" s="7">
        <f t="shared" si="11"/>
        <v>42957.208333333328</v>
      </c>
    </row>
    <row r="173" spans="1:20" ht="31.5" x14ac:dyDescent="0.25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t="s">
        <v>13</v>
      </c>
      <c r="G173">
        <v>5</v>
      </c>
      <c r="H173" t="s">
        <v>20</v>
      </c>
      <c r="I173" t="s">
        <v>21</v>
      </c>
      <c r="J173">
        <v>1395291600</v>
      </c>
      <c r="K173">
        <v>1397192400</v>
      </c>
      <c r="L173" t="b">
        <v>0</v>
      </c>
      <c r="M173" t="b">
        <v>0</v>
      </c>
      <c r="N173" t="s">
        <v>205</v>
      </c>
      <c r="O173">
        <f t="shared" si="8"/>
        <v>11</v>
      </c>
      <c r="P173">
        <f t="shared" si="9"/>
        <v>10420</v>
      </c>
      <c r="Q173" t="s">
        <v>2049</v>
      </c>
      <c r="R173" t="s">
        <v>2061</v>
      </c>
      <c r="S173" s="7">
        <f t="shared" si="10"/>
        <v>41718.208333333336</v>
      </c>
      <c r="T173" s="7">
        <f t="shared" si="11"/>
        <v>41740.208333333336</v>
      </c>
    </row>
    <row r="174" spans="1:20" x14ac:dyDescent="0.25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t="s">
        <v>13</v>
      </c>
      <c r="G174">
        <v>26</v>
      </c>
      <c r="H174" t="s">
        <v>20</v>
      </c>
      <c r="I174" t="s">
        <v>21</v>
      </c>
      <c r="J174">
        <v>1405746000</v>
      </c>
      <c r="K174">
        <v>1407042000</v>
      </c>
      <c r="L174" t="b">
        <v>0</v>
      </c>
      <c r="M174" t="b">
        <v>1</v>
      </c>
      <c r="N174" t="s">
        <v>41</v>
      </c>
      <c r="O174">
        <f t="shared" si="8"/>
        <v>83</v>
      </c>
      <c r="P174">
        <f t="shared" si="9"/>
        <v>2550</v>
      </c>
      <c r="Q174" t="s">
        <v>2043</v>
      </c>
      <c r="R174" t="s">
        <v>2044</v>
      </c>
      <c r="S174" s="7">
        <f t="shared" si="10"/>
        <v>41839.208333333336</v>
      </c>
      <c r="T174" s="7">
        <f t="shared" si="11"/>
        <v>41854.208333333336</v>
      </c>
    </row>
    <row r="175" spans="1:20" x14ac:dyDescent="0.25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>
        <v>1369371600</v>
      </c>
      <c r="L175" t="b">
        <v>0</v>
      </c>
      <c r="M175" t="b">
        <v>0</v>
      </c>
      <c r="N175" t="s">
        <v>32</v>
      </c>
      <c r="O175">
        <f t="shared" si="8"/>
        <v>163</v>
      </c>
      <c r="P175">
        <f t="shared" si="9"/>
        <v>10098.33</v>
      </c>
      <c r="Q175" t="s">
        <v>2041</v>
      </c>
      <c r="R175" t="s">
        <v>2042</v>
      </c>
      <c r="S175" s="7">
        <f t="shared" si="10"/>
        <v>41412.208333333336</v>
      </c>
      <c r="T175" s="7">
        <f t="shared" si="11"/>
        <v>41418.208333333336</v>
      </c>
    </row>
    <row r="176" spans="1:20" x14ac:dyDescent="0.25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>
        <v>1444107600</v>
      </c>
      <c r="L176" t="b">
        <v>0</v>
      </c>
      <c r="M176" t="b">
        <v>1</v>
      </c>
      <c r="N176" t="s">
        <v>64</v>
      </c>
      <c r="O176">
        <f t="shared" si="8"/>
        <v>895</v>
      </c>
      <c r="P176">
        <f t="shared" si="9"/>
        <v>11183.33</v>
      </c>
      <c r="Q176" t="s">
        <v>2039</v>
      </c>
      <c r="R176" t="s">
        <v>2048</v>
      </c>
      <c r="S176" s="7">
        <f t="shared" si="10"/>
        <v>42282.208333333328</v>
      </c>
      <c r="T176" s="7">
        <f t="shared" si="11"/>
        <v>42283.208333333328</v>
      </c>
    </row>
    <row r="177" spans="1:20" x14ac:dyDescent="0.25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t="s">
        <v>13</v>
      </c>
      <c r="G177">
        <v>1130</v>
      </c>
      <c r="H177" t="s">
        <v>20</v>
      </c>
      <c r="I177" t="s">
        <v>21</v>
      </c>
      <c r="J177">
        <v>1472619600</v>
      </c>
      <c r="K177">
        <v>1474261200</v>
      </c>
      <c r="L177" t="b">
        <v>0</v>
      </c>
      <c r="M177" t="b">
        <v>0</v>
      </c>
      <c r="N177" t="s">
        <v>32</v>
      </c>
      <c r="O177">
        <f t="shared" si="8"/>
        <v>26</v>
      </c>
      <c r="P177">
        <f t="shared" si="9"/>
        <v>4199.91</v>
      </c>
      <c r="Q177" t="s">
        <v>2041</v>
      </c>
      <c r="R177" t="s">
        <v>2042</v>
      </c>
      <c r="S177" s="7">
        <f t="shared" si="10"/>
        <v>42613.208333333328</v>
      </c>
      <c r="T177" s="7">
        <f t="shared" si="11"/>
        <v>42632.208333333328</v>
      </c>
    </row>
    <row r="178" spans="1:20" ht="31.5" x14ac:dyDescent="0.25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t="s">
        <v>13</v>
      </c>
      <c r="G178">
        <v>782</v>
      </c>
      <c r="H178" t="s">
        <v>20</v>
      </c>
      <c r="I178" t="s">
        <v>21</v>
      </c>
      <c r="J178">
        <v>1472878800</v>
      </c>
      <c r="K178">
        <v>1473656400</v>
      </c>
      <c r="L178" t="b">
        <v>0</v>
      </c>
      <c r="M178" t="b">
        <v>0</v>
      </c>
      <c r="N178" t="s">
        <v>32</v>
      </c>
      <c r="O178">
        <f t="shared" si="8"/>
        <v>75</v>
      </c>
      <c r="P178">
        <f t="shared" si="9"/>
        <v>11005.12</v>
      </c>
      <c r="Q178" t="s">
        <v>2041</v>
      </c>
      <c r="R178" t="s">
        <v>2042</v>
      </c>
      <c r="S178" s="7">
        <f t="shared" si="10"/>
        <v>42616.208333333328</v>
      </c>
      <c r="T178" s="7">
        <f t="shared" si="11"/>
        <v>42625.208333333328</v>
      </c>
    </row>
    <row r="179" spans="1:20" x14ac:dyDescent="0.25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>
        <v>1291960800</v>
      </c>
      <c r="L179" t="b">
        <v>0</v>
      </c>
      <c r="M179" t="b">
        <v>0</v>
      </c>
      <c r="N179" t="s">
        <v>32</v>
      </c>
      <c r="O179">
        <f t="shared" si="8"/>
        <v>416</v>
      </c>
      <c r="P179">
        <f t="shared" si="9"/>
        <v>5899.71</v>
      </c>
      <c r="Q179" t="s">
        <v>2041</v>
      </c>
      <c r="R179" t="s">
        <v>2042</v>
      </c>
      <c r="S179" s="7">
        <f t="shared" si="10"/>
        <v>40497.25</v>
      </c>
      <c r="T179" s="7">
        <f t="shared" si="11"/>
        <v>40522.25</v>
      </c>
    </row>
    <row r="180" spans="1:20" x14ac:dyDescent="0.25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t="s">
        <v>13</v>
      </c>
      <c r="G180">
        <v>210</v>
      </c>
      <c r="H180" t="s">
        <v>20</v>
      </c>
      <c r="I180" t="s">
        <v>21</v>
      </c>
      <c r="J180">
        <v>1505970000</v>
      </c>
      <c r="K180">
        <v>1506747600</v>
      </c>
      <c r="L180" t="b">
        <v>0</v>
      </c>
      <c r="M180" t="b">
        <v>0</v>
      </c>
      <c r="N180" t="s">
        <v>16</v>
      </c>
      <c r="O180">
        <f t="shared" si="8"/>
        <v>96</v>
      </c>
      <c r="P180">
        <f t="shared" si="9"/>
        <v>3298.57</v>
      </c>
      <c r="Q180" t="s">
        <v>2035</v>
      </c>
      <c r="R180" t="s">
        <v>2036</v>
      </c>
      <c r="S180" s="7">
        <f t="shared" si="10"/>
        <v>42999.208333333328</v>
      </c>
      <c r="T180" s="7">
        <f t="shared" si="11"/>
        <v>43008.208333333328</v>
      </c>
    </row>
    <row r="181" spans="1:20" ht="31.5" x14ac:dyDescent="0.25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t="s">
        <v>19</v>
      </c>
      <c r="G181">
        <v>3537</v>
      </c>
      <c r="H181" t="s">
        <v>14</v>
      </c>
      <c r="I181" t="s">
        <v>15</v>
      </c>
      <c r="J181">
        <v>1363496400</v>
      </c>
      <c r="K181">
        <v>1363582800</v>
      </c>
      <c r="L181" t="b">
        <v>0</v>
      </c>
      <c r="M181" t="b">
        <v>1</v>
      </c>
      <c r="N181" t="s">
        <v>32</v>
      </c>
      <c r="O181">
        <f t="shared" si="8"/>
        <v>358</v>
      </c>
      <c r="P181">
        <f t="shared" si="9"/>
        <v>4500.57</v>
      </c>
      <c r="Q181" t="s">
        <v>2041</v>
      </c>
      <c r="R181" t="s">
        <v>2042</v>
      </c>
      <c r="S181" s="7">
        <f t="shared" si="10"/>
        <v>41350.208333333336</v>
      </c>
      <c r="T181" s="7">
        <f t="shared" si="11"/>
        <v>41351.208333333336</v>
      </c>
    </row>
    <row r="182" spans="1:20" x14ac:dyDescent="0.25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t="s">
        <v>19</v>
      </c>
      <c r="G182">
        <v>2107</v>
      </c>
      <c r="H182" t="s">
        <v>25</v>
      </c>
      <c r="I182" t="s">
        <v>26</v>
      </c>
      <c r="J182">
        <v>1269234000</v>
      </c>
      <c r="K182">
        <v>1269666000</v>
      </c>
      <c r="L182" t="b">
        <v>0</v>
      </c>
      <c r="M182" t="b">
        <v>0</v>
      </c>
      <c r="N182" t="s">
        <v>64</v>
      </c>
      <c r="O182">
        <f t="shared" si="8"/>
        <v>308</v>
      </c>
      <c r="P182">
        <f t="shared" si="9"/>
        <v>8198.2000000000007</v>
      </c>
      <c r="Q182" t="s">
        <v>2039</v>
      </c>
      <c r="R182" t="s">
        <v>2048</v>
      </c>
      <c r="S182" s="7">
        <f t="shared" si="10"/>
        <v>40259.208333333336</v>
      </c>
      <c r="T182" s="7">
        <f t="shared" si="11"/>
        <v>40264.208333333336</v>
      </c>
    </row>
    <row r="183" spans="1:20" x14ac:dyDescent="0.25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t="s">
        <v>13</v>
      </c>
      <c r="G183">
        <v>136</v>
      </c>
      <c r="H183" t="s">
        <v>20</v>
      </c>
      <c r="I183" t="s">
        <v>21</v>
      </c>
      <c r="J183">
        <v>1507093200</v>
      </c>
      <c r="K183">
        <v>1508648400</v>
      </c>
      <c r="L183" t="b">
        <v>0</v>
      </c>
      <c r="M183" t="b">
        <v>0</v>
      </c>
      <c r="N183" t="s">
        <v>27</v>
      </c>
      <c r="O183">
        <f t="shared" si="8"/>
        <v>62</v>
      </c>
      <c r="P183">
        <f t="shared" si="9"/>
        <v>3908.09</v>
      </c>
      <c r="Q183" t="s">
        <v>2039</v>
      </c>
      <c r="R183" t="s">
        <v>2040</v>
      </c>
      <c r="S183" s="7">
        <f t="shared" si="10"/>
        <v>43012.208333333328</v>
      </c>
      <c r="T183" s="7">
        <f t="shared" si="11"/>
        <v>43030.208333333328</v>
      </c>
    </row>
    <row r="184" spans="1:20" ht="31.5" x14ac:dyDescent="0.25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t="s">
        <v>19</v>
      </c>
      <c r="G184">
        <v>3318</v>
      </c>
      <c r="H184" t="s">
        <v>35</v>
      </c>
      <c r="I184" t="s">
        <v>36</v>
      </c>
      <c r="J184">
        <v>1560574800</v>
      </c>
      <c r="K184">
        <v>1561957200</v>
      </c>
      <c r="L184" t="b">
        <v>0</v>
      </c>
      <c r="M184" t="b">
        <v>0</v>
      </c>
      <c r="N184" t="s">
        <v>32</v>
      </c>
      <c r="O184">
        <f t="shared" si="8"/>
        <v>722</v>
      </c>
      <c r="P184">
        <f t="shared" si="9"/>
        <v>5899.64</v>
      </c>
      <c r="Q184" t="s">
        <v>2041</v>
      </c>
      <c r="R184" t="s">
        <v>2042</v>
      </c>
      <c r="S184" s="7">
        <f t="shared" si="10"/>
        <v>43631.208333333328</v>
      </c>
      <c r="T184" s="7">
        <f t="shared" si="11"/>
        <v>43647.208333333328</v>
      </c>
    </row>
    <row r="185" spans="1:20" ht="31.5" x14ac:dyDescent="0.25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t="s">
        <v>13</v>
      </c>
      <c r="G185">
        <v>86</v>
      </c>
      <c r="H185" t="s">
        <v>14</v>
      </c>
      <c r="I185" t="s">
        <v>15</v>
      </c>
      <c r="J185">
        <v>1284008400</v>
      </c>
      <c r="K185">
        <v>1285131600</v>
      </c>
      <c r="L185" t="b">
        <v>0</v>
      </c>
      <c r="M185" t="b">
        <v>0</v>
      </c>
      <c r="N185" t="s">
        <v>22</v>
      </c>
      <c r="O185">
        <f t="shared" si="8"/>
        <v>69</v>
      </c>
      <c r="P185">
        <f t="shared" si="9"/>
        <v>4098.84</v>
      </c>
      <c r="Q185" t="s">
        <v>2037</v>
      </c>
      <c r="R185" t="s">
        <v>2038</v>
      </c>
      <c r="S185" s="7">
        <f t="shared" si="10"/>
        <v>40430.208333333336</v>
      </c>
      <c r="T185" s="7">
        <f t="shared" si="11"/>
        <v>40443.208333333336</v>
      </c>
    </row>
    <row r="186" spans="1:20" x14ac:dyDescent="0.25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>
        <v>1556946000</v>
      </c>
      <c r="L186" t="b">
        <v>0</v>
      </c>
      <c r="M186" t="b">
        <v>0</v>
      </c>
      <c r="N186" t="s">
        <v>32</v>
      </c>
      <c r="O186">
        <f t="shared" si="8"/>
        <v>293</v>
      </c>
      <c r="P186">
        <f t="shared" si="9"/>
        <v>3102.94</v>
      </c>
      <c r="Q186" t="s">
        <v>2041</v>
      </c>
      <c r="R186" t="s">
        <v>2042</v>
      </c>
      <c r="S186" s="7">
        <f t="shared" si="10"/>
        <v>43588.208333333328</v>
      </c>
      <c r="T186" s="7">
        <f t="shared" si="11"/>
        <v>43589.208333333328</v>
      </c>
    </row>
    <row r="187" spans="1:20" x14ac:dyDescent="0.25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t="s">
        <v>13</v>
      </c>
      <c r="G187">
        <v>19</v>
      </c>
      <c r="H187" t="s">
        <v>20</v>
      </c>
      <c r="I187" t="s">
        <v>21</v>
      </c>
      <c r="J187">
        <v>1526187600</v>
      </c>
      <c r="K187">
        <v>1527138000</v>
      </c>
      <c r="L187" t="b">
        <v>0</v>
      </c>
      <c r="M187" t="b">
        <v>0</v>
      </c>
      <c r="N187" t="s">
        <v>268</v>
      </c>
      <c r="O187">
        <f t="shared" si="8"/>
        <v>72</v>
      </c>
      <c r="P187">
        <f t="shared" si="9"/>
        <v>3778.95</v>
      </c>
      <c r="Q187" t="s">
        <v>2043</v>
      </c>
      <c r="R187" t="s">
        <v>2062</v>
      </c>
      <c r="S187" s="7">
        <f t="shared" si="10"/>
        <v>43233.208333333328</v>
      </c>
      <c r="T187" s="7">
        <f t="shared" si="11"/>
        <v>43244.208333333328</v>
      </c>
    </row>
    <row r="188" spans="1:20" x14ac:dyDescent="0.25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t="s">
        <v>13</v>
      </c>
      <c r="G188">
        <v>886</v>
      </c>
      <c r="H188" t="s">
        <v>20</v>
      </c>
      <c r="I188" t="s">
        <v>21</v>
      </c>
      <c r="J188">
        <v>1400821200</v>
      </c>
      <c r="K188">
        <v>1402117200</v>
      </c>
      <c r="L188" t="b">
        <v>0</v>
      </c>
      <c r="M188" t="b">
        <v>0</v>
      </c>
      <c r="N188" t="s">
        <v>32</v>
      </c>
      <c r="O188">
        <f t="shared" si="8"/>
        <v>32</v>
      </c>
      <c r="P188">
        <f t="shared" si="9"/>
        <v>3200.68</v>
      </c>
      <c r="Q188" t="s">
        <v>2041</v>
      </c>
      <c r="R188" t="s">
        <v>2042</v>
      </c>
      <c r="S188" s="7">
        <f t="shared" si="10"/>
        <v>41782.208333333336</v>
      </c>
      <c r="T188" s="7">
        <f t="shared" si="11"/>
        <v>41797.208333333336</v>
      </c>
    </row>
    <row r="189" spans="1:20" x14ac:dyDescent="0.25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t="s">
        <v>19</v>
      </c>
      <c r="G189">
        <v>1442</v>
      </c>
      <c r="H189" t="s">
        <v>14</v>
      </c>
      <c r="I189" t="s">
        <v>15</v>
      </c>
      <c r="J189">
        <v>1361599200</v>
      </c>
      <c r="K189">
        <v>1364014800</v>
      </c>
      <c r="L189" t="b">
        <v>0</v>
      </c>
      <c r="M189" t="b">
        <v>1</v>
      </c>
      <c r="N189" t="s">
        <v>99</v>
      </c>
      <c r="O189">
        <f t="shared" si="8"/>
        <v>230</v>
      </c>
      <c r="P189">
        <f t="shared" si="9"/>
        <v>9596.67</v>
      </c>
      <c r="Q189" t="s">
        <v>2043</v>
      </c>
      <c r="R189" t="s">
        <v>2054</v>
      </c>
      <c r="S189" s="7">
        <f t="shared" si="10"/>
        <v>41328.25</v>
      </c>
      <c r="T189" s="7">
        <f t="shared" si="11"/>
        <v>41356.208333333336</v>
      </c>
    </row>
    <row r="190" spans="1:20" x14ac:dyDescent="0.25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t="s">
        <v>13</v>
      </c>
      <c r="G190">
        <v>35</v>
      </c>
      <c r="H190" t="s">
        <v>106</v>
      </c>
      <c r="I190" t="s">
        <v>107</v>
      </c>
      <c r="J190">
        <v>1417500000</v>
      </c>
      <c r="K190">
        <v>1417586400</v>
      </c>
      <c r="L190" t="b">
        <v>0</v>
      </c>
      <c r="M190" t="b">
        <v>0</v>
      </c>
      <c r="N190" t="s">
        <v>32</v>
      </c>
      <c r="O190">
        <f t="shared" si="8"/>
        <v>32</v>
      </c>
      <c r="P190">
        <f t="shared" si="9"/>
        <v>7500</v>
      </c>
      <c r="Q190" t="s">
        <v>2041</v>
      </c>
      <c r="R190" t="s">
        <v>2042</v>
      </c>
      <c r="S190" s="7">
        <f t="shared" si="10"/>
        <v>41975.25</v>
      </c>
      <c r="T190" s="7">
        <f t="shared" si="11"/>
        <v>41976.25</v>
      </c>
    </row>
    <row r="191" spans="1:20" x14ac:dyDescent="0.25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t="s">
        <v>73</v>
      </c>
      <c r="G191">
        <v>441</v>
      </c>
      <c r="H191" t="s">
        <v>20</v>
      </c>
      <c r="I191" t="s">
        <v>21</v>
      </c>
      <c r="J191">
        <v>1457071200</v>
      </c>
      <c r="K191">
        <v>1457071200</v>
      </c>
      <c r="L191" t="b">
        <v>0</v>
      </c>
      <c r="M191" t="b">
        <v>0</v>
      </c>
      <c r="N191" t="s">
        <v>32</v>
      </c>
      <c r="O191">
        <f t="shared" si="8"/>
        <v>24</v>
      </c>
      <c r="P191">
        <f t="shared" si="9"/>
        <v>10204.99</v>
      </c>
      <c r="Q191" t="s">
        <v>2041</v>
      </c>
      <c r="R191" t="s">
        <v>2042</v>
      </c>
      <c r="S191" s="7">
        <f t="shared" si="10"/>
        <v>42433.25</v>
      </c>
      <c r="T191" s="7">
        <f t="shared" si="11"/>
        <v>42433.25</v>
      </c>
    </row>
    <row r="192" spans="1:20" x14ac:dyDescent="0.25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t="s">
        <v>13</v>
      </c>
      <c r="G192">
        <v>24</v>
      </c>
      <c r="H192" t="s">
        <v>20</v>
      </c>
      <c r="I192" t="s">
        <v>21</v>
      </c>
      <c r="J192">
        <v>1370322000</v>
      </c>
      <c r="K192">
        <v>1370408400</v>
      </c>
      <c r="L192" t="b">
        <v>0</v>
      </c>
      <c r="M192" t="b">
        <v>1</v>
      </c>
      <c r="N192" t="s">
        <v>32</v>
      </c>
      <c r="O192">
        <f t="shared" si="8"/>
        <v>69</v>
      </c>
      <c r="P192">
        <f t="shared" si="9"/>
        <v>10575</v>
      </c>
      <c r="Q192" t="s">
        <v>2041</v>
      </c>
      <c r="R192" t="s">
        <v>2042</v>
      </c>
      <c r="S192" s="7">
        <f t="shared" si="10"/>
        <v>41429.208333333336</v>
      </c>
      <c r="T192" s="7">
        <f t="shared" si="11"/>
        <v>41430.208333333336</v>
      </c>
    </row>
    <row r="193" spans="1:20" x14ac:dyDescent="0.25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t="s">
        <v>13</v>
      </c>
      <c r="G193">
        <v>86</v>
      </c>
      <c r="H193" t="s">
        <v>106</v>
      </c>
      <c r="I193" t="s">
        <v>107</v>
      </c>
      <c r="J193">
        <v>1552366800</v>
      </c>
      <c r="K193">
        <v>1552626000</v>
      </c>
      <c r="L193" t="b">
        <v>0</v>
      </c>
      <c r="M193" t="b">
        <v>0</v>
      </c>
      <c r="N193" t="s">
        <v>32</v>
      </c>
      <c r="O193">
        <f t="shared" si="8"/>
        <v>38</v>
      </c>
      <c r="P193">
        <f t="shared" si="9"/>
        <v>3706.98</v>
      </c>
      <c r="Q193" t="s">
        <v>2041</v>
      </c>
      <c r="R193" t="s">
        <v>2042</v>
      </c>
      <c r="S193" s="7">
        <f t="shared" si="10"/>
        <v>43536.208333333328</v>
      </c>
      <c r="T193" s="7">
        <f t="shared" si="11"/>
        <v>43539.208333333328</v>
      </c>
    </row>
    <row r="194" spans="1:20" x14ac:dyDescent="0.25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t="s">
        <v>13</v>
      </c>
      <c r="G194">
        <v>243</v>
      </c>
      <c r="H194" t="s">
        <v>20</v>
      </c>
      <c r="I194" t="s">
        <v>21</v>
      </c>
      <c r="J194">
        <v>1403845200</v>
      </c>
      <c r="K194">
        <v>1404190800</v>
      </c>
      <c r="L194" t="b">
        <v>0</v>
      </c>
      <c r="M194" t="b">
        <v>0</v>
      </c>
      <c r="N194" t="s">
        <v>22</v>
      </c>
      <c r="O194">
        <f t="shared" si="8"/>
        <v>20</v>
      </c>
      <c r="P194">
        <f t="shared" si="9"/>
        <v>3504.94</v>
      </c>
      <c r="Q194" t="s">
        <v>2037</v>
      </c>
      <c r="R194" t="s">
        <v>2038</v>
      </c>
      <c r="S194" s="7">
        <f t="shared" si="10"/>
        <v>41817.208333333336</v>
      </c>
      <c r="T194" s="7">
        <f t="shared" si="11"/>
        <v>41821.208333333336</v>
      </c>
    </row>
    <row r="195" spans="1:20" x14ac:dyDescent="0.25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t="s">
        <v>13</v>
      </c>
      <c r="G195">
        <v>65</v>
      </c>
      <c r="H195" t="s">
        <v>20</v>
      </c>
      <c r="I195" t="s">
        <v>21</v>
      </c>
      <c r="J195">
        <v>1523163600</v>
      </c>
      <c r="K195">
        <v>1523509200</v>
      </c>
      <c r="L195" t="b">
        <v>1</v>
      </c>
      <c r="M195" t="b">
        <v>0</v>
      </c>
      <c r="N195" t="s">
        <v>59</v>
      </c>
      <c r="O195">
        <f t="shared" ref="O195:O258" si="12">ROUND(SUM(E195/D195)*100,0)</f>
        <v>46</v>
      </c>
      <c r="P195">
        <f t="shared" ref="P195:P258" si="13">ROUND(SUM(E195/G195)*100,2)</f>
        <v>4633.8500000000004</v>
      </c>
      <c r="Q195" t="s">
        <v>2037</v>
      </c>
      <c r="R195" t="s">
        <v>2047</v>
      </c>
      <c r="S195" s="7">
        <f t="shared" ref="S195:S258" si="14">(((J195/60)/60)/24)+DATE(1970,1,1)</f>
        <v>43198.208333333328</v>
      </c>
      <c r="T195" s="7">
        <f t="shared" ref="T195:T258" si="15">(((K195/60)/60)/24)+DATE(1970,1,1)</f>
        <v>43202.208333333328</v>
      </c>
    </row>
    <row r="196" spans="1:20" x14ac:dyDescent="0.25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>
        <v>1443589200</v>
      </c>
      <c r="L196" t="b">
        <v>0</v>
      </c>
      <c r="M196" t="b">
        <v>0</v>
      </c>
      <c r="N196" t="s">
        <v>147</v>
      </c>
      <c r="O196">
        <f t="shared" si="12"/>
        <v>123</v>
      </c>
      <c r="P196">
        <f t="shared" si="13"/>
        <v>6917.46</v>
      </c>
      <c r="Q196" t="s">
        <v>2037</v>
      </c>
      <c r="R196" t="s">
        <v>2059</v>
      </c>
      <c r="S196" s="7">
        <f t="shared" si="14"/>
        <v>42261.208333333328</v>
      </c>
      <c r="T196" s="7">
        <f t="shared" si="15"/>
        <v>42277.208333333328</v>
      </c>
    </row>
    <row r="197" spans="1:20" x14ac:dyDescent="0.25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>
        <v>1533445200</v>
      </c>
      <c r="L197" t="b">
        <v>0</v>
      </c>
      <c r="M197" t="b">
        <v>0</v>
      </c>
      <c r="N197" t="s">
        <v>49</v>
      </c>
      <c r="O197">
        <f t="shared" si="12"/>
        <v>362</v>
      </c>
      <c r="P197">
        <f t="shared" si="13"/>
        <v>10907.82</v>
      </c>
      <c r="Q197" t="s">
        <v>2037</v>
      </c>
      <c r="R197" t="s">
        <v>2045</v>
      </c>
      <c r="S197" s="7">
        <f t="shared" si="14"/>
        <v>43310.208333333328</v>
      </c>
      <c r="T197" s="7">
        <f t="shared" si="15"/>
        <v>43317.208333333328</v>
      </c>
    </row>
    <row r="198" spans="1:20" x14ac:dyDescent="0.25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t="s">
        <v>13</v>
      </c>
      <c r="G198">
        <v>100</v>
      </c>
      <c r="H198" t="s">
        <v>35</v>
      </c>
      <c r="I198" t="s">
        <v>36</v>
      </c>
      <c r="J198">
        <v>1472878800</v>
      </c>
      <c r="K198">
        <v>1474520400</v>
      </c>
      <c r="L198" t="b">
        <v>0</v>
      </c>
      <c r="M198" t="b">
        <v>0</v>
      </c>
      <c r="N198" t="s">
        <v>64</v>
      </c>
      <c r="O198">
        <f t="shared" si="12"/>
        <v>63</v>
      </c>
      <c r="P198">
        <f t="shared" si="13"/>
        <v>5178</v>
      </c>
      <c r="Q198" t="s">
        <v>2039</v>
      </c>
      <c r="R198" t="s">
        <v>2048</v>
      </c>
      <c r="S198" s="7">
        <f t="shared" si="14"/>
        <v>42616.208333333328</v>
      </c>
      <c r="T198" s="7">
        <f t="shared" si="15"/>
        <v>42635.208333333328</v>
      </c>
    </row>
    <row r="199" spans="1:20" x14ac:dyDescent="0.25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>
        <v>1499403600</v>
      </c>
      <c r="L199" t="b">
        <v>0</v>
      </c>
      <c r="M199" t="b">
        <v>0</v>
      </c>
      <c r="N199" t="s">
        <v>52</v>
      </c>
      <c r="O199">
        <f t="shared" si="12"/>
        <v>298</v>
      </c>
      <c r="P199">
        <f t="shared" si="13"/>
        <v>8201.01</v>
      </c>
      <c r="Q199" t="s">
        <v>2043</v>
      </c>
      <c r="R199" t="s">
        <v>2046</v>
      </c>
      <c r="S199" s="7">
        <f t="shared" si="14"/>
        <v>42909.208333333328</v>
      </c>
      <c r="T199" s="7">
        <f t="shared" si="15"/>
        <v>42923.208333333328</v>
      </c>
    </row>
    <row r="200" spans="1:20" x14ac:dyDescent="0.25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t="s">
        <v>13</v>
      </c>
      <c r="G200">
        <v>168</v>
      </c>
      <c r="H200" t="s">
        <v>20</v>
      </c>
      <c r="I200" t="s">
        <v>21</v>
      </c>
      <c r="J200">
        <v>1281070800</v>
      </c>
      <c r="K200">
        <v>1283576400</v>
      </c>
      <c r="L200" t="b">
        <v>0</v>
      </c>
      <c r="M200" t="b">
        <v>0</v>
      </c>
      <c r="N200" t="s">
        <v>49</v>
      </c>
      <c r="O200">
        <f t="shared" si="12"/>
        <v>10</v>
      </c>
      <c r="P200">
        <f t="shared" si="13"/>
        <v>3595.83</v>
      </c>
      <c r="Q200" t="s">
        <v>2037</v>
      </c>
      <c r="R200" t="s">
        <v>2045</v>
      </c>
      <c r="S200" s="7">
        <f t="shared" si="14"/>
        <v>40396.208333333336</v>
      </c>
      <c r="T200" s="7">
        <f t="shared" si="15"/>
        <v>40425.208333333336</v>
      </c>
    </row>
    <row r="201" spans="1:20" x14ac:dyDescent="0.25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t="s">
        <v>13</v>
      </c>
      <c r="G201">
        <v>13</v>
      </c>
      <c r="H201" t="s">
        <v>20</v>
      </c>
      <c r="I201" t="s">
        <v>21</v>
      </c>
      <c r="J201">
        <v>1436245200</v>
      </c>
      <c r="K201">
        <v>1436590800</v>
      </c>
      <c r="L201" t="b">
        <v>0</v>
      </c>
      <c r="M201" t="b">
        <v>0</v>
      </c>
      <c r="N201" t="s">
        <v>22</v>
      </c>
      <c r="O201">
        <f t="shared" si="12"/>
        <v>54</v>
      </c>
      <c r="P201">
        <f t="shared" si="13"/>
        <v>7446.15</v>
      </c>
      <c r="Q201" t="s">
        <v>2037</v>
      </c>
      <c r="R201" t="s">
        <v>2038</v>
      </c>
      <c r="S201" s="7">
        <f t="shared" si="14"/>
        <v>42192.208333333328</v>
      </c>
      <c r="T201" s="7">
        <f t="shared" si="15"/>
        <v>42196.208333333328</v>
      </c>
    </row>
    <row r="202" spans="1:20" x14ac:dyDescent="0.25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t="s">
        <v>13</v>
      </c>
      <c r="G202">
        <v>1</v>
      </c>
      <c r="H202" t="s">
        <v>14</v>
      </c>
      <c r="I202" t="s">
        <v>15</v>
      </c>
      <c r="J202">
        <v>1269493200</v>
      </c>
      <c r="K202">
        <v>1270443600</v>
      </c>
      <c r="L202" t="b">
        <v>0</v>
      </c>
      <c r="M202" t="b">
        <v>0</v>
      </c>
      <c r="N202" t="s">
        <v>32</v>
      </c>
      <c r="O202">
        <f t="shared" si="12"/>
        <v>2</v>
      </c>
      <c r="P202">
        <f t="shared" si="13"/>
        <v>200</v>
      </c>
      <c r="Q202" t="s">
        <v>2041</v>
      </c>
      <c r="R202" t="s">
        <v>2042</v>
      </c>
      <c r="S202" s="7">
        <f t="shared" si="14"/>
        <v>40262.208333333336</v>
      </c>
      <c r="T202" s="7">
        <f t="shared" si="15"/>
        <v>40273.208333333336</v>
      </c>
    </row>
    <row r="203" spans="1:20" x14ac:dyDescent="0.25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>
        <v>1407819600</v>
      </c>
      <c r="L203" t="b">
        <v>0</v>
      </c>
      <c r="M203" t="b">
        <v>0</v>
      </c>
      <c r="N203" t="s">
        <v>27</v>
      </c>
      <c r="O203">
        <f t="shared" si="12"/>
        <v>681</v>
      </c>
      <c r="P203">
        <f t="shared" si="13"/>
        <v>9111.4599999999991</v>
      </c>
      <c r="Q203" t="s">
        <v>2039</v>
      </c>
      <c r="R203" t="s">
        <v>2040</v>
      </c>
      <c r="S203" s="7">
        <f t="shared" si="14"/>
        <v>41845.208333333336</v>
      </c>
      <c r="T203" s="7">
        <f t="shared" si="15"/>
        <v>41863.208333333336</v>
      </c>
    </row>
    <row r="204" spans="1:20" x14ac:dyDescent="0.25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t="s">
        <v>73</v>
      </c>
      <c r="G204">
        <v>82</v>
      </c>
      <c r="H204" t="s">
        <v>20</v>
      </c>
      <c r="I204" t="s">
        <v>21</v>
      </c>
      <c r="J204">
        <v>1317531600</v>
      </c>
      <c r="K204">
        <v>1317877200</v>
      </c>
      <c r="L204" t="b">
        <v>0</v>
      </c>
      <c r="M204" t="b">
        <v>0</v>
      </c>
      <c r="N204" t="s">
        <v>16</v>
      </c>
      <c r="O204">
        <f t="shared" si="12"/>
        <v>79</v>
      </c>
      <c r="P204">
        <f t="shared" si="13"/>
        <v>7979.27</v>
      </c>
      <c r="Q204" t="s">
        <v>2035</v>
      </c>
      <c r="R204" t="s">
        <v>2036</v>
      </c>
      <c r="S204" s="7">
        <f t="shared" si="14"/>
        <v>40818.208333333336</v>
      </c>
      <c r="T204" s="7">
        <f t="shared" si="15"/>
        <v>40822.208333333336</v>
      </c>
    </row>
    <row r="205" spans="1:20" ht="31.5" x14ac:dyDescent="0.25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t="s">
        <v>19</v>
      </c>
      <c r="G205">
        <v>4498</v>
      </c>
      <c r="H205" t="s">
        <v>25</v>
      </c>
      <c r="I205" t="s">
        <v>26</v>
      </c>
      <c r="J205">
        <v>1484632800</v>
      </c>
      <c r="K205">
        <v>1484805600</v>
      </c>
      <c r="L205" t="b">
        <v>0</v>
      </c>
      <c r="M205" t="b">
        <v>0</v>
      </c>
      <c r="N205" t="s">
        <v>32</v>
      </c>
      <c r="O205">
        <f t="shared" si="12"/>
        <v>134</v>
      </c>
      <c r="P205">
        <f t="shared" si="13"/>
        <v>4299.9799999999996</v>
      </c>
      <c r="Q205" t="s">
        <v>2041</v>
      </c>
      <c r="R205" t="s">
        <v>2042</v>
      </c>
      <c r="S205" s="7">
        <f t="shared" si="14"/>
        <v>42752.25</v>
      </c>
      <c r="T205" s="7">
        <f t="shared" si="15"/>
        <v>42754.25</v>
      </c>
    </row>
    <row r="206" spans="1:20" x14ac:dyDescent="0.25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t="s">
        <v>13</v>
      </c>
      <c r="G206">
        <v>40</v>
      </c>
      <c r="H206" t="s">
        <v>20</v>
      </c>
      <c r="I206" t="s">
        <v>21</v>
      </c>
      <c r="J206">
        <v>1301806800</v>
      </c>
      <c r="K206">
        <v>1302670800</v>
      </c>
      <c r="L206" t="b">
        <v>0</v>
      </c>
      <c r="M206" t="b">
        <v>0</v>
      </c>
      <c r="N206" t="s">
        <v>158</v>
      </c>
      <c r="O206">
        <f t="shared" si="12"/>
        <v>3</v>
      </c>
      <c r="P206">
        <f t="shared" si="13"/>
        <v>6322.5</v>
      </c>
      <c r="Q206" t="s">
        <v>2037</v>
      </c>
      <c r="R206" t="s">
        <v>2060</v>
      </c>
      <c r="S206" s="7">
        <f t="shared" si="14"/>
        <v>40636.208333333336</v>
      </c>
      <c r="T206" s="7">
        <f t="shared" si="15"/>
        <v>40646.208333333336</v>
      </c>
    </row>
    <row r="207" spans="1:20" x14ac:dyDescent="0.25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>
        <v>1540789200</v>
      </c>
      <c r="L207" t="b">
        <v>1</v>
      </c>
      <c r="M207" t="b">
        <v>0</v>
      </c>
      <c r="N207" t="s">
        <v>32</v>
      </c>
      <c r="O207">
        <f t="shared" si="12"/>
        <v>432</v>
      </c>
      <c r="P207">
        <f t="shared" si="13"/>
        <v>7017.5</v>
      </c>
      <c r="Q207" t="s">
        <v>2041</v>
      </c>
      <c r="R207" t="s">
        <v>2042</v>
      </c>
      <c r="S207" s="7">
        <f t="shared" si="14"/>
        <v>43390.208333333328</v>
      </c>
      <c r="T207" s="7">
        <f t="shared" si="15"/>
        <v>43402.208333333328</v>
      </c>
    </row>
    <row r="208" spans="1:20" x14ac:dyDescent="0.25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t="s">
        <v>73</v>
      </c>
      <c r="G208">
        <v>57</v>
      </c>
      <c r="H208" t="s">
        <v>20</v>
      </c>
      <c r="I208" t="s">
        <v>21</v>
      </c>
      <c r="J208">
        <v>1267250400</v>
      </c>
      <c r="K208">
        <v>1268028000</v>
      </c>
      <c r="L208" t="b">
        <v>0</v>
      </c>
      <c r="M208" t="b">
        <v>0</v>
      </c>
      <c r="N208" t="s">
        <v>118</v>
      </c>
      <c r="O208">
        <f t="shared" si="12"/>
        <v>39</v>
      </c>
      <c r="P208">
        <f t="shared" si="13"/>
        <v>6133.33</v>
      </c>
      <c r="Q208" t="s">
        <v>2049</v>
      </c>
      <c r="R208" t="s">
        <v>2055</v>
      </c>
      <c r="S208" s="7">
        <f t="shared" si="14"/>
        <v>40236.25</v>
      </c>
      <c r="T208" s="7">
        <f t="shared" si="15"/>
        <v>40245.25</v>
      </c>
    </row>
    <row r="209" spans="1:20" ht="31.5" x14ac:dyDescent="0.25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>
        <v>1537160400</v>
      </c>
      <c r="L209" t="b">
        <v>0</v>
      </c>
      <c r="M209" t="b">
        <v>1</v>
      </c>
      <c r="N209" t="s">
        <v>22</v>
      </c>
      <c r="O209">
        <f t="shared" si="12"/>
        <v>426</v>
      </c>
      <c r="P209">
        <f t="shared" si="13"/>
        <v>9900</v>
      </c>
      <c r="Q209" t="s">
        <v>2037</v>
      </c>
      <c r="R209" t="s">
        <v>2038</v>
      </c>
      <c r="S209" s="7">
        <f t="shared" si="14"/>
        <v>43340.208333333328</v>
      </c>
      <c r="T209" s="7">
        <f t="shared" si="15"/>
        <v>43360.208333333328</v>
      </c>
    </row>
    <row r="210" spans="1:20" x14ac:dyDescent="0.25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>
        <v>1512280800</v>
      </c>
      <c r="L210" t="b">
        <v>0</v>
      </c>
      <c r="M210" t="b">
        <v>0</v>
      </c>
      <c r="N210" t="s">
        <v>41</v>
      </c>
      <c r="O210">
        <f t="shared" si="12"/>
        <v>101</v>
      </c>
      <c r="P210">
        <f t="shared" si="13"/>
        <v>9698.49</v>
      </c>
      <c r="Q210" t="s">
        <v>2043</v>
      </c>
      <c r="R210" t="s">
        <v>2044</v>
      </c>
      <c r="S210" s="7">
        <f t="shared" si="14"/>
        <v>43048.25</v>
      </c>
      <c r="T210" s="7">
        <f t="shared" si="15"/>
        <v>43072.25</v>
      </c>
    </row>
    <row r="211" spans="1:20" x14ac:dyDescent="0.25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t="s">
        <v>46</v>
      </c>
      <c r="G211">
        <v>808</v>
      </c>
      <c r="H211" t="s">
        <v>25</v>
      </c>
      <c r="I211" t="s">
        <v>26</v>
      </c>
      <c r="J211">
        <v>1462510800</v>
      </c>
      <c r="K211">
        <v>1463115600</v>
      </c>
      <c r="L211" t="b">
        <v>0</v>
      </c>
      <c r="M211" t="b">
        <v>0</v>
      </c>
      <c r="N211" t="s">
        <v>41</v>
      </c>
      <c r="O211">
        <f t="shared" si="12"/>
        <v>21</v>
      </c>
      <c r="P211">
        <f t="shared" si="13"/>
        <v>5100.5</v>
      </c>
      <c r="Q211" t="s">
        <v>2043</v>
      </c>
      <c r="R211" t="s">
        <v>2044</v>
      </c>
      <c r="S211" s="7">
        <f t="shared" si="14"/>
        <v>42496.208333333328</v>
      </c>
      <c r="T211" s="7">
        <f t="shared" si="15"/>
        <v>42503.208333333328</v>
      </c>
    </row>
    <row r="212" spans="1:20" x14ac:dyDescent="0.25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t="s">
        <v>13</v>
      </c>
      <c r="G212">
        <v>226</v>
      </c>
      <c r="H212" t="s">
        <v>35</v>
      </c>
      <c r="I212" t="s">
        <v>36</v>
      </c>
      <c r="J212">
        <v>1488520800</v>
      </c>
      <c r="K212">
        <v>1490850000</v>
      </c>
      <c r="L212" t="b">
        <v>0</v>
      </c>
      <c r="M212" t="b">
        <v>0</v>
      </c>
      <c r="N212" t="s">
        <v>473</v>
      </c>
      <c r="O212">
        <f t="shared" si="12"/>
        <v>67</v>
      </c>
      <c r="P212">
        <f t="shared" si="13"/>
        <v>2804.42</v>
      </c>
      <c r="Q212" t="s">
        <v>2043</v>
      </c>
      <c r="R212" t="s">
        <v>2065</v>
      </c>
      <c r="S212" s="7">
        <f t="shared" si="14"/>
        <v>42797.25</v>
      </c>
      <c r="T212" s="7">
        <f t="shared" si="15"/>
        <v>42824.208333333328</v>
      </c>
    </row>
    <row r="213" spans="1:20" ht="31.5" x14ac:dyDescent="0.25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t="s">
        <v>13</v>
      </c>
      <c r="G213">
        <v>1625</v>
      </c>
      <c r="H213" t="s">
        <v>20</v>
      </c>
      <c r="I213" t="s">
        <v>21</v>
      </c>
      <c r="J213">
        <v>1377579600</v>
      </c>
      <c r="K213">
        <v>1379653200</v>
      </c>
      <c r="L213" t="b">
        <v>0</v>
      </c>
      <c r="M213" t="b">
        <v>0</v>
      </c>
      <c r="N213" t="s">
        <v>32</v>
      </c>
      <c r="O213">
        <f t="shared" si="12"/>
        <v>95</v>
      </c>
      <c r="P213">
        <f t="shared" si="13"/>
        <v>6098.46</v>
      </c>
      <c r="Q213" t="s">
        <v>2041</v>
      </c>
      <c r="R213" t="s">
        <v>2042</v>
      </c>
      <c r="S213" s="7">
        <f t="shared" si="14"/>
        <v>41513.208333333336</v>
      </c>
      <c r="T213" s="7">
        <f t="shared" si="15"/>
        <v>41537.208333333336</v>
      </c>
    </row>
    <row r="214" spans="1:20" x14ac:dyDescent="0.25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>
        <v>1580364000</v>
      </c>
      <c r="L214" t="b">
        <v>0</v>
      </c>
      <c r="M214" t="b">
        <v>0</v>
      </c>
      <c r="N214" t="s">
        <v>32</v>
      </c>
      <c r="O214">
        <f t="shared" si="12"/>
        <v>152</v>
      </c>
      <c r="P214">
        <f t="shared" si="13"/>
        <v>7321.43</v>
      </c>
      <c r="Q214" t="s">
        <v>2041</v>
      </c>
      <c r="R214" t="s">
        <v>2042</v>
      </c>
      <c r="S214" s="7">
        <f t="shared" si="14"/>
        <v>43814.25</v>
      </c>
      <c r="T214" s="7">
        <f t="shared" si="15"/>
        <v>43860.25</v>
      </c>
    </row>
    <row r="215" spans="1:20" ht="31.5" x14ac:dyDescent="0.25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>
        <v>1289714400</v>
      </c>
      <c r="L215" t="b">
        <v>0</v>
      </c>
      <c r="M215" t="b">
        <v>1</v>
      </c>
      <c r="N215" t="s">
        <v>59</v>
      </c>
      <c r="O215">
        <f t="shared" si="12"/>
        <v>195</v>
      </c>
      <c r="P215">
        <f t="shared" si="13"/>
        <v>3999.74</v>
      </c>
      <c r="Q215" t="s">
        <v>2037</v>
      </c>
      <c r="R215" t="s">
        <v>2047</v>
      </c>
      <c r="S215" s="7">
        <f t="shared" si="14"/>
        <v>40488.208333333336</v>
      </c>
      <c r="T215" s="7">
        <f t="shared" si="15"/>
        <v>40496.25</v>
      </c>
    </row>
    <row r="216" spans="1:20" x14ac:dyDescent="0.25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>
        <v>1282712400</v>
      </c>
      <c r="L216" t="b">
        <v>0</v>
      </c>
      <c r="M216" t="b">
        <v>0</v>
      </c>
      <c r="N216" t="s">
        <v>22</v>
      </c>
      <c r="O216">
        <f t="shared" si="12"/>
        <v>1023</v>
      </c>
      <c r="P216">
        <f t="shared" si="13"/>
        <v>8681.2099999999991</v>
      </c>
      <c r="Q216" t="s">
        <v>2037</v>
      </c>
      <c r="R216" t="s">
        <v>2038</v>
      </c>
      <c r="S216" s="7">
        <f t="shared" si="14"/>
        <v>40409.208333333336</v>
      </c>
      <c r="T216" s="7">
        <f t="shared" si="15"/>
        <v>40415.208333333336</v>
      </c>
    </row>
    <row r="217" spans="1:20" x14ac:dyDescent="0.25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t="s">
        <v>13</v>
      </c>
      <c r="G217">
        <v>143</v>
      </c>
      <c r="H217" t="s">
        <v>20</v>
      </c>
      <c r="I217" t="s">
        <v>21</v>
      </c>
      <c r="J217">
        <v>1550037600</v>
      </c>
      <c r="K217">
        <v>1550210400</v>
      </c>
      <c r="L217" t="b">
        <v>0</v>
      </c>
      <c r="M217" t="b">
        <v>0</v>
      </c>
      <c r="N217" t="s">
        <v>32</v>
      </c>
      <c r="O217">
        <f t="shared" si="12"/>
        <v>4</v>
      </c>
      <c r="P217">
        <f t="shared" si="13"/>
        <v>4212.59</v>
      </c>
      <c r="Q217" t="s">
        <v>2041</v>
      </c>
      <c r="R217" t="s">
        <v>2042</v>
      </c>
      <c r="S217" s="7">
        <f t="shared" si="14"/>
        <v>43509.25</v>
      </c>
      <c r="T217" s="7">
        <f t="shared" si="15"/>
        <v>43511.25</v>
      </c>
    </row>
    <row r="218" spans="1:20" x14ac:dyDescent="0.25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>
        <v>1322114400</v>
      </c>
      <c r="L218" t="b">
        <v>0</v>
      </c>
      <c r="M218" t="b">
        <v>0</v>
      </c>
      <c r="N218" t="s">
        <v>32</v>
      </c>
      <c r="O218">
        <f t="shared" si="12"/>
        <v>155</v>
      </c>
      <c r="P218">
        <f t="shared" si="13"/>
        <v>10397.85</v>
      </c>
      <c r="Q218" t="s">
        <v>2041</v>
      </c>
      <c r="R218" t="s">
        <v>2042</v>
      </c>
      <c r="S218" s="7">
        <f t="shared" si="14"/>
        <v>40869.25</v>
      </c>
      <c r="T218" s="7">
        <f t="shared" si="15"/>
        <v>40871.25</v>
      </c>
    </row>
    <row r="219" spans="1:20" x14ac:dyDescent="0.25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t="s">
        <v>13</v>
      </c>
      <c r="G219">
        <v>934</v>
      </c>
      <c r="H219" t="s">
        <v>20</v>
      </c>
      <c r="I219" t="s">
        <v>21</v>
      </c>
      <c r="J219">
        <v>1556427600</v>
      </c>
      <c r="K219">
        <v>1557205200</v>
      </c>
      <c r="L219" t="b">
        <v>0</v>
      </c>
      <c r="M219" t="b">
        <v>0</v>
      </c>
      <c r="N219" t="s">
        <v>473</v>
      </c>
      <c r="O219">
        <f t="shared" si="12"/>
        <v>45</v>
      </c>
      <c r="P219">
        <f t="shared" si="13"/>
        <v>6200.32</v>
      </c>
      <c r="Q219" t="s">
        <v>2043</v>
      </c>
      <c r="R219" t="s">
        <v>2065</v>
      </c>
      <c r="S219" s="7">
        <f t="shared" si="14"/>
        <v>43583.208333333328</v>
      </c>
      <c r="T219" s="7">
        <f t="shared" si="15"/>
        <v>43592.208333333328</v>
      </c>
    </row>
    <row r="220" spans="1:20" x14ac:dyDescent="0.25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t="s">
        <v>19</v>
      </c>
      <c r="G220">
        <v>397</v>
      </c>
      <c r="H220" t="s">
        <v>39</v>
      </c>
      <c r="I220" t="s">
        <v>40</v>
      </c>
      <c r="J220">
        <v>1320991200</v>
      </c>
      <c r="K220">
        <v>1323928800</v>
      </c>
      <c r="L220" t="b">
        <v>0</v>
      </c>
      <c r="M220" t="b">
        <v>1</v>
      </c>
      <c r="N220" t="s">
        <v>99</v>
      </c>
      <c r="O220">
        <f t="shared" si="12"/>
        <v>216</v>
      </c>
      <c r="P220">
        <f t="shared" si="13"/>
        <v>3100.5</v>
      </c>
      <c r="Q220" t="s">
        <v>2043</v>
      </c>
      <c r="R220" t="s">
        <v>2054</v>
      </c>
      <c r="S220" s="7">
        <f t="shared" si="14"/>
        <v>40858.25</v>
      </c>
      <c r="T220" s="7">
        <f t="shared" si="15"/>
        <v>40892.25</v>
      </c>
    </row>
    <row r="221" spans="1:20" x14ac:dyDescent="0.25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>
        <v>1346130000</v>
      </c>
      <c r="L221" t="b">
        <v>0</v>
      </c>
      <c r="M221" t="b">
        <v>0</v>
      </c>
      <c r="N221" t="s">
        <v>70</v>
      </c>
      <c r="O221">
        <f t="shared" si="12"/>
        <v>332</v>
      </c>
      <c r="P221">
        <f t="shared" si="13"/>
        <v>8999.16</v>
      </c>
      <c r="Q221" t="s">
        <v>2043</v>
      </c>
      <c r="R221" t="s">
        <v>2051</v>
      </c>
      <c r="S221" s="7">
        <f t="shared" si="14"/>
        <v>41137.208333333336</v>
      </c>
      <c r="T221" s="7">
        <f t="shared" si="15"/>
        <v>41149.208333333336</v>
      </c>
    </row>
    <row r="222" spans="1:20" x14ac:dyDescent="0.25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t="s">
        <v>13</v>
      </c>
      <c r="G222">
        <v>17</v>
      </c>
      <c r="H222" t="s">
        <v>20</v>
      </c>
      <c r="I222" t="s">
        <v>21</v>
      </c>
      <c r="J222">
        <v>1309496400</v>
      </c>
      <c r="K222">
        <v>1311051600</v>
      </c>
      <c r="L222" t="b">
        <v>1</v>
      </c>
      <c r="M222" t="b">
        <v>0</v>
      </c>
      <c r="N222" t="s">
        <v>32</v>
      </c>
      <c r="O222">
        <f t="shared" si="12"/>
        <v>8</v>
      </c>
      <c r="P222">
        <f t="shared" si="13"/>
        <v>3923.53</v>
      </c>
      <c r="Q222" t="s">
        <v>2041</v>
      </c>
      <c r="R222" t="s">
        <v>2042</v>
      </c>
      <c r="S222" s="7">
        <f t="shared" si="14"/>
        <v>40725.208333333336</v>
      </c>
      <c r="T222" s="7">
        <f t="shared" si="15"/>
        <v>40743.208333333336</v>
      </c>
    </row>
    <row r="223" spans="1:20" ht="31.5" x14ac:dyDescent="0.25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t="s">
        <v>13</v>
      </c>
      <c r="G223">
        <v>2179</v>
      </c>
      <c r="H223" t="s">
        <v>20</v>
      </c>
      <c r="I223" t="s">
        <v>21</v>
      </c>
      <c r="J223">
        <v>1340254800</v>
      </c>
      <c r="K223">
        <v>1340427600</v>
      </c>
      <c r="L223" t="b">
        <v>1</v>
      </c>
      <c r="M223" t="b">
        <v>0</v>
      </c>
      <c r="N223" t="s">
        <v>16</v>
      </c>
      <c r="O223">
        <f t="shared" si="12"/>
        <v>99</v>
      </c>
      <c r="P223">
        <f t="shared" si="13"/>
        <v>5499.31</v>
      </c>
      <c r="Q223" t="s">
        <v>2035</v>
      </c>
      <c r="R223" t="s">
        <v>2036</v>
      </c>
      <c r="S223" s="7">
        <f t="shared" si="14"/>
        <v>41081.208333333336</v>
      </c>
      <c r="T223" s="7">
        <f t="shared" si="15"/>
        <v>41083.208333333336</v>
      </c>
    </row>
    <row r="224" spans="1:20" x14ac:dyDescent="0.25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>
        <v>1412312400</v>
      </c>
      <c r="L224" t="b">
        <v>0</v>
      </c>
      <c r="M224" t="b">
        <v>0</v>
      </c>
      <c r="N224" t="s">
        <v>121</v>
      </c>
      <c r="O224">
        <f t="shared" si="12"/>
        <v>138</v>
      </c>
      <c r="P224">
        <f t="shared" si="13"/>
        <v>4799.28</v>
      </c>
      <c r="Q224" t="s">
        <v>2056</v>
      </c>
      <c r="R224" t="s">
        <v>2057</v>
      </c>
      <c r="S224" s="7">
        <f t="shared" si="14"/>
        <v>41914.208333333336</v>
      </c>
      <c r="T224" s="7">
        <f t="shared" si="15"/>
        <v>41915.208333333336</v>
      </c>
    </row>
    <row r="225" spans="1:20" x14ac:dyDescent="0.25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t="s">
        <v>13</v>
      </c>
      <c r="G225">
        <v>931</v>
      </c>
      <c r="H225" t="s">
        <v>20</v>
      </c>
      <c r="I225" t="s">
        <v>21</v>
      </c>
      <c r="J225">
        <v>1458104400</v>
      </c>
      <c r="K225">
        <v>1459314000</v>
      </c>
      <c r="L225" t="b">
        <v>0</v>
      </c>
      <c r="M225" t="b">
        <v>0</v>
      </c>
      <c r="N225" t="s">
        <v>32</v>
      </c>
      <c r="O225">
        <f t="shared" si="12"/>
        <v>94</v>
      </c>
      <c r="P225">
        <f t="shared" si="13"/>
        <v>8796.67</v>
      </c>
      <c r="Q225" t="s">
        <v>2041</v>
      </c>
      <c r="R225" t="s">
        <v>2042</v>
      </c>
      <c r="S225" s="7">
        <f t="shared" si="14"/>
        <v>42445.208333333328</v>
      </c>
      <c r="T225" s="7">
        <f t="shared" si="15"/>
        <v>42459.208333333328</v>
      </c>
    </row>
    <row r="226" spans="1:20" x14ac:dyDescent="0.25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>
        <v>1415426400</v>
      </c>
      <c r="L226" t="b">
        <v>0</v>
      </c>
      <c r="M226" t="b">
        <v>0</v>
      </c>
      <c r="N226" t="s">
        <v>473</v>
      </c>
      <c r="O226">
        <f t="shared" si="12"/>
        <v>404</v>
      </c>
      <c r="P226">
        <f t="shared" si="13"/>
        <v>5199.92</v>
      </c>
      <c r="Q226" t="s">
        <v>2043</v>
      </c>
      <c r="R226" t="s">
        <v>2065</v>
      </c>
      <c r="S226" s="7">
        <f t="shared" si="14"/>
        <v>41906.208333333336</v>
      </c>
      <c r="T226" s="7">
        <f t="shared" si="15"/>
        <v>41951.25</v>
      </c>
    </row>
    <row r="227" spans="1:20" x14ac:dyDescent="0.25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>
        <v>1399093200</v>
      </c>
      <c r="L227" t="b">
        <v>1</v>
      </c>
      <c r="M227" t="b">
        <v>0</v>
      </c>
      <c r="N227" t="s">
        <v>22</v>
      </c>
      <c r="O227">
        <f t="shared" si="12"/>
        <v>260</v>
      </c>
      <c r="P227">
        <f t="shared" si="13"/>
        <v>2999.97</v>
      </c>
      <c r="Q227" t="s">
        <v>2037</v>
      </c>
      <c r="R227" t="s">
        <v>2038</v>
      </c>
      <c r="S227" s="7">
        <f t="shared" si="14"/>
        <v>41762.208333333336</v>
      </c>
      <c r="T227" s="7">
        <f t="shared" si="15"/>
        <v>41762.208333333336</v>
      </c>
    </row>
    <row r="228" spans="1:20" x14ac:dyDescent="0.25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>
        <v>1273899600</v>
      </c>
      <c r="L228" t="b">
        <v>0</v>
      </c>
      <c r="M228" t="b">
        <v>0</v>
      </c>
      <c r="N228" t="s">
        <v>121</v>
      </c>
      <c r="O228">
        <f t="shared" si="12"/>
        <v>367</v>
      </c>
      <c r="P228">
        <f t="shared" si="13"/>
        <v>9820.5400000000009</v>
      </c>
      <c r="Q228" t="s">
        <v>2056</v>
      </c>
      <c r="R228" t="s">
        <v>2057</v>
      </c>
      <c r="S228" s="7">
        <f t="shared" si="14"/>
        <v>40276.208333333336</v>
      </c>
      <c r="T228" s="7">
        <f t="shared" si="15"/>
        <v>40313.208333333336</v>
      </c>
    </row>
    <row r="229" spans="1:20" x14ac:dyDescent="0.25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>
        <v>1432184400</v>
      </c>
      <c r="L229" t="b">
        <v>0</v>
      </c>
      <c r="M229" t="b">
        <v>0</v>
      </c>
      <c r="N229" t="s">
        <v>291</v>
      </c>
      <c r="O229">
        <f t="shared" si="12"/>
        <v>169</v>
      </c>
      <c r="P229">
        <f t="shared" si="13"/>
        <v>10896.18</v>
      </c>
      <c r="Q229" t="s">
        <v>2052</v>
      </c>
      <c r="R229" t="s">
        <v>2063</v>
      </c>
      <c r="S229" s="7">
        <f t="shared" si="14"/>
        <v>42139.208333333328</v>
      </c>
      <c r="T229" s="7">
        <f t="shared" si="15"/>
        <v>42145.208333333328</v>
      </c>
    </row>
    <row r="230" spans="1:20" x14ac:dyDescent="0.25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>
        <v>1474779600</v>
      </c>
      <c r="L230" t="b">
        <v>0</v>
      </c>
      <c r="M230" t="b">
        <v>0</v>
      </c>
      <c r="N230" t="s">
        <v>70</v>
      </c>
      <c r="O230">
        <f t="shared" si="12"/>
        <v>120</v>
      </c>
      <c r="P230">
        <f t="shared" si="13"/>
        <v>6699.84</v>
      </c>
      <c r="Q230" t="s">
        <v>2043</v>
      </c>
      <c r="R230" t="s">
        <v>2051</v>
      </c>
      <c r="S230" s="7">
        <f t="shared" si="14"/>
        <v>42613.208333333328</v>
      </c>
      <c r="T230" s="7">
        <f t="shared" si="15"/>
        <v>42638.208333333328</v>
      </c>
    </row>
    <row r="231" spans="1:20" x14ac:dyDescent="0.25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>
        <v>1500440400</v>
      </c>
      <c r="L231" t="b">
        <v>0</v>
      </c>
      <c r="M231" t="b">
        <v>1</v>
      </c>
      <c r="N231" t="s">
        <v>291</v>
      </c>
      <c r="O231">
        <f t="shared" si="12"/>
        <v>194</v>
      </c>
      <c r="P231">
        <f t="shared" si="13"/>
        <v>6499.33</v>
      </c>
      <c r="Q231" t="s">
        <v>2052</v>
      </c>
      <c r="R231" t="s">
        <v>2063</v>
      </c>
      <c r="S231" s="7">
        <f t="shared" si="14"/>
        <v>42887.208333333328</v>
      </c>
      <c r="T231" s="7">
        <f t="shared" si="15"/>
        <v>42935.208333333328</v>
      </c>
    </row>
    <row r="232" spans="1:20" x14ac:dyDescent="0.25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>
        <v>1575612000</v>
      </c>
      <c r="L232" t="b">
        <v>0</v>
      </c>
      <c r="M232" t="b">
        <v>0</v>
      </c>
      <c r="N232" t="s">
        <v>88</v>
      </c>
      <c r="O232">
        <f t="shared" si="12"/>
        <v>420</v>
      </c>
      <c r="P232">
        <f t="shared" si="13"/>
        <v>9984.16</v>
      </c>
      <c r="Q232" t="s">
        <v>2052</v>
      </c>
      <c r="R232" t="s">
        <v>2053</v>
      </c>
      <c r="S232" s="7">
        <f t="shared" si="14"/>
        <v>43805.25</v>
      </c>
      <c r="T232" s="7">
        <f t="shared" si="15"/>
        <v>43805.25</v>
      </c>
    </row>
    <row r="233" spans="1:20" x14ac:dyDescent="0.25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t="s">
        <v>73</v>
      </c>
      <c r="G233">
        <v>67</v>
      </c>
      <c r="H233" t="s">
        <v>20</v>
      </c>
      <c r="I233" t="s">
        <v>21</v>
      </c>
      <c r="J233">
        <v>1369112400</v>
      </c>
      <c r="K233">
        <v>1374123600</v>
      </c>
      <c r="L233" t="b">
        <v>0</v>
      </c>
      <c r="M233" t="b">
        <v>0</v>
      </c>
      <c r="N233" t="s">
        <v>32</v>
      </c>
      <c r="O233">
        <f t="shared" si="12"/>
        <v>77</v>
      </c>
      <c r="P233">
        <f t="shared" si="13"/>
        <v>8243.2800000000007</v>
      </c>
      <c r="Q233" t="s">
        <v>2041</v>
      </c>
      <c r="R233" t="s">
        <v>2042</v>
      </c>
      <c r="S233" s="7">
        <f t="shared" si="14"/>
        <v>41415.208333333336</v>
      </c>
      <c r="T233" s="7">
        <f t="shared" si="15"/>
        <v>41473.208333333336</v>
      </c>
    </row>
    <row r="234" spans="1:20" x14ac:dyDescent="0.25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>
        <v>1469509200</v>
      </c>
      <c r="L234" t="b">
        <v>0</v>
      </c>
      <c r="M234" t="b">
        <v>0</v>
      </c>
      <c r="N234" t="s">
        <v>32</v>
      </c>
      <c r="O234">
        <f t="shared" si="12"/>
        <v>171</v>
      </c>
      <c r="P234">
        <f t="shared" si="13"/>
        <v>6329.35</v>
      </c>
      <c r="Q234" t="s">
        <v>2041</v>
      </c>
      <c r="R234" t="s">
        <v>2042</v>
      </c>
      <c r="S234" s="7">
        <f t="shared" si="14"/>
        <v>42576.208333333328</v>
      </c>
      <c r="T234" s="7">
        <f t="shared" si="15"/>
        <v>42577.208333333328</v>
      </c>
    </row>
    <row r="235" spans="1:20" x14ac:dyDescent="0.25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>
        <v>1309237200</v>
      </c>
      <c r="L235" t="b">
        <v>0</v>
      </c>
      <c r="M235" t="b">
        <v>0</v>
      </c>
      <c r="N235" t="s">
        <v>70</v>
      </c>
      <c r="O235">
        <f t="shared" si="12"/>
        <v>158</v>
      </c>
      <c r="P235">
        <f t="shared" si="13"/>
        <v>9677.42</v>
      </c>
      <c r="Q235" t="s">
        <v>2043</v>
      </c>
      <c r="R235" t="s">
        <v>2051</v>
      </c>
      <c r="S235" s="7">
        <f t="shared" si="14"/>
        <v>40706.208333333336</v>
      </c>
      <c r="T235" s="7">
        <f t="shared" si="15"/>
        <v>40722.208333333336</v>
      </c>
    </row>
    <row r="236" spans="1:20" x14ac:dyDescent="0.25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t="s">
        <v>19</v>
      </c>
      <c r="G236">
        <v>149</v>
      </c>
      <c r="H236" t="s">
        <v>106</v>
      </c>
      <c r="I236" t="s">
        <v>107</v>
      </c>
      <c r="J236">
        <v>1503378000</v>
      </c>
      <c r="K236">
        <v>1503982800</v>
      </c>
      <c r="L236" t="b">
        <v>0</v>
      </c>
      <c r="M236" t="b">
        <v>1</v>
      </c>
      <c r="N236" t="s">
        <v>88</v>
      </c>
      <c r="O236">
        <f t="shared" si="12"/>
        <v>109</v>
      </c>
      <c r="P236">
        <f t="shared" si="13"/>
        <v>5490.6</v>
      </c>
      <c r="Q236" t="s">
        <v>2052</v>
      </c>
      <c r="R236" t="s">
        <v>2053</v>
      </c>
      <c r="S236" s="7">
        <f t="shared" si="14"/>
        <v>42969.208333333328</v>
      </c>
      <c r="T236" s="7">
        <f t="shared" si="15"/>
        <v>42976.208333333328</v>
      </c>
    </row>
    <row r="237" spans="1:20" ht="31.5" x14ac:dyDescent="0.25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t="s">
        <v>13</v>
      </c>
      <c r="G237">
        <v>92</v>
      </c>
      <c r="H237" t="s">
        <v>20</v>
      </c>
      <c r="I237" t="s">
        <v>21</v>
      </c>
      <c r="J237">
        <v>1486965600</v>
      </c>
      <c r="K237">
        <v>1487397600</v>
      </c>
      <c r="L237" t="b">
        <v>0</v>
      </c>
      <c r="M237" t="b">
        <v>0</v>
      </c>
      <c r="N237" t="s">
        <v>70</v>
      </c>
      <c r="O237">
        <f t="shared" si="12"/>
        <v>42</v>
      </c>
      <c r="P237">
        <f t="shared" si="13"/>
        <v>3901.09</v>
      </c>
      <c r="Q237" t="s">
        <v>2043</v>
      </c>
      <c r="R237" t="s">
        <v>2051</v>
      </c>
      <c r="S237" s="7">
        <f t="shared" si="14"/>
        <v>42779.25</v>
      </c>
      <c r="T237" s="7">
        <f t="shared" si="15"/>
        <v>42784.25</v>
      </c>
    </row>
    <row r="238" spans="1:20" x14ac:dyDescent="0.25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t="s">
        <v>13</v>
      </c>
      <c r="G238">
        <v>57</v>
      </c>
      <c r="H238" t="s">
        <v>25</v>
      </c>
      <c r="I238" t="s">
        <v>26</v>
      </c>
      <c r="J238">
        <v>1561438800</v>
      </c>
      <c r="K238">
        <v>1562043600</v>
      </c>
      <c r="L238" t="b">
        <v>0</v>
      </c>
      <c r="M238" t="b">
        <v>1</v>
      </c>
      <c r="N238" t="s">
        <v>22</v>
      </c>
      <c r="O238">
        <f t="shared" si="12"/>
        <v>11</v>
      </c>
      <c r="P238">
        <f t="shared" si="13"/>
        <v>7584.21</v>
      </c>
      <c r="Q238" t="s">
        <v>2037</v>
      </c>
      <c r="R238" t="s">
        <v>2038</v>
      </c>
      <c r="S238" s="7">
        <f t="shared" si="14"/>
        <v>43641.208333333328</v>
      </c>
      <c r="T238" s="7">
        <f t="shared" si="15"/>
        <v>43648.208333333328</v>
      </c>
    </row>
    <row r="239" spans="1:20" ht="31.5" x14ac:dyDescent="0.25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>
        <v>1398574800</v>
      </c>
      <c r="L239" t="b">
        <v>0</v>
      </c>
      <c r="M239" t="b">
        <v>0</v>
      </c>
      <c r="N239" t="s">
        <v>70</v>
      </c>
      <c r="O239">
        <f t="shared" si="12"/>
        <v>159</v>
      </c>
      <c r="P239">
        <f t="shared" si="13"/>
        <v>4505.17</v>
      </c>
      <c r="Q239" t="s">
        <v>2043</v>
      </c>
      <c r="R239" t="s">
        <v>2051</v>
      </c>
      <c r="S239" s="7">
        <f t="shared" si="14"/>
        <v>41754.208333333336</v>
      </c>
      <c r="T239" s="7">
        <f t="shared" si="15"/>
        <v>41756.208333333336</v>
      </c>
    </row>
    <row r="240" spans="1:20" x14ac:dyDescent="0.25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t="s">
        <v>19</v>
      </c>
      <c r="G240">
        <v>97</v>
      </c>
      <c r="H240" t="s">
        <v>35</v>
      </c>
      <c r="I240" t="s">
        <v>36</v>
      </c>
      <c r="J240">
        <v>1513231200</v>
      </c>
      <c r="K240">
        <v>1515391200</v>
      </c>
      <c r="L240" t="b">
        <v>0</v>
      </c>
      <c r="M240" t="b">
        <v>1</v>
      </c>
      <c r="N240" t="s">
        <v>32</v>
      </c>
      <c r="O240">
        <f t="shared" si="12"/>
        <v>422</v>
      </c>
      <c r="P240">
        <f t="shared" si="13"/>
        <v>10451.549999999999</v>
      </c>
      <c r="Q240" t="s">
        <v>2041</v>
      </c>
      <c r="R240" t="s">
        <v>2042</v>
      </c>
      <c r="S240" s="7">
        <f t="shared" si="14"/>
        <v>43083.25</v>
      </c>
      <c r="T240" s="7">
        <f t="shared" si="15"/>
        <v>43108.25</v>
      </c>
    </row>
    <row r="241" spans="1:20" x14ac:dyDescent="0.25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t="s">
        <v>13</v>
      </c>
      <c r="G241">
        <v>41</v>
      </c>
      <c r="H241" t="s">
        <v>20</v>
      </c>
      <c r="I241" t="s">
        <v>21</v>
      </c>
      <c r="J241">
        <v>1440824400</v>
      </c>
      <c r="K241">
        <v>1441170000</v>
      </c>
      <c r="L241" t="b">
        <v>0</v>
      </c>
      <c r="M241" t="b">
        <v>0</v>
      </c>
      <c r="N241" t="s">
        <v>64</v>
      </c>
      <c r="O241">
        <f t="shared" si="12"/>
        <v>98</v>
      </c>
      <c r="P241">
        <f t="shared" si="13"/>
        <v>7626.83</v>
      </c>
      <c r="Q241" t="s">
        <v>2039</v>
      </c>
      <c r="R241" t="s">
        <v>2048</v>
      </c>
      <c r="S241" s="7">
        <f t="shared" si="14"/>
        <v>42245.208333333328</v>
      </c>
      <c r="T241" s="7">
        <f t="shared" si="15"/>
        <v>42249.208333333328</v>
      </c>
    </row>
    <row r="242" spans="1:20" x14ac:dyDescent="0.25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>
        <v>1281157200</v>
      </c>
      <c r="L242" t="b">
        <v>0</v>
      </c>
      <c r="M242" t="b">
        <v>0</v>
      </c>
      <c r="N242" t="s">
        <v>32</v>
      </c>
      <c r="O242">
        <f t="shared" si="12"/>
        <v>419</v>
      </c>
      <c r="P242">
        <f t="shared" si="13"/>
        <v>6901.57</v>
      </c>
      <c r="Q242" t="s">
        <v>2041</v>
      </c>
      <c r="R242" t="s">
        <v>2042</v>
      </c>
      <c r="S242" s="7">
        <f t="shared" si="14"/>
        <v>40396.208333333336</v>
      </c>
      <c r="T242" s="7">
        <f t="shared" si="15"/>
        <v>40397.208333333336</v>
      </c>
    </row>
    <row r="243" spans="1:20" x14ac:dyDescent="0.25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t="s">
        <v>19</v>
      </c>
      <c r="G243">
        <v>1684</v>
      </c>
      <c r="H243" t="s">
        <v>25</v>
      </c>
      <c r="I243" t="s">
        <v>26</v>
      </c>
      <c r="J243">
        <v>1397365200</v>
      </c>
      <c r="K243">
        <v>1398229200</v>
      </c>
      <c r="L243" t="b">
        <v>0</v>
      </c>
      <c r="M243" t="b">
        <v>1</v>
      </c>
      <c r="N243" t="s">
        <v>67</v>
      </c>
      <c r="O243">
        <f t="shared" si="12"/>
        <v>102</v>
      </c>
      <c r="P243">
        <f t="shared" si="13"/>
        <v>10197.68</v>
      </c>
      <c r="Q243" t="s">
        <v>2049</v>
      </c>
      <c r="R243" t="s">
        <v>2050</v>
      </c>
      <c r="S243" s="7">
        <f t="shared" si="14"/>
        <v>41742.208333333336</v>
      </c>
      <c r="T243" s="7">
        <f t="shared" si="15"/>
        <v>41752.208333333336</v>
      </c>
    </row>
    <row r="244" spans="1:20" x14ac:dyDescent="0.25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>
        <v>1495256400</v>
      </c>
      <c r="L244" t="b">
        <v>0</v>
      </c>
      <c r="M244" t="b">
        <v>1</v>
      </c>
      <c r="N244" t="s">
        <v>22</v>
      </c>
      <c r="O244">
        <f t="shared" si="12"/>
        <v>128</v>
      </c>
      <c r="P244">
        <f t="shared" si="13"/>
        <v>4291.6000000000004</v>
      </c>
      <c r="Q244" t="s">
        <v>2037</v>
      </c>
      <c r="R244" t="s">
        <v>2038</v>
      </c>
      <c r="S244" s="7">
        <f t="shared" si="14"/>
        <v>42865.208333333328</v>
      </c>
      <c r="T244" s="7">
        <f t="shared" si="15"/>
        <v>42875.208333333328</v>
      </c>
    </row>
    <row r="245" spans="1:20" ht="31.5" x14ac:dyDescent="0.25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>
        <v>1520402400</v>
      </c>
      <c r="L245" t="b">
        <v>0</v>
      </c>
      <c r="M245" t="b">
        <v>0</v>
      </c>
      <c r="N245" t="s">
        <v>32</v>
      </c>
      <c r="O245">
        <f t="shared" si="12"/>
        <v>445</v>
      </c>
      <c r="P245">
        <f t="shared" si="13"/>
        <v>4302.5200000000004</v>
      </c>
      <c r="Q245" t="s">
        <v>2041</v>
      </c>
      <c r="R245" t="s">
        <v>2042</v>
      </c>
      <c r="S245" s="7">
        <f t="shared" si="14"/>
        <v>43163.25</v>
      </c>
      <c r="T245" s="7">
        <f t="shared" si="15"/>
        <v>43166.25</v>
      </c>
    </row>
    <row r="246" spans="1:20" ht="31.5" x14ac:dyDescent="0.25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>
        <v>1409806800</v>
      </c>
      <c r="L246" t="b">
        <v>0</v>
      </c>
      <c r="M246" t="b">
        <v>0</v>
      </c>
      <c r="N246" t="s">
        <v>32</v>
      </c>
      <c r="O246">
        <f t="shared" si="12"/>
        <v>570</v>
      </c>
      <c r="P246">
        <f t="shared" si="13"/>
        <v>7524.53</v>
      </c>
      <c r="Q246" t="s">
        <v>2041</v>
      </c>
      <c r="R246" t="s">
        <v>2042</v>
      </c>
      <c r="S246" s="7">
        <f t="shared" si="14"/>
        <v>41834.208333333336</v>
      </c>
      <c r="T246" s="7">
        <f t="shared" si="15"/>
        <v>41886.208333333336</v>
      </c>
    </row>
    <row r="247" spans="1:20" x14ac:dyDescent="0.25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>
        <v>1396933200</v>
      </c>
      <c r="L247" t="b">
        <v>0</v>
      </c>
      <c r="M247" t="b">
        <v>0</v>
      </c>
      <c r="N247" t="s">
        <v>32</v>
      </c>
      <c r="O247">
        <f t="shared" si="12"/>
        <v>509</v>
      </c>
      <c r="P247">
        <f t="shared" si="13"/>
        <v>6902.34</v>
      </c>
      <c r="Q247" t="s">
        <v>2041</v>
      </c>
      <c r="R247" t="s">
        <v>2042</v>
      </c>
      <c r="S247" s="7">
        <f t="shared" si="14"/>
        <v>41736.208333333336</v>
      </c>
      <c r="T247" s="7">
        <f t="shared" si="15"/>
        <v>41737.208333333336</v>
      </c>
    </row>
    <row r="248" spans="1:20" x14ac:dyDescent="0.25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>
        <v>1376024400</v>
      </c>
      <c r="L248" t="b">
        <v>0</v>
      </c>
      <c r="M248" t="b">
        <v>0</v>
      </c>
      <c r="N248" t="s">
        <v>27</v>
      </c>
      <c r="O248">
        <f t="shared" si="12"/>
        <v>326</v>
      </c>
      <c r="P248">
        <f t="shared" si="13"/>
        <v>6598.65</v>
      </c>
      <c r="Q248" t="s">
        <v>2039</v>
      </c>
      <c r="R248" t="s">
        <v>2040</v>
      </c>
      <c r="S248" s="7">
        <f t="shared" si="14"/>
        <v>41491.208333333336</v>
      </c>
      <c r="T248" s="7">
        <f t="shared" si="15"/>
        <v>41495.208333333336</v>
      </c>
    </row>
    <row r="249" spans="1:20" x14ac:dyDescent="0.25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>
        <v>1483682400</v>
      </c>
      <c r="L249" t="b">
        <v>0</v>
      </c>
      <c r="M249" t="b">
        <v>1</v>
      </c>
      <c r="N249" t="s">
        <v>118</v>
      </c>
      <c r="O249">
        <f t="shared" si="12"/>
        <v>933</v>
      </c>
      <c r="P249">
        <f t="shared" si="13"/>
        <v>9801.3799999999992</v>
      </c>
      <c r="Q249" t="s">
        <v>2049</v>
      </c>
      <c r="R249" t="s">
        <v>2055</v>
      </c>
      <c r="S249" s="7">
        <f t="shared" si="14"/>
        <v>42726.25</v>
      </c>
      <c r="T249" s="7">
        <f t="shared" si="15"/>
        <v>42741.25</v>
      </c>
    </row>
    <row r="250" spans="1:20" x14ac:dyDescent="0.25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t="s">
        <v>19</v>
      </c>
      <c r="G250">
        <v>218</v>
      </c>
      <c r="H250" t="s">
        <v>25</v>
      </c>
      <c r="I250" t="s">
        <v>26</v>
      </c>
      <c r="J250">
        <v>1420005600</v>
      </c>
      <c r="K250">
        <v>1420437600</v>
      </c>
      <c r="L250" t="b">
        <v>0</v>
      </c>
      <c r="M250" t="b">
        <v>0</v>
      </c>
      <c r="N250" t="s">
        <v>291</v>
      </c>
      <c r="O250">
        <f t="shared" si="12"/>
        <v>211</v>
      </c>
      <c r="P250">
        <f t="shared" si="13"/>
        <v>6010.55</v>
      </c>
      <c r="Q250" t="s">
        <v>2052</v>
      </c>
      <c r="R250" t="s">
        <v>2063</v>
      </c>
      <c r="S250" s="7">
        <f t="shared" si="14"/>
        <v>42004.25</v>
      </c>
      <c r="T250" s="7">
        <f t="shared" si="15"/>
        <v>42009.25</v>
      </c>
    </row>
    <row r="251" spans="1:20" x14ac:dyDescent="0.25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>
        <v>1420783200</v>
      </c>
      <c r="L251" t="b">
        <v>0</v>
      </c>
      <c r="M251" t="b">
        <v>0</v>
      </c>
      <c r="N251" t="s">
        <v>205</v>
      </c>
      <c r="O251">
        <f t="shared" si="12"/>
        <v>273</v>
      </c>
      <c r="P251">
        <f t="shared" si="13"/>
        <v>2600.08</v>
      </c>
      <c r="Q251" t="s">
        <v>2049</v>
      </c>
      <c r="R251" t="s">
        <v>2061</v>
      </c>
      <c r="S251" s="7">
        <f t="shared" si="14"/>
        <v>42006.25</v>
      </c>
      <c r="T251" s="7">
        <f t="shared" si="15"/>
        <v>42013.25</v>
      </c>
    </row>
    <row r="252" spans="1:20" x14ac:dyDescent="0.25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t="s">
        <v>13</v>
      </c>
      <c r="G252">
        <v>1</v>
      </c>
      <c r="H252" t="s">
        <v>20</v>
      </c>
      <c r="I252" t="s">
        <v>21</v>
      </c>
      <c r="J252">
        <v>1264399200</v>
      </c>
      <c r="K252">
        <v>1267423200</v>
      </c>
      <c r="L252" t="b">
        <v>0</v>
      </c>
      <c r="M252" t="b">
        <v>0</v>
      </c>
      <c r="N252" t="s">
        <v>22</v>
      </c>
      <c r="O252">
        <f t="shared" si="12"/>
        <v>3</v>
      </c>
      <c r="P252">
        <f t="shared" si="13"/>
        <v>300</v>
      </c>
      <c r="Q252" t="s">
        <v>2037</v>
      </c>
      <c r="R252" t="s">
        <v>2038</v>
      </c>
      <c r="S252" s="7">
        <f t="shared" si="14"/>
        <v>40203.25</v>
      </c>
      <c r="T252" s="7">
        <f t="shared" si="15"/>
        <v>40238.25</v>
      </c>
    </row>
    <row r="253" spans="1:20" x14ac:dyDescent="0.25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t="s">
        <v>13</v>
      </c>
      <c r="G253">
        <v>101</v>
      </c>
      <c r="H253" t="s">
        <v>20</v>
      </c>
      <c r="I253" t="s">
        <v>21</v>
      </c>
      <c r="J253">
        <v>1355032800</v>
      </c>
      <c r="K253">
        <v>1355205600</v>
      </c>
      <c r="L253" t="b">
        <v>0</v>
      </c>
      <c r="M253" t="b">
        <v>0</v>
      </c>
      <c r="N253" t="s">
        <v>32</v>
      </c>
      <c r="O253">
        <f t="shared" si="12"/>
        <v>54</v>
      </c>
      <c r="P253">
        <f t="shared" si="13"/>
        <v>3801.98</v>
      </c>
      <c r="Q253" t="s">
        <v>2041</v>
      </c>
      <c r="R253" t="s">
        <v>2042</v>
      </c>
      <c r="S253" s="7">
        <f t="shared" si="14"/>
        <v>41252.25</v>
      </c>
      <c r="T253" s="7">
        <f t="shared" si="15"/>
        <v>41254.25</v>
      </c>
    </row>
    <row r="254" spans="1:20" ht="31.5" x14ac:dyDescent="0.25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>
        <v>1383109200</v>
      </c>
      <c r="L254" t="b">
        <v>0</v>
      </c>
      <c r="M254" t="b">
        <v>0</v>
      </c>
      <c r="N254" t="s">
        <v>32</v>
      </c>
      <c r="O254">
        <f t="shared" si="12"/>
        <v>626</v>
      </c>
      <c r="P254">
        <f t="shared" si="13"/>
        <v>10615.25</v>
      </c>
      <c r="Q254" t="s">
        <v>2041</v>
      </c>
      <c r="R254" t="s">
        <v>2042</v>
      </c>
      <c r="S254" s="7">
        <f t="shared" si="14"/>
        <v>41572.208333333336</v>
      </c>
      <c r="T254" s="7">
        <f t="shared" si="15"/>
        <v>41577.208333333336</v>
      </c>
    </row>
    <row r="255" spans="1:20" x14ac:dyDescent="0.25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t="s">
        <v>13</v>
      </c>
      <c r="G255">
        <v>1335</v>
      </c>
      <c r="H255" t="s">
        <v>14</v>
      </c>
      <c r="I255" t="s">
        <v>15</v>
      </c>
      <c r="J255">
        <v>1302238800</v>
      </c>
      <c r="K255">
        <v>1303275600</v>
      </c>
      <c r="L255" t="b">
        <v>0</v>
      </c>
      <c r="M255" t="b">
        <v>0</v>
      </c>
      <c r="N255" t="s">
        <v>52</v>
      </c>
      <c r="O255">
        <f t="shared" si="12"/>
        <v>89</v>
      </c>
      <c r="P255">
        <f t="shared" si="13"/>
        <v>8101.95</v>
      </c>
      <c r="Q255" t="s">
        <v>2043</v>
      </c>
      <c r="R255" t="s">
        <v>2046</v>
      </c>
      <c r="S255" s="7">
        <f t="shared" si="14"/>
        <v>40641.208333333336</v>
      </c>
      <c r="T255" s="7">
        <f t="shared" si="15"/>
        <v>40653.208333333336</v>
      </c>
    </row>
    <row r="256" spans="1:20" ht="31.5" x14ac:dyDescent="0.25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>
        <v>1487829600</v>
      </c>
      <c r="L256" t="b">
        <v>0</v>
      </c>
      <c r="M256" t="b">
        <v>0</v>
      </c>
      <c r="N256" t="s">
        <v>67</v>
      </c>
      <c r="O256">
        <f t="shared" si="12"/>
        <v>185</v>
      </c>
      <c r="P256">
        <f t="shared" si="13"/>
        <v>9664.77</v>
      </c>
      <c r="Q256" t="s">
        <v>2049</v>
      </c>
      <c r="R256" t="s">
        <v>2050</v>
      </c>
      <c r="S256" s="7">
        <f t="shared" si="14"/>
        <v>42787.25</v>
      </c>
      <c r="T256" s="7">
        <f t="shared" si="15"/>
        <v>42789.25</v>
      </c>
    </row>
    <row r="257" spans="1:20" ht="31.5" x14ac:dyDescent="0.25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>
        <v>1298268000</v>
      </c>
      <c r="L257" t="b">
        <v>0</v>
      </c>
      <c r="M257" t="b">
        <v>1</v>
      </c>
      <c r="N257" t="s">
        <v>22</v>
      </c>
      <c r="O257">
        <f t="shared" si="12"/>
        <v>120</v>
      </c>
      <c r="P257">
        <f t="shared" si="13"/>
        <v>5700.35</v>
      </c>
      <c r="Q257" t="s">
        <v>2037</v>
      </c>
      <c r="R257" t="s">
        <v>2038</v>
      </c>
      <c r="S257" s="7">
        <f t="shared" si="14"/>
        <v>40590.25</v>
      </c>
      <c r="T257" s="7">
        <f t="shared" si="15"/>
        <v>40595.25</v>
      </c>
    </row>
    <row r="258" spans="1:20" x14ac:dyDescent="0.25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t="s">
        <v>13</v>
      </c>
      <c r="G258">
        <v>15</v>
      </c>
      <c r="H258" t="s">
        <v>39</v>
      </c>
      <c r="I258" t="s">
        <v>40</v>
      </c>
      <c r="J258">
        <v>1453615200</v>
      </c>
      <c r="K258">
        <v>1456812000</v>
      </c>
      <c r="L258" t="b">
        <v>0</v>
      </c>
      <c r="M258" t="b">
        <v>0</v>
      </c>
      <c r="N258" t="s">
        <v>22</v>
      </c>
      <c r="O258">
        <f t="shared" si="12"/>
        <v>23</v>
      </c>
      <c r="P258">
        <f t="shared" si="13"/>
        <v>6393.33</v>
      </c>
      <c r="Q258" t="s">
        <v>2037</v>
      </c>
      <c r="R258" t="s">
        <v>2038</v>
      </c>
      <c r="S258" s="7">
        <f t="shared" si="14"/>
        <v>42393.25</v>
      </c>
      <c r="T258" s="7">
        <f t="shared" si="15"/>
        <v>42430.25</v>
      </c>
    </row>
    <row r="259" spans="1:20" x14ac:dyDescent="0.25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>
        <v>1363669200</v>
      </c>
      <c r="L259" t="b">
        <v>0</v>
      </c>
      <c r="M259" t="b">
        <v>0</v>
      </c>
      <c r="N259" t="s">
        <v>32</v>
      </c>
      <c r="O259">
        <f t="shared" ref="O259:O322" si="16">ROUND(SUM(E259/D259)*100,0)</f>
        <v>146</v>
      </c>
      <c r="P259">
        <f t="shared" ref="P259:P322" si="17">ROUND(SUM(E259/G259)*100,2)</f>
        <v>9045.65</v>
      </c>
      <c r="Q259" t="s">
        <v>2041</v>
      </c>
      <c r="R259" t="s">
        <v>2042</v>
      </c>
      <c r="S259" s="7">
        <f t="shared" ref="S259:S322" si="18">(((J259/60)/60)/24)+DATE(1970,1,1)</f>
        <v>41338.25</v>
      </c>
      <c r="T259" s="7">
        <f t="shared" ref="T259:T322" si="19">(((K259/60)/60)/24)+DATE(1970,1,1)</f>
        <v>41352.208333333336</v>
      </c>
    </row>
    <row r="260" spans="1:20" x14ac:dyDescent="0.25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>
        <v>1482904800</v>
      </c>
      <c r="L260" t="b">
        <v>0</v>
      </c>
      <c r="M260" t="b">
        <v>1</v>
      </c>
      <c r="N260" t="s">
        <v>32</v>
      </c>
      <c r="O260">
        <f t="shared" si="16"/>
        <v>268</v>
      </c>
      <c r="P260">
        <f t="shared" si="17"/>
        <v>7217.2</v>
      </c>
      <c r="Q260" t="s">
        <v>2041</v>
      </c>
      <c r="R260" t="s">
        <v>2042</v>
      </c>
      <c r="S260" s="7">
        <f t="shared" si="18"/>
        <v>42712.25</v>
      </c>
      <c r="T260" s="7">
        <f t="shared" si="19"/>
        <v>42732.25</v>
      </c>
    </row>
    <row r="261" spans="1:20" ht="31.5" x14ac:dyDescent="0.25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>
        <v>1356588000</v>
      </c>
      <c r="L261" t="b">
        <v>1</v>
      </c>
      <c r="M261" t="b">
        <v>0</v>
      </c>
      <c r="N261" t="s">
        <v>121</v>
      </c>
      <c r="O261">
        <f t="shared" si="16"/>
        <v>598</v>
      </c>
      <c r="P261">
        <f t="shared" si="17"/>
        <v>7793.48</v>
      </c>
      <c r="Q261" t="s">
        <v>2056</v>
      </c>
      <c r="R261" t="s">
        <v>2057</v>
      </c>
      <c r="S261" s="7">
        <f t="shared" si="18"/>
        <v>41251.25</v>
      </c>
      <c r="T261" s="7">
        <f t="shared" si="19"/>
        <v>41270.25</v>
      </c>
    </row>
    <row r="262" spans="1:20" x14ac:dyDescent="0.25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>
        <v>1349845200</v>
      </c>
      <c r="L262" t="b">
        <v>0</v>
      </c>
      <c r="M262" t="b">
        <v>0</v>
      </c>
      <c r="N262" t="s">
        <v>22</v>
      </c>
      <c r="O262">
        <f t="shared" si="16"/>
        <v>158</v>
      </c>
      <c r="P262">
        <f t="shared" si="17"/>
        <v>3806.51</v>
      </c>
      <c r="Q262" t="s">
        <v>2037</v>
      </c>
      <c r="R262" t="s">
        <v>2038</v>
      </c>
      <c r="S262" s="7">
        <f t="shared" si="18"/>
        <v>41180.208333333336</v>
      </c>
      <c r="T262" s="7">
        <f t="shared" si="19"/>
        <v>41192.208333333336</v>
      </c>
    </row>
    <row r="263" spans="1:20" ht="31.5" x14ac:dyDescent="0.25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t="s">
        <v>13</v>
      </c>
      <c r="G263">
        <v>454</v>
      </c>
      <c r="H263" t="s">
        <v>20</v>
      </c>
      <c r="I263" t="s">
        <v>21</v>
      </c>
      <c r="J263">
        <v>1282712400</v>
      </c>
      <c r="K263">
        <v>1283058000</v>
      </c>
      <c r="L263" t="b">
        <v>0</v>
      </c>
      <c r="M263" t="b">
        <v>1</v>
      </c>
      <c r="N263" t="s">
        <v>22</v>
      </c>
      <c r="O263">
        <f t="shared" si="16"/>
        <v>31</v>
      </c>
      <c r="P263">
        <f t="shared" si="17"/>
        <v>5793.61</v>
      </c>
      <c r="Q263" t="s">
        <v>2037</v>
      </c>
      <c r="R263" t="s">
        <v>2038</v>
      </c>
      <c r="S263" s="7">
        <f t="shared" si="18"/>
        <v>40415.208333333336</v>
      </c>
      <c r="T263" s="7">
        <f t="shared" si="19"/>
        <v>40419.208333333336</v>
      </c>
    </row>
    <row r="264" spans="1:20" x14ac:dyDescent="0.25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>
        <v>1304226000</v>
      </c>
      <c r="L264" t="b">
        <v>0</v>
      </c>
      <c r="M264" t="b">
        <v>1</v>
      </c>
      <c r="N264" t="s">
        <v>59</v>
      </c>
      <c r="O264">
        <f t="shared" si="16"/>
        <v>313</v>
      </c>
      <c r="P264">
        <f t="shared" si="17"/>
        <v>4979.4399999999996</v>
      </c>
      <c r="Q264" t="s">
        <v>2037</v>
      </c>
      <c r="R264" t="s">
        <v>2047</v>
      </c>
      <c r="S264" s="7">
        <f t="shared" si="18"/>
        <v>40638.208333333336</v>
      </c>
      <c r="T264" s="7">
        <f t="shared" si="19"/>
        <v>40664.208333333336</v>
      </c>
    </row>
    <row r="265" spans="1:20" x14ac:dyDescent="0.25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>
        <v>1263016800</v>
      </c>
      <c r="L265" t="b">
        <v>0</v>
      </c>
      <c r="M265" t="b">
        <v>0</v>
      </c>
      <c r="N265" t="s">
        <v>121</v>
      </c>
      <c r="O265">
        <f t="shared" si="16"/>
        <v>371</v>
      </c>
      <c r="P265">
        <f t="shared" si="17"/>
        <v>5405.03</v>
      </c>
      <c r="Q265" t="s">
        <v>2056</v>
      </c>
      <c r="R265" t="s">
        <v>2057</v>
      </c>
      <c r="S265" s="7">
        <f t="shared" si="18"/>
        <v>40187.25</v>
      </c>
      <c r="T265" s="7">
        <f t="shared" si="19"/>
        <v>40187.25</v>
      </c>
    </row>
    <row r="266" spans="1:20" x14ac:dyDescent="0.25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>
        <v>1362031200</v>
      </c>
      <c r="L266" t="b">
        <v>0</v>
      </c>
      <c r="M266" t="b">
        <v>0</v>
      </c>
      <c r="N266" t="s">
        <v>32</v>
      </c>
      <c r="O266">
        <f t="shared" si="16"/>
        <v>363</v>
      </c>
      <c r="P266">
        <f t="shared" si="17"/>
        <v>3000.27</v>
      </c>
      <c r="Q266" t="s">
        <v>2041</v>
      </c>
      <c r="R266" t="s">
        <v>2042</v>
      </c>
      <c r="S266" s="7">
        <f t="shared" si="18"/>
        <v>41317.25</v>
      </c>
      <c r="T266" s="7">
        <f t="shared" si="19"/>
        <v>41333.25</v>
      </c>
    </row>
    <row r="267" spans="1:20" x14ac:dyDescent="0.25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>
        <v>1455602400</v>
      </c>
      <c r="L267" t="b">
        <v>0</v>
      </c>
      <c r="M267" t="b">
        <v>0</v>
      </c>
      <c r="N267" t="s">
        <v>32</v>
      </c>
      <c r="O267">
        <f t="shared" si="16"/>
        <v>123</v>
      </c>
      <c r="P267">
        <f t="shared" si="17"/>
        <v>7012.79</v>
      </c>
      <c r="Q267" t="s">
        <v>2041</v>
      </c>
      <c r="R267" t="s">
        <v>2042</v>
      </c>
      <c r="S267" s="7">
        <f t="shared" si="18"/>
        <v>42372.25</v>
      </c>
      <c r="T267" s="7">
        <f t="shared" si="19"/>
        <v>42416.25</v>
      </c>
    </row>
    <row r="268" spans="1:20" x14ac:dyDescent="0.25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t="s">
        <v>13</v>
      </c>
      <c r="G268">
        <v>3182</v>
      </c>
      <c r="H268" t="s">
        <v>106</v>
      </c>
      <c r="I268" t="s">
        <v>107</v>
      </c>
      <c r="J268">
        <v>1415340000</v>
      </c>
      <c r="K268">
        <v>1418191200</v>
      </c>
      <c r="L268" t="b">
        <v>0</v>
      </c>
      <c r="M268" t="b">
        <v>1</v>
      </c>
      <c r="N268" t="s">
        <v>158</v>
      </c>
      <c r="O268">
        <f t="shared" si="16"/>
        <v>77</v>
      </c>
      <c r="P268">
        <f t="shared" si="17"/>
        <v>2699.62</v>
      </c>
      <c r="Q268" t="s">
        <v>2037</v>
      </c>
      <c r="R268" t="s">
        <v>2060</v>
      </c>
      <c r="S268" s="7">
        <f t="shared" si="18"/>
        <v>41950.25</v>
      </c>
      <c r="T268" s="7">
        <f t="shared" si="19"/>
        <v>41983.25</v>
      </c>
    </row>
    <row r="269" spans="1:20" x14ac:dyDescent="0.25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t="s">
        <v>19</v>
      </c>
      <c r="G269">
        <v>2768</v>
      </c>
      <c r="H269" t="s">
        <v>25</v>
      </c>
      <c r="I269" t="s">
        <v>26</v>
      </c>
      <c r="J269">
        <v>1351054800</v>
      </c>
      <c r="K269">
        <v>1352440800</v>
      </c>
      <c r="L269" t="b">
        <v>0</v>
      </c>
      <c r="M269" t="b">
        <v>0</v>
      </c>
      <c r="N269" t="s">
        <v>32</v>
      </c>
      <c r="O269">
        <f t="shared" si="16"/>
        <v>234</v>
      </c>
      <c r="P269">
        <f t="shared" si="17"/>
        <v>5199.0600000000004</v>
      </c>
      <c r="Q269" t="s">
        <v>2041</v>
      </c>
      <c r="R269" t="s">
        <v>2042</v>
      </c>
      <c r="S269" s="7">
        <f t="shared" si="18"/>
        <v>41206.208333333336</v>
      </c>
      <c r="T269" s="7">
        <f t="shared" si="19"/>
        <v>41222.25</v>
      </c>
    </row>
    <row r="270" spans="1:20" x14ac:dyDescent="0.25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>
        <v>1353304800</v>
      </c>
      <c r="L270" t="b">
        <v>0</v>
      </c>
      <c r="M270" t="b">
        <v>0</v>
      </c>
      <c r="N270" t="s">
        <v>41</v>
      </c>
      <c r="O270">
        <f t="shared" si="16"/>
        <v>181</v>
      </c>
      <c r="P270">
        <f t="shared" si="17"/>
        <v>5641.67</v>
      </c>
      <c r="Q270" t="s">
        <v>2043</v>
      </c>
      <c r="R270" t="s">
        <v>2044</v>
      </c>
      <c r="S270" s="7">
        <f t="shared" si="18"/>
        <v>41186.208333333336</v>
      </c>
      <c r="T270" s="7">
        <f t="shared" si="19"/>
        <v>41232.25</v>
      </c>
    </row>
    <row r="271" spans="1:20" x14ac:dyDescent="0.25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>
        <v>1550728800</v>
      </c>
      <c r="L271" t="b">
        <v>0</v>
      </c>
      <c r="M271" t="b">
        <v>0</v>
      </c>
      <c r="N271" t="s">
        <v>268</v>
      </c>
      <c r="O271">
        <f t="shared" si="16"/>
        <v>253</v>
      </c>
      <c r="P271">
        <f t="shared" si="17"/>
        <v>10163.219999999999</v>
      </c>
      <c r="Q271" t="s">
        <v>2043</v>
      </c>
      <c r="R271" t="s">
        <v>2062</v>
      </c>
      <c r="S271" s="7">
        <f t="shared" si="18"/>
        <v>43496.25</v>
      </c>
      <c r="T271" s="7">
        <f t="shared" si="19"/>
        <v>43517.25</v>
      </c>
    </row>
    <row r="272" spans="1:20" x14ac:dyDescent="0.25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t="s">
        <v>73</v>
      </c>
      <c r="G272">
        <v>1890</v>
      </c>
      <c r="H272" t="s">
        <v>20</v>
      </c>
      <c r="I272" t="s">
        <v>21</v>
      </c>
      <c r="J272">
        <v>1291269600</v>
      </c>
      <c r="K272">
        <v>1291442400</v>
      </c>
      <c r="L272" t="b">
        <v>0</v>
      </c>
      <c r="M272" t="b">
        <v>0</v>
      </c>
      <c r="N272" t="s">
        <v>88</v>
      </c>
      <c r="O272">
        <f t="shared" si="16"/>
        <v>27</v>
      </c>
      <c r="P272">
        <f t="shared" si="17"/>
        <v>2500.5300000000002</v>
      </c>
      <c r="Q272" t="s">
        <v>2052</v>
      </c>
      <c r="R272" t="s">
        <v>2053</v>
      </c>
      <c r="S272" s="7">
        <f t="shared" si="18"/>
        <v>40514.25</v>
      </c>
      <c r="T272" s="7">
        <f t="shared" si="19"/>
        <v>40516.25</v>
      </c>
    </row>
    <row r="273" spans="1:20" ht="31.5" x14ac:dyDescent="0.25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t="s">
        <v>46</v>
      </c>
      <c r="G273">
        <v>61</v>
      </c>
      <c r="H273" t="s">
        <v>20</v>
      </c>
      <c r="I273" t="s">
        <v>21</v>
      </c>
      <c r="J273">
        <v>1449468000</v>
      </c>
      <c r="K273">
        <v>1452146400</v>
      </c>
      <c r="L273" t="b">
        <v>0</v>
      </c>
      <c r="M273" t="b">
        <v>0</v>
      </c>
      <c r="N273" t="s">
        <v>121</v>
      </c>
      <c r="O273">
        <f t="shared" si="16"/>
        <v>1</v>
      </c>
      <c r="P273">
        <f t="shared" si="17"/>
        <v>3201.64</v>
      </c>
      <c r="Q273" t="s">
        <v>2056</v>
      </c>
      <c r="R273" t="s">
        <v>2057</v>
      </c>
      <c r="S273" s="7">
        <f t="shared" si="18"/>
        <v>42345.25</v>
      </c>
      <c r="T273" s="7">
        <f t="shared" si="19"/>
        <v>42376.25</v>
      </c>
    </row>
    <row r="274" spans="1:20" x14ac:dyDescent="0.25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>
        <v>1564894800</v>
      </c>
      <c r="L274" t="b">
        <v>0</v>
      </c>
      <c r="M274" t="b">
        <v>1</v>
      </c>
      <c r="N274" t="s">
        <v>32</v>
      </c>
      <c r="O274">
        <f t="shared" si="16"/>
        <v>304</v>
      </c>
      <c r="P274">
        <f t="shared" si="17"/>
        <v>8202.16</v>
      </c>
      <c r="Q274" t="s">
        <v>2041</v>
      </c>
      <c r="R274" t="s">
        <v>2042</v>
      </c>
      <c r="S274" s="7">
        <f t="shared" si="18"/>
        <v>43656.208333333328</v>
      </c>
      <c r="T274" s="7">
        <f t="shared" si="19"/>
        <v>43681.208333333328</v>
      </c>
    </row>
    <row r="275" spans="1:20" x14ac:dyDescent="0.25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t="s">
        <v>19</v>
      </c>
      <c r="G275">
        <v>282</v>
      </c>
      <c r="H275" t="s">
        <v>14</v>
      </c>
      <c r="I275" t="s">
        <v>15</v>
      </c>
      <c r="J275">
        <v>1505624400</v>
      </c>
      <c r="K275">
        <v>1505883600</v>
      </c>
      <c r="L275" t="b">
        <v>0</v>
      </c>
      <c r="M275" t="b">
        <v>0</v>
      </c>
      <c r="N275" t="s">
        <v>32</v>
      </c>
      <c r="O275">
        <f t="shared" si="16"/>
        <v>137</v>
      </c>
      <c r="P275">
        <f t="shared" si="17"/>
        <v>3795.74</v>
      </c>
      <c r="Q275" t="s">
        <v>2041</v>
      </c>
      <c r="R275" t="s">
        <v>2042</v>
      </c>
      <c r="S275" s="7">
        <f t="shared" si="18"/>
        <v>42995.208333333328</v>
      </c>
      <c r="T275" s="7">
        <f t="shared" si="19"/>
        <v>42998.208333333328</v>
      </c>
    </row>
    <row r="276" spans="1:20" ht="31.5" x14ac:dyDescent="0.25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t="s">
        <v>13</v>
      </c>
      <c r="G276">
        <v>15</v>
      </c>
      <c r="H276" t="s">
        <v>20</v>
      </c>
      <c r="I276" t="s">
        <v>21</v>
      </c>
      <c r="J276">
        <v>1509948000</v>
      </c>
      <c r="K276">
        <v>1510380000</v>
      </c>
      <c r="L276" t="b">
        <v>0</v>
      </c>
      <c r="M276" t="b">
        <v>0</v>
      </c>
      <c r="N276" t="s">
        <v>32</v>
      </c>
      <c r="O276">
        <f t="shared" si="16"/>
        <v>32</v>
      </c>
      <c r="P276">
        <f t="shared" si="17"/>
        <v>5153.33</v>
      </c>
      <c r="Q276" t="s">
        <v>2041</v>
      </c>
      <c r="R276" t="s">
        <v>2042</v>
      </c>
      <c r="S276" s="7">
        <f t="shared" si="18"/>
        <v>43045.25</v>
      </c>
      <c r="T276" s="7">
        <f t="shared" si="19"/>
        <v>43050.25</v>
      </c>
    </row>
    <row r="277" spans="1:20" ht="31.5" x14ac:dyDescent="0.25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>
        <v>1555218000</v>
      </c>
      <c r="L277" t="b">
        <v>0</v>
      </c>
      <c r="M277" t="b">
        <v>0</v>
      </c>
      <c r="N277" t="s">
        <v>205</v>
      </c>
      <c r="O277">
        <f t="shared" si="16"/>
        <v>242</v>
      </c>
      <c r="P277">
        <f t="shared" si="17"/>
        <v>8119.83</v>
      </c>
      <c r="Q277" t="s">
        <v>2049</v>
      </c>
      <c r="R277" t="s">
        <v>2061</v>
      </c>
      <c r="S277" s="7">
        <f t="shared" si="18"/>
        <v>43561.208333333328</v>
      </c>
      <c r="T277" s="7">
        <f t="shared" si="19"/>
        <v>43569.208333333328</v>
      </c>
    </row>
    <row r="278" spans="1:20" x14ac:dyDescent="0.25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t="s">
        <v>13</v>
      </c>
      <c r="G278">
        <v>133</v>
      </c>
      <c r="H278" t="s">
        <v>20</v>
      </c>
      <c r="I278" t="s">
        <v>21</v>
      </c>
      <c r="J278">
        <v>1334811600</v>
      </c>
      <c r="K278">
        <v>1335243600</v>
      </c>
      <c r="L278" t="b">
        <v>0</v>
      </c>
      <c r="M278" t="b">
        <v>1</v>
      </c>
      <c r="N278" t="s">
        <v>88</v>
      </c>
      <c r="O278">
        <f t="shared" si="16"/>
        <v>97</v>
      </c>
      <c r="P278">
        <f t="shared" si="17"/>
        <v>4003.01</v>
      </c>
      <c r="Q278" t="s">
        <v>2052</v>
      </c>
      <c r="R278" t="s">
        <v>2053</v>
      </c>
      <c r="S278" s="7">
        <f t="shared" si="18"/>
        <v>41018.208333333336</v>
      </c>
      <c r="T278" s="7">
        <f t="shared" si="19"/>
        <v>41023.208333333336</v>
      </c>
    </row>
    <row r="279" spans="1:20" ht="31.5" x14ac:dyDescent="0.25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>
        <v>1279688400</v>
      </c>
      <c r="L279" t="b">
        <v>0</v>
      </c>
      <c r="M279" t="b">
        <v>0</v>
      </c>
      <c r="N279" t="s">
        <v>32</v>
      </c>
      <c r="O279">
        <f t="shared" si="16"/>
        <v>1066</v>
      </c>
      <c r="P279">
        <f t="shared" si="17"/>
        <v>8993.98</v>
      </c>
      <c r="Q279" t="s">
        <v>2041</v>
      </c>
      <c r="R279" t="s">
        <v>2042</v>
      </c>
      <c r="S279" s="7">
        <f t="shared" si="18"/>
        <v>40378.208333333336</v>
      </c>
      <c r="T279" s="7">
        <f t="shared" si="19"/>
        <v>40380.208333333336</v>
      </c>
    </row>
    <row r="280" spans="1:20" x14ac:dyDescent="0.25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>
        <v>1356069600</v>
      </c>
      <c r="L280" t="b">
        <v>0</v>
      </c>
      <c r="M280" t="b">
        <v>0</v>
      </c>
      <c r="N280" t="s">
        <v>27</v>
      </c>
      <c r="O280">
        <f t="shared" si="16"/>
        <v>326</v>
      </c>
      <c r="P280">
        <f t="shared" si="17"/>
        <v>9669.23</v>
      </c>
      <c r="Q280" t="s">
        <v>2039</v>
      </c>
      <c r="R280" t="s">
        <v>2040</v>
      </c>
      <c r="S280" s="7">
        <f t="shared" si="18"/>
        <v>41239.25</v>
      </c>
      <c r="T280" s="7">
        <f t="shared" si="19"/>
        <v>41264.25</v>
      </c>
    </row>
    <row r="281" spans="1:20" x14ac:dyDescent="0.25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>
        <v>1536210000</v>
      </c>
      <c r="L281" t="b">
        <v>0</v>
      </c>
      <c r="M281" t="b">
        <v>0</v>
      </c>
      <c r="N281" t="s">
        <v>32</v>
      </c>
      <c r="O281">
        <f t="shared" si="16"/>
        <v>171</v>
      </c>
      <c r="P281">
        <f t="shared" si="17"/>
        <v>2501.1</v>
      </c>
      <c r="Q281" t="s">
        <v>2041</v>
      </c>
      <c r="R281" t="s">
        <v>2042</v>
      </c>
      <c r="S281" s="7">
        <f t="shared" si="18"/>
        <v>43346.208333333328</v>
      </c>
      <c r="T281" s="7">
        <f t="shared" si="19"/>
        <v>43349.208333333328</v>
      </c>
    </row>
    <row r="282" spans="1:20" ht="31.5" x14ac:dyDescent="0.25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>
        <v>1511762400</v>
      </c>
      <c r="L282" t="b">
        <v>0</v>
      </c>
      <c r="M282" t="b">
        <v>0</v>
      </c>
      <c r="N282" t="s">
        <v>70</v>
      </c>
      <c r="O282">
        <f t="shared" si="16"/>
        <v>581</v>
      </c>
      <c r="P282">
        <f t="shared" si="17"/>
        <v>3698.73</v>
      </c>
      <c r="Q282" t="s">
        <v>2043</v>
      </c>
      <c r="R282" t="s">
        <v>2051</v>
      </c>
      <c r="S282" s="7">
        <f t="shared" si="18"/>
        <v>43060.25</v>
      </c>
      <c r="T282" s="7">
        <f t="shared" si="19"/>
        <v>43066.25</v>
      </c>
    </row>
    <row r="283" spans="1:20" x14ac:dyDescent="0.25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t="s">
        <v>13</v>
      </c>
      <c r="G283">
        <v>2062</v>
      </c>
      <c r="H283" t="s">
        <v>20</v>
      </c>
      <c r="I283" t="s">
        <v>21</v>
      </c>
      <c r="J283">
        <v>1331445600</v>
      </c>
      <c r="K283">
        <v>1333256400</v>
      </c>
      <c r="L283" t="b">
        <v>0</v>
      </c>
      <c r="M283" t="b">
        <v>1</v>
      </c>
      <c r="N283" t="s">
        <v>32</v>
      </c>
      <c r="O283">
        <f t="shared" si="16"/>
        <v>92</v>
      </c>
      <c r="P283">
        <f t="shared" si="17"/>
        <v>7301.26</v>
      </c>
      <c r="Q283" t="s">
        <v>2041</v>
      </c>
      <c r="R283" t="s">
        <v>2042</v>
      </c>
      <c r="S283" s="7">
        <f t="shared" si="18"/>
        <v>40979.25</v>
      </c>
      <c r="T283" s="7">
        <f t="shared" si="19"/>
        <v>41000.208333333336</v>
      </c>
    </row>
    <row r="284" spans="1:20" x14ac:dyDescent="0.25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>
        <v>1480744800</v>
      </c>
      <c r="L284" t="b">
        <v>0</v>
      </c>
      <c r="M284" t="b">
        <v>1</v>
      </c>
      <c r="N284" t="s">
        <v>268</v>
      </c>
      <c r="O284">
        <f t="shared" si="16"/>
        <v>108</v>
      </c>
      <c r="P284">
        <f t="shared" si="17"/>
        <v>6824.06</v>
      </c>
      <c r="Q284" t="s">
        <v>2043</v>
      </c>
      <c r="R284" t="s">
        <v>2062</v>
      </c>
      <c r="S284" s="7">
        <f t="shared" si="18"/>
        <v>42701.25</v>
      </c>
      <c r="T284" s="7">
        <f t="shared" si="19"/>
        <v>42707.25</v>
      </c>
    </row>
    <row r="285" spans="1:20" ht="31.5" x14ac:dyDescent="0.25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t="s">
        <v>13</v>
      </c>
      <c r="G285">
        <v>29</v>
      </c>
      <c r="H285" t="s">
        <v>35</v>
      </c>
      <c r="I285" t="s">
        <v>36</v>
      </c>
      <c r="J285">
        <v>1464584400</v>
      </c>
      <c r="K285">
        <v>1465016400</v>
      </c>
      <c r="L285" t="b">
        <v>0</v>
      </c>
      <c r="M285" t="b">
        <v>0</v>
      </c>
      <c r="N285" t="s">
        <v>22</v>
      </c>
      <c r="O285">
        <f t="shared" si="16"/>
        <v>19</v>
      </c>
      <c r="P285">
        <f t="shared" si="17"/>
        <v>5231.03</v>
      </c>
      <c r="Q285" t="s">
        <v>2037</v>
      </c>
      <c r="R285" t="s">
        <v>2038</v>
      </c>
      <c r="S285" s="7">
        <f t="shared" si="18"/>
        <v>42520.208333333328</v>
      </c>
      <c r="T285" s="7">
        <f t="shared" si="19"/>
        <v>42525.208333333328</v>
      </c>
    </row>
    <row r="286" spans="1:20" x14ac:dyDescent="0.25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t="s">
        <v>13</v>
      </c>
      <c r="G286">
        <v>132</v>
      </c>
      <c r="H286" t="s">
        <v>20</v>
      </c>
      <c r="I286" t="s">
        <v>21</v>
      </c>
      <c r="J286">
        <v>1335848400</v>
      </c>
      <c r="K286">
        <v>1336280400</v>
      </c>
      <c r="L286" t="b">
        <v>0</v>
      </c>
      <c r="M286" t="b">
        <v>0</v>
      </c>
      <c r="N286" t="s">
        <v>27</v>
      </c>
      <c r="O286">
        <f t="shared" si="16"/>
        <v>83</v>
      </c>
      <c r="P286">
        <f t="shared" si="17"/>
        <v>6176.52</v>
      </c>
      <c r="Q286" t="s">
        <v>2039</v>
      </c>
      <c r="R286" t="s">
        <v>2040</v>
      </c>
      <c r="S286" s="7">
        <f t="shared" si="18"/>
        <v>41030.208333333336</v>
      </c>
      <c r="T286" s="7">
        <f t="shared" si="19"/>
        <v>41035.208333333336</v>
      </c>
    </row>
    <row r="287" spans="1:20" x14ac:dyDescent="0.25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>
        <v>1476766800</v>
      </c>
      <c r="L287" t="b">
        <v>0</v>
      </c>
      <c r="M287" t="b">
        <v>0</v>
      </c>
      <c r="N287" t="s">
        <v>32</v>
      </c>
      <c r="O287">
        <f t="shared" si="16"/>
        <v>706</v>
      </c>
      <c r="P287">
        <f t="shared" si="17"/>
        <v>2502.7600000000002</v>
      </c>
      <c r="Q287" t="s">
        <v>2041</v>
      </c>
      <c r="R287" t="s">
        <v>2042</v>
      </c>
      <c r="S287" s="7">
        <f t="shared" si="18"/>
        <v>42623.208333333328</v>
      </c>
      <c r="T287" s="7">
        <f t="shared" si="19"/>
        <v>42661.208333333328</v>
      </c>
    </row>
    <row r="288" spans="1:20" x14ac:dyDescent="0.25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t="s">
        <v>73</v>
      </c>
      <c r="G288">
        <v>184</v>
      </c>
      <c r="H288" t="s">
        <v>20</v>
      </c>
      <c r="I288" t="s">
        <v>21</v>
      </c>
      <c r="J288">
        <v>1479880800</v>
      </c>
      <c r="K288">
        <v>1480485600</v>
      </c>
      <c r="L288" t="b">
        <v>0</v>
      </c>
      <c r="M288" t="b">
        <v>0</v>
      </c>
      <c r="N288" t="s">
        <v>32</v>
      </c>
      <c r="O288">
        <f t="shared" si="16"/>
        <v>17</v>
      </c>
      <c r="P288">
        <f t="shared" si="17"/>
        <v>10628.8</v>
      </c>
      <c r="Q288" t="s">
        <v>2041</v>
      </c>
      <c r="R288" t="s">
        <v>2042</v>
      </c>
      <c r="S288" s="7">
        <f t="shared" si="18"/>
        <v>42697.25</v>
      </c>
      <c r="T288" s="7">
        <f t="shared" si="19"/>
        <v>42704.25</v>
      </c>
    </row>
    <row r="289" spans="1:20" x14ac:dyDescent="0.25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>
        <v>1430197200</v>
      </c>
      <c r="L289" t="b">
        <v>0</v>
      </c>
      <c r="M289" t="b">
        <v>0</v>
      </c>
      <c r="N289" t="s">
        <v>49</v>
      </c>
      <c r="O289">
        <f t="shared" si="16"/>
        <v>210</v>
      </c>
      <c r="P289">
        <f t="shared" si="17"/>
        <v>7507.39</v>
      </c>
      <c r="Q289" t="s">
        <v>2037</v>
      </c>
      <c r="R289" t="s">
        <v>2045</v>
      </c>
      <c r="S289" s="7">
        <f t="shared" si="18"/>
        <v>42122.208333333328</v>
      </c>
      <c r="T289" s="7">
        <f t="shared" si="19"/>
        <v>42122.208333333328</v>
      </c>
    </row>
    <row r="290" spans="1:20" x14ac:dyDescent="0.25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t="s">
        <v>13</v>
      </c>
      <c r="G290">
        <v>137</v>
      </c>
      <c r="H290" t="s">
        <v>35</v>
      </c>
      <c r="I290" t="s">
        <v>36</v>
      </c>
      <c r="J290">
        <v>1331701200</v>
      </c>
      <c r="K290">
        <v>1331787600</v>
      </c>
      <c r="L290" t="b">
        <v>0</v>
      </c>
      <c r="M290" t="b">
        <v>1</v>
      </c>
      <c r="N290" t="s">
        <v>147</v>
      </c>
      <c r="O290">
        <f t="shared" si="16"/>
        <v>98</v>
      </c>
      <c r="P290">
        <f t="shared" si="17"/>
        <v>3997.08</v>
      </c>
      <c r="Q290" t="s">
        <v>2037</v>
      </c>
      <c r="R290" t="s">
        <v>2059</v>
      </c>
      <c r="S290" s="7">
        <f t="shared" si="18"/>
        <v>40982.208333333336</v>
      </c>
      <c r="T290" s="7">
        <f t="shared" si="19"/>
        <v>40983.208333333336</v>
      </c>
    </row>
    <row r="291" spans="1:20" x14ac:dyDescent="0.25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t="s">
        <v>19</v>
      </c>
      <c r="G291">
        <v>337</v>
      </c>
      <c r="H291" t="s">
        <v>14</v>
      </c>
      <c r="I291" t="s">
        <v>15</v>
      </c>
      <c r="J291">
        <v>1438578000</v>
      </c>
      <c r="K291">
        <v>1438837200</v>
      </c>
      <c r="L291" t="b">
        <v>0</v>
      </c>
      <c r="M291" t="b">
        <v>0</v>
      </c>
      <c r="N291" t="s">
        <v>32</v>
      </c>
      <c r="O291">
        <f t="shared" si="16"/>
        <v>1684</v>
      </c>
      <c r="P291">
        <f t="shared" si="17"/>
        <v>3998.22</v>
      </c>
      <c r="Q291" t="s">
        <v>2041</v>
      </c>
      <c r="R291" t="s">
        <v>2042</v>
      </c>
      <c r="S291" s="7">
        <f t="shared" si="18"/>
        <v>42219.208333333328</v>
      </c>
      <c r="T291" s="7">
        <f t="shared" si="19"/>
        <v>42222.208333333328</v>
      </c>
    </row>
    <row r="292" spans="1:20" x14ac:dyDescent="0.25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t="s">
        <v>13</v>
      </c>
      <c r="G292">
        <v>908</v>
      </c>
      <c r="H292" t="s">
        <v>20</v>
      </c>
      <c r="I292" t="s">
        <v>21</v>
      </c>
      <c r="J292">
        <v>1368162000</v>
      </c>
      <c r="K292">
        <v>1370926800</v>
      </c>
      <c r="L292" t="b">
        <v>0</v>
      </c>
      <c r="M292" t="b">
        <v>1</v>
      </c>
      <c r="N292" t="s">
        <v>41</v>
      </c>
      <c r="O292">
        <f t="shared" si="16"/>
        <v>54</v>
      </c>
      <c r="P292">
        <f t="shared" si="17"/>
        <v>10101.540000000001</v>
      </c>
      <c r="Q292" t="s">
        <v>2043</v>
      </c>
      <c r="R292" t="s">
        <v>2044</v>
      </c>
      <c r="S292" s="7">
        <f t="shared" si="18"/>
        <v>41404.208333333336</v>
      </c>
      <c r="T292" s="7">
        <f t="shared" si="19"/>
        <v>41436.208333333336</v>
      </c>
    </row>
    <row r="293" spans="1:20" x14ac:dyDescent="0.25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>
        <v>1319000400</v>
      </c>
      <c r="L293" t="b">
        <v>1</v>
      </c>
      <c r="M293" t="b">
        <v>0</v>
      </c>
      <c r="N293" t="s">
        <v>27</v>
      </c>
      <c r="O293">
        <f t="shared" si="16"/>
        <v>457</v>
      </c>
      <c r="P293">
        <f t="shared" si="17"/>
        <v>7681.31</v>
      </c>
      <c r="Q293" t="s">
        <v>2039</v>
      </c>
      <c r="R293" t="s">
        <v>2040</v>
      </c>
      <c r="S293" s="7">
        <f t="shared" si="18"/>
        <v>40831.208333333336</v>
      </c>
      <c r="T293" s="7">
        <f t="shared" si="19"/>
        <v>40835.208333333336</v>
      </c>
    </row>
    <row r="294" spans="1:20" x14ac:dyDescent="0.25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t="s">
        <v>13</v>
      </c>
      <c r="G294">
        <v>10</v>
      </c>
      <c r="H294" t="s">
        <v>20</v>
      </c>
      <c r="I294" t="s">
        <v>21</v>
      </c>
      <c r="J294">
        <v>1331874000</v>
      </c>
      <c r="K294">
        <v>1333429200</v>
      </c>
      <c r="L294" t="b">
        <v>0</v>
      </c>
      <c r="M294" t="b">
        <v>0</v>
      </c>
      <c r="N294" t="s">
        <v>16</v>
      </c>
      <c r="O294">
        <f t="shared" si="16"/>
        <v>10</v>
      </c>
      <c r="P294">
        <f t="shared" si="17"/>
        <v>7170</v>
      </c>
      <c r="Q294" t="s">
        <v>2035</v>
      </c>
      <c r="R294" t="s">
        <v>2036</v>
      </c>
      <c r="S294" s="7">
        <f t="shared" si="18"/>
        <v>40984.208333333336</v>
      </c>
      <c r="T294" s="7">
        <f t="shared" si="19"/>
        <v>41002.208333333336</v>
      </c>
    </row>
    <row r="295" spans="1:20" x14ac:dyDescent="0.25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t="s">
        <v>73</v>
      </c>
      <c r="G295">
        <v>32</v>
      </c>
      <c r="H295" t="s">
        <v>106</v>
      </c>
      <c r="I295" t="s">
        <v>107</v>
      </c>
      <c r="J295">
        <v>1286254800</v>
      </c>
      <c r="K295">
        <v>1287032400</v>
      </c>
      <c r="L295" t="b">
        <v>0</v>
      </c>
      <c r="M295" t="b">
        <v>0</v>
      </c>
      <c r="N295" t="s">
        <v>32</v>
      </c>
      <c r="O295">
        <f t="shared" si="16"/>
        <v>16</v>
      </c>
      <c r="P295">
        <f t="shared" si="17"/>
        <v>3328.13</v>
      </c>
      <c r="Q295" t="s">
        <v>2041</v>
      </c>
      <c r="R295" t="s">
        <v>2042</v>
      </c>
      <c r="S295" s="7">
        <f t="shared" si="18"/>
        <v>40456.208333333336</v>
      </c>
      <c r="T295" s="7">
        <f t="shared" si="19"/>
        <v>40465.208333333336</v>
      </c>
    </row>
    <row r="296" spans="1:20" x14ac:dyDescent="0.25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>
        <v>1541570400</v>
      </c>
      <c r="L296" t="b">
        <v>0</v>
      </c>
      <c r="M296" t="b">
        <v>0</v>
      </c>
      <c r="N296" t="s">
        <v>32</v>
      </c>
      <c r="O296">
        <f t="shared" si="16"/>
        <v>1340</v>
      </c>
      <c r="P296">
        <f t="shared" si="17"/>
        <v>4392.3500000000004</v>
      </c>
      <c r="Q296" t="s">
        <v>2041</v>
      </c>
      <c r="R296" t="s">
        <v>2042</v>
      </c>
      <c r="S296" s="7">
        <f t="shared" si="18"/>
        <v>43399.208333333328</v>
      </c>
      <c r="T296" s="7">
        <f t="shared" si="19"/>
        <v>43411.25</v>
      </c>
    </row>
    <row r="297" spans="1:20" ht="31.5" x14ac:dyDescent="0.25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t="s">
        <v>13</v>
      </c>
      <c r="G297">
        <v>1910</v>
      </c>
      <c r="H297" t="s">
        <v>97</v>
      </c>
      <c r="I297" t="s">
        <v>98</v>
      </c>
      <c r="J297">
        <v>1381813200</v>
      </c>
      <c r="K297">
        <v>1383976800</v>
      </c>
      <c r="L297" t="b">
        <v>0</v>
      </c>
      <c r="M297" t="b">
        <v>0</v>
      </c>
      <c r="N297" t="s">
        <v>32</v>
      </c>
      <c r="O297">
        <f t="shared" si="16"/>
        <v>36</v>
      </c>
      <c r="P297">
        <f t="shared" si="17"/>
        <v>3600.47</v>
      </c>
      <c r="Q297" t="s">
        <v>2041</v>
      </c>
      <c r="R297" t="s">
        <v>2042</v>
      </c>
      <c r="S297" s="7">
        <f t="shared" si="18"/>
        <v>41562.208333333336</v>
      </c>
      <c r="T297" s="7">
        <f t="shared" si="19"/>
        <v>41587.25</v>
      </c>
    </row>
    <row r="298" spans="1:20" ht="31.5" x14ac:dyDescent="0.25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t="s">
        <v>13</v>
      </c>
      <c r="G298">
        <v>38</v>
      </c>
      <c r="H298" t="s">
        <v>25</v>
      </c>
      <c r="I298" t="s">
        <v>26</v>
      </c>
      <c r="J298">
        <v>1548655200</v>
      </c>
      <c r="K298">
        <v>1550556000</v>
      </c>
      <c r="L298" t="b">
        <v>0</v>
      </c>
      <c r="M298" t="b">
        <v>0</v>
      </c>
      <c r="N298" t="s">
        <v>32</v>
      </c>
      <c r="O298">
        <f t="shared" si="16"/>
        <v>55</v>
      </c>
      <c r="P298">
        <f t="shared" si="17"/>
        <v>8821.0499999999993</v>
      </c>
      <c r="Q298" t="s">
        <v>2041</v>
      </c>
      <c r="R298" t="s">
        <v>2042</v>
      </c>
      <c r="S298" s="7">
        <f t="shared" si="18"/>
        <v>43493.25</v>
      </c>
      <c r="T298" s="7">
        <f t="shared" si="19"/>
        <v>43515.25</v>
      </c>
    </row>
    <row r="299" spans="1:20" x14ac:dyDescent="0.25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t="s">
        <v>13</v>
      </c>
      <c r="G299">
        <v>104</v>
      </c>
      <c r="H299" t="s">
        <v>25</v>
      </c>
      <c r="I299" t="s">
        <v>26</v>
      </c>
      <c r="J299">
        <v>1389679200</v>
      </c>
      <c r="K299">
        <v>1390456800</v>
      </c>
      <c r="L299" t="b">
        <v>0</v>
      </c>
      <c r="M299" t="b">
        <v>1</v>
      </c>
      <c r="N299" t="s">
        <v>32</v>
      </c>
      <c r="O299">
        <f t="shared" si="16"/>
        <v>94</v>
      </c>
      <c r="P299">
        <f t="shared" si="17"/>
        <v>6524.04</v>
      </c>
      <c r="Q299" t="s">
        <v>2041</v>
      </c>
      <c r="R299" t="s">
        <v>2042</v>
      </c>
      <c r="S299" s="7">
        <f t="shared" si="18"/>
        <v>41653.25</v>
      </c>
      <c r="T299" s="7">
        <f t="shared" si="19"/>
        <v>41662.25</v>
      </c>
    </row>
    <row r="300" spans="1:20" x14ac:dyDescent="0.25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>
        <v>1458018000</v>
      </c>
      <c r="L300" t="b">
        <v>0</v>
      </c>
      <c r="M300" t="b">
        <v>1</v>
      </c>
      <c r="N300" t="s">
        <v>22</v>
      </c>
      <c r="O300">
        <f t="shared" si="16"/>
        <v>144</v>
      </c>
      <c r="P300">
        <f t="shared" si="17"/>
        <v>6995.83</v>
      </c>
      <c r="Q300" t="s">
        <v>2037</v>
      </c>
      <c r="R300" t="s">
        <v>2038</v>
      </c>
      <c r="S300" s="7">
        <f t="shared" si="18"/>
        <v>42426.25</v>
      </c>
      <c r="T300" s="7">
        <f t="shared" si="19"/>
        <v>42444.208333333328</v>
      </c>
    </row>
    <row r="301" spans="1:20" ht="31.5" x14ac:dyDescent="0.25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t="s">
        <v>13</v>
      </c>
      <c r="G301">
        <v>49</v>
      </c>
      <c r="H301" t="s">
        <v>20</v>
      </c>
      <c r="I301" t="s">
        <v>21</v>
      </c>
      <c r="J301">
        <v>1456984800</v>
      </c>
      <c r="K301">
        <v>1461819600</v>
      </c>
      <c r="L301" t="b">
        <v>0</v>
      </c>
      <c r="M301" t="b">
        <v>0</v>
      </c>
      <c r="N301" t="s">
        <v>16</v>
      </c>
      <c r="O301">
        <f t="shared" si="16"/>
        <v>51</v>
      </c>
      <c r="P301">
        <f t="shared" si="17"/>
        <v>3987.76</v>
      </c>
      <c r="Q301" t="s">
        <v>2035</v>
      </c>
      <c r="R301" t="s">
        <v>2036</v>
      </c>
      <c r="S301" s="7">
        <f t="shared" si="18"/>
        <v>42432.25</v>
      </c>
      <c r="T301" s="7">
        <f t="shared" si="19"/>
        <v>42488.208333333328</v>
      </c>
    </row>
    <row r="302" spans="1:20" x14ac:dyDescent="0.25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t="s">
        <v>13</v>
      </c>
      <c r="G302">
        <v>1</v>
      </c>
      <c r="H302" t="s">
        <v>35</v>
      </c>
      <c r="I302" t="s">
        <v>36</v>
      </c>
      <c r="J302">
        <v>1504069200</v>
      </c>
      <c r="K302">
        <v>1504155600</v>
      </c>
      <c r="L302" t="b">
        <v>0</v>
      </c>
      <c r="M302" t="b">
        <v>1</v>
      </c>
      <c r="N302" t="s">
        <v>67</v>
      </c>
      <c r="O302">
        <f t="shared" si="16"/>
        <v>5</v>
      </c>
      <c r="P302">
        <f t="shared" si="17"/>
        <v>500</v>
      </c>
      <c r="Q302" t="s">
        <v>2049</v>
      </c>
      <c r="R302" t="s">
        <v>2050</v>
      </c>
      <c r="S302" s="7">
        <f t="shared" si="18"/>
        <v>42977.208333333328</v>
      </c>
      <c r="T302" s="7">
        <f t="shared" si="19"/>
        <v>42978.208333333328</v>
      </c>
    </row>
    <row r="303" spans="1:20" x14ac:dyDescent="0.25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>
        <v>1426395600</v>
      </c>
      <c r="L303" t="b">
        <v>0</v>
      </c>
      <c r="M303" t="b">
        <v>0</v>
      </c>
      <c r="N303" t="s">
        <v>41</v>
      </c>
      <c r="O303">
        <f t="shared" si="16"/>
        <v>1345</v>
      </c>
      <c r="P303">
        <f t="shared" si="17"/>
        <v>4102.37</v>
      </c>
      <c r="Q303" t="s">
        <v>2043</v>
      </c>
      <c r="R303" t="s">
        <v>2044</v>
      </c>
      <c r="S303" s="7">
        <f t="shared" si="18"/>
        <v>42061.25</v>
      </c>
      <c r="T303" s="7">
        <f t="shared" si="19"/>
        <v>42078.208333333328</v>
      </c>
    </row>
    <row r="304" spans="1:20" x14ac:dyDescent="0.25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t="s">
        <v>13</v>
      </c>
      <c r="G304">
        <v>245</v>
      </c>
      <c r="H304" t="s">
        <v>20</v>
      </c>
      <c r="I304" t="s">
        <v>21</v>
      </c>
      <c r="J304">
        <v>1535864400</v>
      </c>
      <c r="K304">
        <v>1537074000</v>
      </c>
      <c r="L304" t="b">
        <v>0</v>
      </c>
      <c r="M304" t="b">
        <v>0</v>
      </c>
      <c r="N304" t="s">
        <v>32</v>
      </c>
      <c r="O304">
        <f t="shared" si="16"/>
        <v>32</v>
      </c>
      <c r="P304">
        <f t="shared" si="17"/>
        <v>9891.43</v>
      </c>
      <c r="Q304" t="s">
        <v>2041</v>
      </c>
      <c r="R304" t="s">
        <v>2042</v>
      </c>
      <c r="S304" s="7">
        <f t="shared" si="18"/>
        <v>43345.208333333328</v>
      </c>
      <c r="T304" s="7">
        <f t="shared" si="19"/>
        <v>43359.208333333328</v>
      </c>
    </row>
    <row r="305" spans="1:20" x14ac:dyDescent="0.25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t="s">
        <v>13</v>
      </c>
      <c r="G305">
        <v>32</v>
      </c>
      <c r="H305" t="s">
        <v>20</v>
      </c>
      <c r="I305" t="s">
        <v>21</v>
      </c>
      <c r="J305">
        <v>1452146400</v>
      </c>
      <c r="K305">
        <v>1452578400</v>
      </c>
      <c r="L305" t="b">
        <v>0</v>
      </c>
      <c r="M305" t="b">
        <v>0</v>
      </c>
      <c r="N305" t="s">
        <v>59</v>
      </c>
      <c r="O305">
        <f t="shared" si="16"/>
        <v>83</v>
      </c>
      <c r="P305">
        <f t="shared" si="17"/>
        <v>8778.1299999999992</v>
      </c>
      <c r="Q305" t="s">
        <v>2037</v>
      </c>
      <c r="R305" t="s">
        <v>2047</v>
      </c>
      <c r="S305" s="7">
        <f t="shared" si="18"/>
        <v>42376.25</v>
      </c>
      <c r="T305" s="7">
        <f t="shared" si="19"/>
        <v>42381.25</v>
      </c>
    </row>
    <row r="306" spans="1:20" x14ac:dyDescent="0.25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>
        <v>1474088400</v>
      </c>
      <c r="L306" t="b">
        <v>0</v>
      </c>
      <c r="M306" t="b">
        <v>0</v>
      </c>
      <c r="N306" t="s">
        <v>41</v>
      </c>
      <c r="O306">
        <f t="shared" si="16"/>
        <v>546</v>
      </c>
      <c r="P306">
        <f t="shared" si="17"/>
        <v>8076.76</v>
      </c>
      <c r="Q306" t="s">
        <v>2043</v>
      </c>
      <c r="R306" t="s">
        <v>2044</v>
      </c>
      <c r="S306" s="7">
        <f t="shared" si="18"/>
        <v>42589.208333333328</v>
      </c>
      <c r="T306" s="7">
        <f t="shared" si="19"/>
        <v>42630.208333333328</v>
      </c>
    </row>
    <row r="307" spans="1:20" x14ac:dyDescent="0.25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>
        <v>1461906000</v>
      </c>
      <c r="L307" t="b">
        <v>0</v>
      </c>
      <c r="M307" t="b">
        <v>0</v>
      </c>
      <c r="N307" t="s">
        <v>32</v>
      </c>
      <c r="O307">
        <f t="shared" si="16"/>
        <v>286</v>
      </c>
      <c r="P307">
        <f t="shared" si="17"/>
        <v>9428.24</v>
      </c>
      <c r="Q307" t="s">
        <v>2041</v>
      </c>
      <c r="R307" t="s">
        <v>2042</v>
      </c>
      <c r="S307" s="7">
        <f t="shared" si="18"/>
        <v>42448.208333333328</v>
      </c>
      <c r="T307" s="7">
        <f t="shared" si="19"/>
        <v>42489.208333333328</v>
      </c>
    </row>
    <row r="308" spans="1:20" ht="31.5" x14ac:dyDescent="0.25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t="s">
        <v>13</v>
      </c>
      <c r="G308">
        <v>7</v>
      </c>
      <c r="H308" t="s">
        <v>20</v>
      </c>
      <c r="I308" t="s">
        <v>21</v>
      </c>
      <c r="J308">
        <v>1500008400</v>
      </c>
      <c r="K308">
        <v>1500267600</v>
      </c>
      <c r="L308" t="b">
        <v>0</v>
      </c>
      <c r="M308" t="b">
        <v>1</v>
      </c>
      <c r="N308" t="s">
        <v>32</v>
      </c>
      <c r="O308">
        <f t="shared" si="16"/>
        <v>8</v>
      </c>
      <c r="P308">
        <f t="shared" si="17"/>
        <v>7342.86</v>
      </c>
      <c r="Q308" t="s">
        <v>2041</v>
      </c>
      <c r="R308" t="s">
        <v>2042</v>
      </c>
      <c r="S308" s="7">
        <f t="shared" si="18"/>
        <v>42930.208333333328</v>
      </c>
      <c r="T308" s="7">
        <f t="shared" si="19"/>
        <v>42933.208333333328</v>
      </c>
    </row>
    <row r="309" spans="1:20" x14ac:dyDescent="0.25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t="s">
        <v>19</v>
      </c>
      <c r="G309">
        <v>659</v>
      </c>
      <c r="H309" t="s">
        <v>35</v>
      </c>
      <c r="I309" t="s">
        <v>36</v>
      </c>
      <c r="J309">
        <v>1338958800</v>
      </c>
      <c r="K309">
        <v>1340686800</v>
      </c>
      <c r="L309" t="b">
        <v>0</v>
      </c>
      <c r="M309" t="b">
        <v>1</v>
      </c>
      <c r="N309" t="s">
        <v>118</v>
      </c>
      <c r="O309">
        <f t="shared" si="16"/>
        <v>132</v>
      </c>
      <c r="P309">
        <f t="shared" si="17"/>
        <v>6596.81</v>
      </c>
      <c r="Q309" t="s">
        <v>2049</v>
      </c>
      <c r="R309" t="s">
        <v>2055</v>
      </c>
      <c r="S309" s="7">
        <f t="shared" si="18"/>
        <v>41066.208333333336</v>
      </c>
      <c r="T309" s="7">
        <f t="shared" si="19"/>
        <v>41086.208333333336</v>
      </c>
    </row>
    <row r="310" spans="1:20" x14ac:dyDescent="0.25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t="s">
        <v>13</v>
      </c>
      <c r="G310">
        <v>803</v>
      </c>
      <c r="H310" t="s">
        <v>20</v>
      </c>
      <c r="I310" t="s">
        <v>21</v>
      </c>
      <c r="J310">
        <v>1303102800</v>
      </c>
      <c r="K310">
        <v>1303189200</v>
      </c>
      <c r="L310" t="b">
        <v>0</v>
      </c>
      <c r="M310" t="b">
        <v>0</v>
      </c>
      <c r="N310" t="s">
        <v>32</v>
      </c>
      <c r="O310">
        <f t="shared" si="16"/>
        <v>74</v>
      </c>
      <c r="P310">
        <f t="shared" si="17"/>
        <v>10904.11</v>
      </c>
      <c r="Q310" t="s">
        <v>2041</v>
      </c>
      <c r="R310" t="s">
        <v>2042</v>
      </c>
      <c r="S310" s="7">
        <f t="shared" si="18"/>
        <v>40651.208333333336</v>
      </c>
      <c r="T310" s="7">
        <f t="shared" si="19"/>
        <v>40652.208333333336</v>
      </c>
    </row>
    <row r="311" spans="1:20" x14ac:dyDescent="0.25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t="s">
        <v>73</v>
      </c>
      <c r="G311">
        <v>75</v>
      </c>
      <c r="H311" t="s">
        <v>20</v>
      </c>
      <c r="I311" t="s">
        <v>21</v>
      </c>
      <c r="J311">
        <v>1316581200</v>
      </c>
      <c r="K311">
        <v>1318309200</v>
      </c>
      <c r="L311" t="b">
        <v>0</v>
      </c>
      <c r="M311" t="b">
        <v>1</v>
      </c>
      <c r="N311" t="s">
        <v>59</v>
      </c>
      <c r="O311">
        <f t="shared" si="16"/>
        <v>75</v>
      </c>
      <c r="P311">
        <f t="shared" si="17"/>
        <v>4116</v>
      </c>
      <c r="Q311" t="s">
        <v>2037</v>
      </c>
      <c r="R311" t="s">
        <v>2047</v>
      </c>
      <c r="S311" s="7">
        <f t="shared" si="18"/>
        <v>40807.208333333336</v>
      </c>
      <c r="T311" s="7">
        <f t="shared" si="19"/>
        <v>40827.208333333336</v>
      </c>
    </row>
    <row r="312" spans="1:20" x14ac:dyDescent="0.25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t="s">
        <v>13</v>
      </c>
      <c r="G312">
        <v>16</v>
      </c>
      <c r="H312" t="s">
        <v>20</v>
      </c>
      <c r="I312" t="s">
        <v>21</v>
      </c>
      <c r="J312">
        <v>1270789200</v>
      </c>
      <c r="K312">
        <v>1272171600</v>
      </c>
      <c r="L312" t="b">
        <v>0</v>
      </c>
      <c r="M312" t="b">
        <v>0</v>
      </c>
      <c r="N312" t="s">
        <v>88</v>
      </c>
      <c r="O312">
        <f t="shared" si="16"/>
        <v>20</v>
      </c>
      <c r="P312">
        <f t="shared" si="17"/>
        <v>9912.5</v>
      </c>
      <c r="Q312" t="s">
        <v>2052</v>
      </c>
      <c r="R312" t="s">
        <v>2053</v>
      </c>
      <c r="S312" s="7">
        <f t="shared" si="18"/>
        <v>40277.208333333336</v>
      </c>
      <c r="T312" s="7">
        <f t="shared" si="19"/>
        <v>40293.208333333336</v>
      </c>
    </row>
    <row r="313" spans="1:20" x14ac:dyDescent="0.25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>
        <v>1298872800</v>
      </c>
      <c r="L313" t="b">
        <v>0</v>
      </c>
      <c r="M313" t="b">
        <v>0</v>
      </c>
      <c r="N313" t="s">
        <v>32</v>
      </c>
      <c r="O313">
        <f t="shared" si="16"/>
        <v>203</v>
      </c>
      <c r="P313">
        <f t="shared" si="17"/>
        <v>10588.43</v>
      </c>
      <c r="Q313" t="s">
        <v>2041</v>
      </c>
      <c r="R313" t="s">
        <v>2042</v>
      </c>
      <c r="S313" s="7">
        <f t="shared" si="18"/>
        <v>40590.25</v>
      </c>
      <c r="T313" s="7">
        <f t="shared" si="19"/>
        <v>40602.25</v>
      </c>
    </row>
    <row r="314" spans="1:20" x14ac:dyDescent="0.25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>
        <v>1383282000</v>
      </c>
      <c r="L314" t="b">
        <v>0</v>
      </c>
      <c r="M314" t="b">
        <v>0</v>
      </c>
      <c r="N314" t="s">
        <v>32</v>
      </c>
      <c r="O314">
        <f t="shared" si="16"/>
        <v>310</v>
      </c>
      <c r="P314">
        <f t="shared" si="17"/>
        <v>4899.6499999999996</v>
      </c>
      <c r="Q314" t="s">
        <v>2041</v>
      </c>
      <c r="R314" t="s">
        <v>2042</v>
      </c>
      <c r="S314" s="7">
        <f t="shared" si="18"/>
        <v>41572.208333333336</v>
      </c>
      <c r="T314" s="7">
        <f t="shared" si="19"/>
        <v>41579.208333333336</v>
      </c>
    </row>
    <row r="315" spans="1:20" x14ac:dyDescent="0.25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>
        <v>1330495200</v>
      </c>
      <c r="L315" t="b">
        <v>0</v>
      </c>
      <c r="M315" t="b">
        <v>0</v>
      </c>
      <c r="N315" t="s">
        <v>22</v>
      </c>
      <c r="O315">
        <f t="shared" si="16"/>
        <v>395</v>
      </c>
      <c r="P315">
        <f t="shared" si="17"/>
        <v>3900</v>
      </c>
      <c r="Q315" t="s">
        <v>2037</v>
      </c>
      <c r="R315" t="s">
        <v>2038</v>
      </c>
      <c r="S315" s="7">
        <f t="shared" si="18"/>
        <v>40966.25</v>
      </c>
      <c r="T315" s="7">
        <f t="shared" si="19"/>
        <v>40968.25</v>
      </c>
    </row>
    <row r="316" spans="1:20" x14ac:dyDescent="0.25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>
        <v>1552798800</v>
      </c>
      <c r="L316" t="b">
        <v>0</v>
      </c>
      <c r="M316" t="b">
        <v>1</v>
      </c>
      <c r="N316" t="s">
        <v>41</v>
      </c>
      <c r="O316">
        <f t="shared" si="16"/>
        <v>295</v>
      </c>
      <c r="P316">
        <f t="shared" si="17"/>
        <v>3102.26</v>
      </c>
      <c r="Q316" t="s">
        <v>2043</v>
      </c>
      <c r="R316" t="s">
        <v>2044</v>
      </c>
      <c r="S316" s="7">
        <f t="shared" si="18"/>
        <v>43536.208333333328</v>
      </c>
      <c r="T316" s="7">
        <f t="shared" si="19"/>
        <v>43541.208333333328</v>
      </c>
    </row>
    <row r="317" spans="1:20" ht="31.5" x14ac:dyDescent="0.25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t="s">
        <v>13</v>
      </c>
      <c r="G317">
        <v>31</v>
      </c>
      <c r="H317" t="s">
        <v>20</v>
      </c>
      <c r="I317" t="s">
        <v>21</v>
      </c>
      <c r="J317">
        <v>1400907600</v>
      </c>
      <c r="K317">
        <v>1403413200</v>
      </c>
      <c r="L317" t="b">
        <v>0</v>
      </c>
      <c r="M317" t="b">
        <v>0</v>
      </c>
      <c r="N317" t="s">
        <v>32</v>
      </c>
      <c r="O317">
        <f t="shared" si="16"/>
        <v>34</v>
      </c>
      <c r="P317">
        <f t="shared" si="17"/>
        <v>10387.1</v>
      </c>
      <c r="Q317" t="s">
        <v>2041</v>
      </c>
      <c r="R317" t="s">
        <v>2042</v>
      </c>
      <c r="S317" s="7">
        <f t="shared" si="18"/>
        <v>41783.208333333336</v>
      </c>
      <c r="T317" s="7">
        <f t="shared" si="19"/>
        <v>41812.208333333336</v>
      </c>
    </row>
    <row r="318" spans="1:20" x14ac:dyDescent="0.25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t="s">
        <v>13</v>
      </c>
      <c r="G318">
        <v>108</v>
      </c>
      <c r="H318" t="s">
        <v>106</v>
      </c>
      <c r="I318" t="s">
        <v>107</v>
      </c>
      <c r="J318">
        <v>1574143200</v>
      </c>
      <c r="K318">
        <v>1574229600</v>
      </c>
      <c r="L318" t="b">
        <v>0</v>
      </c>
      <c r="M318" t="b">
        <v>1</v>
      </c>
      <c r="N318" t="s">
        <v>16</v>
      </c>
      <c r="O318">
        <f t="shared" si="16"/>
        <v>67</v>
      </c>
      <c r="P318">
        <f t="shared" si="17"/>
        <v>5926.85</v>
      </c>
      <c r="Q318" t="s">
        <v>2035</v>
      </c>
      <c r="R318" t="s">
        <v>2036</v>
      </c>
      <c r="S318" s="7">
        <f t="shared" si="18"/>
        <v>43788.25</v>
      </c>
      <c r="T318" s="7">
        <f t="shared" si="19"/>
        <v>43789.25</v>
      </c>
    </row>
    <row r="319" spans="1:20" x14ac:dyDescent="0.25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t="s">
        <v>13</v>
      </c>
      <c r="G319">
        <v>30</v>
      </c>
      <c r="H319" t="s">
        <v>20</v>
      </c>
      <c r="I319" t="s">
        <v>21</v>
      </c>
      <c r="J319">
        <v>1494738000</v>
      </c>
      <c r="K319">
        <v>1495861200</v>
      </c>
      <c r="L319" t="b">
        <v>0</v>
      </c>
      <c r="M319" t="b">
        <v>0</v>
      </c>
      <c r="N319" t="s">
        <v>32</v>
      </c>
      <c r="O319">
        <f t="shared" si="16"/>
        <v>19</v>
      </c>
      <c r="P319">
        <f t="shared" si="17"/>
        <v>4230</v>
      </c>
      <c r="Q319" t="s">
        <v>2041</v>
      </c>
      <c r="R319" t="s">
        <v>2042</v>
      </c>
      <c r="S319" s="7">
        <f t="shared" si="18"/>
        <v>42869.208333333328</v>
      </c>
      <c r="T319" s="7">
        <f t="shared" si="19"/>
        <v>42882.208333333328</v>
      </c>
    </row>
    <row r="320" spans="1:20" ht="31.5" x14ac:dyDescent="0.25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t="s">
        <v>13</v>
      </c>
      <c r="G320">
        <v>17</v>
      </c>
      <c r="H320" t="s">
        <v>20</v>
      </c>
      <c r="I320" t="s">
        <v>21</v>
      </c>
      <c r="J320">
        <v>1392357600</v>
      </c>
      <c r="K320">
        <v>1392530400</v>
      </c>
      <c r="L320" t="b">
        <v>0</v>
      </c>
      <c r="M320" t="b">
        <v>0</v>
      </c>
      <c r="N320" t="s">
        <v>22</v>
      </c>
      <c r="O320">
        <f t="shared" si="16"/>
        <v>16</v>
      </c>
      <c r="P320">
        <f t="shared" si="17"/>
        <v>5311.76</v>
      </c>
      <c r="Q320" t="s">
        <v>2037</v>
      </c>
      <c r="R320" t="s">
        <v>2038</v>
      </c>
      <c r="S320" s="7">
        <f t="shared" si="18"/>
        <v>41684.25</v>
      </c>
      <c r="T320" s="7">
        <f t="shared" si="19"/>
        <v>41686.25</v>
      </c>
    </row>
    <row r="321" spans="1:20" x14ac:dyDescent="0.25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t="s">
        <v>73</v>
      </c>
      <c r="G321">
        <v>64</v>
      </c>
      <c r="H321" t="s">
        <v>20</v>
      </c>
      <c r="I321" t="s">
        <v>21</v>
      </c>
      <c r="J321">
        <v>1281589200</v>
      </c>
      <c r="K321">
        <v>1283662800</v>
      </c>
      <c r="L321" t="b">
        <v>0</v>
      </c>
      <c r="M321" t="b">
        <v>0</v>
      </c>
      <c r="N321" t="s">
        <v>27</v>
      </c>
      <c r="O321">
        <f t="shared" si="16"/>
        <v>39</v>
      </c>
      <c r="P321">
        <f t="shared" si="17"/>
        <v>5079.6899999999996</v>
      </c>
      <c r="Q321" t="s">
        <v>2039</v>
      </c>
      <c r="R321" t="s">
        <v>2040</v>
      </c>
      <c r="S321" s="7">
        <f t="shared" si="18"/>
        <v>40402.208333333336</v>
      </c>
      <c r="T321" s="7">
        <f t="shared" si="19"/>
        <v>40426.208333333336</v>
      </c>
    </row>
    <row r="322" spans="1:20" x14ac:dyDescent="0.25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t="s">
        <v>13</v>
      </c>
      <c r="G322">
        <v>80</v>
      </c>
      <c r="H322" t="s">
        <v>20</v>
      </c>
      <c r="I322" t="s">
        <v>21</v>
      </c>
      <c r="J322">
        <v>1305003600</v>
      </c>
      <c r="K322">
        <v>1305781200</v>
      </c>
      <c r="L322" t="b">
        <v>0</v>
      </c>
      <c r="M322" t="b">
        <v>0</v>
      </c>
      <c r="N322" t="s">
        <v>118</v>
      </c>
      <c r="O322">
        <f t="shared" si="16"/>
        <v>10</v>
      </c>
      <c r="P322">
        <f t="shared" si="17"/>
        <v>10115</v>
      </c>
      <c r="Q322" t="s">
        <v>2049</v>
      </c>
      <c r="R322" t="s">
        <v>2055</v>
      </c>
      <c r="S322" s="7">
        <f t="shared" si="18"/>
        <v>40673.208333333336</v>
      </c>
      <c r="T322" s="7">
        <f t="shared" si="19"/>
        <v>40682.208333333336</v>
      </c>
    </row>
    <row r="323" spans="1:20" ht="31.5" x14ac:dyDescent="0.25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t="s">
        <v>13</v>
      </c>
      <c r="G323">
        <v>2468</v>
      </c>
      <c r="H323" t="s">
        <v>20</v>
      </c>
      <c r="I323" t="s">
        <v>21</v>
      </c>
      <c r="J323">
        <v>1301634000</v>
      </c>
      <c r="K323">
        <v>1302325200</v>
      </c>
      <c r="L323" t="b">
        <v>0</v>
      </c>
      <c r="M323" t="b">
        <v>0</v>
      </c>
      <c r="N323" t="s">
        <v>99</v>
      </c>
      <c r="O323">
        <f t="shared" ref="O323:O386" si="20">ROUND(SUM(E323/D323)*100,0)</f>
        <v>94</v>
      </c>
      <c r="P323">
        <f t="shared" ref="P323:P386" si="21">ROUND(SUM(E323/G323)*100,2)</f>
        <v>6500.08</v>
      </c>
      <c r="Q323" t="s">
        <v>2043</v>
      </c>
      <c r="R323" t="s">
        <v>2054</v>
      </c>
      <c r="S323" s="7">
        <f t="shared" ref="S323:S386" si="22">(((J323/60)/60)/24)+DATE(1970,1,1)</f>
        <v>40634.208333333336</v>
      </c>
      <c r="T323" s="7">
        <f t="shared" ref="T323:T386" si="23">(((K323/60)/60)/24)+DATE(1970,1,1)</f>
        <v>40642.208333333336</v>
      </c>
    </row>
    <row r="324" spans="1:20" ht="31.5" x14ac:dyDescent="0.25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>
        <v>1291788000</v>
      </c>
      <c r="L324" t="b">
        <v>0</v>
      </c>
      <c r="M324" t="b">
        <v>0</v>
      </c>
      <c r="N324" t="s">
        <v>32</v>
      </c>
      <c r="O324">
        <f t="shared" si="20"/>
        <v>167</v>
      </c>
      <c r="P324">
        <f t="shared" si="21"/>
        <v>3799.86</v>
      </c>
      <c r="Q324" t="s">
        <v>2041</v>
      </c>
      <c r="R324" t="s">
        <v>2042</v>
      </c>
      <c r="S324" s="7">
        <f t="shared" si="22"/>
        <v>40507.25</v>
      </c>
      <c r="T324" s="7">
        <f t="shared" si="23"/>
        <v>40520.25</v>
      </c>
    </row>
    <row r="325" spans="1:20" x14ac:dyDescent="0.25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t="s">
        <v>13</v>
      </c>
      <c r="G325">
        <v>26</v>
      </c>
      <c r="H325" t="s">
        <v>39</v>
      </c>
      <c r="I325" t="s">
        <v>40</v>
      </c>
      <c r="J325">
        <v>1395896400</v>
      </c>
      <c r="K325">
        <v>1396069200</v>
      </c>
      <c r="L325" t="b">
        <v>0</v>
      </c>
      <c r="M325" t="b">
        <v>0</v>
      </c>
      <c r="N325" t="s">
        <v>41</v>
      </c>
      <c r="O325">
        <f t="shared" si="20"/>
        <v>24</v>
      </c>
      <c r="P325">
        <f t="shared" si="21"/>
        <v>8261.5400000000009</v>
      </c>
      <c r="Q325" t="s">
        <v>2043</v>
      </c>
      <c r="R325" t="s">
        <v>2044</v>
      </c>
      <c r="S325" s="7">
        <f t="shared" si="22"/>
        <v>41725.208333333336</v>
      </c>
      <c r="T325" s="7">
        <f t="shared" si="23"/>
        <v>41727.208333333336</v>
      </c>
    </row>
    <row r="326" spans="1:20" x14ac:dyDescent="0.25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>
        <v>1435899600</v>
      </c>
      <c r="L326" t="b">
        <v>0</v>
      </c>
      <c r="M326" t="b">
        <v>1</v>
      </c>
      <c r="N326" t="s">
        <v>32</v>
      </c>
      <c r="O326">
        <f t="shared" si="20"/>
        <v>164</v>
      </c>
      <c r="P326">
        <f t="shared" si="21"/>
        <v>3794.14</v>
      </c>
      <c r="Q326" t="s">
        <v>2041</v>
      </c>
      <c r="R326" t="s">
        <v>2042</v>
      </c>
      <c r="S326" s="7">
        <f t="shared" si="22"/>
        <v>42176.208333333328</v>
      </c>
      <c r="T326" s="7">
        <f t="shared" si="23"/>
        <v>42188.208333333328</v>
      </c>
    </row>
    <row r="327" spans="1:20" ht="31.5" x14ac:dyDescent="0.25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t="s">
        <v>13</v>
      </c>
      <c r="G327">
        <v>73</v>
      </c>
      <c r="H327" t="s">
        <v>20</v>
      </c>
      <c r="I327" t="s">
        <v>21</v>
      </c>
      <c r="J327">
        <v>1529125200</v>
      </c>
      <c r="K327">
        <v>1531112400</v>
      </c>
      <c r="L327" t="b">
        <v>0</v>
      </c>
      <c r="M327" t="b">
        <v>1</v>
      </c>
      <c r="N327" t="s">
        <v>32</v>
      </c>
      <c r="O327">
        <f t="shared" si="20"/>
        <v>91</v>
      </c>
      <c r="P327">
        <f t="shared" si="21"/>
        <v>8078.08</v>
      </c>
      <c r="Q327" t="s">
        <v>2041</v>
      </c>
      <c r="R327" t="s">
        <v>2042</v>
      </c>
      <c r="S327" s="7">
        <f t="shared" si="22"/>
        <v>43267.208333333328</v>
      </c>
      <c r="T327" s="7">
        <f t="shared" si="23"/>
        <v>43290.208333333328</v>
      </c>
    </row>
    <row r="328" spans="1:20" ht="31.5" x14ac:dyDescent="0.25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t="s">
        <v>13</v>
      </c>
      <c r="G328">
        <v>128</v>
      </c>
      <c r="H328" t="s">
        <v>20</v>
      </c>
      <c r="I328" t="s">
        <v>21</v>
      </c>
      <c r="J328">
        <v>1451109600</v>
      </c>
      <c r="K328">
        <v>1451628000</v>
      </c>
      <c r="L328" t="b">
        <v>0</v>
      </c>
      <c r="M328" t="b">
        <v>0</v>
      </c>
      <c r="N328" t="s">
        <v>70</v>
      </c>
      <c r="O328">
        <f t="shared" si="20"/>
        <v>46</v>
      </c>
      <c r="P328">
        <f t="shared" si="21"/>
        <v>2598.44</v>
      </c>
      <c r="Q328" t="s">
        <v>2043</v>
      </c>
      <c r="R328" t="s">
        <v>2051</v>
      </c>
      <c r="S328" s="7">
        <f t="shared" si="22"/>
        <v>42364.25</v>
      </c>
      <c r="T328" s="7">
        <f t="shared" si="23"/>
        <v>42370.25</v>
      </c>
    </row>
    <row r="329" spans="1:20" x14ac:dyDescent="0.25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t="s">
        <v>13</v>
      </c>
      <c r="G329">
        <v>33</v>
      </c>
      <c r="H329" t="s">
        <v>20</v>
      </c>
      <c r="I329" t="s">
        <v>21</v>
      </c>
      <c r="J329">
        <v>1566968400</v>
      </c>
      <c r="K329">
        <v>1567314000</v>
      </c>
      <c r="L329" t="b">
        <v>0</v>
      </c>
      <c r="M329" t="b">
        <v>1</v>
      </c>
      <c r="N329" t="s">
        <v>32</v>
      </c>
      <c r="O329">
        <f t="shared" si="20"/>
        <v>39</v>
      </c>
      <c r="P329">
        <f t="shared" si="21"/>
        <v>3036.36</v>
      </c>
      <c r="Q329" t="s">
        <v>2041</v>
      </c>
      <c r="R329" t="s">
        <v>2042</v>
      </c>
      <c r="S329" s="7">
        <f t="shared" si="22"/>
        <v>43705.208333333328</v>
      </c>
      <c r="T329" s="7">
        <f t="shared" si="23"/>
        <v>43709.208333333328</v>
      </c>
    </row>
    <row r="330" spans="1:20" ht="31.5" x14ac:dyDescent="0.25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>
        <v>1544508000</v>
      </c>
      <c r="L330" t="b">
        <v>0</v>
      </c>
      <c r="M330" t="b">
        <v>0</v>
      </c>
      <c r="N330" t="s">
        <v>22</v>
      </c>
      <c r="O330">
        <f t="shared" si="20"/>
        <v>134</v>
      </c>
      <c r="P330">
        <f t="shared" si="21"/>
        <v>5400.49</v>
      </c>
      <c r="Q330" t="s">
        <v>2037</v>
      </c>
      <c r="R330" t="s">
        <v>2038</v>
      </c>
      <c r="S330" s="7">
        <f t="shared" si="22"/>
        <v>43434.25</v>
      </c>
      <c r="T330" s="7">
        <f t="shared" si="23"/>
        <v>43445.25</v>
      </c>
    </row>
    <row r="331" spans="1:20" x14ac:dyDescent="0.25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t="s">
        <v>46</v>
      </c>
      <c r="G331">
        <v>211</v>
      </c>
      <c r="H331" t="s">
        <v>20</v>
      </c>
      <c r="I331" t="s">
        <v>21</v>
      </c>
      <c r="J331">
        <v>1481522400</v>
      </c>
      <c r="K331">
        <v>1482472800</v>
      </c>
      <c r="L331" t="b">
        <v>0</v>
      </c>
      <c r="M331" t="b">
        <v>0</v>
      </c>
      <c r="N331" t="s">
        <v>88</v>
      </c>
      <c r="O331">
        <f t="shared" si="20"/>
        <v>23</v>
      </c>
      <c r="P331">
        <f t="shared" si="21"/>
        <v>10178.67</v>
      </c>
      <c r="Q331" t="s">
        <v>2052</v>
      </c>
      <c r="R331" t="s">
        <v>2053</v>
      </c>
      <c r="S331" s="7">
        <f t="shared" si="22"/>
        <v>42716.25</v>
      </c>
      <c r="T331" s="7">
        <f t="shared" si="23"/>
        <v>42727.25</v>
      </c>
    </row>
    <row r="332" spans="1:20" ht="31.5" x14ac:dyDescent="0.25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t="s">
        <v>19</v>
      </c>
      <c r="G332">
        <v>1385</v>
      </c>
      <c r="H332" t="s">
        <v>39</v>
      </c>
      <c r="I332" t="s">
        <v>40</v>
      </c>
      <c r="J332">
        <v>1512712800</v>
      </c>
      <c r="K332">
        <v>1512799200</v>
      </c>
      <c r="L332" t="b">
        <v>0</v>
      </c>
      <c r="M332" t="b">
        <v>0</v>
      </c>
      <c r="N332" t="s">
        <v>41</v>
      </c>
      <c r="O332">
        <f t="shared" si="20"/>
        <v>185</v>
      </c>
      <c r="P332">
        <f t="shared" si="21"/>
        <v>4500.3599999999997</v>
      </c>
      <c r="Q332" t="s">
        <v>2043</v>
      </c>
      <c r="R332" t="s">
        <v>2044</v>
      </c>
      <c r="S332" s="7">
        <f t="shared" si="22"/>
        <v>43077.25</v>
      </c>
      <c r="T332" s="7">
        <f t="shared" si="23"/>
        <v>43078.25</v>
      </c>
    </row>
    <row r="333" spans="1:20" x14ac:dyDescent="0.25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>
        <v>1324360800</v>
      </c>
      <c r="L333" t="b">
        <v>0</v>
      </c>
      <c r="M333" t="b">
        <v>0</v>
      </c>
      <c r="N333" t="s">
        <v>16</v>
      </c>
      <c r="O333">
        <f t="shared" si="20"/>
        <v>444</v>
      </c>
      <c r="P333">
        <f t="shared" si="21"/>
        <v>7706.84</v>
      </c>
      <c r="Q333" t="s">
        <v>2035</v>
      </c>
      <c r="R333" t="s">
        <v>2036</v>
      </c>
      <c r="S333" s="7">
        <f t="shared" si="22"/>
        <v>40896.25</v>
      </c>
      <c r="T333" s="7">
        <f t="shared" si="23"/>
        <v>40897.25</v>
      </c>
    </row>
    <row r="334" spans="1:20" ht="31.5" x14ac:dyDescent="0.25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>
        <v>1364533200</v>
      </c>
      <c r="L334" t="b">
        <v>0</v>
      </c>
      <c r="M334" t="b">
        <v>0</v>
      </c>
      <c r="N334" t="s">
        <v>64</v>
      </c>
      <c r="O334">
        <f t="shared" si="20"/>
        <v>200</v>
      </c>
      <c r="P334">
        <f t="shared" si="21"/>
        <v>8807.66</v>
      </c>
      <c r="Q334" t="s">
        <v>2039</v>
      </c>
      <c r="R334" t="s">
        <v>2048</v>
      </c>
      <c r="S334" s="7">
        <f t="shared" si="22"/>
        <v>41361.208333333336</v>
      </c>
      <c r="T334" s="7">
        <f t="shared" si="23"/>
        <v>41362.208333333336</v>
      </c>
    </row>
    <row r="335" spans="1:20" x14ac:dyDescent="0.25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>
        <v>1545112800</v>
      </c>
      <c r="L335" t="b">
        <v>0</v>
      </c>
      <c r="M335" t="b">
        <v>0</v>
      </c>
      <c r="N335" t="s">
        <v>32</v>
      </c>
      <c r="O335">
        <f t="shared" si="20"/>
        <v>124</v>
      </c>
      <c r="P335">
        <f t="shared" si="21"/>
        <v>4703.5600000000004</v>
      </c>
      <c r="Q335" t="s">
        <v>2041</v>
      </c>
      <c r="R335" t="s">
        <v>2042</v>
      </c>
      <c r="S335" s="7">
        <f t="shared" si="22"/>
        <v>43424.25</v>
      </c>
      <c r="T335" s="7">
        <f t="shared" si="23"/>
        <v>43452.25</v>
      </c>
    </row>
    <row r="336" spans="1:20" x14ac:dyDescent="0.25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>
        <v>1516168800</v>
      </c>
      <c r="L336" t="b">
        <v>0</v>
      </c>
      <c r="M336" t="b">
        <v>0</v>
      </c>
      <c r="N336" t="s">
        <v>22</v>
      </c>
      <c r="O336">
        <f t="shared" si="20"/>
        <v>187</v>
      </c>
      <c r="P336">
        <f t="shared" si="21"/>
        <v>11099.55</v>
      </c>
      <c r="Q336" t="s">
        <v>2037</v>
      </c>
      <c r="R336" t="s">
        <v>2038</v>
      </c>
      <c r="S336" s="7">
        <f t="shared" si="22"/>
        <v>43110.25</v>
      </c>
      <c r="T336" s="7">
        <f t="shared" si="23"/>
        <v>43117.25</v>
      </c>
    </row>
    <row r="337" spans="1:20" x14ac:dyDescent="0.25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>
        <v>1574920800</v>
      </c>
      <c r="L337" t="b">
        <v>0</v>
      </c>
      <c r="M337" t="b">
        <v>0</v>
      </c>
      <c r="N337" t="s">
        <v>22</v>
      </c>
      <c r="O337">
        <f t="shared" si="20"/>
        <v>114</v>
      </c>
      <c r="P337">
        <f t="shared" si="21"/>
        <v>8700.31</v>
      </c>
      <c r="Q337" t="s">
        <v>2037</v>
      </c>
      <c r="R337" t="s">
        <v>2038</v>
      </c>
      <c r="S337" s="7">
        <f t="shared" si="22"/>
        <v>43784.25</v>
      </c>
      <c r="T337" s="7">
        <f t="shared" si="23"/>
        <v>43797.25</v>
      </c>
    </row>
    <row r="338" spans="1:20" x14ac:dyDescent="0.25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t="s">
        <v>13</v>
      </c>
      <c r="G338">
        <v>1072</v>
      </c>
      <c r="H338" t="s">
        <v>20</v>
      </c>
      <c r="I338" t="s">
        <v>21</v>
      </c>
      <c r="J338">
        <v>1292392800</v>
      </c>
      <c r="K338">
        <v>1292479200</v>
      </c>
      <c r="L338" t="b">
        <v>0</v>
      </c>
      <c r="M338" t="b">
        <v>1</v>
      </c>
      <c r="N338" t="s">
        <v>22</v>
      </c>
      <c r="O338">
        <f t="shared" si="20"/>
        <v>97</v>
      </c>
      <c r="P338">
        <f t="shared" si="21"/>
        <v>6399.44</v>
      </c>
      <c r="Q338" t="s">
        <v>2037</v>
      </c>
      <c r="R338" t="s">
        <v>2038</v>
      </c>
      <c r="S338" s="7">
        <f t="shared" si="22"/>
        <v>40527.25</v>
      </c>
      <c r="T338" s="7">
        <f t="shared" si="23"/>
        <v>40528.25</v>
      </c>
    </row>
    <row r="339" spans="1:20" x14ac:dyDescent="0.25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>
        <v>1573538400</v>
      </c>
      <c r="L339" t="b">
        <v>0</v>
      </c>
      <c r="M339" t="b">
        <v>0</v>
      </c>
      <c r="N339" t="s">
        <v>32</v>
      </c>
      <c r="O339">
        <f t="shared" si="20"/>
        <v>123</v>
      </c>
      <c r="P339">
        <f t="shared" si="21"/>
        <v>10599.45</v>
      </c>
      <c r="Q339" t="s">
        <v>2041</v>
      </c>
      <c r="R339" t="s">
        <v>2042</v>
      </c>
      <c r="S339" s="7">
        <f t="shared" si="22"/>
        <v>43780.25</v>
      </c>
      <c r="T339" s="7">
        <f t="shared" si="23"/>
        <v>43781.25</v>
      </c>
    </row>
    <row r="340" spans="1:20" x14ac:dyDescent="0.25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>
        <v>1320382800</v>
      </c>
      <c r="L340" t="b">
        <v>0</v>
      </c>
      <c r="M340" t="b">
        <v>0</v>
      </c>
      <c r="N340" t="s">
        <v>32</v>
      </c>
      <c r="O340">
        <f t="shared" si="20"/>
        <v>179</v>
      </c>
      <c r="P340">
        <f t="shared" si="21"/>
        <v>7398.93</v>
      </c>
      <c r="Q340" t="s">
        <v>2041</v>
      </c>
      <c r="R340" t="s">
        <v>2042</v>
      </c>
      <c r="S340" s="7">
        <f t="shared" si="22"/>
        <v>40821.208333333336</v>
      </c>
      <c r="T340" s="7">
        <f t="shared" si="23"/>
        <v>40851.208333333336</v>
      </c>
    </row>
    <row r="341" spans="1:20" x14ac:dyDescent="0.25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t="s">
        <v>73</v>
      </c>
      <c r="G341">
        <v>1297</v>
      </c>
      <c r="H341" t="s">
        <v>14</v>
      </c>
      <c r="I341" t="s">
        <v>15</v>
      </c>
      <c r="J341">
        <v>1501650000</v>
      </c>
      <c r="K341">
        <v>1502859600</v>
      </c>
      <c r="L341" t="b">
        <v>0</v>
      </c>
      <c r="M341" t="b">
        <v>0</v>
      </c>
      <c r="N341" t="s">
        <v>32</v>
      </c>
      <c r="O341">
        <f t="shared" si="20"/>
        <v>80</v>
      </c>
      <c r="P341">
        <f t="shared" si="21"/>
        <v>8402</v>
      </c>
      <c r="Q341" t="s">
        <v>2041</v>
      </c>
      <c r="R341" t="s">
        <v>2042</v>
      </c>
      <c r="S341" s="7">
        <f t="shared" si="22"/>
        <v>42949.208333333328</v>
      </c>
      <c r="T341" s="7">
        <f t="shared" si="23"/>
        <v>42963.208333333328</v>
      </c>
    </row>
    <row r="342" spans="1:20" x14ac:dyDescent="0.25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t="s">
        <v>13</v>
      </c>
      <c r="G342">
        <v>393</v>
      </c>
      <c r="H342" t="s">
        <v>20</v>
      </c>
      <c r="I342" t="s">
        <v>21</v>
      </c>
      <c r="J342">
        <v>1323669600</v>
      </c>
      <c r="K342">
        <v>1323756000</v>
      </c>
      <c r="L342" t="b">
        <v>0</v>
      </c>
      <c r="M342" t="b">
        <v>0</v>
      </c>
      <c r="N342" t="s">
        <v>121</v>
      </c>
      <c r="O342">
        <f t="shared" si="20"/>
        <v>94</v>
      </c>
      <c r="P342">
        <f t="shared" si="21"/>
        <v>8896.69</v>
      </c>
      <c r="Q342" t="s">
        <v>2056</v>
      </c>
      <c r="R342" t="s">
        <v>2057</v>
      </c>
      <c r="S342" s="7">
        <f t="shared" si="22"/>
        <v>40889.25</v>
      </c>
      <c r="T342" s="7">
        <f t="shared" si="23"/>
        <v>40890.25</v>
      </c>
    </row>
    <row r="343" spans="1:20" x14ac:dyDescent="0.25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t="s">
        <v>13</v>
      </c>
      <c r="G343">
        <v>1257</v>
      </c>
      <c r="H343" t="s">
        <v>20</v>
      </c>
      <c r="I343" t="s">
        <v>21</v>
      </c>
      <c r="J343">
        <v>1440738000</v>
      </c>
      <c r="K343">
        <v>1441342800</v>
      </c>
      <c r="L343" t="b">
        <v>0</v>
      </c>
      <c r="M343" t="b">
        <v>0</v>
      </c>
      <c r="N343" t="s">
        <v>59</v>
      </c>
      <c r="O343">
        <f t="shared" si="20"/>
        <v>85</v>
      </c>
      <c r="P343">
        <f t="shared" si="21"/>
        <v>7699.05</v>
      </c>
      <c r="Q343" t="s">
        <v>2037</v>
      </c>
      <c r="R343" t="s">
        <v>2047</v>
      </c>
      <c r="S343" s="7">
        <f t="shared" si="22"/>
        <v>42244.208333333328</v>
      </c>
      <c r="T343" s="7">
        <f t="shared" si="23"/>
        <v>42251.208333333328</v>
      </c>
    </row>
    <row r="344" spans="1:20" x14ac:dyDescent="0.25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t="s">
        <v>13</v>
      </c>
      <c r="G344">
        <v>328</v>
      </c>
      <c r="H344" t="s">
        <v>20</v>
      </c>
      <c r="I344" t="s">
        <v>21</v>
      </c>
      <c r="J344">
        <v>1374296400</v>
      </c>
      <c r="K344">
        <v>1375333200</v>
      </c>
      <c r="L344" t="b">
        <v>0</v>
      </c>
      <c r="M344" t="b">
        <v>0</v>
      </c>
      <c r="N344" t="s">
        <v>32</v>
      </c>
      <c r="O344">
        <f t="shared" si="20"/>
        <v>67</v>
      </c>
      <c r="P344">
        <f t="shared" si="21"/>
        <v>9714.6299999999992</v>
      </c>
      <c r="Q344" t="s">
        <v>2041</v>
      </c>
      <c r="R344" t="s">
        <v>2042</v>
      </c>
      <c r="S344" s="7">
        <f t="shared" si="22"/>
        <v>41475.208333333336</v>
      </c>
      <c r="T344" s="7">
        <f t="shared" si="23"/>
        <v>41487.208333333336</v>
      </c>
    </row>
    <row r="345" spans="1:20" x14ac:dyDescent="0.25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t="s">
        <v>13</v>
      </c>
      <c r="G345">
        <v>147</v>
      </c>
      <c r="H345" t="s">
        <v>20</v>
      </c>
      <c r="I345" t="s">
        <v>21</v>
      </c>
      <c r="J345">
        <v>1384840800</v>
      </c>
      <c r="K345">
        <v>1389420000</v>
      </c>
      <c r="L345" t="b">
        <v>0</v>
      </c>
      <c r="M345" t="b">
        <v>0</v>
      </c>
      <c r="N345" t="s">
        <v>32</v>
      </c>
      <c r="O345">
        <f t="shared" si="20"/>
        <v>54</v>
      </c>
      <c r="P345">
        <f t="shared" si="21"/>
        <v>3301.36</v>
      </c>
      <c r="Q345" t="s">
        <v>2041</v>
      </c>
      <c r="R345" t="s">
        <v>2042</v>
      </c>
      <c r="S345" s="7">
        <f t="shared" si="22"/>
        <v>41597.25</v>
      </c>
      <c r="T345" s="7">
        <f t="shared" si="23"/>
        <v>41650.25</v>
      </c>
    </row>
    <row r="346" spans="1:20" x14ac:dyDescent="0.25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t="s">
        <v>13</v>
      </c>
      <c r="G346">
        <v>830</v>
      </c>
      <c r="H346" t="s">
        <v>20</v>
      </c>
      <c r="I346" t="s">
        <v>21</v>
      </c>
      <c r="J346">
        <v>1516600800</v>
      </c>
      <c r="K346">
        <v>1520056800</v>
      </c>
      <c r="L346" t="b">
        <v>0</v>
      </c>
      <c r="M346" t="b">
        <v>0</v>
      </c>
      <c r="N346" t="s">
        <v>88</v>
      </c>
      <c r="O346">
        <f t="shared" si="20"/>
        <v>42</v>
      </c>
      <c r="P346">
        <f t="shared" si="21"/>
        <v>9995.06</v>
      </c>
      <c r="Q346" t="s">
        <v>2052</v>
      </c>
      <c r="R346" t="s">
        <v>2053</v>
      </c>
      <c r="S346" s="7">
        <f t="shared" si="22"/>
        <v>43122.25</v>
      </c>
      <c r="T346" s="7">
        <f t="shared" si="23"/>
        <v>43162.25</v>
      </c>
    </row>
    <row r="347" spans="1:20" x14ac:dyDescent="0.25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t="s">
        <v>13</v>
      </c>
      <c r="G347">
        <v>331</v>
      </c>
      <c r="H347" t="s">
        <v>39</v>
      </c>
      <c r="I347" t="s">
        <v>40</v>
      </c>
      <c r="J347">
        <v>1436418000</v>
      </c>
      <c r="K347">
        <v>1436504400</v>
      </c>
      <c r="L347" t="b">
        <v>0</v>
      </c>
      <c r="M347" t="b">
        <v>0</v>
      </c>
      <c r="N347" t="s">
        <v>52</v>
      </c>
      <c r="O347">
        <f t="shared" si="20"/>
        <v>15</v>
      </c>
      <c r="P347">
        <f t="shared" si="21"/>
        <v>6996.68</v>
      </c>
      <c r="Q347" t="s">
        <v>2043</v>
      </c>
      <c r="R347" t="s">
        <v>2046</v>
      </c>
      <c r="S347" s="7">
        <f t="shared" si="22"/>
        <v>42194.208333333328</v>
      </c>
      <c r="T347" s="7">
        <f t="shared" si="23"/>
        <v>42195.208333333328</v>
      </c>
    </row>
    <row r="348" spans="1:20" x14ac:dyDescent="0.25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t="s">
        <v>13</v>
      </c>
      <c r="G348">
        <v>25</v>
      </c>
      <c r="H348" t="s">
        <v>20</v>
      </c>
      <c r="I348" t="s">
        <v>21</v>
      </c>
      <c r="J348">
        <v>1503550800</v>
      </c>
      <c r="K348">
        <v>1508302800</v>
      </c>
      <c r="L348" t="b">
        <v>0</v>
      </c>
      <c r="M348" t="b">
        <v>1</v>
      </c>
      <c r="N348" t="s">
        <v>59</v>
      </c>
      <c r="O348">
        <f t="shared" si="20"/>
        <v>34</v>
      </c>
      <c r="P348">
        <f t="shared" si="21"/>
        <v>11032</v>
      </c>
      <c r="Q348" t="s">
        <v>2037</v>
      </c>
      <c r="R348" t="s">
        <v>2047</v>
      </c>
      <c r="S348" s="7">
        <f t="shared" si="22"/>
        <v>42971.208333333328</v>
      </c>
      <c r="T348" s="7">
        <f t="shared" si="23"/>
        <v>43026.208333333328</v>
      </c>
    </row>
    <row r="349" spans="1:20" x14ac:dyDescent="0.25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>
        <v>1425708000</v>
      </c>
      <c r="L349" t="b">
        <v>0</v>
      </c>
      <c r="M349" t="b">
        <v>0</v>
      </c>
      <c r="N349" t="s">
        <v>27</v>
      </c>
      <c r="O349">
        <f t="shared" si="20"/>
        <v>1401</v>
      </c>
      <c r="P349">
        <f t="shared" si="21"/>
        <v>6600.52</v>
      </c>
      <c r="Q349" t="s">
        <v>2039</v>
      </c>
      <c r="R349" t="s">
        <v>2040</v>
      </c>
      <c r="S349" s="7">
        <f t="shared" si="22"/>
        <v>42046.25</v>
      </c>
      <c r="T349" s="7">
        <f t="shared" si="23"/>
        <v>42070.25</v>
      </c>
    </row>
    <row r="350" spans="1:20" x14ac:dyDescent="0.25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t="s">
        <v>13</v>
      </c>
      <c r="G350">
        <v>3483</v>
      </c>
      <c r="H350" t="s">
        <v>20</v>
      </c>
      <c r="I350" t="s">
        <v>21</v>
      </c>
      <c r="J350">
        <v>1487224800</v>
      </c>
      <c r="K350">
        <v>1488348000</v>
      </c>
      <c r="L350" t="b">
        <v>0</v>
      </c>
      <c r="M350" t="b">
        <v>0</v>
      </c>
      <c r="N350" t="s">
        <v>16</v>
      </c>
      <c r="O350">
        <f t="shared" si="20"/>
        <v>72</v>
      </c>
      <c r="P350">
        <f t="shared" si="21"/>
        <v>4100.57</v>
      </c>
      <c r="Q350" t="s">
        <v>2035</v>
      </c>
      <c r="R350" t="s">
        <v>2036</v>
      </c>
      <c r="S350" s="7">
        <f t="shared" si="22"/>
        <v>42782.25</v>
      </c>
      <c r="T350" s="7">
        <f t="shared" si="23"/>
        <v>42795.25</v>
      </c>
    </row>
    <row r="351" spans="1:20" x14ac:dyDescent="0.25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t="s">
        <v>13</v>
      </c>
      <c r="G351">
        <v>923</v>
      </c>
      <c r="H351" t="s">
        <v>20</v>
      </c>
      <c r="I351" t="s">
        <v>21</v>
      </c>
      <c r="J351">
        <v>1500008400</v>
      </c>
      <c r="K351">
        <v>1502600400</v>
      </c>
      <c r="L351" t="b">
        <v>0</v>
      </c>
      <c r="M351" t="b">
        <v>0</v>
      </c>
      <c r="N351" t="s">
        <v>32</v>
      </c>
      <c r="O351">
        <f t="shared" si="20"/>
        <v>53</v>
      </c>
      <c r="P351">
        <f t="shared" si="21"/>
        <v>10396.32</v>
      </c>
      <c r="Q351" t="s">
        <v>2041</v>
      </c>
      <c r="R351" t="s">
        <v>2042</v>
      </c>
      <c r="S351" s="7">
        <f t="shared" si="22"/>
        <v>42930.208333333328</v>
      </c>
      <c r="T351" s="7">
        <f t="shared" si="23"/>
        <v>42960.208333333328</v>
      </c>
    </row>
    <row r="352" spans="1:20" x14ac:dyDescent="0.25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t="s">
        <v>13</v>
      </c>
      <c r="G352">
        <v>1</v>
      </c>
      <c r="H352" t="s">
        <v>20</v>
      </c>
      <c r="I352" t="s">
        <v>21</v>
      </c>
      <c r="J352">
        <v>1432098000</v>
      </c>
      <c r="K352">
        <v>1433653200</v>
      </c>
      <c r="L352" t="b">
        <v>0</v>
      </c>
      <c r="M352" t="b">
        <v>1</v>
      </c>
      <c r="N352" t="s">
        <v>158</v>
      </c>
      <c r="O352">
        <f t="shared" si="20"/>
        <v>5</v>
      </c>
      <c r="P352">
        <f t="shared" si="21"/>
        <v>500</v>
      </c>
      <c r="Q352" t="s">
        <v>2037</v>
      </c>
      <c r="R352" t="s">
        <v>2060</v>
      </c>
      <c r="S352" s="7">
        <f t="shared" si="22"/>
        <v>42144.208333333328</v>
      </c>
      <c r="T352" s="7">
        <f t="shared" si="23"/>
        <v>42162.208333333328</v>
      </c>
    </row>
    <row r="353" spans="1:20" x14ac:dyDescent="0.25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>
        <v>1441602000</v>
      </c>
      <c r="L353" t="b">
        <v>0</v>
      </c>
      <c r="M353" t="b">
        <v>0</v>
      </c>
      <c r="N353" t="s">
        <v>22</v>
      </c>
      <c r="O353">
        <f t="shared" si="20"/>
        <v>128</v>
      </c>
      <c r="P353">
        <f t="shared" si="21"/>
        <v>4700.99</v>
      </c>
      <c r="Q353" t="s">
        <v>2037</v>
      </c>
      <c r="R353" t="s">
        <v>2038</v>
      </c>
      <c r="S353" s="7">
        <f t="shared" si="22"/>
        <v>42240.208333333328</v>
      </c>
      <c r="T353" s="7">
        <f t="shared" si="23"/>
        <v>42254.208333333328</v>
      </c>
    </row>
    <row r="354" spans="1:20" x14ac:dyDescent="0.25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t="s">
        <v>13</v>
      </c>
      <c r="G354">
        <v>33</v>
      </c>
      <c r="H354" t="s">
        <v>14</v>
      </c>
      <c r="I354" t="s">
        <v>15</v>
      </c>
      <c r="J354">
        <v>1446876000</v>
      </c>
      <c r="K354">
        <v>1447567200</v>
      </c>
      <c r="L354" t="b">
        <v>0</v>
      </c>
      <c r="M354" t="b">
        <v>0</v>
      </c>
      <c r="N354" t="s">
        <v>32</v>
      </c>
      <c r="O354">
        <f t="shared" si="20"/>
        <v>35</v>
      </c>
      <c r="P354">
        <f t="shared" si="21"/>
        <v>2960.61</v>
      </c>
      <c r="Q354" t="s">
        <v>2041</v>
      </c>
      <c r="R354" t="s">
        <v>2042</v>
      </c>
      <c r="S354" s="7">
        <f t="shared" si="22"/>
        <v>42315.25</v>
      </c>
      <c r="T354" s="7">
        <f t="shared" si="23"/>
        <v>42323.25</v>
      </c>
    </row>
    <row r="355" spans="1:20" x14ac:dyDescent="0.25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>
        <v>1562389200</v>
      </c>
      <c r="L355" t="b">
        <v>0</v>
      </c>
      <c r="M355" t="b">
        <v>0</v>
      </c>
      <c r="N355" t="s">
        <v>32</v>
      </c>
      <c r="O355">
        <f t="shared" si="20"/>
        <v>411</v>
      </c>
      <c r="P355">
        <f t="shared" si="21"/>
        <v>8101.06</v>
      </c>
      <c r="Q355" t="s">
        <v>2041</v>
      </c>
      <c r="R355" t="s">
        <v>2042</v>
      </c>
      <c r="S355" s="7">
        <f t="shared" si="22"/>
        <v>43651.208333333328</v>
      </c>
      <c r="T355" s="7">
        <f t="shared" si="23"/>
        <v>43652.208333333328</v>
      </c>
    </row>
    <row r="356" spans="1:20" x14ac:dyDescent="0.25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t="s">
        <v>19</v>
      </c>
      <c r="G356">
        <v>80</v>
      </c>
      <c r="H356" t="s">
        <v>35</v>
      </c>
      <c r="I356" t="s">
        <v>36</v>
      </c>
      <c r="J356">
        <v>1378184400</v>
      </c>
      <c r="K356">
        <v>1378789200</v>
      </c>
      <c r="L356" t="b">
        <v>0</v>
      </c>
      <c r="M356" t="b">
        <v>0</v>
      </c>
      <c r="N356" t="s">
        <v>41</v>
      </c>
      <c r="O356">
        <f t="shared" si="20"/>
        <v>124</v>
      </c>
      <c r="P356">
        <f t="shared" si="21"/>
        <v>9435</v>
      </c>
      <c r="Q356" t="s">
        <v>2043</v>
      </c>
      <c r="R356" t="s">
        <v>2044</v>
      </c>
      <c r="S356" s="7">
        <f t="shared" si="22"/>
        <v>41520.208333333336</v>
      </c>
      <c r="T356" s="7">
        <f t="shared" si="23"/>
        <v>41527.208333333336</v>
      </c>
    </row>
    <row r="357" spans="1:20" x14ac:dyDescent="0.25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t="s">
        <v>46</v>
      </c>
      <c r="G357">
        <v>86</v>
      </c>
      <c r="H357" t="s">
        <v>20</v>
      </c>
      <c r="I357" t="s">
        <v>21</v>
      </c>
      <c r="J357">
        <v>1485064800</v>
      </c>
      <c r="K357">
        <v>1488520800</v>
      </c>
      <c r="L357" t="b">
        <v>0</v>
      </c>
      <c r="M357" t="b">
        <v>0</v>
      </c>
      <c r="N357" t="s">
        <v>64</v>
      </c>
      <c r="O357">
        <f t="shared" si="20"/>
        <v>59</v>
      </c>
      <c r="P357">
        <f t="shared" si="21"/>
        <v>2605.81</v>
      </c>
      <c r="Q357" t="s">
        <v>2039</v>
      </c>
      <c r="R357" t="s">
        <v>2048</v>
      </c>
      <c r="S357" s="7">
        <f t="shared" si="22"/>
        <v>42757.25</v>
      </c>
      <c r="T357" s="7">
        <f t="shared" si="23"/>
        <v>42797.25</v>
      </c>
    </row>
    <row r="358" spans="1:20" x14ac:dyDescent="0.25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t="s">
        <v>13</v>
      </c>
      <c r="G358">
        <v>40</v>
      </c>
      <c r="H358" t="s">
        <v>106</v>
      </c>
      <c r="I358" t="s">
        <v>107</v>
      </c>
      <c r="J358">
        <v>1326520800</v>
      </c>
      <c r="K358">
        <v>1327298400</v>
      </c>
      <c r="L358" t="b">
        <v>0</v>
      </c>
      <c r="M358" t="b">
        <v>0</v>
      </c>
      <c r="N358" t="s">
        <v>32</v>
      </c>
      <c r="O358">
        <f t="shared" si="20"/>
        <v>37</v>
      </c>
      <c r="P358">
        <f t="shared" si="21"/>
        <v>8577.5</v>
      </c>
      <c r="Q358" t="s">
        <v>2041</v>
      </c>
      <c r="R358" t="s">
        <v>2042</v>
      </c>
      <c r="S358" s="7">
        <f t="shared" si="22"/>
        <v>40922.25</v>
      </c>
      <c r="T358" s="7">
        <f t="shared" si="23"/>
        <v>40931.25</v>
      </c>
    </row>
    <row r="359" spans="1:20" x14ac:dyDescent="0.25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>
        <v>1443416400</v>
      </c>
      <c r="L359" t="b">
        <v>0</v>
      </c>
      <c r="M359" t="b">
        <v>0</v>
      </c>
      <c r="N359" t="s">
        <v>88</v>
      </c>
      <c r="O359">
        <f t="shared" si="20"/>
        <v>185</v>
      </c>
      <c r="P359">
        <f t="shared" si="21"/>
        <v>10373.17</v>
      </c>
      <c r="Q359" t="s">
        <v>2052</v>
      </c>
      <c r="R359" t="s">
        <v>2053</v>
      </c>
      <c r="S359" s="7">
        <f t="shared" si="22"/>
        <v>42250.208333333328</v>
      </c>
      <c r="T359" s="7">
        <f t="shared" si="23"/>
        <v>42275.208333333328</v>
      </c>
    </row>
    <row r="360" spans="1:20" x14ac:dyDescent="0.25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t="s">
        <v>13</v>
      </c>
      <c r="G360">
        <v>23</v>
      </c>
      <c r="H360" t="s">
        <v>14</v>
      </c>
      <c r="I360" t="s">
        <v>15</v>
      </c>
      <c r="J360">
        <v>1533877200</v>
      </c>
      <c r="K360">
        <v>1534136400</v>
      </c>
      <c r="L360" t="b">
        <v>1</v>
      </c>
      <c r="M360" t="b">
        <v>0</v>
      </c>
      <c r="N360" t="s">
        <v>121</v>
      </c>
      <c r="O360">
        <f t="shared" si="20"/>
        <v>12</v>
      </c>
      <c r="P360">
        <f t="shared" si="21"/>
        <v>4982.6099999999997</v>
      </c>
      <c r="Q360" t="s">
        <v>2056</v>
      </c>
      <c r="R360" t="s">
        <v>2057</v>
      </c>
      <c r="S360" s="7">
        <f t="shared" si="22"/>
        <v>43322.208333333328</v>
      </c>
      <c r="T360" s="7">
        <f t="shared" si="23"/>
        <v>43325.208333333328</v>
      </c>
    </row>
    <row r="361" spans="1:20" x14ac:dyDescent="0.25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>
        <v>1315026000</v>
      </c>
      <c r="L361" t="b">
        <v>0</v>
      </c>
      <c r="M361" t="b">
        <v>0</v>
      </c>
      <c r="N361" t="s">
        <v>70</v>
      </c>
      <c r="O361">
        <f t="shared" si="20"/>
        <v>299</v>
      </c>
      <c r="P361">
        <f t="shared" si="21"/>
        <v>6389.3</v>
      </c>
      <c r="Q361" t="s">
        <v>2043</v>
      </c>
      <c r="R361" t="s">
        <v>2051</v>
      </c>
      <c r="S361" s="7">
        <f t="shared" si="22"/>
        <v>40782.208333333336</v>
      </c>
      <c r="T361" s="7">
        <f t="shared" si="23"/>
        <v>40789.208333333336</v>
      </c>
    </row>
    <row r="362" spans="1:20" x14ac:dyDescent="0.25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t="s">
        <v>19</v>
      </c>
      <c r="G362">
        <v>2875</v>
      </c>
      <c r="H362" t="s">
        <v>39</v>
      </c>
      <c r="I362" t="s">
        <v>40</v>
      </c>
      <c r="J362">
        <v>1293861600</v>
      </c>
      <c r="K362">
        <v>1295071200</v>
      </c>
      <c r="L362" t="b">
        <v>0</v>
      </c>
      <c r="M362" t="b">
        <v>1</v>
      </c>
      <c r="N362" t="s">
        <v>32</v>
      </c>
      <c r="O362">
        <f t="shared" si="20"/>
        <v>226</v>
      </c>
      <c r="P362">
        <f t="shared" si="21"/>
        <v>4700.24</v>
      </c>
      <c r="Q362" t="s">
        <v>2041</v>
      </c>
      <c r="R362" t="s">
        <v>2042</v>
      </c>
      <c r="S362" s="7">
        <f t="shared" si="22"/>
        <v>40544.25</v>
      </c>
      <c r="T362" s="7">
        <f t="shared" si="23"/>
        <v>40558.25</v>
      </c>
    </row>
    <row r="363" spans="1:20" x14ac:dyDescent="0.25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>
        <v>1509426000</v>
      </c>
      <c r="L363" t="b">
        <v>0</v>
      </c>
      <c r="M363" t="b">
        <v>0</v>
      </c>
      <c r="N363" t="s">
        <v>32</v>
      </c>
      <c r="O363">
        <f t="shared" si="20"/>
        <v>174</v>
      </c>
      <c r="P363">
        <f t="shared" si="21"/>
        <v>10847.73</v>
      </c>
      <c r="Q363" t="s">
        <v>2041</v>
      </c>
      <c r="R363" t="s">
        <v>2042</v>
      </c>
      <c r="S363" s="7">
        <f t="shared" si="22"/>
        <v>43015.208333333328</v>
      </c>
      <c r="T363" s="7">
        <f t="shared" si="23"/>
        <v>43039.208333333328</v>
      </c>
    </row>
    <row r="364" spans="1:20" x14ac:dyDescent="0.25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>
        <v>1299391200</v>
      </c>
      <c r="L364" t="b">
        <v>0</v>
      </c>
      <c r="M364" t="b">
        <v>0</v>
      </c>
      <c r="N364" t="s">
        <v>22</v>
      </c>
      <c r="O364">
        <f t="shared" si="20"/>
        <v>372</v>
      </c>
      <c r="P364">
        <f t="shared" si="21"/>
        <v>7201.57</v>
      </c>
      <c r="Q364" t="s">
        <v>2037</v>
      </c>
      <c r="R364" t="s">
        <v>2038</v>
      </c>
      <c r="S364" s="7">
        <f t="shared" si="22"/>
        <v>40570.25</v>
      </c>
      <c r="T364" s="7">
        <f t="shared" si="23"/>
        <v>40608.25</v>
      </c>
    </row>
    <row r="365" spans="1:20" x14ac:dyDescent="0.25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>
        <v>1325052000</v>
      </c>
      <c r="L365" t="b">
        <v>0</v>
      </c>
      <c r="M365" t="b">
        <v>0</v>
      </c>
      <c r="N365" t="s">
        <v>22</v>
      </c>
      <c r="O365">
        <f t="shared" si="20"/>
        <v>160</v>
      </c>
      <c r="P365">
        <f t="shared" si="21"/>
        <v>5992.81</v>
      </c>
      <c r="Q365" t="s">
        <v>2037</v>
      </c>
      <c r="R365" t="s">
        <v>2038</v>
      </c>
      <c r="S365" s="7">
        <f t="shared" si="22"/>
        <v>40904.25</v>
      </c>
      <c r="T365" s="7">
        <f t="shared" si="23"/>
        <v>40905.25</v>
      </c>
    </row>
    <row r="366" spans="1:20" x14ac:dyDescent="0.25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>
        <v>1522818000</v>
      </c>
      <c r="L366" t="b">
        <v>0</v>
      </c>
      <c r="M366" t="b">
        <v>0</v>
      </c>
      <c r="N366" t="s">
        <v>59</v>
      </c>
      <c r="O366">
        <f t="shared" si="20"/>
        <v>1616</v>
      </c>
      <c r="P366">
        <f t="shared" si="21"/>
        <v>7820.97</v>
      </c>
      <c r="Q366" t="s">
        <v>2037</v>
      </c>
      <c r="R366" t="s">
        <v>2047</v>
      </c>
      <c r="S366" s="7">
        <f t="shared" si="22"/>
        <v>43164.25</v>
      </c>
      <c r="T366" s="7">
        <f t="shared" si="23"/>
        <v>43194.208333333328</v>
      </c>
    </row>
    <row r="367" spans="1:20" x14ac:dyDescent="0.25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t="s">
        <v>19</v>
      </c>
      <c r="G367">
        <v>112</v>
      </c>
      <c r="H367" t="s">
        <v>25</v>
      </c>
      <c r="I367" t="s">
        <v>26</v>
      </c>
      <c r="J367">
        <v>1482991200</v>
      </c>
      <c r="K367">
        <v>1485324000</v>
      </c>
      <c r="L367" t="b">
        <v>0</v>
      </c>
      <c r="M367" t="b">
        <v>0</v>
      </c>
      <c r="N367" t="s">
        <v>32</v>
      </c>
      <c r="O367">
        <f t="shared" si="20"/>
        <v>733</v>
      </c>
      <c r="P367">
        <f t="shared" si="21"/>
        <v>10477.68</v>
      </c>
      <c r="Q367" t="s">
        <v>2041</v>
      </c>
      <c r="R367" t="s">
        <v>2042</v>
      </c>
      <c r="S367" s="7">
        <f t="shared" si="22"/>
        <v>42733.25</v>
      </c>
      <c r="T367" s="7">
        <f t="shared" si="23"/>
        <v>42760.25</v>
      </c>
    </row>
    <row r="368" spans="1:20" x14ac:dyDescent="0.25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>
        <v>1294120800</v>
      </c>
      <c r="L368" t="b">
        <v>0</v>
      </c>
      <c r="M368" t="b">
        <v>1</v>
      </c>
      <c r="N368" t="s">
        <v>32</v>
      </c>
      <c r="O368">
        <f t="shared" si="20"/>
        <v>592</v>
      </c>
      <c r="P368">
        <f t="shared" si="21"/>
        <v>10552.48</v>
      </c>
      <c r="Q368" t="s">
        <v>2041</v>
      </c>
      <c r="R368" t="s">
        <v>2042</v>
      </c>
      <c r="S368" s="7">
        <f t="shared" si="22"/>
        <v>40546.25</v>
      </c>
      <c r="T368" s="7">
        <f t="shared" si="23"/>
        <v>40547.25</v>
      </c>
    </row>
    <row r="369" spans="1:20" x14ac:dyDescent="0.25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t="s">
        <v>13</v>
      </c>
      <c r="G369">
        <v>75</v>
      </c>
      <c r="H369" t="s">
        <v>20</v>
      </c>
      <c r="I369" t="s">
        <v>21</v>
      </c>
      <c r="J369">
        <v>1413608400</v>
      </c>
      <c r="K369">
        <v>1415685600</v>
      </c>
      <c r="L369" t="b">
        <v>0</v>
      </c>
      <c r="M369" t="b">
        <v>1</v>
      </c>
      <c r="N369" t="s">
        <v>32</v>
      </c>
      <c r="O369">
        <f t="shared" si="20"/>
        <v>19</v>
      </c>
      <c r="P369">
        <f t="shared" si="21"/>
        <v>2493.33</v>
      </c>
      <c r="Q369" t="s">
        <v>2041</v>
      </c>
      <c r="R369" t="s">
        <v>2042</v>
      </c>
      <c r="S369" s="7">
        <f t="shared" si="22"/>
        <v>41930.208333333336</v>
      </c>
      <c r="T369" s="7">
        <f t="shared" si="23"/>
        <v>41954.25</v>
      </c>
    </row>
    <row r="370" spans="1:20" x14ac:dyDescent="0.25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t="s">
        <v>19</v>
      </c>
      <c r="G370">
        <v>206</v>
      </c>
      <c r="H370" t="s">
        <v>39</v>
      </c>
      <c r="I370" t="s">
        <v>40</v>
      </c>
      <c r="J370">
        <v>1286946000</v>
      </c>
      <c r="K370">
        <v>1288933200</v>
      </c>
      <c r="L370" t="b">
        <v>0</v>
      </c>
      <c r="M370" t="b">
        <v>1</v>
      </c>
      <c r="N370" t="s">
        <v>41</v>
      </c>
      <c r="O370">
        <f t="shared" si="20"/>
        <v>277</v>
      </c>
      <c r="P370">
        <f t="shared" si="21"/>
        <v>6987.38</v>
      </c>
      <c r="Q370" t="s">
        <v>2043</v>
      </c>
      <c r="R370" t="s">
        <v>2044</v>
      </c>
      <c r="S370" s="7">
        <f t="shared" si="22"/>
        <v>40464.208333333336</v>
      </c>
      <c r="T370" s="7">
        <f t="shared" si="23"/>
        <v>40487.208333333336</v>
      </c>
    </row>
    <row r="371" spans="1:20" x14ac:dyDescent="0.25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>
        <v>1363237200</v>
      </c>
      <c r="L371" t="b">
        <v>0</v>
      </c>
      <c r="M371" t="b">
        <v>1</v>
      </c>
      <c r="N371" t="s">
        <v>268</v>
      </c>
      <c r="O371">
        <f t="shared" si="20"/>
        <v>273</v>
      </c>
      <c r="P371">
        <f t="shared" si="21"/>
        <v>9573.3799999999992</v>
      </c>
      <c r="Q371" t="s">
        <v>2043</v>
      </c>
      <c r="R371" t="s">
        <v>2062</v>
      </c>
      <c r="S371" s="7">
        <f t="shared" si="22"/>
        <v>41308.25</v>
      </c>
      <c r="T371" s="7">
        <f t="shared" si="23"/>
        <v>41347.208333333336</v>
      </c>
    </row>
    <row r="372" spans="1:20" x14ac:dyDescent="0.25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>
        <v>1555822800</v>
      </c>
      <c r="L372" t="b">
        <v>0</v>
      </c>
      <c r="M372" t="b">
        <v>0</v>
      </c>
      <c r="N372" t="s">
        <v>32</v>
      </c>
      <c r="O372">
        <f t="shared" si="20"/>
        <v>159</v>
      </c>
      <c r="P372">
        <f t="shared" si="21"/>
        <v>2999.75</v>
      </c>
      <c r="Q372" t="s">
        <v>2041</v>
      </c>
      <c r="R372" t="s">
        <v>2042</v>
      </c>
      <c r="S372" s="7">
        <f t="shared" si="22"/>
        <v>43570.208333333328</v>
      </c>
      <c r="T372" s="7">
        <f t="shared" si="23"/>
        <v>43576.208333333328</v>
      </c>
    </row>
    <row r="373" spans="1:20" x14ac:dyDescent="0.25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t="s">
        <v>13</v>
      </c>
      <c r="G373">
        <v>2176</v>
      </c>
      <c r="H373" t="s">
        <v>20</v>
      </c>
      <c r="I373" t="s">
        <v>21</v>
      </c>
      <c r="J373">
        <v>1423375200</v>
      </c>
      <c r="K373">
        <v>1427778000</v>
      </c>
      <c r="L373" t="b">
        <v>0</v>
      </c>
      <c r="M373" t="b">
        <v>0</v>
      </c>
      <c r="N373" t="s">
        <v>32</v>
      </c>
      <c r="O373">
        <f t="shared" si="20"/>
        <v>68</v>
      </c>
      <c r="P373">
        <f t="shared" si="21"/>
        <v>5901.19</v>
      </c>
      <c r="Q373" t="s">
        <v>2041</v>
      </c>
      <c r="R373" t="s">
        <v>2042</v>
      </c>
      <c r="S373" s="7">
        <f t="shared" si="22"/>
        <v>42043.25</v>
      </c>
      <c r="T373" s="7">
        <f t="shared" si="23"/>
        <v>42094.208333333328</v>
      </c>
    </row>
    <row r="374" spans="1:20" ht="31.5" x14ac:dyDescent="0.25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>
        <v>1422424800</v>
      </c>
      <c r="L374" t="b">
        <v>0</v>
      </c>
      <c r="M374" t="b">
        <v>1</v>
      </c>
      <c r="N374" t="s">
        <v>41</v>
      </c>
      <c r="O374">
        <f t="shared" si="20"/>
        <v>1592</v>
      </c>
      <c r="P374">
        <f t="shared" si="21"/>
        <v>8475.74</v>
      </c>
      <c r="Q374" t="s">
        <v>2043</v>
      </c>
      <c r="R374" t="s">
        <v>2044</v>
      </c>
      <c r="S374" s="7">
        <f t="shared" si="22"/>
        <v>42012.25</v>
      </c>
      <c r="T374" s="7">
        <f t="shared" si="23"/>
        <v>42032.25</v>
      </c>
    </row>
    <row r="375" spans="1:20" x14ac:dyDescent="0.25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>
        <v>1503637200</v>
      </c>
      <c r="L375" t="b">
        <v>0</v>
      </c>
      <c r="M375" t="b">
        <v>0</v>
      </c>
      <c r="N375" t="s">
        <v>32</v>
      </c>
      <c r="O375">
        <f t="shared" si="20"/>
        <v>730</v>
      </c>
      <c r="P375">
        <f t="shared" si="21"/>
        <v>7801.09</v>
      </c>
      <c r="Q375" t="s">
        <v>2041</v>
      </c>
      <c r="R375" t="s">
        <v>2042</v>
      </c>
      <c r="S375" s="7">
        <f t="shared" si="22"/>
        <v>42964.208333333328</v>
      </c>
      <c r="T375" s="7">
        <f t="shared" si="23"/>
        <v>42972.208333333328</v>
      </c>
    </row>
    <row r="376" spans="1:20" ht="31.5" x14ac:dyDescent="0.25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t="s">
        <v>13</v>
      </c>
      <c r="G376">
        <v>441</v>
      </c>
      <c r="H376" t="s">
        <v>20</v>
      </c>
      <c r="I376" t="s">
        <v>21</v>
      </c>
      <c r="J376">
        <v>1547186400</v>
      </c>
      <c r="K376">
        <v>1547618400</v>
      </c>
      <c r="L376" t="b">
        <v>0</v>
      </c>
      <c r="M376" t="b">
        <v>1</v>
      </c>
      <c r="N376" t="s">
        <v>41</v>
      </c>
      <c r="O376">
        <f t="shared" si="20"/>
        <v>13</v>
      </c>
      <c r="P376">
        <f t="shared" si="21"/>
        <v>5005.22</v>
      </c>
      <c r="Q376" t="s">
        <v>2043</v>
      </c>
      <c r="R376" t="s">
        <v>2044</v>
      </c>
      <c r="S376" s="7">
        <f t="shared" si="22"/>
        <v>43476.25</v>
      </c>
      <c r="T376" s="7">
        <f t="shared" si="23"/>
        <v>43481.25</v>
      </c>
    </row>
    <row r="377" spans="1:20" ht="31.5" x14ac:dyDescent="0.25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t="s">
        <v>13</v>
      </c>
      <c r="G377">
        <v>25</v>
      </c>
      <c r="H377" t="s">
        <v>20</v>
      </c>
      <c r="I377" t="s">
        <v>21</v>
      </c>
      <c r="J377">
        <v>1444971600</v>
      </c>
      <c r="K377">
        <v>1449900000</v>
      </c>
      <c r="L377" t="b">
        <v>0</v>
      </c>
      <c r="M377" t="b">
        <v>0</v>
      </c>
      <c r="N377" t="s">
        <v>59</v>
      </c>
      <c r="O377">
        <f t="shared" si="20"/>
        <v>55</v>
      </c>
      <c r="P377">
        <f t="shared" si="21"/>
        <v>5916</v>
      </c>
      <c r="Q377" t="s">
        <v>2037</v>
      </c>
      <c r="R377" t="s">
        <v>2047</v>
      </c>
      <c r="S377" s="7">
        <f t="shared" si="22"/>
        <v>42293.208333333328</v>
      </c>
      <c r="T377" s="7">
        <f t="shared" si="23"/>
        <v>42350.25</v>
      </c>
    </row>
    <row r="378" spans="1:20" x14ac:dyDescent="0.25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>
        <v>1405141200</v>
      </c>
      <c r="L378" t="b">
        <v>0</v>
      </c>
      <c r="M378" t="b">
        <v>0</v>
      </c>
      <c r="N378" t="s">
        <v>22</v>
      </c>
      <c r="O378">
        <f t="shared" si="20"/>
        <v>361</v>
      </c>
      <c r="P378">
        <f t="shared" si="21"/>
        <v>9370.23</v>
      </c>
      <c r="Q378" t="s">
        <v>2037</v>
      </c>
      <c r="R378" t="s">
        <v>2038</v>
      </c>
      <c r="S378" s="7">
        <f t="shared" si="22"/>
        <v>41826.208333333336</v>
      </c>
      <c r="T378" s="7">
        <f t="shared" si="23"/>
        <v>41832.208333333336</v>
      </c>
    </row>
    <row r="379" spans="1:20" x14ac:dyDescent="0.25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t="s">
        <v>13</v>
      </c>
      <c r="G379">
        <v>127</v>
      </c>
      <c r="H379" t="s">
        <v>20</v>
      </c>
      <c r="I379" t="s">
        <v>21</v>
      </c>
      <c r="J379">
        <v>1571720400</v>
      </c>
      <c r="K379">
        <v>1572933600</v>
      </c>
      <c r="L379" t="b">
        <v>0</v>
      </c>
      <c r="M379" t="b">
        <v>0</v>
      </c>
      <c r="N379" t="s">
        <v>32</v>
      </c>
      <c r="O379">
        <f t="shared" si="20"/>
        <v>10</v>
      </c>
      <c r="P379">
        <f t="shared" si="21"/>
        <v>4014.17</v>
      </c>
      <c r="Q379" t="s">
        <v>2041</v>
      </c>
      <c r="R379" t="s">
        <v>2042</v>
      </c>
      <c r="S379" s="7">
        <f t="shared" si="22"/>
        <v>43760.208333333328</v>
      </c>
      <c r="T379" s="7">
        <f t="shared" si="23"/>
        <v>43774.25</v>
      </c>
    </row>
    <row r="380" spans="1:20" x14ac:dyDescent="0.25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t="s">
        <v>13</v>
      </c>
      <c r="G380">
        <v>355</v>
      </c>
      <c r="H380" t="s">
        <v>20</v>
      </c>
      <c r="I380" t="s">
        <v>21</v>
      </c>
      <c r="J380">
        <v>1526878800</v>
      </c>
      <c r="K380">
        <v>1530162000</v>
      </c>
      <c r="L380" t="b">
        <v>0</v>
      </c>
      <c r="M380" t="b">
        <v>0</v>
      </c>
      <c r="N380" t="s">
        <v>41</v>
      </c>
      <c r="O380">
        <f t="shared" si="20"/>
        <v>14</v>
      </c>
      <c r="P380">
        <f t="shared" si="21"/>
        <v>7009.01</v>
      </c>
      <c r="Q380" t="s">
        <v>2043</v>
      </c>
      <c r="R380" t="s">
        <v>2044</v>
      </c>
      <c r="S380" s="7">
        <f t="shared" si="22"/>
        <v>43241.208333333328</v>
      </c>
      <c r="T380" s="7">
        <f t="shared" si="23"/>
        <v>43279.208333333328</v>
      </c>
    </row>
    <row r="381" spans="1:20" x14ac:dyDescent="0.25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t="s">
        <v>13</v>
      </c>
      <c r="G381">
        <v>44</v>
      </c>
      <c r="H381" t="s">
        <v>39</v>
      </c>
      <c r="I381" t="s">
        <v>40</v>
      </c>
      <c r="J381">
        <v>1319691600</v>
      </c>
      <c r="K381">
        <v>1320904800</v>
      </c>
      <c r="L381" t="b">
        <v>0</v>
      </c>
      <c r="M381" t="b">
        <v>0</v>
      </c>
      <c r="N381" t="s">
        <v>32</v>
      </c>
      <c r="O381">
        <f t="shared" si="20"/>
        <v>40</v>
      </c>
      <c r="P381">
        <f t="shared" si="21"/>
        <v>6618.18</v>
      </c>
      <c r="Q381" t="s">
        <v>2041</v>
      </c>
      <c r="R381" t="s">
        <v>2042</v>
      </c>
      <c r="S381" s="7">
        <f t="shared" si="22"/>
        <v>40843.208333333336</v>
      </c>
      <c r="T381" s="7">
        <f t="shared" si="23"/>
        <v>40857.25</v>
      </c>
    </row>
    <row r="382" spans="1:20" ht="31.5" x14ac:dyDescent="0.25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>
        <v>1372395600</v>
      </c>
      <c r="L382" t="b">
        <v>0</v>
      </c>
      <c r="M382" t="b">
        <v>0</v>
      </c>
      <c r="N382" t="s">
        <v>32</v>
      </c>
      <c r="O382">
        <f t="shared" si="20"/>
        <v>160</v>
      </c>
      <c r="P382">
        <f t="shared" si="21"/>
        <v>4771.43</v>
      </c>
      <c r="Q382" t="s">
        <v>2041</v>
      </c>
      <c r="R382" t="s">
        <v>2042</v>
      </c>
      <c r="S382" s="7">
        <f t="shared" si="22"/>
        <v>41448.208333333336</v>
      </c>
      <c r="T382" s="7">
        <f t="shared" si="23"/>
        <v>41453.208333333336</v>
      </c>
    </row>
    <row r="383" spans="1:20" x14ac:dyDescent="0.25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>
        <v>1437714000</v>
      </c>
      <c r="L383" t="b">
        <v>0</v>
      </c>
      <c r="M383" t="b">
        <v>0</v>
      </c>
      <c r="N383" t="s">
        <v>32</v>
      </c>
      <c r="O383">
        <f t="shared" si="20"/>
        <v>184</v>
      </c>
      <c r="P383">
        <f t="shared" si="21"/>
        <v>6289.68</v>
      </c>
      <c r="Q383" t="s">
        <v>2041</v>
      </c>
      <c r="R383" t="s">
        <v>2042</v>
      </c>
      <c r="S383" s="7">
        <f t="shared" si="22"/>
        <v>42163.208333333328</v>
      </c>
      <c r="T383" s="7">
        <f t="shared" si="23"/>
        <v>42209.208333333328</v>
      </c>
    </row>
    <row r="384" spans="1:20" ht="31.5" x14ac:dyDescent="0.25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t="s">
        <v>13</v>
      </c>
      <c r="G384">
        <v>67</v>
      </c>
      <c r="H384" t="s">
        <v>20</v>
      </c>
      <c r="I384" t="s">
        <v>21</v>
      </c>
      <c r="J384">
        <v>1508130000</v>
      </c>
      <c r="K384">
        <v>1509771600</v>
      </c>
      <c r="L384" t="b">
        <v>0</v>
      </c>
      <c r="M384" t="b">
        <v>0</v>
      </c>
      <c r="N384" t="s">
        <v>121</v>
      </c>
      <c r="O384">
        <f t="shared" si="20"/>
        <v>64</v>
      </c>
      <c r="P384">
        <f t="shared" si="21"/>
        <v>8661.19</v>
      </c>
      <c r="Q384" t="s">
        <v>2056</v>
      </c>
      <c r="R384" t="s">
        <v>2057</v>
      </c>
      <c r="S384" s="7">
        <f t="shared" si="22"/>
        <v>43024.208333333328</v>
      </c>
      <c r="T384" s="7">
        <f t="shared" si="23"/>
        <v>43043.208333333328</v>
      </c>
    </row>
    <row r="385" spans="1:20" x14ac:dyDescent="0.25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>
        <v>1550556000</v>
      </c>
      <c r="L385" t="b">
        <v>0</v>
      </c>
      <c r="M385" t="b">
        <v>1</v>
      </c>
      <c r="N385" t="s">
        <v>16</v>
      </c>
      <c r="O385">
        <f t="shared" si="20"/>
        <v>225</v>
      </c>
      <c r="P385">
        <f t="shared" si="21"/>
        <v>7512.7</v>
      </c>
      <c r="Q385" t="s">
        <v>2035</v>
      </c>
      <c r="R385" t="s">
        <v>2036</v>
      </c>
      <c r="S385" s="7">
        <f t="shared" si="22"/>
        <v>43509.25</v>
      </c>
      <c r="T385" s="7">
        <f t="shared" si="23"/>
        <v>43515.25</v>
      </c>
    </row>
    <row r="386" spans="1:20" x14ac:dyDescent="0.25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>
        <v>1489039200</v>
      </c>
      <c r="L386" t="b">
        <v>1</v>
      </c>
      <c r="M386" t="b">
        <v>1</v>
      </c>
      <c r="N386" t="s">
        <v>41</v>
      </c>
      <c r="O386">
        <f t="shared" si="20"/>
        <v>172</v>
      </c>
      <c r="P386">
        <f t="shared" si="21"/>
        <v>4100.42</v>
      </c>
      <c r="Q386" t="s">
        <v>2043</v>
      </c>
      <c r="R386" t="s">
        <v>2044</v>
      </c>
      <c r="S386" s="7">
        <f t="shared" si="22"/>
        <v>42776.25</v>
      </c>
      <c r="T386" s="7">
        <f t="shared" si="23"/>
        <v>42803.25</v>
      </c>
    </row>
    <row r="387" spans="1:20" ht="31.5" x14ac:dyDescent="0.25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>
        <v>1556600400</v>
      </c>
      <c r="L387" t="b">
        <v>0</v>
      </c>
      <c r="M387" t="b">
        <v>0</v>
      </c>
      <c r="N387" t="s">
        <v>67</v>
      </c>
      <c r="O387">
        <f t="shared" ref="O387:O450" si="24">ROUND(SUM(E387/D387)*100,0)</f>
        <v>146</v>
      </c>
      <c r="P387">
        <f t="shared" ref="P387:P450" si="25">ROUND(SUM(E387/G387)*100,2)</f>
        <v>5000.79</v>
      </c>
      <c r="Q387" t="s">
        <v>2049</v>
      </c>
      <c r="R387" t="s">
        <v>2050</v>
      </c>
      <c r="S387" s="7">
        <f t="shared" ref="S387:S450" si="26">(((J387/60)/60)/24)+DATE(1970,1,1)</f>
        <v>43553.208333333328</v>
      </c>
      <c r="T387" s="7">
        <f t="shared" ref="T387:T450" si="27">(((K387/60)/60)/24)+DATE(1970,1,1)</f>
        <v>43585.208333333328</v>
      </c>
    </row>
    <row r="388" spans="1:20" ht="31.5" x14ac:dyDescent="0.25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t="s">
        <v>13</v>
      </c>
      <c r="G388">
        <v>1068</v>
      </c>
      <c r="H388" t="s">
        <v>20</v>
      </c>
      <c r="I388" t="s">
        <v>21</v>
      </c>
      <c r="J388">
        <v>1277528400</v>
      </c>
      <c r="K388">
        <v>1278565200</v>
      </c>
      <c r="L388" t="b">
        <v>0</v>
      </c>
      <c r="M388" t="b">
        <v>0</v>
      </c>
      <c r="N388" t="s">
        <v>32</v>
      </c>
      <c r="O388">
        <f t="shared" si="24"/>
        <v>76</v>
      </c>
      <c r="P388">
        <f t="shared" si="25"/>
        <v>9696.07</v>
      </c>
      <c r="Q388" t="s">
        <v>2041</v>
      </c>
      <c r="R388" t="s">
        <v>2042</v>
      </c>
      <c r="S388" s="7">
        <f t="shared" si="26"/>
        <v>40355.208333333336</v>
      </c>
      <c r="T388" s="7">
        <f t="shared" si="27"/>
        <v>40367.208333333336</v>
      </c>
    </row>
    <row r="389" spans="1:20" x14ac:dyDescent="0.25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t="s">
        <v>13</v>
      </c>
      <c r="G389">
        <v>424</v>
      </c>
      <c r="H389" t="s">
        <v>20</v>
      </c>
      <c r="I389" t="s">
        <v>21</v>
      </c>
      <c r="J389">
        <v>1339477200</v>
      </c>
      <c r="K389">
        <v>1339909200</v>
      </c>
      <c r="L389" t="b">
        <v>0</v>
      </c>
      <c r="M389" t="b">
        <v>0</v>
      </c>
      <c r="N389" t="s">
        <v>64</v>
      </c>
      <c r="O389">
        <f t="shared" si="24"/>
        <v>39</v>
      </c>
      <c r="P389">
        <f t="shared" si="25"/>
        <v>10093.16</v>
      </c>
      <c r="Q389" t="s">
        <v>2039</v>
      </c>
      <c r="R389" t="s">
        <v>2048</v>
      </c>
      <c r="S389" s="7">
        <f t="shared" si="26"/>
        <v>41072.208333333336</v>
      </c>
      <c r="T389" s="7">
        <f t="shared" si="27"/>
        <v>41077.208333333336</v>
      </c>
    </row>
    <row r="390" spans="1:20" x14ac:dyDescent="0.25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t="s">
        <v>73</v>
      </c>
      <c r="G390">
        <v>145</v>
      </c>
      <c r="H390" t="s">
        <v>97</v>
      </c>
      <c r="I390" t="s">
        <v>98</v>
      </c>
      <c r="J390">
        <v>1325656800</v>
      </c>
      <c r="K390">
        <v>1325829600</v>
      </c>
      <c r="L390" t="b">
        <v>0</v>
      </c>
      <c r="M390" t="b">
        <v>0</v>
      </c>
      <c r="N390" t="s">
        <v>59</v>
      </c>
      <c r="O390">
        <f t="shared" si="24"/>
        <v>11</v>
      </c>
      <c r="P390">
        <f t="shared" si="25"/>
        <v>8922.76</v>
      </c>
      <c r="Q390" t="s">
        <v>2037</v>
      </c>
      <c r="R390" t="s">
        <v>2047</v>
      </c>
      <c r="S390" s="7">
        <f t="shared" si="26"/>
        <v>40912.25</v>
      </c>
      <c r="T390" s="7">
        <f t="shared" si="27"/>
        <v>40914.25</v>
      </c>
    </row>
    <row r="391" spans="1:20" x14ac:dyDescent="0.25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>
        <v>1290578400</v>
      </c>
      <c r="L391" t="b">
        <v>0</v>
      </c>
      <c r="M391" t="b">
        <v>0</v>
      </c>
      <c r="N391" t="s">
        <v>32</v>
      </c>
      <c r="O391">
        <f t="shared" si="24"/>
        <v>122</v>
      </c>
      <c r="P391">
        <f t="shared" si="25"/>
        <v>8797.92</v>
      </c>
      <c r="Q391" t="s">
        <v>2041</v>
      </c>
      <c r="R391" t="s">
        <v>2042</v>
      </c>
      <c r="S391" s="7">
        <f t="shared" si="26"/>
        <v>40479.208333333336</v>
      </c>
      <c r="T391" s="7">
        <f t="shared" si="27"/>
        <v>40506.25</v>
      </c>
    </row>
    <row r="392" spans="1:20" x14ac:dyDescent="0.25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>
        <v>1380344400</v>
      </c>
      <c r="L392" t="b">
        <v>0</v>
      </c>
      <c r="M392" t="b">
        <v>0</v>
      </c>
      <c r="N392" t="s">
        <v>121</v>
      </c>
      <c r="O392">
        <f t="shared" si="24"/>
        <v>187</v>
      </c>
      <c r="P392">
        <f t="shared" si="25"/>
        <v>8954</v>
      </c>
      <c r="Q392" t="s">
        <v>2056</v>
      </c>
      <c r="R392" t="s">
        <v>2057</v>
      </c>
      <c r="S392" s="7">
        <f t="shared" si="26"/>
        <v>41530.208333333336</v>
      </c>
      <c r="T392" s="7">
        <f t="shared" si="27"/>
        <v>41545.208333333336</v>
      </c>
    </row>
    <row r="393" spans="1:20" x14ac:dyDescent="0.25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t="s">
        <v>13</v>
      </c>
      <c r="G393">
        <v>151</v>
      </c>
      <c r="H393" t="s">
        <v>20</v>
      </c>
      <c r="I393" t="s">
        <v>21</v>
      </c>
      <c r="J393">
        <v>1389679200</v>
      </c>
      <c r="K393">
        <v>1389852000</v>
      </c>
      <c r="L393" t="b">
        <v>0</v>
      </c>
      <c r="M393" t="b">
        <v>0</v>
      </c>
      <c r="N393" t="s">
        <v>67</v>
      </c>
      <c r="O393">
        <f t="shared" si="24"/>
        <v>7</v>
      </c>
      <c r="P393">
        <f t="shared" si="25"/>
        <v>2909.27</v>
      </c>
      <c r="Q393" t="s">
        <v>2049</v>
      </c>
      <c r="R393" t="s">
        <v>2050</v>
      </c>
      <c r="S393" s="7">
        <f t="shared" si="26"/>
        <v>41653.25</v>
      </c>
      <c r="T393" s="7">
        <f t="shared" si="27"/>
        <v>41655.25</v>
      </c>
    </row>
    <row r="394" spans="1:20" ht="31.5" x14ac:dyDescent="0.25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t="s">
        <v>13</v>
      </c>
      <c r="G394">
        <v>1608</v>
      </c>
      <c r="H394" t="s">
        <v>20</v>
      </c>
      <c r="I394" t="s">
        <v>21</v>
      </c>
      <c r="J394">
        <v>1294293600</v>
      </c>
      <c r="K394">
        <v>1294466400</v>
      </c>
      <c r="L394" t="b">
        <v>0</v>
      </c>
      <c r="M394" t="b">
        <v>0</v>
      </c>
      <c r="N394" t="s">
        <v>64</v>
      </c>
      <c r="O394">
        <f t="shared" si="24"/>
        <v>66</v>
      </c>
      <c r="P394">
        <f t="shared" si="25"/>
        <v>4200.62</v>
      </c>
      <c r="Q394" t="s">
        <v>2039</v>
      </c>
      <c r="R394" t="s">
        <v>2048</v>
      </c>
      <c r="S394" s="7">
        <f t="shared" si="26"/>
        <v>40549.25</v>
      </c>
      <c r="T394" s="7">
        <f t="shared" si="27"/>
        <v>40551.25</v>
      </c>
    </row>
    <row r="395" spans="1:20" x14ac:dyDescent="0.25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t="s">
        <v>19</v>
      </c>
      <c r="G395">
        <v>3059</v>
      </c>
      <c r="H395" t="s">
        <v>14</v>
      </c>
      <c r="I395" t="s">
        <v>15</v>
      </c>
      <c r="J395">
        <v>1500267600</v>
      </c>
      <c r="K395">
        <v>1500354000</v>
      </c>
      <c r="L395" t="b">
        <v>0</v>
      </c>
      <c r="M395" t="b">
        <v>0</v>
      </c>
      <c r="N395" t="s">
        <v>158</v>
      </c>
      <c r="O395">
        <f t="shared" si="24"/>
        <v>229</v>
      </c>
      <c r="P395">
        <f t="shared" si="25"/>
        <v>4700.49</v>
      </c>
      <c r="Q395" t="s">
        <v>2037</v>
      </c>
      <c r="R395" t="s">
        <v>2060</v>
      </c>
      <c r="S395" s="7">
        <f t="shared" si="26"/>
        <v>42933.208333333328</v>
      </c>
      <c r="T395" s="7">
        <f t="shared" si="27"/>
        <v>42934.208333333328</v>
      </c>
    </row>
    <row r="396" spans="1:20" x14ac:dyDescent="0.25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>
        <v>1375938000</v>
      </c>
      <c r="L396" t="b">
        <v>0</v>
      </c>
      <c r="M396" t="b">
        <v>1</v>
      </c>
      <c r="N396" t="s">
        <v>41</v>
      </c>
      <c r="O396">
        <f t="shared" si="24"/>
        <v>469</v>
      </c>
      <c r="P396">
        <f t="shared" si="25"/>
        <v>11044.12</v>
      </c>
      <c r="Q396" t="s">
        <v>2043</v>
      </c>
      <c r="R396" t="s">
        <v>2044</v>
      </c>
      <c r="S396" s="7">
        <f t="shared" si="26"/>
        <v>41484.208333333336</v>
      </c>
      <c r="T396" s="7">
        <f t="shared" si="27"/>
        <v>41494.208333333336</v>
      </c>
    </row>
    <row r="397" spans="1:20" ht="31.5" x14ac:dyDescent="0.25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>
        <v>1323410400</v>
      </c>
      <c r="L397" t="b">
        <v>1</v>
      </c>
      <c r="M397" t="b">
        <v>0</v>
      </c>
      <c r="N397" t="s">
        <v>32</v>
      </c>
      <c r="O397">
        <f t="shared" si="24"/>
        <v>130</v>
      </c>
      <c r="P397">
        <f t="shared" si="25"/>
        <v>4199.09</v>
      </c>
      <c r="Q397" t="s">
        <v>2041</v>
      </c>
      <c r="R397" t="s">
        <v>2042</v>
      </c>
      <c r="S397" s="7">
        <f t="shared" si="26"/>
        <v>40885.25</v>
      </c>
      <c r="T397" s="7">
        <f t="shared" si="27"/>
        <v>40886.25</v>
      </c>
    </row>
    <row r="398" spans="1:20" x14ac:dyDescent="0.25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t="s">
        <v>19</v>
      </c>
      <c r="G398">
        <v>1604</v>
      </c>
      <c r="H398" t="s">
        <v>25</v>
      </c>
      <c r="I398" t="s">
        <v>26</v>
      </c>
      <c r="J398">
        <v>1538715600</v>
      </c>
      <c r="K398">
        <v>1539406800</v>
      </c>
      <c r="L398" t="b">
        <v>0</v>
      </c>
      <c r="M398" t="b">
        <v>0</v>
      </c>
      <c r="N398" t="s">
        <v>52</v>
      </c>
      <c r="O398">
        <f t="shared" si="24"/>
        <v>167</v>
      </c>
      <c r="P398">
        <f t="shared" si="25"/>
        <v>4801.25</v>
      </c>
      <c r="Q398" t="s">
        <v>2043</v>
      </c>
      <c r="R398" t="s">
        <v>2046</v>
      </c>
      <c r="S398" s="7">
        <f t="shared" si="26"/>
        <v>43378.208333333328</v>
      </c>
      <c r="T398" s="7">
        <f t="shared" si="27"/>
        <v>43386.208333333328</v>
      </c>
    </row>
    <row r="399" spans="1:20" x14ac:dyDescent="0.25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>
        <v>1369803600</v>
      </c>
      <c r="L399" t="b">
        <v>0</v>
      </c>
      <c r="M399" t="b">
        <v>0</v>
      </c>
      <c r="N399" t="s">
        <v>22</v>
      </c>
      <c r="O399">
        <f t="shared" si="24"/>
        <v>174</v>
      </c>
      <c r="P399">
        <f t="shared" si="25"/>
        <v>3101.98</v>
      </c>
      <c r="Q399" t="s">
        <v>2037</v>
      </c>
      <c r="R399" t="s">
        <v>2038</v>
      </c>
      <c r="S399" s="7">
        <f t="shared" si="26"/>
        <v>41417.208333333336</v>
      </c>
      <c r="T399" s="7">
        <f t="shared" si="27"/>
        <v>41423.208333333336</v>
      </c>
    </row>
    <row r="400" spans="1:20" x14ac:dyDescent="0.25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t="s">
        <v>19</v>
      </c>
      <c r="G400">
        <v>123</v>
      </c>
      <c r="H400" t="s">
        <v>106</v>
      </c>
      <c r="I400" t="s">
        <v>107</v>
      </c>
      <c r="J400">
        <v>1525755600</v>
      </c>
      <c r="K400">
        <v>1525928400</v>
      </c>
      <c r="L400" t="b">
        <v>0</v>
      </c>
      <c r="M400" t="b">
        <v>1</v>
      </c>
      <c r="N400" t="s">
        <v>70</v>
      </c>
      <c r="O400">
        <f t="shared" si="24"/>
        <v>718</v>
      </c>
      <c r="P400">
        <f t="shared" si="25"/>
        <v>9920.33</v>
      </c>
      <c r="Q400" t="s">
        <v>2043</v>
      </c>
      <c r="R400" t="s">
        <v>2051</v>
      </c>
      <c r="S400" s="7">
        <f t="shared" si="26"/>
        <v>43228.208333333328</v>
      </c>
      <c r="T400" s="7">
        <f t="shared" si="27"/>
        <v>43230.208333333328</v>
      </c>
    </row>
    <row r="401" spans="1:20" x14ac:dyDescent="0.25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t="s">
        <v>13</v>
      </c>
      <c r="G401">
        <v>941</v>
      </c>
      <c r="H401" t="s">
        <v>20</v>
      </c>
      <c r="I401" t="s">
        <v>21</v>
      </c>
      <c r="J401">
        <v>1296626400</v>
      </c>
      <c r="K401">
        <v>1297231200</v>
      </c>
      <c r="L401" t="b">
        <v>0</v>
      </c>
      <c r="M401" t="b">
        <v>0</v>
      </c>
      <c r="N401" t="s">
        <v>59</v>
      </c>
      <c r="O401">
        <f t="shared" si="24"/>
        <v>64</v>
      </c>
      <c r="P401">
        <f t="shared" si="25"/>
        <v>6602.23</v>
      </c>
      <c r="Q401" t="s">
        <v>2037</v>
      </c>
      <c r="R401" t="s">
        <v>2047</v>
      </c>
      <c r="S401" s="7">
        <f t="shared" si="26"/>
        <v>40576.25</v>
      </c>
      <c r="T401" s="7">
        <f t="shared" si="27"/>
        <v>40583.25</v>
      </c>
    </row>
    <row r="402" spans="1:20" ht="31.5" x14ac:dyDescent="0.25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t="s">
        <v>13</v>
      </c>
      <c r="G402">
        <v>1</v>
      </c>
      <c r="H402" t="s">
        <v>20</v>
      </c>
      <c r="I402" t="s">
        <v>21</v>
      </c>
      <c r="J402">
        <v>1376629200</v>
      </c>
      <c r="K402">
        <v>1378530000</v>
      </c>
      <c r="L402" t="b">
        <v>0</v>
      </c>
      <c r="M402" t="b">
        <v>1</v>
      </c>
      <c r="N402" t="s">
        <v>121</v>
      </c>
      <c r="O402">
        <f t="shared" si="24"/>
        <v>2</v>
      </c>
      <c r="P402">
        <f t="shared" si="25"/>
        <v>200</v>
      </c>
      <c r="Q402" t="s">
        <v>2056</v>
      </c>
      <c r="R402" t="s">
        <v>2057</v>
      </c>
      <c r="S402" s="7">
        <f t="shared" si="26"/>
        <v>41502.208333333336</v>
      </c>
      <c r="T402" s="7">
        <f t="shared" si="27"/>
        <v>41524.208333333336</v>
      </c>
    </row>
    <row r="403" spans="1:20" x14ac:dyDescent="0.25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>
        <v>1572152400</v>
      </c>
      <c r="L403" t="b">
        <v>0</v>
      </c>
      <c r="M403" t="b">
        <v>0</v>
      </c>
      <c r="N403" t="s">
        <v>32</v>
      </c>
      <c r="O403">
        <f t="shared" si="24"/>
        <v>1530</v>
      </c>
      <c r="P403">
        <f t="shared" si="25"/>
        <v>4606.0200000000004</v>
      </c>
      <c r="Q403" t="s">
        <v>2041</v>
      </c>
      <c r="R403" t="s">
        <v>2042</v>
      </c>
      <c r="S403" s="7">
        <f t="shared" si="26"/>
        <v>43765.208333333328</v>
      </c>
      <c r="T403" s="7">
        <f t="shared" si="27"/>
        <v>43765.208333333328</v>
      </c>
    </row>
    <row r="404" spans="1:20" x14ac:dyDescent="0.25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t="s">
        <v>13</v>
      </c>
      <c r="G404">
        <v>40</v>
      </c>
      <c r="H404" t="s">
        <v>20</v>
      </c>
      <c r="I404" t="s">
        <v>21</v>
      </c>
      <c r="J404">
        <v>1325829600</v>
      </c>
      <c r="K404">
        <v>1329890400</v>
      </c>
      <c r="L404" t="b">
        <v>0</v>
      </c>
      <c r="M404" t="b">
        <v>1</v>
      </c>
      <c r="N404" t="s">
        <v>99</v>
      </c>
      <c r="O404">
        <f t="shared" si="24"/>
        <v>40</v>
      </c>
      <c r="P404">
        <f t="shared" si="25"/>
        <v>7365</v>
      </c>
      <c r="Q404" t="s">
        <v>2043</v>
      </c>
      <c r="R404" t="s">
        <v>2054</v>
      </c>
      <c r="S404" s="7">
        <f t="shared" si="26"/>
        <v>40914.25</v>
      </c>
      <c r="T404" s="7">
        <f t="shared" si="27"/>
        <v>40961.25</v>
      </c>
    </row>
    <row r="405" spans="1:20" x14ac:dyDescent="0.25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t="s">
        <v>13</v>
      </c>
      <c r="G405">
        <v>3015</v>
      </c>
      <c r="H405" t="s">
        <v>14</v>
      </c>
      <c r="I405" t="s">
        <v>15</v>
      </c>
      <c r="J405">
        <v>1273640400</v>
      </c>
      <c r="K405">
        <v>1276750800</v>
      </c>
      <c r="L405" t="b">
        <v>0</v>
      </c>
      <c r="M405" t="b">
        <v>1</v>
      </c>
      <c r="N405" t="s">
        <v>32</v>
      </c>
      <c r="O405">
        <f t="shared" si="24"/>
        <v>86</v>
      </c>
      <c r="P405">
        <f t="shared" si="25"/>
        <v>5599.34</v>
      </c>
      <c r="Q405" t="s">
        <v>2041</v>
      </c>
      <c r="R405" t="s">
        <v>2042</v>
      </c>
      <c r="S405" s="7">
        <f t="shared" si="26"/>
        <v>40310.208333333336</v>
      </c>
      <c r="T405" s="7">
        <f t="shared" si="27"/>
        <v>40346.208333333336</v>
      </c>
    </row>
    <row r="406" spans="1:20" x14ac:dyDescent="0.25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>
        <v>1510898400</v>
      </c>
      <c r="L406" t="b">
        <v>0</v>
      </c>
      <c r="M406" t="b">
        <v>0</v>
      </c>
      <c r="N406" t="s">
        <v>32</v>
      </c>
      <c r="O406">
        <f t="shared" si="24"/>
        <v>316</v>
      </c>
      <c r="P406">
        <f t="shared" si="25"/>
        <v>6898.57</v>
      </c>
      <c r="Q406" t="s">
        <v>2041</v>
      </c>
      <c r="R406" t="s">
        <v>2042</v>
      </c>
      <c r="S406" s="7">
        <f t="shared" si="26"/>
        <v>43053.25</v>
      </c>
      <c r="T406" s="7">
        <f t="shared" si="27"/>
        <v>43056.25</v>
      </c>
    </row>
    <row r="407" spans="1:20" x14ac:dyDescent="0.25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t="s">
        <v>13</v>
      </c>
      <c r="G407">
        <v>435</v>
      </c>
      <c r="H407" t="s">
        <v>20</v>
      </c>
      <c r="I407" t="s">
        <v>21</v>
      </c>
      <c r="J407">
        <v>1528088400</v>
      </c>
      <c r="K407">
        <v>1532408400</v>
      </c>
      <c r="L407" t="b">
        <v>0</v>
      </c>
      <c r="M407" t="b">
        <v>0</v>
      </c>
      <c r="N407" t="s">
        <v>32</v>
      </c>
      <c r="O407">
        <f t="shared" si="24"/>
        <v>90</v>
      </c>
      <c r="P407">
        <f t="shared" si="25"/>
        <v>6098.16</v>
      </c>
      <c r="Q407" t="s">
        <v>2041</v>
      </c>
      <c r="R407" t="s">
        <v>2042</v>
      </c>
      <c r="S407" s="7">
        <f t="shared" si="26"/>
        <v>43255.208333333328</v>
      </c>
      <c r="T407" s="7">
        <f t="shared" si="27"/>
        <v>43305.208333333328</v>
      </c>
    </row>
    <row r="408" spans="1:20" x14ac:dyDescent="0.25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>
        <v>1360562400</v>
      </c>
      <c r="L408" t="b">
        <v>1</v>
      </c>
      <c r="M408" t="b">
        <v>0</v>
      </c>
      <c r="N408" t="s">
        <v>41</v>
      </c>
      <c r="O408">
        <f t="shared" si="24"/>
        <v>182</v>
      </c>
      <c r="P408">
        <f t="shared" si="25"/>
        <v>11098.14</v>
      </c>
      <c r="Q408" t="s">
        <v>2043</v>
      </c>
      <c r="R408" t="s">
        <v>2044</v>
      </c>
      <c r="S408" s="7">
        <f t="shared" si="26"/>
        <v>41304.25</v>
      </c>
      <c r="T408" s="7">
        <f t="shared" si="27"/>
        <v>41316.25</v>
      </c>
    </row>
    <row r="409" spans="1:20" x14ac:dyDescent="0.25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t="s">
        <v>19</v>
      </c>
      <c r="G409">
        <v>484</v>
      </c>
      <c r="H409" t="s">
        <v>35</v>
      </c>
      <c r="I409" t="s">
        <v>36</v>
      </c>
      <c r="J409">
        <v>1570942800</v>
      </c>
      <c r="K409">
        <v>1571547600</v>
      </c>
      <c r="L409" t="b">
        <v>0</v>
      </c>
      <c r="M409" t="b">
        <v>0</v>
      </c>
      <c r="N409" t="s">
        <v>32</v>
      </c>
      <c r="O409">
        <f t="shared" si="24"/>
        <v>356</v>
      </c>
      <c r="P409">
        <f t="shared" si="25"/>
        <v>2500</v>
      </c>
      <c r="Q409" t="s">
        <v>2041</v>
      </c>
      <c r="R409" t="s">
        <v>2042</v>
      </c>
      <c r="S409" s="7">
        <f t="shared" si="26"/>
        <v>43751.208333333328</v>
      </c>
      <c r="T409" s="7">
        <f t="shared" si="27"/>
        <v>43758.208333333328</v>
      </c>
    </row>
    <row r="410" spans="1:20" x14ac:dyDescent="0.25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t="s">
        <v>19</v>
      </c>
      <c r="G410">
        <v>154</v>
      </c>
      <c r="H410" t="s">
        <v>14</v>
      </c>
      <c r="I410" t="s">
        <v>15</v>
      </c>
      <c r="J410">
        <v>1466398800</v>
      </c>
      <c r="K410">
        <v>1468126800</v>
      </c>
      <c r="L410" t="b">
        <v>0</v>
      </c>
      <c r="M410" t="b">
        <v>0</v>
      </c>
      <c r="N410" t="s">
        <v>41</v>
      </c>
      <c r="O410">
        <f t="shared" si="24"/>
        <v>132</v>
      </c>
      <c r="P410">
        <f t="shared" si="25"/>
        <v>7875.97</v>
      </c>
      <c r="Q410" t="s">
        <v>2043</v>
      </c>
      <c r="R410" t="s">
        <v>2044</v>
      </c>
      <c r="S410" s="7">
        <f t="shared" si="26"/>
        <v>42541.208333333328</v>
      </c>
      <c r="T410" s="7">
        <f t="shared" si="27"/>
        <v>42561.208333333328</v>
      </c>
    </row>
    <row r="411" spans="1:20" x14ac:dyDescent="0.25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t="s">
        <v>13</v>
      </c>
      <c r="G411">
        <v>714</v>
      </c>
      <c r="H411" t="s">
        <v>20</v>
      </c>
      <c r="I411" t="s">
        <v>21</v>
      </c>
      <c r="J411">
        <v>1492491600</v>
      </c>
      <c r="K411">
        <v>1492837200</v>
      </c>
      <c r="L411" t="b">
        <v>0</v>
      </c>
      <c r="M411" t="b">
        <v>0</v>
      </c>
      <c r="N411" t="s">
        <v>22</v>
      </c>
      <c r="O411">
        <f t="shared" si="24"/>
        <v>46</v>
      </c>
      <c r="P411">
        <f t="shared" si="25"/>
        <v>8796.08</v>
      </c>
      <c r="Q411" t="s">
        <v>2037</v>
      </c>
      <c r="R411" t="s">
        <v>2038</v>
      </c>
      <c r="S411" s="7">
        <f t="shared" si="26"/>
        <v>42843.208333333328</v>
      </c>
      <c r="T411" s="7">
        <f t="shared" si="27"/>
        <v>42847.208333333328</v>
      </c>
    </row>
    <row r="412" spans="1:20" x14ac:dyDescent="0.25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t="s">
        <v>46</v>
      </c>
      <c r="G412">
        <v>1111</v>
      </c>
      <c r="H412" t="s">
        <v>20</v>
      </c>
      <c r="I412" t="s">
        <v>21</v>
      </c>
      <c r="J412">
        <v>1430197200</v>
      </c>
      <c r="K412">
        <v>1430197200</v>
      </c>
      <c r="L412" t="b">
        <v>0</v>
      </c>
      <c r="M412" t="b">
        <v>0</v>
      </c>
      <c r="N412" t="s">
        <v>291</v>
      </c>
      <c r="O412">
        <f t="shared" si="24"/>
        <v>36</v>
      </c>
      <c r="P412">
        <f t="shared" si="25"/>
        <v>4998.74</v>
      </c>
      <c r="Q412" t="s">
        <v>2052</v>
      </c>
      <c r="R412" t="s">
        <v>2063</v>
      </c>
      <c r="S412" s="7">
        <f t="shared" si="26"/>
        <v>42122.208333333328</v>
      </c>
      <c r="T412" s="7">
        <f t="shared" si="27"/>
        <v>42122.208333333328</v>
      </c>
    </row>
    <row r="413" spans="1:20" x14ac:dyDescent="0.25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>
        <v>1496206800</v>
      </c>
      <c r="L413" t="b">
        <v>0</v>
      </c>
      <c r="M413" t="b">
        <v>0</v>
      </c>
      <c r="N413" t="s">
        <v>32</v>
      </c>
      <c r="O413">
        <f t="shared" si="24"/>
        <v>105</v>
      </c>
      <c r="P413">
        <f t="shared" si="25"/>
        <v>9952.44</v>
      </c>
      <c r="Q413" t="s">
        <v>2041</v>
      </c>
      <c r="R413" t="s">
        <v>2042</v>
      </c>
      <c r="S413" s="7">
        <f t="shared" si="26"/>
        <v>42884.208333333328</v>
      </c>
      <c r="T413" s="7">
        <f t="shared" si="27"/>
        <v>42886.208333333328</v>
      </c>
    </row>
    <row r="414" spans="1:20" x14ac:dyDescent="0.25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>
        <v>1389592800</v>
      </c>
      <c r="L414" t="b">
        <v>0</v>
      </c>
      <c r="M414" t="b">
        <v>0</v>
      </c>
      <c r="N414" t="s">
        <v>118</v>
      </c>
      <c r="O414">
        <f t="shared" si="24"/>
        <v>669</v>
      </c>
      <c r="P414">
        <f t="shared" si="25"/>
        <v>10482.09</v>
      </c>
      <c r="Q414" t="s">
        <v>2049</v>
      </c>
      <c r="R414" t="s">
        <v>2055</v>
      </c>
      <c r="S414" s="7">
        <f t="shared" si="26"/>
        <v>41642.25</v>
      </c>
      <c r="T414" s="7">
        <f t="shared" si="27"/>
        <v>41652.25</v>
      </c>
    </row>
    <row r="415" spans="1:20" x14ac:dyDescent="0.25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t="s">
        <v>46</v>
      </c>
      <c r="G415">
        <v>1089</v>
      </c>
      <c r="H415" t="s">
        <v>20</v>
      </c>
      <c r="I415" t="s">
        <v>21</v>
      </c>
      <c r="J415">
        <v>1543298400</v>
      </c>
      <c r="K415">
        <v>1545631200</v>
      </c>
      <c r="L415" t="b">
        <v>0</v>
      </c>
      <c r="M415" t="b">
        <v>0</v>
      </c>
      <c r="N415" t="s">
        <v>70</v>
      </c>
      <c r="O415">
        <f t="shared" si="24"/>
        <v>62</v>
      </c>
      <c r="P415">
        <f t="shared" si="25"/>
        <v>10801.47</v>
      </c>
      <c r="Q415" t="s">
        <v>2043</v>
      </c>
      <c r="R415" t="s">
        <v>2051</v>
      </c>
      <c r="S415" s="7">
        <f t="shared" si="26"/>
        <v>43431.25</v>
      </c>
      <c r="T415" s="7">
        <f t="shared" si="27"/>
        <v>43458.25</v>
      </c>
    </row>
    <row r="416" spans="1:20" x14ac:dyDescent="0.25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t="s">
        <v>13</v>
      </c>
      <c r="G416">
        <v>5497</v>
      </c>
      <c r="H416" t="s">
        <v>20</v>
      </c>
      <c r="I416" t="s">
        <v>21</v>
      </c>
      <c r="J416">
        <v>1271739600</v>
      </c>
      <c r="K416">
        <v>1272430800</v>
      </c>
      <c r="L416" t="b">
        <v>0</v>
      </c>
      <c r="M416" t="b">
        <v>1</v>
      </c>
      <c r="N416" t="s">
        <v>16</v>
      </c>
      <c r="O416">
        <f t="shared" si="24"/>
        <v>85</v>
      </c>
      <c r="P416">
        <f t="shared" si="25"/>
        <v>2899.85</v>
      </c>
      <c r="Q416" t="s">
        <v>2035</v>
      </c>
      <c r="R416" t="s">
        <v>2036</v>
      </c>
      <c r="S416" s="7">
        <f t="shared" si="26"/>
        <v>40288.208333333336</v>
      </c>
      <c r="T416" s="7">
        <f t="shared" si="27"/>
        <v>40296.208333333336</v>
      </c>
    </row>
    <row r="417" spans="1:20" x14ac:dyDescent="0.25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t="s">
        <v>13</v>
      </c>
      <c r="G417">
        <v>418</v>
      </c>
      <c r="H417" t="s">
        <v>20</v>
      </c>
      <c r="I417" t="s">
        <v>21</v>
      </c>
      <c r="J417">
        <v>1326434400</v>
      </c>
      <c r="K417">
        <v>1327903200</v>
      </c>
      <c r="L417" t="b">
        <v>0</v>
      </c>
      <c r="M417" t="b">
        <v>0</v>
      </c>
      <c r="N417" t="s">
        <v>32</v>
      </c>
      <c r="O417">
        <f t="shared" si="24"/>
        <v>11</v>
      </c>
      <c r="P417">
        <f t="shared" si="25"/>
        <v>3002.87</v>
      </c>
      <c r="Q417" t="s">
        <v>2041</v>
      </c>
      <c r="R417" t="s">
        <v>2042</v>
      </c>
      <c r="S417" s="7">
        <f t="shared" si="26"/>
        <v>40921.25</v>
      </c>
      <c r="T417" s="7">
        <f t="shared" si="27"/>
        <v>40938.25</v>
      </c>
    </row>
    <row r="418" spans="1:20" ht="31.5" x14ac:dyDescent="0.25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t="s">
        <v>13</v>
      </c>
      <c r="G418">
        <v>1439</v>
      </c>
      <c r="H418" t="s">
        <v>20</v>
      </c>
      <c r="I418" t="s">
        <v>21</v>
      </c>
      <c r="J418">
        <v>1295244000</v>
      </c>
      <c r="K418">
        <v>1296021600</v>
      </c>
      <c r="L418" t="b">
        <v>0</v>
      </c>
      <c r="M418" t="b">
        <v>1</v>
      </c>
      <c r="N418" t="s">
        <v>41</v>
      </c>
      <c r="O418">
        <f t="shared" si="24"/>
        <v>44</v>
      </c>
      <c r="P418">
        <f t="shared" si="25"/>
        <v>4100.5600000000004</v>
      </c>
      <c r="Q418" t="s">
        <v>2043</v>
      </c>
      <c r="R418" t="s">
        <v>2044</v>
      </c>
      <c r="S418" s="7">
        <f t="shared" si="26"/>
        <v>40560.25</v>
      </c>
      <c r="T418" s="7">
        <f t="shared" si="27"/>
        <v>40569.25</v>
      </c>
    </row>
    <row r="419" spans="1:20" x14ac:dyDescent="0.25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t="s">
        <v>13</v>
      </c>
      <c r="G419">
        <v>15</v>
      </c>
      <c r="H419" t="s">
        <v>20</v>
      </c>
      <c r="I419" t="s">
        <v>21</v>
      </c>
      <c r="J419">
        <v>1541221200</v>
      </c>
      <c r="K419">
        <v>1543298400</v>
      </c>
      <c r="L419" t="b">
        <v>0</v>
      </c>
      <c r="M419" t="b">
        <v>0</v>
      </c>
      <c r="N419" t="s">
        <v>32</v>
      </c>
      <c r="O419">
        <f t="shared" si="24"/>
        <v>55</v>
      </c>
      <c r="P419">
        <f t="shared" si="25"/>
        <v>6286.67</v>
      </c>
      <c r="Q419" t="s">
        <v>2041</v>
      </c>
      <c r="R419" t="s">
        <v>2042</v>
      </c>
      <c r="S419" s="7">
        <f t="shared" si="26"/>
        <v>43407.208333333328</v>
      </c>
      <c r="T419" s="7">
        <f t="shared" si="27"/>
        <v>43431.25</v>
      </c>
    </row>
    <row r="420" spans="1:20" x14ac:dyDescent="0.25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 t="s">
        <v>13</v>
      </c>
      <c r="G420">
        <v>1999</v>
      </c>
      <c r="H420" t="s">
        <v>14</v>
      </c>
      <c r="I420" t="s">
        <v>15</v>
      </c>
      <c r="J420">
        <v>1336280400</v>
      </c>
      <c r="K420">
        <v>1336366800</v>
      </c>
      <c r="L420" t="b">
        <v>0</v>
      </c>
      <c r="M420" t="b">
        <v>0</v>
      </c>
      <c r="N420" t="s">
        <v>41</v>
      </c>
      <c r="O420">
        <f t="shared" si="24"/>
        <v>57</v>
      </c>
      <c r="P420">
        <f t="shared" si="25"/>
        <v>4700.5</v>
      </c>
      <c r="Q420" t="s">
        <v>2043</v>
      </c>
      <c r="R420" t="s">
        <v>2044</v>
      </c>
      <c r="S420" s="7">
        <f t="shared" si="26"/>
        <v>41035.208333333336</v>
      </c>
      <c r="T420" s="7">
        <f t="shared" si="27"/>
        <v>41036.208333333336</v>
      </c>
    </row>
    <row r="421" spans="1:20" x14ac:dyDescent="0.25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>
        <v>1325052000</v>
      </c>
      <c r="L421" t="b">
        <v>0</v>
      </c>
      <c r="M421" t="b">
        <v>0</v>
      </c>
      <c r="N421" t="s">
        <v>27</v>
      </c>
      <c r="O421">
        <f t="shared" si="24"/>
        <v>123</v>
      </c>
      <c r="P421">
        <f t="shared" si="25"/>
        <v>2699.77</v>
      </c>
      <c r="Q421" t="s">
        <v>2039</v>
      </c>
      <c r="R421" t="s">
        <v>2040</v>
      </c>
      <c r="S421" s="7">
        <f t="shared" si="26"/>
        <v>40899.25</v>
      </c>
      <c r="T421" s="7">
        <f t="shared" si="27"/>
        <v>40905.25</v>
      </c>
    </row>
    <row r="422" spans="1:20" x14ac:dyDescent="0.25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>
        <v>1499576400</v>
      </c>
      <c r="L422" t="b">
        <v>0</v>
      </c>
      <c r="M422" t="b">
        <v>0</v>
      </c>
      <c r="N422" t="s">
        <v>32</v>
      </c>
      <c r="O422">
        <f t="shared" si="24"/>
        <v>128</v>
      </c>
      <c r="P422">
        <f t="shared" si="25"/>
        <v>6832.98</v>
      </c>
      <c r="Q422" t="s">
        <v>2041</v>
      </c>
      <c r="R422" t="s">
        <v>2042</v>
      </c>
      <c r="S422" s="7">
        <f t="shared" si="26"/>
        <v>42911.208333333328</v>
      </c>
      <c r="T422" s="7">
        <f t="shared" si="27"/>
        <v>42925.208333333328</v>
      </c>
    </row>
    <row r="423" spans="1:20" x14ac:dyDescent="0.25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t="s">
        <v>13</v>
      </c>
      <c r="G423">
        <v>118</v>
      </c>
      <c r="H423" t="s">
        <v>20</v>
      </c>
      <c r="I423" t="s">
        <v>21</v>
      </c>
      <c r="J423">
        <v>1498712400</v>
      </c>
      <c r="K423">
        <v>1501304400</v>
      </c>
      <c r="L423" t="b">
        <v>0</v>
      </c>
      <c r="M423" t="b">
        <v>1</v>
      </c>
      <c r="N423" t="s">
        <v>64</v>
      </c>
      <c r="O423">
        <f t="shared" si="24"/>
        <v>64</v>
      </c>
      <c r="P423">
        <f t="shared" si="25"/>
        <v>5097.46</v>
      </c>
      <c r="Q423" t="s">
        <v>2039</v>
      </c>
      <c r="R423" t="s">
        <v>2048</v>
      </c>
      <c r="S423" s="7">
        <f t="shared" si="26"/>
        <v>42915.208333333328</v>
      </c>
      <c r="T423" s="7">
        <f t="shared" si="27"/>
        <v>42945.208333333328</v>
      </c>
    </row>
    <row r="424" spans="1:20" ht="31.5" x14ac:dyDescent="0.25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>
        <v>1273208400</v>
      </c>
      <c r="L424" t="b">
        <v>0</v>
      </c>
      <c r="M424" t="b">
        <v>1</v>
      </c>
      <c r="N424" t="s">
        <v>32</v>
      </c>
      <c r="O424">
        <f t="shared" si="24"/>
        <v>127</v>
      </c>
      <c r="P424">
        <f t="shared" si="25"/>
        <v>5402.44</v>
      </c>
      <c r="Q424" t="s">
        <v>2041</v>
      </c>
      <c r="R424" t="s">
        <v>2042</v>
      </c>
      <c r="S424" s="7">
        <f t="shared" si="26"/>
        <v>40285.208333333336</v>
      </c>
      <c r="T424" s="7">
        <f t="shared" si="27"/>
        <v>40305.208333333336</v>
      </c>
    </row>
    <row r="425" spans="1:20" x14ac:dyDescent="0.25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t="s">
        <v>13</v>
      </c>
      <c r="G425">
        <v>162</v>
      </c>
      <c r="H425" t="s">
        <v>20</v>
      </c>
      <c r="I425" t="s">
        <v>21</v>
      </c>
      <c r="J425">
        <v>1316667600</v>
      </c>
      <c r="K425">
        <v>1316840400</v>
      </c>
      <c r="L425" t="b">
        <v>0</v>
      </c>
      <c r="M425" t="b">
        <v>1</v>
      </c>
      <c r="N425" t="s">
        <v>16</v>
      </c>
      <c r="O425">
        <f t="shared" si="24"/>
        <v>11</v>
      </c>
      <c r="P425">
        <f t="shared" si="25"/>
        <v>9705.56</v>
      </c>
      <c r="Q425" t="s">
        <v>2035</v>
      </c>
      <c r="R425" t="s">
        <v>2036</v>
      </c>
      <c r="S425" s="7">
        <f t="shared" si="26"/>
        <v>40808.208333333336</v>
      </c>
      <c r="T425" s="7">
        <f t="shared" si="27"/>
        <v>40810.208333333336</v>
      </c>
    </row>
    <row r="426" spans="1:20" x14ac:dyDescent="0.25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t="s">
        <v>13</v>
      </c>
      <c r="G426">
        <v>83</v>
      </c>
      <c r="H426" t="s">
        <v>20</v>
      </c>
      <c r="I426" t="s">
        <v>21</v>
      </c>
      <c r="J426">
        <v>1524027600</v>
      </c>
      <c r="K426">
        <v>1524546000</v>
      </c>
      <c r="L426" t="b">
        <v>0</v>
      </c>
      <c r="M426" t="b">
        <v>0</v>
      </c>
      <c r="N426" t="s">
        <v>59</v>
      </c>
      <c r="O426">
        <f t="shared" si="24"/>
        <v>40</v>
      </c>
      <c r="P426">
        <f t="shared" si="25"/>
        <v>2486.75</v>
      </c>
      <c r="Q426" t="s">
        <v>2037</v>
      </c>
      <c r="R426" t="s">
        <v>2047</v>
      </c>
      <c r="S426" s="7">
        <f t="shared" si="26"/>
        <v>43208.208333333328</v>
      </c>
      <c r="T426" s="7">
        <f t="shared" si="27"/>
        <v>43214.208333333328</v>
      </c>
    </row>
    <row r="427" spans="1:20" x14ac:dyDescent="0.25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>
        <v>1438578000</v>
      </c>
      <c r="L427" t="b">
        <v>0</v>
      </c>
      <c r="M427" t="b">
        <v>0</v>
      </c>
      <c r="N427" t="s">
        <v>121</v>
      </c>
      <c r="O427">
        <f t="shared" si="24"/>
        <v>288</v>
      </c>
      <c r="P427">
        <f t="shared" si="25"/>
        <v>8442.39</v>
      </c>
      <c r="Q427" t="s">
        <v>2056</v>
      </c>
      <c r="R427" t="s">
        <v>2057</v>
      </c>
      <c r="S427" s="7">
        <f t="shared" si="26"/>
        <v>42213.208333333328</v>
      </c>
      <c r="T427" s="7">
        <f t="shared" si="27"/>
        <v>42219.208333333328</v>
      </c>
    </row>
    <row r="428" spans="1:20" x14ac:dyDescent="0.25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>
        <v>1362549600</v>
      </c>
      <c r="L428" t="b">
        <v>0</v>
      </c>
      <c r="M428" t="b">
        <v>0</v>
      </c>
      <c r="N428" t="s">
        <v>32</v>
      </c>
      <c r="O428">
        <f t="shared" si="24"/>
        <v>573</v>
      </c>
      <c r="P428">
        <f t="shared" si="25"/>
        <v>4709.13</v>
      </c>
      <c r="Q428" t="s">
        <v>2041</v>
      </c>
      <c r="R428" t="s">
        <v>2042</v>
      </c>
      <c r="S428" s="7">
        <f t="shared" si="26"/>
        <v>41332.25</v>
      </c>
      <c r="T428" s="7">
        <f t="shared" si="27"/>
        <v>41339.25</v>
      </c>
    </row>
    <row r="429" spans="1:20" x14ac:dyDescent="0.25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>
        <v>1413349200</v>
      </c>
      <c r="L429" t="b">
        <v>0</v>
      </c>
      <c r="M429" t="b">
        <v>1</v>
      </c>
      <c r="N429" t="s">
        <v>32</v>
      </c>
      <c r="O429">
        <f t="shared" si="24"/>
        <v>113</v>
      </c>
      <c r="P429">
        <f t="shared" si="25"/>
        <v>7799.6</v>
      </c>
      <c r="Q429" t="s">
        <v>2041</v>
      </c>
      <c r="R429" t="s">
        <v>2042</v>
      </c>
      <c r="S429" s="7">
        <f t="shared" si="26"/>
        <v>41895.208333333336</v>
      </c>
      <c r="T429" s="7">
        <f t="shared" si="27"/>
        <v>41927.208333333336</v>
      </c>
    </row>
    <row r="430" spans="1:20" x14ac:dyDescent="0.25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t="s">
        <v>13</v>
      </c>
      <c r="G430">
        <v>747</v>
      </c>
      <c r="H430" t="s">
        <v>20</v>
      </c>
      <c r="I430" t="s">
        <v>21</v>
      </c>
      <c r="J430">
        <v>1297404000</v>
      </c>
      <c r="K430">
        <v>1298008800</v>
      </c>
      <c r="L430" t="b">
        <v>0</v>
      </c>
      <c r="M430" t="b">
        <v>0</v>
      </c>
      <c r="N430" t="s">
        <v>70</v>
      </c>
      <c r="O430">
        <f t="shared" si="24"/>
        <v>46</v>
      </c>
      <c r="P430">
        <f t="shared" si="25"/>
        <v>6296.79</v>
      </c>
      <c r="Q430" t="s">
        <v>2043</v>
      </c>
      <c r="R430" t="s">
        <v>2051</v>
      </c>
      <c r="S430" s="7">
        <f t="shared" si="26"/>
        <v>40585.25</v>
      </c>
      <c r="T430" s="7">
        <f t="shared" si="27"/>
        <v>40592.25</v>
      </c>
    </row>
    <row r="431" spans="1:20" x14ac:dyDescent="0.25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t="s">
        <v>73</v>
      </c>
      <c r="G431">
        <v>2138</v>
      </c>
      <c r="H431" t="s">
        <v>20</v>
      </c>
      <c r="I431" t="s">
        <v>21</v>
      </c>
      <c r="J431">
        <v>1392012000</v>
      </c>
      <c r="K431">
        <v>1394427600</v>
      </c>
      <c r="L431" t="b">
        <v>0</v>
      </c>
      <c r="M431" t="b">
        <v>1</v>
      </c>
      <c r="N431" t="s">
        <v>121</v>
      </c>
      <c r="O431">
        <f t="shared" si="24"/>
        <v>91</v>
      </c>
      <c r="P431">
        <f t="shared" si="25"/>
        <v>8100.61</v>
      </c>
      <c r="Q431" t="s">
        <v>2056</v>
      </c>
      <c r="R431" t="s">
        <v>2057</v>
      </c>
      <c r="S431" s="7">
        <f t="shared" si="26"/>
        <v>41680.25</v>
      </c>
      <c r="T431" s="7">
        <f t="shared" si="27"/>
        <v>41708.208333333336</v>
      </c>
    </row>
    <row r="432" spans="1:20" x14ac:dyDescent="0.25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t="s">
        <v>13</v>
      </c>
      <c r="G432">
        <v>84</v>
      </c>
      <c r="H432" t="s">
        <v>20</v>
      </c>
      <c r="I432" t="s">
        <v>21</v>
      </c>
      <c r="J432">
        <v>1569733200</v>
      </c>
      <c r="K432">
        <v>1572670800</v>
      </c>
      <c r="L432" t="b">
        <v>0</v>
      </c>
      <c r="M432" t="b">
        <v>0</v>
      </c>
      <c r="N432" t="s">
        <v>32</v>
      </c>
      <c r="O432">
        <f t="shared" si="24"/>
        <v>68</v>
      </c>
      <c r="P432">
        <f t="shared" si="25"/>
        <v>6532.14</v>
      </c>
      <c r="Q432" t="s">
        <v>2041</v>
      </c>
      <c r="R432" t="s">
        <v>2042</v>
      </c>
      <c r="S432" s="7">
        <f t="shared" si="26"/>
        <v>43737.208333333328</v>
      </c>
      <c r="T432" s="7">
        <f t="shared" si="27"/>
        <v>43771.208333333328</v>
      </c>
    </row>
    <row r="433" spans="1:20" x14ac:dyDescent="0.25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>
        <v>1531112400</v>
      </c>
      <c r="L433" t="b">
        <v>1</v>
      </c>
      <c r="M433" t="b">
        <v>0</v>
      </c>
      <c r="N433" t="s">
        <v>32</v>
      </c>
      <c r="O433">
        <f t="shared" si="24"/>
        <v>192</v>
      </c>
      <c r="P433">
        <f t="shared" si="25"/>
        <v>10443.620000000001</v>
      </c>
      <c r="Q433" t="s">
        <v>2041</v>
      </c>
      <c r="R433" t="s">
        <v>2042</v>
      </c>
      <c r="S433" s="7">
        <f t="shared" si="26"/>
        <v>43273.208333333328</v>
      </c>
      <c r="T433" s="7">
        <f t="shared" si="27"/>
        <v>43290.208333333328</v>
      </c>
    </row>
    <row r="434" spans="1:20" x14ac:dyDescent="0.25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t="s">
        <v>13</v>
      </c>
      <c r="G434">
        <v>91</v>
      </c>
      <c r="H434" t="s">
        <v>20</v>
      </c>
      <c r="I434" t="s">
        <v>21</v>
      </c>
      <c r="J434">
        <v>1399006800</v>
      </c>
      <c r="K434">
        <v>1400734800</v>
      </c>
      <c r="L434" t="b">
        <v>0</v>
      </c>
      <c r="M434" t="b">
        <v>0</v>
      </c>
      <c r="N434" t="s">
        <v>32</v>
      </c>
      <c r="O434">
        <f t="shared" si="24"/>
        <v>83</v>
      </c>
      <c r="P434">
        <f t="shared" si="25"/>
        <v>6998.9</v>
      </c>
      <c r="Q434" t="s">
        <v>2041</v>
      </c>
      <c r="R434" t="s">
        <v>2042</v>
      </c>
      <c r="S434" s="7">
        <f t="shared" si="26"/>
        <v>41761.208333333336</v>
      </c>
      <c r="T434" s="7">
        <f t="shared" si="27"/>
        <v>41781.208333333336</v>
      </c>
    </row>
    <row r="435" spans="1:20" x14ac:dyDescent="0.25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t="s">
        <v>13</v>
      </c>
      <c r="G435">
        <v>792</v>
      </c>
      <c r="H435" t="s">
        <v>20</v>
      </c>
      <c r="I435" t="s">
        <v>21</v>
      </c>
      <c r="J435">
        <v>1385359200</v>
      </c>
      <c r="K435">
        <v>1386741600</v>
      </c>
      <c r="L435" t="b">
        <v>0</v>
      </c>
      <c r="M435" t="b">
        <v>1</v>
      </c>
      <c r="N435" t="s">
        <v>41</v>
      </c>
      <c r="O435">
        <f t="shared" si="24"/>
        <v>54</v>
      </c>
      <c r="P435">
        <f t="shared" si="25"/>
        <v>8302.4</v>
      </c>
      <c r="Q435" t="s">
        <v>2043</v>
      </c>
      <c r="R435" t="s">
        <v>2044</v>
      </c>
      <c r="S435" s="7">
        <f t="shared" si="26"/>
        <v>41603.25</v>
      </c>
      <c r="T435" s="7">
        <f t="shared" si="27"/>
        <v>41619.25</v>
      </c>
    </row>
    <row r="436" spans="1:20" x14ac:dyDescent="0.25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t="s">
        <v>73</v>
      </c>
      <c r="G436">
        <v>10</v>
      </c>
      <c r="H436" t="s">
        <v>14</v>
      </c>
      <c r="I436" t="s">
        <v>15</v>
      </c>
      <c r="J436">
        <v>1480572000</v>
      </c>
      <c r="K436">
        <v>1481781600</v>
      </c>
      <c r="L436" t="b">
        <v>1</v>
      </c>
      <c r="M436" t="b">
        <v>0</v>
      </c>
      <c r="N436" t="s">
        <v>32</v>
      </c>
      <c r="O436">
        <f t="shared" si="24"/>
        <v>17</v>
      </c>
      <c r="P436">
        <f t="shared" si="25"/>
        <v>9030</v>
      </c>
      <c r="Q436" t="s">
        <v>2041</v>
      </c>
      <c r="R436" t="s">
        <v>2042</v>
      </c>
      <c r="S436" s="7">
        <f t="shared" si="26"/>
        <v>42705.25</v>
      </c>
      <c r="T436" s="7">
        <f t="shared" si="27"/>
        <v>42719.25</v>
      </c>
    </row>
    <row r="437" spans="1:20" x14ac:dyDescent="0.25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t="s">
        <v>19</v>
      </c>
      <c r="G437">
        <v>1713</v>
      </c>
      <c r="H437" t="s">
        <v>106</v>
      </c>
      <c r="I437" t="s">
        <v>107</v>
      </c>
      <c r="J437">
        <v>1418623200</v>
      </c>
      <c r="K437">
        <v>1419660000</v>
      </c>
      <c r="L437" t="b">
        <v>0</v>
      </c>
      <c r="M437" t="b">
        <v>1</v>
      </c>
      <c r="N437" t="s">
        <v>32</v>
      </c>
      <c r="O437">
        <f t="shared" si="24"/>
        <v>117</v>
      </c>
      <c r="P437">
        <f t="shared" si="25"/>
        <v>10398.129999999999</v>
      </c>
      <c r="Q437" t="s">
        <v>2041</v>
      </c>
      <c r="R437" t="s">
        <v>2042</v>
      </c>
      <c r="S437" s="7">
        <f t="shared" si="26"/>
        <v>41988.25</v>
      </c>
      <c r="T437" s="7">
        <f t="shared" si="27"/>
        <v>42000.25</v>
      </c>
    </row>
    <row r="438" spans="1:20" x14ac:dyDescent="0.25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>
        <v>1555822800</v>
      </c>
      <c r="L438" t="b">
        <v>0</v>
      </c>
      <c r="M438" t="b">
        <v>0</v>
      </c>
      <c r="N438" t="s">
        <v>158</v>
      </c>
      <c r="O438">
        <f t="shared" si="24"/>
        <v>1052</v>
      </c>
      <c r="P438">
        <f t="shared" si="25"/>
        <v>5493.17</v>
      </c>
      <c r="Q438" t="s">
        <v>2037</v>
      </c>
      <c r="R438" t="s">
        <v>2060</v>
      </c>
      <c r="S438" s="7">
        <f t="shared" si="26"/>
        <v>43575.208333333328</v>
      </c>
      <c r="T438" s="7">
        <f t="shared" si="27"/>
        <v>43576.208333333328</v>
      </c>
    </row>
    <row r="439" spans="1:20" x14ac:dyDescent="0.25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>
        <v>1442379600</v>
      </c>
      <c r="L439" t="b">
        <v>0</v>
      </c>
      <c r="M439" t="b">
        <v>1</v>
      </c>
      <c r="N439" t="s">
        <v>70</v>
      </c>
      <c r="O439">
        <f t="shared" si="24"/>
        <v>123</v>
      </c>
      <c r="P439">
        <f t="shared" si="25"/>
        <v>5192.1899999999996</v>
      </c>
      <c r="Q439" t="s">
        <v>2043</v>
      </c>
      <c r="R439" t="s">
        <v>2051</v>
      </c>
      <c r="S439" s="7">
        <f t="shared" si="26"/>
        <v>42260.208333333328</v>
      </c>
      <c r="T439" s="7">
        <f t="shared" si="27"/>
        <v>42263.208333333328</v>
      </c>
    </row>
    <row r="440" spans="1:20" ht="31.5" x14ac:dyDescent="0.25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>
        <v>1364965200</v>
      </c>
      <c r="L440" t="b">
        <v>0</v>
      </c>
      <c r="M440" t="b">
        <v>0</v>
      </c>
      <c r="N440" t="s">
        <v>32</v>
      </c>
      <c r="O440">
        <f t="shared" si="24"/>
        <v>179</v>
      </c>
      <c r="P440">
        <f t="shared" si="25"/>
        <v>6002.83</v>
      </c>
      <c r="Q440" t="s">
        <v>2041</v>
      </c>
      <c r="R440" t="s">
        <v>2042</v>
      </c>
      <c r="S440" s="7">
        <f t="shared" si="26"/>
        <v>41337.25</v>
      </c>
      <c r="T440" s="7">
        <f t="shared" si="27"/>
        <v>41367.208333333336</v>
      </c>
    </row>
    <row r="441" spans="1:20" x14ac:dyDescent="0.25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>
        <v>1479016800</v>
      </c>
      <c r="L441" t="b">
        <v>0</v>
      </c>
      <c r="M441" t="b">
        <v>0</v>
      </c>
      <c r="N441" t="s">
        <v>473</v>
      </c>
      <c r="O441">
        <f t="shared" si="24"/>
        <v>355</v>
      </c>
      <c r="P441">
        <f t="shared" si="25"/>
        <v>4400.3500000000004</v>
      </c>
      <c r="Q441" t="s">
        <v>2043</v>
      </c>
      <c r="R441" t="s">
        <v>2065</v>
      </c>
      <c r="S441" s="7">
        <f t="shared" si="26"/>
        <v>42680.208333333328</v>
      </c>
      <c r="T441" s="7">
        <f t="shared" si="27"/>
        <v>42687.25</v>
      </c>
    </row>
    <row r="442" spans="1:20" x14ac:dyDescent="0.25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>
        <v>1499662800</v>
      </c>
      <c r="L442" t="b">
        <v>0</v>
      </c>
      <c r="M442" t="b">
        <v>0</v>
      </c>
      <c r="N442" t="s">
        <v>268</v>
      </c>
      <c r="O442">
        <f t="shared" si="24"/>
        <v>162</v>
      </c>
      <c r="P442">
        <f t="shared" si="25"/>
        <v>5300.35</v>
      </c>
      <c r="Q442" t="s">
        <v>2043</v>
      </c>
      <c r="R442" t="s">
        <v>2062</v>
      </c>
      <c r="S442" s="7">
        <f t="shared" si="26"/>
        <v>42916.208333333328</v>
      </c>
      <c r="T442" s="7">
        <f t="shared" si="27"/>
        <v>42926.208333333328</v>
      </c>
    </row>
    <row r="443" spans="1:20" x14ac:dyDescent="0.25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t="s">
        <v>13</v>
      </c>
      <c r="G443">
        <v>32</v>
      </c>
      <c r="H443" t="s">
        <v>20</v>
      </c>
      <c r="I443" t="s">
        <v>21</v>
      </c>
      <c r="J443">
        <v>1335416400</v>
      </c>
      <c r="K443">
        <v>1337835600</v>
      </c>
      <c r="L443" t="b">
        <v>0</v>
      </c>
      <c r="M443" t="b">
        <v>0</v>
      </c>
      <c r="N443" t="s">
        <v>64</v>
      </c>
      <c r="O443">
        <f t="shared" si="24"/>
        <v>25</v>
      </c>
      <c r="P443">
        <f t="shared" si="25"/>
        <v>5450</v>
      </c>
      <c r="Q443" t="s">
        <v>2039</v>
      </c>
      <c r="R443" t="s">
        <v>2048</v>
      </c>
      <c r="S443" s="7">
        <f t="shared" si="26"/>
        <v>41025.208333333336</v>
      </c>
      <c r="T443" s="7">
        <f t="shared" si="27"/>
        <v>41053.208333333336</v>
      </c>
    </row>
    <row r="444" spans="1:20" x14ac:dyDescent="0.25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t="s">
        <v>19</v>
      </c>
      <c r="G444">
        <v>143</v>
      </c>
      <c r="H444" t="s">
        <v>106</v>
      </c>
      <c r="I444" t="s">
        <v>107</v>
      </c>
      <c r="J444">
        <v>1504328400</v>
      </c>
      <c r="K444">
        <v>1505710800</v>
      </c>
      <c r="L444" t="b">
        <v>0</v>
      </c>
      <c r="M444" t="b">
        <v>0</v>
      </c>
      <c r="N444" t="s">
        <v>32</v>
      </c>
      <c r="O444">
        <f t="shared" si="24"/>
        <v>199</v>
      </c>
      <c r="P444">
        <f t="shared" si="25"/>
        <v>7504.2</v>
      </c>
      <c r="Q444" t="s">
        <v>2041</v>
      </c>
      <c r="R444" t="s">
        <v>2042</v>
      </c>
      <c r="S444" s="7">
        <f t="shared" si="26"/>
        <v>42980.208333333328</v>
      </c>
      <c r="T444" s="7">
        <f t="shared" si="27"/>
        <v>42996.208333333328</v>
      </c>
    </row>
    <row r="445" spans="1:20" x14ac:dyDescent="0.25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t="s">
        <v>73</v>
      </c>
      <c r="G445">
        <v>90</v>
      </c>
      <c r="H445" t="s">
        <v>20</v>
      </c>
      <c r="I445" t="s">
        <v>21</v>
      </c>
      <c r="J445">
        <v>1285822800</v>
      </c>
      <c r="K445">
        <v>1287464400</v>
      </c>
      <c r="L445" t="b">
        <v>0</v>
      </c>
      <c r="M445" t="b">
        <v>0</v>
      </c>
      <c r="N445" t="s">
        <v>32</v>
      </c>
      <c r="O445">
        <f t="shared" si="24"/>
        <v>35</v>
      </c>
      <c r="P445">
        <f t="shared" si="25"/>
        <v>3591.11</v>
      </c>
      <c r="Q445" t="s">
        <v>2041</v>
      </c>
      <c r="R445" t="s">
        <v>2042</v>
      </c>
      <c r="S445" s="7">
        <f t="shared" si="26"/>
        <v>40451.208333333336</v>
      </c>
      <c r="T445" s="7">
        <f t="shared" si="27"/>
        <v>40470.208333333336</v>
      </c>
    </row>
    <row r="446" spans="1:20" x14ac:dyDescent="0.25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>
        <v>1311656400</v>
      </c>
      <c r="L446" t="b">
        <v>0</v>
      </c>
      <c r="M446" t="b">
        <v>1</v>
      </c>
      <c r="N446" t="s">
        <v>59</v>
      </c>
      <c r="O446">
        <f t="shared" si="24"/>
        <v>176</v>
      </c>
      <c r="P446">
        <f t="shared" si="25"/>
        <v>3695.27</v>
      </c>
      <c r="Q446" t="s">
        <v>2037</v>
      </c>
      <c r="R446" t="s">
        <v>2047</v>
      </c>
      <c r="S446" s="7">
        <f t="shared" si="26"/>
        <v>40748.208333333336</v>
      </c>
      <c r="T446" s="7">
        <f t="shared" si="27"/>
        <v>40750.208333333336</v>
      </c>
    </row>
    <row r="447" spans="1:20" ht="31.5" x14ac:dyDescent="0.25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>
        <v>1293170400</v>
      </c>
      <c r="L447" t="b">
        <v>0</v>
      </c>
      <c r="M447" t="b">
        <v>1</v>
      </c>
      <c r="N447" t="s">
        <v>32</v>
      </c>
      <c r="O447">
        <f t="shared" si="24"/>
        <v>511</v>
      </c>
      <c r="P447">
        <f t="shared" si="25"/>
        <v>6317.06</v>
      </c>
      <c r="Q447" t="s">
        <v>2041</v>
      </c>
      <c r="R447" t="s">
        <v>2042</v>
      </c>
      <c r="S447" s="7">
        <f t="shared" si="26"/>
        <v>40515.25</v>
      </c>
      <c r="T447" s="7">
        <f t="shared" si="27"/>
        <v>40536.25</v>
      </c>
    </row>
    <row r="448" spans="1:20" x14ac:dyDescent="0.25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t="s">
        <v>13</v>
      </c>
      <c r="G448">
        <v>186</v>
      </c>
      <c r="H448" t="s">
        <v>20</v>
      </c>
      <c r="I448" t="s">
        <v>21</v>
      </c>
      <c r="J448">
        <v>1355810400</v>
      </c>
      <c r="K448">
        <v>1355983200</v>
      </c>
      <c r="L448" t="b">
        <v>0</v>
      </c>
      <c r="M448" t="b">
        <v>0</v>
      </c>
      <c r="N448" t="s">
        <v>64</v>
      </c>
      <c r="O448">
        <f t="shared" si="24"/>
        <v>82</v>
      </c>
      <c r="P448">
        <f t="shared" si="25"/>
        <v>2999.46</v>
      </c>
      <c r="Q448" t="s">
        <v>2039</v>
      </c>
      <c r="R448" t="s">
        <v>2048</v>
      </c>
      <c r="S448" s="7">
        <f t="shared" si="26"/>
        <v>41261.25</v>
      </c>
      <c r="T448" s="7">
        <f t="shared" si="27"/>
        <v>41263.25</v>
      </c>
    </row>
    <row r="449" spans="1:20" ht="31.5" x14ac:dyDescent="0.25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t="s">
        <v>73</v>
      </c>
      <c r="G449">
        <v>439</v>
      </c>
      <c r="H449" t="s">
        <v>39</v>
      </c>
      <c r="I449" t="s">
        <v>40</v>
      </c>
      <c r="J449">
        <v>1513663200</v>
      </c>
      <c r="K449">
        <v>1515045600</v>
      </c>
      <c r="L449" t="b">
        <v>0</v>
      </c>
      <c r="M449" t="b">
        <v>0</v>
      </c>
      <c r="N449" t="s">
        <v>268</v>
      </c>
      <c r="O449">
        <f t="shared" si="24"/>
        <v>24</v>
      </c>
      <c r="P449">
        <f t="shared" si="25"/>
        <v>8600</v>
      </c>
      <c r="Q449" t="s">
        <v>2043</v>
      </c>
      <c r="R449" t="s">
        <v>2062</v>
      </c>
      <c r="S449" s="7">
        <f t="shared" si="26"/>
        <v>43088.25</v>
      </c>
      <c r="T449" s="7">
        <f t="shared" si="27"/>
        <v>43104.25</v>
      </c>
    </row>
    <row r="450" spans="1:20" x14ac:dyDescent="0.25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t="s">
        <v>13</v>
      </c>
      <c r="G450">
        <v>605</v>
      </c>
      <c r="H450" t="s">
        <v>20</v>
      </c>
      <c r="I450" t="s">
        <v>21</v>
      </c>
      <c r="J450">
        <v>1365915600</v>
      </c>
      <c r="K450">
        <v>1366088400</v>
      </c>
      <c r="L450" t="b">
        <v>0</v>
      </c>
      <c r="M450" t="b">
        <v>1</v>
      </c>
      <c r="N450" t="s">
        <v>88</v>
      </c>
      <c r="O450">
        <f t="shared" si="24"/>
        <v>50</v>
      </c>
      <c r="P450">
        <f t="shared" si="25"/>
        <v>7501.49</v>
      </c>
      <c r="Q450" t="s">
        <v>2052</v>
      </c>
      <c r="R450" t="s">
        <v>2053</v>
      </c>
      <c r="S450" s="7">
        <f t="shared" si="26"/>
        <v>41378.208333333336</v>
      </c>
      <c r="T450" s="7">
        <f t="shared" si="27"/>
        <v>41380.208333333336</v>
      </c>
    </row>
    <row r="451" spans="1:20" x14ac:dyDescent="0.25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t="s">
        <v>19</v>
      </c>
      <c r="G451">
        <v>86</v>
      </c>
      <c r="H451" t="s">
        <v>35</v>
      </c>
      <c r="I451" t="s">
        <v>36</v>
      </c>
      <c r="J451">
        <v>1551852000</v>
      </c>
      <c r="K451">
        <v>1553317200</v>
      </c>
      <c r="L451" t="b">
        <v>0</v>
      </c>
      <c r="M451" t="b">
        <v>0</v>
      </c>
      <c r="N451" t="s">
        <v>88</v>
      </c>
      <c r="O451">
        <f t="shared" ref="O451:O514" si="28">ROUND(SUM(E451/D451)*100,0)</f>
        <v>967</v>
      </c>
      <c r="P451">
        <f t="shared" ref="P451:P514" si="29">ROUND(SUM(E451/G451)*100,2)</f>
        <v>10119.77</v>
      </c>
      <c r="Q451" t="s">
        <v>2052</v>
      </c>
      <c r="R451" t="s">
        <v>2053</v>
      </c>
      <c r="S451" s="7">
        <f t="shared" ref="S451:S514" si="30">(((J451/60)/60)/24)+DATE(1970,1,1)</f>
        <v>43530.25</v>
      </c>
      <c r="T451" s="7">
        <f t="shared" ref="T451:T514" si="31">(((K451/60)/60)/24)+DATE(1970,1,1)</f>
        <v>43547.208333333328</v>
      </c>
    </row>
    <row r="452" spans="1:20" x14ac:dyDescent="0.25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t="s">
        <v>13</v>
      </c>
      <c r="G452">
        <v>1</v>
      </c>
      <c r="H452" t="s">
        <v>14</v>
      </c>
      <c r="I452" t="s">
        <v>15</v>
      </c>
      <c r="J452">
        <v>1540098000</v>
      </c>
      <c r="K452">
        <v>1542088800</v>
      </c>
      <c r="L452" t="b">
        <v>0</v>
      </c>
      <c r="M452" t="b">
        <v>0</v>
      </c>
      <c r="N452" t="s">
        <v>70</v>
      </c>
      <c r="O452">
        <f t="shared" si="28"/>
        <v>4</v>
      </c>
      <c r="P452">
        <f t="shared" si="29"/>
        <v>400</v>
      </c>
      <c r="Q452" t="s">
        <v>2043</v>
      </c>
      <c r="R452" t="s">
        <v>2051</v>
      </c>
      <c r="S452" s="7">
        <f t="shared" si="30"/>
        <v>43394.208333333328</v>
      </c>
      <c r="T452" s="7">
        <f t="shared" si="31"/>
        <v>43417.25</v>
      </c>
    </row>
    <row r="453" spans="1:20" x14ac:dyDescent="0.25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>
        <v>1503118800</v>
      </c>
      <c r="L453" t="b">
        <v>0</v>
      </c>
      <c r="M453" t="b">
        <v>0</v>
      </c>
      <c r="N453" t="s">
        <v>22</v>
      </c>
      <c r="O453">
        <f t="shared" si="28"/>
        <v>123</v>
      </c>
      <c r="P453">
        <f t="shared" si="29"/>
        <v>2900.13</v>
      </c>
      <c r="Q453" t="s">
        <v>2037</v>
      </c>
      <c r="R453" t="s">
        <v>2038</v>
      </c>
      <c r="S453" s="7">
        <f t="shared" si="30"/>
        <v>42935.208333333328</v>
      </c>
      <c r="T453" s="7">
        <f t="shared" si="31"/>
        <v>42966.208333333328</v>
      </c>
    </row>
    <row r="454" spans="1:20" ht="31.5" x14ac:dyDescent="0.25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t="s">
        <v>13</v>
      </c>
      <c r="G454">
        <v>31</v>
      </c>
      <c r="H454" t="s">
        <v>20</v>
      </c>
      <c r="I454" t="s">
        <v>21</v>
      </c>
      <c r="J454">
        <v>1278392400</v>
      </c>
      <c r="K454">
        <v>1278478800</v>
      </c>
      <c r="L454" t="b">
        <v>0</v>
      </c>
      <c r="M454" t="b">
        <v>0</v>
      </c>
      <c r="N454" t="s">
        <v>52</v>
      </c>
      <c r="O454">
        <f t="shared" si="28"/>
        <v>63</v>
      </c>
      <c r="P454">
        <f t="shared" si="29"/>
        <v>9822.58</v>
      </c>
      <c r="Q454" t="s">
        <v>2043</v>
      </c>
      <c r="R454" t="s">
        <v>2046</v>
      </c>
      <c r="S454" s="7">
        <f t="shared" si="30"/>
        <v>40365.208333333336</v>
      </c>
      <c r="T454" s="7">
        <f t="shared" si="31"/>
        <v>40366.208333333336</v>
      </c>
    </row>
    <row r="455" spans="1:20" ht="31.5" x14ac:dyDescent="0.25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t="s">
        <v>13</v>
      </c>
      <c r="G455">
        <v>1181</v>
      </c>
      <c r="H455" t="s">
        <v>20</v>
      </c>
      <c r="I455" t="s">
        <v>21</v>
      </c>
      <c r="J455">
        <v>1480572000</v>
      </c>
      <c r="K455">
        <v>1484114400</v>
      </c>
      <c r="L455" t="b">
        <v>0</v>
      </c>
      <c r="M455" t="b">
        <v>0</v>
      </c>
      <c r="N455" t="s">
        <v>473</v>
      </c>
      <c r="O455">
        <f t="shared" si="28"/>
        <v>56</v>
      </c>
      <c r="P455">
        <f t="shared" si="29"/>
        <v>8700.17</v>
      </c>
      <c r="Q455" t="s">
        <v>2043</v>
      </c>
      <c r="R455" t="s">
        <v>2065</v>
      </c>
      <c r="S455" s="7">
        <f t="shared" si="30"/>
        <v>42705.25</v>
      </c>
      <c r="T455" s="7">
        <f t="shared" si="31"/>
        <v>42746.25</v>
      </c>
    </row>
    <row r="456" spans="1:20" x14ac:dyDescent="0.25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t="s">
        <v>13</v>
      </c>
      <c r="G456">
        <v>39</v>
      </c>
      <c r="H456" t="s">
        <v>20</v>
      </c>
      <c r="I456" t="s">
        <v>21</v>
      </c>
      <c r="J456">
        <v>1382331600</v>
      </c>
      <c r="K456">
        <v>1385445600</v>
      </c>
      <c r="L456" t="b">
        <v>0</v>
      </c>
      <c r="M456" t="b">
        <v>1</v>
      </c>
      <c r="N456" t="s">
        <v>52</v>
      </c>
      <c r="O456">
        <f t="shared" si="28"/>
        <v>44</v>
      </c>
      <c r="P456">
        <f t="shared" si="29"/>
        <v>4520.51</v>
      </c>
      <c r="Q456" t="s">
        <v>2043</v>
      </c>
      <c r="R456" t="s">
        <v>2046</v>
      </c>
      <c r="S456" s="7">
        <f t="shared" si="30"/>
        <v>41568.208333333336</v>
      </c>
      <c r="T456" s="7">
        <f t="shared" si="31"/>
        <v>41604.25</v>
      </c>
    </row>
    <row r="457" spans="1:20" x14ac:dyDescent="0.25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>
        <v>1318741200</v>
      </c>
      <c r="L457" t="b">
        <v>0</v>
      </c>
      <c r="M457" t="b">
        <v>0</v>
      </c>
      <c r="N457" t="s">
        <v>32</v>
      </c>
      <c r="O457">
        <f t="shared" si="28"/>
        <v>118</v>
      </c>
      <c r="P457">
        <f t="shared" si="29"/>
        <v>3700.13</v>
      </c>
      <c r="Q457" t="s">
        <v>2041</v>
      </c>
      <c r="R457" t="s">
        <v>2042</v>
      </c>
      <c r="S457" s="7">
        <f t="shared" si="30"/>
        <v>40809.208333333336</v>
      </c>
      <c r="T457" s="7">
        <f t="shared" si="31"/>
        <v>40832.208333333336</v>
      </c>
    </row>
    <row r="458" spans="1:20" ht="31.5" x14ac:dyDescent="0.25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>
        <v>1518242400</v>
      </c>
      <c r="L458" t="b">
        <v>0</v>
      </c>
      <c r="M458" t="b">
        <v>1</v>
      </c>
      <c r="N458" t="s">
        <v>59</v>
      </c>
      <c r="O458">
        <f t="shared" si="28"/>
        <v>104</v>
      </c>
      <c r="P458">
        <f t="shared" si="29"/>
        <v>9497.69</v>
      </c>
      <c r="Q458" t="s">
        <v>2037</v>
      </c>
      <c r="R458" t="s">
        <v>2047</v>
      </c>
      <c r="S458" s="7">
        <f t="shared" si="30"/>
        <v>43141.25</v>
      </c>
      <c r="T458" s="7">
        <f t="shared" si="31"/>
        <v>43141.25</v>
      </c>
    </row>
    <row r="459" spans="1:20" x14ac:dyDescent="0.25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t="s">
        <v>13</v>
      </c>
      <c r="G459">
        <v>46</v>
      </c>
      <c r="H459" t="s">
        <v>20</v>
      </c>
      <c r="I459" t="s">
        <v>21</v>
      </c>
      <c r="J459">
        <v>1476421200</v>
      </c>
      <c r="K459">
        <v>1476594000</v>
      </c>
      <c r="L459" t="b">
        <v>0</v>
      </c>
      <c r="M459" t="b">
        <v>0</v>
      </c>
      <c r="N459" t="s">
        <v>32</v>
      </c>
      <c r="O459">
        <f t="shared" si="28"/>
        <v>27</v>
      </c>
      <c r="P459">
        <f t="shared" si="29"/>
        <v>2895.65</v>
      </c>
      <c r="Q459" t="s">
        <v>2041</v>
      </c>
      <c r="R459" t="s">
        <v>2042</v>
      </c>
      <c r="S459" s="7">
        <f t="shared" si="30"/>
        <v>42657.208333333328</v>
      </c>
      <c r="T459" s="7">
        <f t="shared" si="31"/>
        <v>42659.208333333328</v>
      </c>
    </row>
    <row r="460" spans="1:20" x14ac:dyDescent="0.25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>
        <v>1273554000</v>
      </c>
      <c r="L460" t="b">
        <v>0</v>
      </c>
      <c r="M460" t="b">
        <v>0</v>
      </c>
      <c r="N460" t="s">
        <v>32</v>
      </c>
      <c r="O460">
        <f t="shared" si="28"/>
        <v>351</v>
      </c>
      <c r="P460">
        <f t="shared" si="29"/>
        <v>5599.34</v>
      </c>
      <c r="Q460" t="s">
        <v>2041</v>
      </c>
      <c r="R460" t="s">
        <v>2042</v>
      </c>
      <c r="S460" s="7">
        <f t="shared" si="30"/>
        <v>40265.208333333336</v>
      </c>
      <c r="T460" s="7">
        <f t="shared" si="31"/>
        <v>40309.208333333336</v>
      </c>
    </row>
    <row r="461" spans="1:20" x14ac:dyDescent="0.25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t="s">
        <v>13</v>
      </c>
      <c r="G461">
        <v>105</v>
      </c>
      <c r="H461" t="s">
        <v>20</v>
      </c>
      <c r="I461" t="s">
        <v>21</v>
      </c>
      <c r="J461">
        <v>1419746400</v>
      </c>
      <c r="K461">
        <v>1421906400</v>
      </c>
      <c r="L461" t="b">
        <v>0</v>
      </c>
      <c r="M461" t="b">
        <v>0</v>
      </c>
      <c r="N461" t="s">
        <v>41</v>
      </c>
      <c r="O461">
        <f t="shared" si="28"/>
        <v>90</v>
      </c>
      <c r="P461">
        <f t="shared" si="29"/>
        <v>5403.81</v>
      </c>
      <c r="Q461" t="s">
        <v>2043</v>
      </c>
      <c r="R461" t="s">
        <v>2044</v>
      </c>
      <c r="S461" s="7">
        <f t="shared" si="30"/>
        <v>42001.25</v>
      </c>
      <c r="T461" s="7">
        <f t="shared" si="31"/>
        <v>42026.25</v>
      </c>
    </row>
    <row r="462" spans="1:20" x14ac:dyDescent="0.25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>
        <v>1281589200</v>
      </c>
      <c r="L462" t="b">
        <v>0</v>
      </c>
      <c r="M462" t="b">
        <v>0</v>
      </c>
      <c r="N462" t="s">
        <v>32</v>
      </c>
      <c r="O462">
        <f t="shared" si="28"/>
        <v>172</v>
      </c>
      <c r="P462">
        <f t="shared" si="29"/>
        <v>8238</v>
      </c>
      <c r="Q462" t="s">
        <v>2041</v>
      </c>
      <c r="R462" t="s">
        <v>2042</v>
      </c>
      <c r="S462" s="7">
        <f t="shared" si="30"/>
        <v>40399.208333333336</v>
      </c>
      <c r="T462" s="7">
        <f t="shared" si="31"/>
        <v>40402.208333333336</v>
      </c>
    </row>
    <row r="463" spans="1:20" x14ac:dyDescent="0.25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>
        <v>1400389200</v>
      </c>
      <c r="L463" t="b">
        <v>0</v>
      </c>
      <c r="M463" t="b">
        <v>0</v>
      </c>
      <c r="N463" t="s">
        <v>52</v>
      </c>
      <c r="O463">
        <f t="shared" si="28"/>
        <v>141</v>
      </c>
      <c r="P463">
        <f t="shared" si="29"/>
        <v>6699.71</v>
      </c>
      <c r="Q463" t="s">
        <v>2043</v>
      </c>
      <c r="R463" t="s">
        <v>2046</v>
      </c>
      <c r="S463" s="7">
        <f t="shared" si="30"/>
        <v>41757.208333333336</v>
      </c>
      <c r="T463" s="7">
        <f t="shared" si="31"/>
        <v>41777.208333333336</v>
      </c>
    </row>
    <row r="464" spans="1:20" x14ac:dyDescent="0.25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t="s">
        <v>13</v>
      </c>
      <c r="G464">
        <v>535</v>
      </c>
      <c r="H464" t="s">
        <v>20</v>
      </c>
      <c r="I464" t="s">
        <v>21</v>
      </c>
      <c r="J464">
        <v>1359525600</v>
      </c>
      <c r="K464">
        <v>1362808800</v>
      </c>
      <c r="L464" t="b">
        <v>0</v>
      </c>
      <c r="M464" t="b">
        <v>0</v>
      </c>
      <c r="N464" t="s">
        <v>291</v>
      </c>
      <c r="O464">
        <f t="shared" si="28"/>
        <v>31</v>
      </c>
      <c r="P464">
        <f t="shared" si="29"/>
        <v>10791.4</v>
      </c>
      <c r="Q464" t="s">
        <v>2052</v>
      </c>
      <c r="R464" t="s">
        <v>2063</v>
      </c>
      <c r="S464" s="7">
        <f t="shared" si="30"/>
        <v>41304.25</v>
      </c>
      <c r="T464" s="7">
        <f t="shared" si="31"/>
        <v>41342.25</v>
      </c>
    </row>
    <row r="465" spans="1:20" ht="31.5" x14ac:dyDescent="0.25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>
        <v>1388815200</v>
      </c>
      <c r="L465" t="b">
        <v>0</v>
      </c>
      <c r="M465" t="b">
        <v>0</v>
      </c>
      <c r="N465" t="s">
        <v>70</v>
      </c>
      <c r="O465">
        <f t="shared" si="28"/>
        <v>108</v>
      </c>
      <c r="P465">
        <f t="shared" si="29"/>
        <v>6900.95</v>
      </c>
      <c r="Q465" t="s">
        <v>2043</v>
      </c>
      <c r="R465" t="s">
        <v>2051</v>
      </c>
      <c r="S465" s="7">
        <f t="shared" si="30"/>
        <v>41639.25</v>
      </c>
      <c r="T465" s="7">
        <f t="shared" si="31"/>
        <v>41643.25</v>
      </c>
    </row>
    <row r="466" spans="1:20" x14ac:dyDescent="0.25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>
        <v>1519538400</v>
      </c>
      <c r="L466" t="b">
        <v>0</v>
      </c>
      <c r="M466" t="b">
        <v>0</v>
      </c>
      <c r="N466" t="s">
        <v>32</v>
      </c>
      <c r="O466">
        <f t="shared" si="28"/>
        <v>133</v>
      </c>
      <c r="P466">
        <f t="shared" si="29"/>
        <v>3900.66</v>
      </c>
      <c r="Q466" t="s">
        <v>2041</v>
      </c>
      <c r="R466" t="s">
        <v>2042</v>
      </c>
      <c r="S466" s="7">
        <f t="shared" si="30"/>
        <v>43142.25</v>
      </c>
      <c r="T466" s="7">
        <f t="shared" si="31"/>
        <v>43156.25</v>
      </c>
    </row>
    <row r="467" spans="1:20" x14ac:dyDescent="0.25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>
        <v>1517810400</v>
      </c>
      <c r="L467" t="b">
        <v>0</v>
      </c>
      <c r="M467" t="b">
        <v>0</v>
      </c>
      <c r="N467" t="s">
        <v>205</v>
      </c>
      <c r="O467">
        <f t="shared" si="28"/>
        <v>188</v>
      </c>
      <c r="P467">
        <f t="shared" si="29"/>
        <v>11036.25</v>
      </c>
      <c r="Q467" t="s">
        <v>2049</v>
      </c>
      <c r="R467" t="s">
        <v>2061</v>
      </c>
      <c r="S467" s="7">
        <f t="shared" si="30"/>
        <v>43127.25</v>
      </c>
      <c r="T467" s="7">
        <f t="shared" si="31"/>
        <v>43136.25</v>
      </c>
    </row>
    <row r="468" spans="1:20" x14ac:dyDescent="0.25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>
        <v>1370581200</v>
      </c>
      <c r="L468" t="b">
        <v>0</v>
      </c>
      <c r="M468" t="b">
        <v>1</v>
      </c>
      <c r="N468" t="s">
        <v>64</v>
      </c>
      <c r="O468">
        <f t="shared" si="28"/>
        <v>332</v>
      </c>
      <c r="P468">
        <f t="shared" si="29"/>
        <v>9485.7099999999991</v>
      </c>
      <c r="Q468" t="s">
        <v>2039</v>
      </c>
      <c r="R468" t="s">
        <v>2048</v>
      </c>
      <c r="S468" s="7">
        <f t="shared" si="30"/>
        <v>41409.208333333336</v>
      </c>
      <c r="T468" s="7">
        <f t="shared" si="31"/>
        <v>41432.208333333336</v>
      </c>
    </row>
    <row r="469" spans="1:20" ht="31.5" x14ac:dyDescent="0.25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t="s">
        <v>19</v>
      </c>
      <c r="G469">
        <v>139</v>
      </c>
      <c r="H469" t="s">
        <v>14</v>
      </c>
      <c r="I469" t="s">
        <v>15</v>
      </c>
      <c r="J469">
        <v>1448258400</v>
      </c>
      <c r="K469">
        <v>1448863200</v>
      </c>
      <c r="L469" t="b">
        <v>0</v>
      </c>
      <c r="M469" t="b">
        <v>1</v>
      </c>
      <c r="N469" t="s">
        <v>27</v>
      </c>
      <c r="O469">
        <f t="shared" si="28"/>
        <v>575</v>
      </c>
      <c r="P469">
        <f t="shared" si="29"/>
        <v>5793.53</v>
      </c>
      <c r="Q469" t="s">
        <v>2039</v>
      </c>
      <c r="R469" t="s">
        <v>2040</v>
      </c>
      <c r="S469" s="7">
        <f t="shared" si="30"/>
        <v>42331.25</v>
      </c>
      <c r="T469" s="7">
        <f t="shared" si="31"/>
        <v>42338.25</v>
      </c>
    </row>
    <row r="470" spans="1:20" x14ac:dyDescent="0.25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t="s">
        <v>13</v>
      </c>
      <c r="G470">
        <v>16</v>
      </c>
      <c r="H470" t="s">
        <v>20</v>
      </c>
      <c r="I470" t="s">
        <v>21</v>
      </c>
      <c r="J470">
        <v>1555218000</v>
      </c>
      <c r="K470">
        <v>1556600400</v>
      </c>
      <c r="L470" t="b">
        <v>0</v>
      </c>
      <c r="M470" t="b">
        <v>0</v>
      </c>
      <c r="N470" t="s">
        <v>32</v>
      </c>
      <c r="O470">
        <f t="shared" si="28"/>
        <v>41</v>
      </c>
      <c r="P470">
        <f t="shared" si="29"/>
        <v>10125</v>
      </c>
      <c r="Q470" t="s">
        <v>2041</v>
      </c>
      <c r="R470" t="s">
        <v>2042</v>
      </c>
      <c r="S470" s="7">
        <f t="shared" si="30"/>
        <v>43569.208333333328</v>
      </c>
      <c r="T470" s="7">
        <f t="shared" si="31"/>
        <v>43585.208333333328</v>
      </c>
    </row>
    <row r="471" spans="1:20" x14ac:dyDescent="0.25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>
        <v>1432098000</v>
      </c>
      <c r="L471" t="b">
        <v>0</v>
      </c>
      <c r="M471" t="b">
        <v>0</v>
      </c>
      <c r="N471" t="s">
        <v>52</v>
      </c>
      <c r="O471">
        <f t="shared" si="28"/>
        <v>184</v>
      </c>
      <c r="P471">
        <f t="shared" si="29"/>
        <v>6495.6</v>
      </c>
      <c r="Q471" t="s">
        <v>2043</v>
      </c>
      <c r="R471" t="s">
        <v>2046</v>
      </c>
      <c r="S471" s="7">
        <f t="shared" si="30"/>
        <v>42142.208333333328</v>
      </c>
      <c r="T471" s="7">
        <f t="shared" si="31"/>
        <v>42144.208333333328</v>
      </c>
    </row>
    <row r="472" spans="1:20" x14ac:dyDescent="0.25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>
        <v>1482127200</v>
      </c>
      <c r="L472" t="b">
        <v>0</v>
      </c>
      <c r="M472" t="b">
        <v>0</v>
      </c>
      <c r="N472" t="s">
        <v>64</v>
      </c>
      <c r="O472">
        <f t="shared" si="28"/>
        <v>286</v>
      </c>
      <c r="P472">
        <f t="shared" si="29"/>
        <v>2700.52</v>
      </c>
      <c r="Q472" t="s">
        <v>2039</v>
      </c>
      <c r="R472" t="s">
        <v>2048</v>
      </c>
      <c r="S472" s="7">
        <f t="shared" si="30"/>
        <v>42716.25</v>
      </c>
      <c r="T472" s="7">
        <f t="shared" si="31"/>
        <v>42723.25</v>
      </c>
    </row>
    <row r="473" spans="1:20" x14ac:dyDescent="0.25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t="s">
        <v>19</v>
      </c>
      <c r="G473">
        <v>194</v>
      </c>
      <c r="H473" t="s">
        <v>39</v>
      </c>
      <c r="I473" t="s">
        <v>40</v>
      </c>
      <c r="J473">
        <v>1335934800</v>
      </c>
      <c r="K473">
        <v>1335934800</v>
      </c>
      <c r="L473" t="b">
        <v>0</v>
      </c>
      <c r="M473" t="b">
        <v>1</v>
      </c>
      <c r="N473" t="s">
        <v>16</v>
      </c>
      <c r="O473">
        <f t="shared" si="28"/>
        <v>319</v>
      </c>
      <c r="P473">
        <f t="shared" si="29"/>
        <v>5097.42</v>
      </c>
      <c r="Q473" t="s">
        <v>2035</v>
      </c>
      <c r="R473" t="s">
        <v>2036</v>
      </c>
      <c r="S473" s="7">
        <f t="shared" si="30"/>
        <v>41031.208333333336</v>
      </c>
      <c r="T473" s="7">
        <f t="shared" si="31"/>
        <v>41031.208333333336</v>
      </c>
    </row>
    <row r="474" spans="1:20" x14ac:dyDescent="0.25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t="s">
        <v>13</v>
      </c>
      <c r="G474">
        <v>575</v>
      </c>
      <c r="H474" t="s">
        <v>20</v>
      </c>
      <c r="I474" t="s">
        <v>21</v>
      </c>
      <c r="J474">
        <v>1552280400</v>
      </c>
      <c r="K474">
        <v>1556946000</v>
      </c>
      <c r="L474" t="b">
        <v>0</v>
      </c>
      <c r="M474" t="b">
        <v>0</v>
      </c>
      <c r="N474" t="s">
        <v>22</v>
      </c>
      <c r="O474">
        <f t="shared" si="28"/>
        <v>39</v>
      </c>
      <c r="P474">
        <f t="shared" si="29"/>
        <v>10494.26</v>
      </c>
      <c r="Q474" t="s">
        <v>2037</v>
      </c>
      <c r="R474" t="s">
        <v>2038</v>
      </c>
      <c r="S474" s="7">
        <f t="shared" si="30"/>
        <v>43535.208333333328</v>
      </c>
      <c r="T474" s="7">
        <f t="shared" si="31"/>
        <v>43589.208333333328</v>
      </c>
    </row>
    <row r="475" spans="1:20" x14ac:dyDescent="0.25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>
        <v>1530075600</v>
      </c>
      <c r="L475" t="b">
        <v>0</v>
      </c>
      <c r="M475" t="b">
        <v>0</v>
      </c>
      <c r="N475" t="s">
        <v>49</v>
      </c>
      <c r="O475">
        <f t="shared" si="28"/>
        <v>178</v>
      </c>
      <c r="P475">
        <f t="shared" si="29"/>
        <v>8402.83</v>
      </c>
      <c r="Q475" t="s">
        <v>2037</v>
      </c>
      <c r="R475" t="s">
        <v>2045</v>
      </c>
      <c r="S475" s="7">
        <f t="shared" si="30"/>
        <v>43277.208333333328</v>
      </c>
      <c r="T475" s="7">
        <f t="shared" si="31"/>
        <v>43278.208333333328</v>
      </c>
    </row>
    <row r="476" spans="1:20" x14ac:dyDescent="0.25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>
        <v>1418796000</v>
      </c>
      <c r="L476" t="b">
        <v>0</v>
      </c>
      <c r="M476" t="b">
        <v>0</v>
      </c>
      <c r="N476" t="s">
        <v>268</v>
      </c>
      <c r="O476">
        <f t="shared" si="28"/>
        <v>365</v>
      </c>
      <c r="P476">
        <f t="shared" si="29"/>
        <v>10285.92</v>
      </c>
      <c r="Q476" t="s">
        <v>2043</v>
      </c>
      <c r="R476" t="s">
        <v>2062</v>
      </c>
      <c r="S476" s="7">
        <f t="shared" si="30"/>
        <v>41989.25</v>
      </c>
      <c r="T476" s="7">
        <f t="shared" si="31"/>
        <v>41990.25</v>
      </c>
    </row>
    <row r="477" spans="1:20" ht="31.5" x14ac:dyDescent="0.25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>
        <v>1372482000</v>
      </c>
      <c r="L477" t="b">
        <v>0</v>
      </c>
      <c r="M477" t="b">
        <v>1</v>
      </c>
      <c r="N477" t="s">
        <v>205</v>
      </c>
      <c r="O477">
        <f t="shared" si="28"/>
        <v>114</v>
      </c>
      <c r="P477">
        <f t="shared" si="29"/>
        <v>3996.21</v>
      </c>
      <c r="Q477" t="s">
        <v>2049</v>
      </c>
      <c r="R477" t="s">
        <v>2061</v>
      </c>
      <c r="S477" s="7">
        <f t="shared" si="30"/>
        <v>41450.208333333336</v>
      </c>
      <c r="T477" s="7">
        <f t="shared" si="31"/>
        <v>41454.208333333336</v>
      </c>
    </row>
    <row r="478" spans="1:20" ht="31.5" x14ac:dyDescent="0.25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t="s">
        <v>13</v>
      </c>
      <c r="G478">
        <v>1120</v>
      </c>
      <c r="H478" t="s">
        <v>20</v>
      </c>
      <c r="I478" t="s">
        <v>21</v>
      </c>
      <c r="J478">
        <v>1533877200</v>
      </c>
      <c r="K478">
        <v>1534395600</v>
      </c>
      <c r="L478" t="b">
        <v>0</v>
      </c>
      <c r="M478" t="b">
        <v>0</v>
      </c>
      <c r="N478" t="s">
        <v>118</v>
      </c>
      <c r="O478">
        <f t="shared" si="28"/>
        <v>30</v>
      </c>
      <c r="P478">
        <f t="shared" si="29"/>
        <v>5100.18</v>
      </c>
      <c r="Q478" t="s">
        <v>2049</v>
      </c>
      <c r="R478" t="s">
        <v>2055</v>
      </c>
      <c r="S478" s="7">
        <f t="shared" si="30"/>
        <v>43322.208333333328</v>
      </c>
      <c r="T478" s="7">
        <f t="shared" si="31"/>
        <v>43328.208333333328</v>
      </c>
    </row>
    <row r="479" spans="1:20" x14ac:dyDescent="0.25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t="s">
        <v>13</v>
      </c>
      <c r="G479">
        <v>113</v>
      </c>
      <c r="H479" t="s">
        <v>20</v>
      </c>
      <c r="I479" t="s">
        <v>21</v>
      </c>
      <c r="J479">
        <v>1309064400</v>
      </c>
      <c r="K479">
        <v>1311397200</v>
      </c>
      <c r="L479" t="b">
        <v>0</v>
      </c>
      <c r="M479" t="b">
        <v>0</v>
      </c>
      <c r="N479" t="s">
        <v>473</v>
      </c>
      <c r="O479">
        <f t="shared" si="28"/>
        <v>54</v>
      </c>
      <c r="P479">
        <f t="shared" si="29"/>
        <v>4082.3</v>
      </c>
      <c r="Q479" t="s">
        <v>2043</v>
      </c>
      <c r="R479" t="s">
        <v>2065</v>
      </c>
      <c r="S479" s="7">
        <f t="shared" si="30"/>
        <v>40720.208333333336</v>
      </c>
      <c r="T479" s="7">
        <f t="shared" si="31"/>
        <v>40747.208333333336</v>
      </c>
    </row>
    <row r="480" spans="1:20" x14ac:dyDescent="0.25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>
        <v>1426914000</v>
      </c>
      <c r="L480" t="b">
        <v>0</v>
      </c>
      <c r="M480" t="b">
        <v>0</v>
      </c>
      <c r="N480" t="s">
        <v>64</v>
      </c>
      <c r="O480">
        <f t="shared" si="28"/>
        <v>236</v>
      </c>
      <c r="P480">
        <f t="shared" si="29"/>
        <v>5899.96</v>
      </c>
      <c r="Q480" t="s">
        <v>2039</v>
      </c>
      <c r="R480" t="s">
        <v>2048</v>
      </c>
      <c r="S480" s="7">
        <f t="shared" si="30"/>
        <v>42072.208333333328</v>
      </c>
      <c r="T480" s="7">
        <f t="shared" si="31"/>
        <v>42084.208333333328</v>
      </c>
    </row>
    <row r="481" spans="1:20" x14ac:dyDescent="0.25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t="s">
        <v>19</v>
      </c>
      <c r="G481">
        <v>173</v>
      </c>
      <c r="H481" t="s">
        <v>39</v>
      </c>
      <c r="I481" t="s">
        <v>40</v>
      </c>
      <c r="J481">
        <v>1501304400</v>
      </c>
      <c r="K481">
        <v>1501477200</v>
      </c>
      <c r="L481" t="b">
        <v>0</v>
      </c>
      <c r="M481" t="b">
        <v>0</v>
      </c>
      <c r="N481" t="s">
        <v>16</v>
      </c>
      <c r="O481">
        <f t="shared" si="28"/>
        <v>513</v>
      </c>
      <c r="P481">
        <f t="shared" si="29"/>
        <v>7115.61</v>
      </c>
      <c r="Q481" t="s">
        <v>2035</v>
      </c>
      <c r="R481" t="s">
        <v>2036</v>
      </c>
      <c r="S481" s="7">
        <f t="shared" si="30"/>
        <v>42945.208333333328</v>
      </c>
      <c r="T481" s="7">
        <f t="shared" si="31"/>
        <v>42947.208333333328</v>
      </c>
    </row>
    <row r="482" spans="1:20" x14ac:dyDescent="0.25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>
        <v>1269061200</v>
      </c>
      <c r="L482" t="b">
        <v>0</v>
      </c>
      <c r="M482" t="b">
        <v>1</v>
      </c>
      <c r="N482" t="s">
        <v>121</v>
      </c>
      <c r="O482">
        <f t="shared" si="28"/>
        <v>101</v>
      </c>
      <c r="P482">
        <f t="shared" si="29"/>
        <v>9949.43</v>
      </c>
      <c r="Q482" t="s">
        <v>2056</v>
      </c>
      <c r="R482" t="s">
        <v>2057</v>
      </c>
      <c r="S482" s="7">
        <f t="shared" si="30"/>
        <v>40248.25</v>
      </c>
      <c r="T482" s="7">
        <f t="shared" si="31"/>
        <v>40257.208333333336</v>
      </c>
    </row>
    <row r="483" spans="1:20" ht="31.5" x14ac:dyDescent="0.25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t="s">
        <v>13</v>
      </c>
      <c r="G483">
        <v>1538</v>
      </c>
      <c r="H483" t="s">
        <v>20</v>
      </c>
      <c r="I483" t="s">
        <v>21</v>
      </c>
      <c r="J483">
        <v>1412139600</v>
      </c>
      <c r="K483">
        <v>1415772000</v>
      </c>
      <c r="L483" t="b">
        <v>0</v>
      </c>
      <c r="M483" t="b">
        <v>1</v>
      </c>
      <c r="N483" t="s">
        <v>32</v>
      </c>
      <c r="O483">
        <f t="shared" si="28"/>
        <v>81</v>
      </c>
      <c r="P483">
        <f t="shared" si="29"/>
        <v>10398.629999999999</v>
      </c>
      <c r="Q483" t="s">
        <v>2041</v>
      </c>
      <c r="R483" t="s">
        <v>2042</v>
      </c>
      <c r="S483" s="7">
        <f t="shared" si="30"/>
        <v>41913.208333333336</v>
      </c>
      <c r="T483" s="7">
        <f t="shared" si="31"/>
        <v>41955.25</v>
      </c>
    </row>
    <row r="484" spans="1:20" ht="31.5" x14ac:dyDescent="0.25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t="s">
        <v>13</v>
      </c>
      <c r="G484">
        <v>9</v>
      </c>
      <c r="H484" t="s">
        <v>20</v>
      </c>
      <c r="I484" t="s">
        <v>21</v>
      </c>
      <c r="J484">
        <v>1330063200</v>
      </c>
      <c r="K484">
        <v>1331013600</v>
      </c>
      <c r="L484" t="b">
        <v>0</v>
      </c>
      <c r="M484" t="b">
        <v>1</v>
      </c>
      <c r="N484" t="s">
        <v>118</v>
      </c>
      <c r="O484">
        <f t="shared" si="28"/>
        <v>16</v>
      </c>
      <c r="P484">
        <f t="shared" si="29"/>
        <v>7655.56</v>
      </c>
      <c r="Q484" t="s">
        <v>2049</v>
      </c>
      <c r="R484" t="s">
        <v>2055</v>
      </c>
      <c r="S484" s="7">
        <f t="shared" si="30"/>
        <v>40963.25</v>
      </c>
      <c r="T484" s="7">
        <f t="shared" si="31"/>
        <v>40974.25</v>
      </c>
    </row>
    <row r="485" spans="1:20" x14ac:dyDescent="0.25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t="s">
        <v>13</v>
      </c>
      <c r="G485">
        <v>554</v>
      </c>
      <c r="H485" t="s">
        <v>20</v>
      </c>
      <c r="I485" t="s">
        <v>21</v>
      </c>
      <c r="J485">
        <v>1576130400</v>
      </c>
      <c r="K485">
        <v>1576735200</v>
      </c>
      <c r="L485" t="b">
        <v>0</v>
      </c>
      <c r="M485" t="b">
        <v>0</v>
      </c>
      <c r="N485" t="s">
        <v>32</v>
      </c>
      <c r="O485">
        <f t="shared" si="28"/>
        <v>53</v>
      </c>
      <c r="P485">
        <f t="shared" si="29"/>
        <v>8706.86</v>
      </c>
      <c r="Q485" t="s">
        <v>2041</v>
      </c>
      <c r="R485" t="s">
        <v>2042</v>
      </c>
      <c r="S485" s="7">
        <f t="shared" si="30"/>
        <v>43811.25</v>
      </c>
      <c r="T485" s="7">
        <f t="shared" si="31"/>
        <v>43818.25</v>
      </c>
    </row>
    <row r="486" spans="1:20" x14ac:dyDescent="0.25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t="s">
        <v>19</v>
      </c>
      <c r="G486">
        <v>1572</v>
      </c>
      <c r="H486" t="s">
        <v>39</v>
      </c>
      <c r="I486" t="s">
        <v>40</v>
      </c>
      <c r="J486">
        <v>1407128400</v>
      </c>
      <c r="K486">
        <v>1411362000</v>
      </c>
      <c r="L486" t="b">
        <v>0</v>
      </c>
      <c r="M486" t="b">
        <v>1</v>
      </c>
      <c r="N486" t="s">
        <v>16</v>
      </c>
      <c r="O486">
        <f t="shared" si="28"/>
        <v>260</v>
      </c>
      <c r="P486">
        <f t="shared" si="29"/>
        <v>4899.55</v>
      </c>
      <c r="Q486" t="s">
        <v>2035</v>
      </c>
      <c r="R486" t="s">
        <v>2036</v>
      </c>
      <c r="S486" s="7">
        <f t="shared" si="30"/>
        <v>41855.208333333336</v>
      </c>
      <c r="T486" s="7">
        <f t="shared" si="31"/>
        <v>41904.208333333336</v>
      </c>
    </row>
    <row r="487" spans="1:20" ht="31.5" x14ac:dyDescent="0.25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t="s">
        <v>13</v>
      </c>
      <c r="G487">
        <v>648</v>
      </c>
      <c r="H487" t="s">
        <v>39</v>
      </c>
      <c r="I487" t="s">
        <v>40</v>
      </c>
      <c r="J487">
        <v>1560142800</v>
      </c>
      <c r="K487">
        <v>1563685200</v>
      </c>
      <c r="L487" t="b">
        <v>0</v>
      </c>
      <c r="M487" t="b">
        <v>0</v>
      </c>
      <c r="N487" t="s">
        <v>32</v>
      </c>
      <c r="O487">
        <f t="shared" si="28"/>
        <v>31</v>
      </c>
      <c r="P487">
        <f t="shared" si="29"/>
        <v>4296.91</v>
      </c>
      <c r="Q487" t="s">
        <v>2041</v>
      </c>
      <c r="R487" t="s">
        <v>2042</v>
      </c>
      <c r="S487" s="7">
        <f t="shared" si="30"/>
        <v>43626.208333333328</v>
      </c>
      <c r="T487" s="7">
        <f t="shared" si="31"/>
        <v>43667.208333333328</v>
      </c>
    </row>
    <row r="488" spans="1:20" ht="31.5" x14ac:dyDescent="0.25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t="s">
        <v>13</v>
      </c>
      <c r="G488">
        <v>21</v>
      </c>
      <c r="H488" t="s">
        <v>39</v>
      </c>
      <c r="I488" t="s">
        <v>40</v>
      </c>
      <c r="J488">
        <v>1520575200</v>
      </c>
      <c r="K488">
        <v>1521867600</v>
      </c>
      <c r="L488" t="b">
        <v>0</v>
      </c>
      <c r="M488" t="b">
        <v>1</v>
      </c>
      <c r="N488" t="s">
        <v>205</v>
      </c>
      <c r="O488">
        <f t="shared" si="28"/>
        <v>14</v>
      </c>
      <c r="P488">
        <f t="shared" si="29"/>
        <v>3342.86</v>
      </c>
      <c r="Q488" t="s">
        <v>2049</v>
      </c>
      <c r="R488" t="s">
        <v>2061</v>
      </c>
      <c r="S488" s="7">
        <f t="shared" si="30"/>
        <v>43168.25</v>
      </c>
      <c r="T488" s="7">
        <f t="shared" si="31"/>
        <v>43183.208333333328</v>
      </c>
    </row>
    <row r="489" spans="1:20" x14ac:dyDescent="0.25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>
        <v>1495515600</v>
      </c>
      <c r="L489" t="b">
        <v>0</v>
      </c>
      <c r="M489" t="b">
        <v>0</v>
      </c>
      <c r="N489" t="s">
        <v>32</v>
      </c>
      <c r="O489">
        <f t="shared" si="28"/>
        <v>179</v>
      </c>
      <c r="P489">
        <f t="shared" si="29"/>
        <v>8398.2900000000009</v>
      </c>
      <c r="Q489" t="s">
        <v>2041</v>
      </c>
      <c r="R489" t="s">
        <v>2042</v>
      </c>
      <c r="S489" s="7">
        <f t="shared" si="30"/>
        <v>42845.208333333328</v>
      </c>
      <c r="T489" s="7">
        <f t="shared" si="31"/>
        <v>42878.208333333328</v>
      </c>
    </row>
    <row r="490" spans="1:20" x14ac:dyDescent="0.25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>
        <v>1455948000</v>
      </c>
      <c r="L490" t="b">
        <v>0</v>
      </c>
      <c r="M490" t="b">
        <v>0</v>
      </c>
      <c r="N490" t="s">
        <v>32</v>
      </c>
      <c r="O490">
        <f t="shared" si="28"/>
        <v>220</v>
      </c>
      <c r="P490">
        <f t="shared" si="29"/>
        <v>10141.74</v>
      </c>
      <c r="Q490" t="s">
        <v>2041</v>
      </c>
      <c r="R490" t="s">
        <v>2042</v>
      </c>
      <c r="S490" s="7">
        <f t="shared" si="30"/>
        <v>42403.25</v>
      </c>
      <c r="T490" s="7">
        <f t="shared" si="31"/>
        <v>42420.25</v>
      </c>
    </row>
    <row r="491" spans="1:20" x14ac:dyDescent="0.25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t="s">
        <v>19</v>
      </c>
      <c r="G491">
        <v>85</v>
      </c>
      <c r="H491" t="s">
        <v>106</v>
      </c>
      <c r="I491" t="s">
        <v>107</v>
      </c>
      <c r="J491">
        <v>1281934800</v>
      </c>
      <c r="K491">
        <v>1282366800</v>
      </c>
      <c r="L491" t="b">
        <v>0</v>
      </c>
      <c r="M491" t="b">
        <v>0</v>
      </c>
      <c r="N491" t="s">
        <v>64</v>
      </c>
      <c r="O491">
        <f t="shared" si="28"/>
        <v>102</v>
      </c>
      <c r="P491">
        <f t="shared" si="29"/>
        <v>10987.06</v>
      </c>
      <c r="Q491" t="s">
        <v>2039</v>
      </c>
      <c r="R491" t="s">
        <v>2048</v>
      </c>
      <c r="S491" s="7">
        <f t="shared" si="30"/>
        <v>40406.208333333336</v>
      </c>
      <c r="T491" s="7">
        <f t="shared" si="31"/>
        <v>40411.208333333336</v>
      </c>
    </row>
    <row r="492" spans="1:20" x14ac:dyDescent="0.25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>
        <v>1574575200</v>
      </c>
      <c r="L492" t="b">
        <v>0</v>
      </c>
      <c r="M492" t="b">
        <v>0</v>
      </c>
      <c r="N492" t="s">
        <v>1028</v>
      </c>
      <c r="O492">
        <f t="shared" si="28"/>
        <v>192</v>
      </c>
      <c r="P492">
        <f t="shared" si="29"/>
        <v>3191.67</v>
      </c>
      <c r="Q492" t="s">
        <v>2066</v>
      </c>
      <c r="R492" t="s">
        <v>2067</v>
      </c>
      <c r="S492" s="7">
        <f t="shared" si="30"/>
        <v>43786.25</v>
      </c>
      <c r="T492" s="7">
        <f t="shared" si="31"/>
        <v>43793.25</v>
      </c>
    </row>
    <row r="493" spans="1:20" ht="31.5" x14ac:dyDescent="0.25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>
        <v>1374901200</v>
      </c>
      <c r="L493" t="b">
        <v>0</v>
      </c>
      <c r="M493" t="b">
        <v>1</v>
      </c>
      <c r="N493" t="s">
        <v>16</v>
      </c>
      <c r="O493">
        <f t="shared" si="28"/>
        <v>305</v>
      </c>
      <c r="P493">
        <f t="shared" si="29"/>
        <v>7099.35</v>
      </c>
      <c r="Q493" t="s">
        <v>2035</v>
      </c>
      <c r="R493" t="s">
        <v>2036</v>
      </c>
      <c r="S493" s="7">
        <f t="shared" si="30"/>
        <v>41456.208333333336</v>
      </c>
      <c r="T493" s="7">
        <f t="shared" si="31"/>
        <v>41482.208333333336</v>
      </c>
    </row>
    <row r="494" spans="1:20" x14ac:dyDescent="0.25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t="s">
        <v>73</v>
      </c>
      <c r="G494">
        <v>595</v>
      </c>
      <c r="H494" t="s">
        <v>20</v>
      </c>
      <c r="I494" t="s">
        <v>21</v>
      </c>
      <c r="J494">
        <v>1275886800</v>
      </c>
      <c r="K494">
        <v>1278910800</v>
      </c>
      <c r="L494" t="b">
        <v>1</v>
      </c>
      <c r="M494" t="b">
        <v>1</v>
      </c>
      <c r="N494" t="s">
        <v>99</v>
      </c>
      <c r="O494">
        <f t="shared" si="28"/>
        <v>24</v>
      </c>
      <c r="P494">
        <f t="shared" si="29"/>
        <v>7702.69</v>
      </c>
      <c r="Q494" t="s">
        <v>2043</v>
      </c>
      <c r="R494" t="s">
        <v>2054</v>
      </c>
      <c r="S494" s="7">
        <f t="shared" si="30"/>
        <v>40336.208333333336</v>
      </c>
      <c r="T494" s="7">
        <f t="shared" si="31"/>
        <v>40371.208333333336</v>
      </c>
    </row>
    <row r="495" spans="1:20" x14ac:dyDescent="0.25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>
        <v>1562907600</v>
      </c>
      <c r="L495" t="b">
        <v>0</v>
      </c>
      <c r="M495" t="b">
        <v>0</v>
      </c>
      <c r="N495" t="s">
        <v>121</v>
      </c>
      <c r="O495">
        <f t="shared" si="28"/>
        <v>724</v>
      </c>
      <c r="P495">
        <f t="shared" si="29"/>
        <v>10178.129999999999</v>
      </c>
      <c r="Q495" t="s">
        <v>2056</v>
      </c>
      <c r="R495" t="s">
        <v>2057</v>
      </c>
      <c r="S495" s="7">
        <f t="shared" si="30"/>
        <v>43645.208333333328</v>
      </c>
      <c r="T495" s="7">
        <f t="shared" si="31"/>
        <v>43658.208333333328</v>
      </c>
    </row>
    <row r="496" spans="1:20" x14ac:dyDescent="0.25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>
        <v>1332478800</v>
      </c>
      <c r="L496" t="b">
        <v>0</v>
      </c>
      <c r="M496" t="b">
        <v>0</v>
      </c>
      <c r="N496" t="s">
        <v>64</v>
      </c>
      <c r="O496">
        <f t="shared" si="28"/>
        <v>547</v>
      </c>
      <c r="P496">
        <f t="shared" si="29"/>
        <v>5105.97</v>
      </c>
      <c r="Q496" t="s">
        <v>2039</v>
      </c>
      <c r="R496" t="s">
        <v>2048</v>
      </c>
      <c r="S496" s="7">
        <f t="shared" si="30"/>
        <v>40990.208333333336</v>
      </c>
      <c r="T496" s="7">
        <f t="shared" si="31"/>
        <v>40991.208333333336</v>
      </c>
    </row>
    <row r="497" spans="1:20" x14ac:dyDescent="0.25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t="s">
        <v>19</v>
      </c>
      <c r="G497">
        <v>195</v>
      </c>
      <c r="H497" t="s">
        <v>35</v>
      </c>
      <c r="I497" t="s">
        <v>36</v>
      </c>
      <c r="J497">
        <v>1402376400</v>
      </c>
      <c r="K497">
        <v>1402722000</v>
      </c>
      <c r="L497" t="b">
        <v>0</v>
      </c>
      <c r="M497" t="b">
        <v>0</v>
      </c>
      <c r="N497" t="s">
        <v>32</v>
      </c>
      <c r="O497">
        <f t="shared" si="28"/>
        <v>415</v>
      </c>
      <c r="P497">
        <f t="shared" si="29"/>
        <v>6802.05</v>
      </c>
      <c r="Q497" t="s">
        <v>2041</v>
      </c>
      <c r="R497" t="s">
        <v>2042</v>
      </c>
      <c r="S497" s="7">
        <f t="shared" si="30"/>
        <v>41800.208333333336</v>
      </c>
      <c r="T497" s="7">
        <f t="shared" si="31"/>
        <v>41804.208333333336</v>
      </c>
    </row>
    <row r="498" spans="1:20" x14ac:dyDescent="0.25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t="s">
        <v>13</v>
      </c>
      <c r="G498">
        <v>54</v>
      </c>
      <c r="H498" t="s">
        <v>20</v>
      </c>
      <c r="I498" t="s">
        <v>21</v>
      </c>
      <c r="J498">
        <v>1495342800</v>
      </c>
      <c r="K498">
        <v>1496811600</v>
      </c>
      <c r="L498" t="b">
        <v>0</v>
      </c>
      <c r="M498" t="b">
        <v>0</v>
      </c>
      <c r="N498" t="s">
        <v>70</v>
      </c>
      <c r="O498">
        <f t="shared" si="28"/>
        <v>1</v>
      </c>
      <c r="P498">
        <f t="shared" si="29"/>
        <v>3087.04</v>
      </c>
      <c r="Q498" t="s">
        <v>2043</v>
      </c>
      <c r="R498" t="s">
        <v>2051</v>
      </c>
      <c r="S498" s="7">
        <f t="shared" si="30"/>
        <v>42876.208333333328</v>
      </c>
      <c r="T498" s="7">
        <f t="shared" si="31"/>
        <v>42893.208333333328</v>
      </c>
    </row>
    <row r="499" spans="1:20" x14ac:dyDescent="0.25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t="s">
        <v>13</v>
      </c>
      <c r="G499">
        <v>120</v>
      </c>
      <c r="H499" t="s">
        <v>20</v>
      </c>
      <c r="I499" t="s">
        <v>21</v>
      </c>
      <c r="J499">
        <v>1482213600</v>
      </c>
      <c r="K499">
        <v>1482213600</v>
      </c>
      <c r="L499" t="b">
        <v>0</v>
      </c>
      <c r="M499" t="b">
        <v>1</v>
      </c>
      <c r="N499" t="s">
        <v>64</v>
      </c>
      <c r="O499">
        <f t="shared" si="28"/>
        <v>34</v>
      </c>
      <c r="P499">
        <f t="shared" si="29"/>
        <v>2790.83</v>
      </c>
      <c r="Q499" t="s">
        <v>2039</v>
      </c>
      <c r="R499" t="s">
        <v>2048</v>
      </c>
      <c r="S499" s="7">
        <f t="shared" si="30"/>
        <v>42724.25</v>
      </c>
      <c r="T499" s="7">
        <f t="shared" si="31"/>
        <v>42724.25</v>
      </c>
    </row>
    <row r="500" spans="1:20" x14ac:dyDescent="0.25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t="s">
        <v>13</v>
      </c>
      <c r="G500">
        <v>579</v>
      </c>
      <c r="H500" t="s">
        <v>35</v>
      </c>
      <c r="I500" t="s">
        <v>36</v>
      </c>
      <c r="J500">
        <v>1420092000</v>
      </c>
      <c r="K500">
        <v>1420264800</v>
      </c>
      <c r="L500" t="b">
        <v>0</v>
      </c>
      <c r="M500" t="b">
        <v>0</v>
      </c>
      <c r="N500" t="s">
        <v>27</v>
      </c>
      <c r="O500">
        <f t="shared" si="28"/>
        <v>24</v>
      </c>
      <c r="P500">
        <f t="shared" si="29"/>
        <v>7999.48</v>
      </c>
      <c r="Q500" t="s">
        <v>2039</v>
      </c>
      <c r="R500" t="s">
        <v>2040</v>
      </c>
      <c r="S500" s="7">
        <f t="shared" si="30"/>
        <v>42005.25</v>
      </c>
      <c r="T500" s="7">
        <f t="shared" si="31"/>
        <v>42007.25</v>
      </c>
    </row>
    <row r="501" spans="1:20" ht="31.5" x14ac:dyDescent="0.25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t="s">
        <v>13</v>
      </c>
      <c r="G501">
        <v>2072</v>
      </c>
      <c r="H501" t="s">
        <v>20</v>
      </c>
      <c r="I501" t="s">
        <v>21</v>
      </c>
      <c r="J501">
        <v>1458018000</v>
      </c>
      <c r="K501">
        <v>1458450000</v>
      </c>
      <c r="L501" t="b">
        <v>0</v>
      </c>
      <c r="M501" t="b">
        <v>1</v>
      </c>
      <c r="N501" t="s">
        <v>41</v>
      </c>
      <c r="O501">
        <f t="shared" si="28"/>
        <v>48</v>
      </c>
      <c r="P501">
        <f t="shared" si="29"/>
        <v>3800.34</v>
      </c>
      <c r="Q501" t="s">
        <v>2043</v>
      </c>
      <c r="R501" t="s">
        <v>2044</v>
      </c>
      <c r="S501" s="7">
        <f t="shared" si="30"/>
        <v>42444.208333333328</v>
      </c>
      <c r="T501" s="7">
        <f t="shared" si="31"/>
        <v>42449.208333333328</v>
      </c>
    </row>
    <row r="502" spans="1:20" x14ac:dyDescent="0.25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t="s">
        <v>13</v>
      </c>
      <c r="G502">
        <v>0</v>
      </c>
      <c r="H502" t="s">
        <v>20</v>
      </c>
      <c r="I502" t="s">
        <v>21</v>
      </c>
      <c r="J502">
        <v>1367384400</v>
      </c>
      <c r="K502">
        <v>1369803600</v>
      </c>
      <c r="L502" t="b">
        <v>0</v>
      </c>
      <c r="M502" t="b">
        <v>1</v>
      </c>
      <c r="N502" t="s">
        <v>32</v>
      </c>
      <c r="O502">
        <f t="shared" si="28"/>
        <v>0</v>
      </c>
      <c r="P502" t="e">
        <f t="shared" si="29"/>
        <v>#DIV/0!</v>
      </c>
      <c r="Q502" t="s">
        <v>2041</v>
      </c>
      <c r="R502" t="s">
        <v>2042</v>
      </c>
      <c r="S502" s="7">
        <f t="shared" si="30"/>
        <v>41395.208333333336</v>
      </c>
      <c r="T502" s="7">
        <f t="shared" si="31"/>
        <v>41423.208333333336</v>
      </c>
    </row>
    <row r="503" spans="1:20" x14ac:dyDescent="0.25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t="s">
        <v>13</v>
      </c>
      <c r="G503">
        <v>1796</v>
      </c>
      <c r="H503" t="s">
        <v>20</v>
      </c>
      <c r="I503" t="s">
        <v>21</v>
      </c>
      <c r="J503">
        <v>1363064400</v>
      </c>
      <c r="K503">
        <v>1363237200</v>
      </c>
      <c r="L503" t="b">
        <v>0</v>
      </c>
      <c r="M503" t="b">
        <v>0</v>
      </c>
      <c r="N503" t="s">
        <v>41</v>
      </c>
      <c r="O503">
        <f t="shared" si="28"/>
        <v>70</v>
      </c>
      <c r="P503">
        <f t="shared" si="29"/>
        <v>5999.05</v>
      </c>
      <c r="Q503" t="s">
        <v>2043</v>
      </c>
      <c r="R503" t="s">
        <v>2044</v>
      </c>
      <c r="S503" s="7">
        <f t="shared" si="30"/>
        <v>41345.208333333336</v>
      </c>
      <c r="T503" s="7">
        <f t="shared" si="31"/>
        <v>41347.208333333336</v>
      </c>
    </row>
    <row r="504" spans="1:20" x14ac:dyDescent="0.25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t="s">
        <v>19</v>
      </c>
      <c r="G504">
        <v>186</v>
      </c>
      <c r="H504" t="s">
        <v>25</v>
      </c>
      <c r="I504" t="s">
        <v>26</v>
      </c>
      <c r="J504">
        <v>1343365200</v>
      </c>
      <c r="K504">
        <v>1345870800</v>
      </c>
      <c r="L504" t="b">
        <v>0</v>
      </c>
      <c r="M504" t="b">
        <v>1</v>
      </c>
      <c r="N504" t="s">
        <v>88</v>
      </c>
      <c r="O504">
        <f t="shared" si="28"/>
        <v>530</v>
      </c>
      <c r="P504">
        <f t="shared" si="29"/>
        <v>3703.76</v>
      </c>
      <c r="Q504" t="s">
        <v>2052</v>
      </c>
      <c r="R504" t="s">
        <v>2053</v>
      </c>
      <c r="S504" s="7">
        <f t="shared" si="30"/>
        <v>41117.208333333336</v>
      </c>
      <c r="T504" s="7">
        <f t="shared" si="31"/>
        <v>41146.208333333336</v>
      </c>
    </row>
    <row r="505" spans="1:20" ht="31.5" x14ac:dyDescent="0.25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>
        <v>1437454800</v>
      </c>
      <c r="L505" t="b">
        <v>0</v>
      </c>
      <c r="M505" t="b">
        <v>0</v>
      </c>
      <c r="N505" t="s">
        <v>52</v>
      </c>
      <c r="O505">
        <f t="shared" si="28"/>
        <v>180</v>
      </c>
      <c r="P505">
        <f t="shared" si="29"/>
        <v>9996.2999999999993</v>
      </c>
      <c r="Q505" t="s">
        <v>2043</v>
      </c>
      <c r="R505" t="s">
        <v>2046</v>
      </c>
      <c r="S505" s="7">
        <f t="shared" si="30"/>
        <v>42186.208333333328</v>
      </c>
      <c r="T505" s="7">
        <f t="shared" si="31"/>
        <v>42206.208333333328</v>
      </c>
    </row>
    <row r="506" spans="1:20" x14ac:dyDescent="0.25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t="s">
        <v>13</v>
      </c>
      <c r="G506">
        <v>62</v>
      </c>
      <c r="H506" t="s">
        <v>106</v>
      </c>
      <c r="I506" t="s">
        <v>107</v>
      </c>
      <c r="J506">
        <v>1431925200</v>
      </c>
      <c r="K506">
        <v>1432011600</v>
      </c>
      <c r="L506" t="b">
        <v>0</v>
      </c>
      <c r="M506" t="b">
        <v>0</v>
      </c>
      <c r="N506" t="s">
        <v>22</v>
      </c>
      <c r="O506">
        <f t="shared" si="28"/>
        <v>92</v>
      </c>
      <c r="P506">
        <f t="shared" si="29"/>
        <v>11167.74</v>
      </c>
      <c r="Q506" t="s">
        <v>2037</v>
      </c>
      <c r="R506" t="s">
        <v>2038</v>
      </c>
      <c r="S506" s="7">
        <f t="shared" si="30"/>
        <v>42142.208333333328</v>
      </c>
      <c r="T506" s="7">
        <f t="shared" si="31"/>
        <v>42143.208333333328</v>
      </c>
    </row>
    <row r="507" spans="1:20" x14ac:dyDescent="0.25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t="s">
        <v>13</v>
      </c>
      <c r="G507">
        <v>347</v>
      </c>
      <c r="H507" t="s">
        <v>20</v>
      </c>
      <c r="I507" t="s">
        <v>21</v>
      </c>
      <c r="J507">
        <v>1362722400</v>
      </c>
      <c r="K507">
        <v>1366347600</v>
      </c>
      <c r="L507" t="b">
        <v>0</v>
      </c>
      <c r="M507" t="b">
        <v>1</v>
      </c>
      <c r="N507" t="s">
        <v>132</v>
      </c>
      <c r="O507">
        <f t="shared" si="28"/>
        <v>14</v>
      </c>
      <c r="P507">
        <f t="shared" si="29"/>
        <v>3601.44</v>
      </c>
      <c r="Q507" t="s">
        <v>2049</v>
      </c>
      <c r="R507" t="s">
        <v>2058</v>
      </c>
      <c r="S507" s="7">
        <f t="shared" si="30"/>
        <v>41341.25</v>
      </c>
      <c r="T507" s="7">
        <f t="shared" si="31"/>
        <v>41383.208333333336</v>
      </c>
    </row>
    <row r="508" spans="1:20" x14ac:dyDescent="0.25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>
        <v>1512885600</v>
      </c>
      <c r="L508" t="b">
        <v>0</v>
      </c>
      <c r="M508" t="b">
        <v>1</v>
      </c>
      <c r="N508" t="s">
        <v>32</v>
      </c>
      <c r="O508">
        <f t="shared" si="28"/>
        <v>927</v>
      </c>
      <c r="P508">
        <f t="shared" si="29"/>
        <v>6601.03</v>
      </c>
      <c r="Q508" t="s">
        <v>2041</v>
      </c>
      <c r="R508" t="s">
        <v>2042</v>
      </c>
      <c r="S508" s="7">
        <f t="shared" si="30"/>
        <v>43062.25</v>
      </c>
      <c r="T508" s="7">
        <f t="shared" si="31"/>
        <v>43079.25</v>
      </c>
    </row>
    <row r="509" spans="1:20" ht="31.5" x14ac:dyDescent="0.25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t="s">
        <v>13</v>
      </c>
      <c r="G509">
        <v>19</v>
      </c>
      <c r="H509" t="s">
        <v>20</v>
      </c>
      <c r="I509" t="s">
        <v>21</v>
      </c>
      <c r="J509">
        <v>1365483600</v>
      </c>
      <c r="K509">
        <v>1369717200</v>
      </c>
      <c r="L509" t="b">
        <v>0</v>
      </c>
      <c r="M509" t="b">
        <v>1</v>
      </c>
      <c r="N509" t="s">
        <v>27</v>
      </c>
      <c r="O509">
        <f t="shared" si="28"/>
        <v>40</v>
      </c>
      <c r="P509">
        <f t="shared" si="29"/>
        <v>4405.26</v>
      </c>
      <c r="Q509" t="s">
        <v>2039</v>
      </c>
      <c r="R509" t="s">
        <v>2040</v>
      </c>
      <c r="S509" s="7">
        <f t="shared" si="30"/>
        <v>41373.208333333336</v>
      </c>
      <c r="T509" s="7">
        <f t="shared" si="31"/>
        <v>41422.208333333336</v>
      </c>
    </row>
    <row r="510" spans="1:20" x14ac:dyDescent="0.25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>
        <v>1534654800</v>
      </c>
      <c r="L510" t="b">
        <v>0</v>
      </c>
      <c r="M510" t="b">
        <v>0</v>
      </c>
      <c r="N510" t="s">
        <v>32</v>
      </c>
      <c r="O510">
        <f t="shared" si="28"/>
        <v>112</v>
      </c>
      <c r="P510">
        <f t="shared" si="29"/>
        <v>5299.97</v>
      </c>
      <c r="Q510" t="s">
        <v>2041</v>
      </c>
      <c r="R510" t="s">
        <v>2042</v>
      </c>
      <c r="S510" s="7">
        <f t="shared" si="30"/>
        <v>43310.208333333328</v>
      </c>
      <c r="T510" s="7">
        <f t="shared" si="31"/>
        <v>43331.208333333328</v>
      </c>
    </row>
    <row r="511" spans="1:20" x14ac:dyDescent="0.25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t="s">
        <v>13</v>
      </c>
      <c r="G511">
        <v>1258</v>
      </c>
      <c r="H511" t="s">
        <v>20</v>
      </c>
      <c r="I511" t="s">
        <v>21</v>
      </c>
      <c r="J511">
        <v>1336194000</v>
      </c>
      <c r="K511">
        <v>1337058000</v>
      </c>
      <c r="L511" t="b">
        <v>0</v>
      </c>
      <c r="M511" t="b">
        <v>0</v>
      </c>
      <c r="N511" t="s">
        <v>32</v>
      </c>
      <c r="O511">
        <f t="shared" si="28"/>
        <v>71</v>
      </c>
      <c r="P511">
        <f t="shared" si="29"/>
        <v>9500</v>
      </c>
      <c r="Q511" t="s">
        <v>2041</v>
      </c>
      <c r="R511" t="s">
        <v>2042</v>
      </c>
      <c r="S511" s="7">
        <f t="shared" si="30"/>
        <v>41034.208333333336</v>
      </c>
      <c r="T511" s="7">
        <f t="shared" si="31"/>
        <v>41044.208333333336</v>
      </c>
    </row>
    <row r="512" spans="1:20" x14ac:dyDescent="0.25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t="s">
        <v>19</v>
      </c>
      <c r="G512">
        <v>131</v>
      </c>
      <c r="H512" t="s">
        <v>25</v>
      </c>
      <c r="I512" t="s">
        <v>26</v>
      </c>
      <c r="J512">
        <v>1527742800</v>
      </c>
      <c r="K512">
        <v>1529816400</v>
      </c>
      <c r="L512" t="b">
        <v>0</v>
      </c>
      <c r="M512" t="b">
        <v>0</v>
      </c>
      <c r="N512" t="s">
        <v>52</v>
      </c>
      <c r="O512">
        <f t="shared" si="28"/>
        <v>119</v>
      </c>
      <c r="P512">
        <f t="shared" si="29"/>
        <v>7090.84</v>
      </c>
      <c r="Q512" t="s">
        <v>2043</v>
      </c>
      <c r="R512" t="s">
        <v>2046</v>
      </c>
      <c r="S512" s="7">
        <f t="shared" si="30"/>
        <v>43251.208333333328</v>
      </c>
      <c r="T512" s="7">
        <f t="shared" si="31"/>
        <v>43275.208333333328</v>
      </c>
    </row>
    <row r="513" spans="1:20" x14ac:dyDescent="0.25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t="s">
        <v>13</v>
      </c>
      <c r="G513">
        <v>362</v>
      </c>
      <c r="H513" t="s">
        <v>20</v>
      </c>
      <c r="I513" t="s">
        <v>21</v>
      </c>
      <c r="J513">
        <v>1564030800</v>
      </c>
      <c r="K513">
        <v>1564894800</v>
      </c>
      <c r="L513" t="b">
        <v>0</v>
      </c>
      <c r="M513" t="b">
        <v>0</v>
      </c>
      <c r="N513" t="s">
        <v>32</v>
      </c>
      <c r="O513">
        <f t="shared" si="28"/>
        <v>24</v>
      </c>
      <c r="P513">
        <f t="shared" si="29"/>
        <v>9806.08</v>
      </c>
      <c r="Q513" t="s">
        <v>2041</v>
      </c>
      <c r="R513" t="s">
        <v>2042</v>
      </c>
      <c r="S513" s="7">
        <f t="shared" si="30"/>
        <v>43671.208333333328</v>
      </c>
      <c r="T513" s="7">
        <f t="shared" si="31"/>
        <v>43681.208333333328</v>
      </c>
    </row>
    <row r="514" spans="1:20" x14ac:dyDescent="0.25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>
        <v>1404622800</v>
      </c>
      <c r="L514" t="b">
        <v>0</v>
      </c>
      <c r="M514" t="b">
        <v>1</v>
      </c>
      <c r="N514" t="s">
        <v>88</v>
      </c>
      <c r="O514">
        <f t="shared" si="28"/>
        <v>139</v>
      </c>
      <c r="P514">
        <f t="shared" si="29"/>
        <v>5304.6</v>
      </c>
      <c r="Q514" t="s">
        <v>2052</v>
      </c>
      <c r="R514" t="s">
        <v>2053</v>
      </c>
      <c r="S514" s="7">
        <f t="shared" si="30"/>
        <v>41825.208333333336</v>
      </c>
      <c r="T514" s="7">
        <f t="shared" si="31"/>
        <v>41826.208333333336</v>
      </c>
    </row>
    <row r="515" spans="1:20" x14ac:dyDescent="0.25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t="s">
        <v>73</v>
      </c>
      <c r="G515">
        <v>35</v>
      </c>
      <c r="H515" t="s">
        <v>20</v>
      </c>
      <c r="I515" t="s">
        <v>21</v>
      </c>
      <c r="J515">
        <v>1284008400</v>
      </c>
      <c r="K515">
        <v>1284181200</v>
      </c>
      <c r="L515" t="b">
        <v>0</v>
      </c>
      <c r="M515" t="b">
        <v>0</v>
      </c>
      <c r="N515" t="s">
        <v>268</v>
      </c>
      <c r="O515">
        <f t="shared" ref="O515:O578" si="32">ROUND(SUM(E515/D515)*100,0)</f>
        <v>39</v>
      </c>
      <c r="P515">
        <f t="shared" ref="P515:P578" si="33">ROUND(SUM(E515/G515)*100,2)</f>
        <v>9314.2900000000009</v>
      </c>
      <c r="Q515" t="s">
        <v>2043</v>
      </c>
      <c r="R515" t="s">
        <v>2062</v>
      </c>
      <c r="S515" s="7">
        <f t="shared" ref="S515:S578" si="34">(((J515/60)/60)/24)+DATE(1970,1,1)</f>
        <v>40430.208333333336</v>
      </c>
      <c r="T515" s="7">
        <f t="shared" ref="T515:T578" si="35">(((K515/60)/60)/24)+DATE(1970,1,1)</f>
        <v>40432.208333333336</v>
      </c>
    </row>
    <row r="516" spans="1:20" x14ac:dyDescent="0.25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t="s">
        <v>73</v>
      </c>
      <c r="G516">
        <v>528</v>
      </c>
      <c r="H516" t="s">
        <v>97</v>
      </c>
      <c r="I516" t="s">
        <v>98</v>
      </c>
      <c r="J516">
        <v>1386309600</v>
      </c>
      <c r="K516">
        <v>1386741600</v>
      </c>
      <c r="L516" t="b">
        <v>0</v>
      </c>
      <c r="M516" t="b">
        <v>1</v>
      </c>
      <c r="N516" t="s">
        <v>22</v>
      </c>
      <c r="O516">
        <f t="shared" si="32"/>
        <v>22</v>
      </c>
      <c r="P516">
        <f t="shared" si="33"/>
        <v>5894.51</v>
      </c>
      <c r="Q516" t="s">
        <v>2037</v>
      </c>
      <c r="R516" t="s">
        <v>2038</v>
      </c>
      <c r="S516" s="7">
        <f t="shared" si="34"/>
        <v>41614.25</v>
      </c>
      <c r="T516" s="7">
        <f t="shared" si="35"/>
        <v>41619.25</v>
      </c>
    </row>
    <row r="517" spans="1:20" x14ac:dyDescent="0.25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t="s">
        <v>13</v>
      </c>
      <c r="G517">
        <v>133</v>
      </c>
      <c r="H517" t="s">
        <v>14</v>
      </c>
      <c r="I517" t="s">
        <v>15</v>
      </c>
      <c r="J517">
        <v>1324620000</v>
      </c>
      <c r="K517">
        <v>1324792800</v>
      </c>
      <c r="L517" t="b">
        <v>0</v>
      </c>
      <c r="M517" t="b">
        <v>1</v>
      </c>
      <c r="N517" t="s">
        <v>32</v>
      </c>
      <c r="O517">
        <f t="shared" si="32"/>
        <v>56</v>
      </c>
      <c r="P517">
        <f t="shared" si="33"/>
        <v>3606.77</v>
      </c>
      <c r="Q517" t="s">
        <v>2041</v>
      </c>
      <c r="R517" t="s">
        <v>2042</v>
      </c>
      <c r="S517" s="7">
        <f t="shared" si="34"/>
        <v>40900.25</v>
      </c>
      <c r="T517" s="7">
        <f t="shared" si="35"/>
        <v>40902.25</v>
      </c>
    </row>
    <row r="518" spans="1:20" x14ac:dyDescent="0.25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t="s">
        <v>13</v>
      </c>
      <c r="G518">
        <v>846</v>
      </c>
      <c r="H518" t="s">
        <v>20</v>
      </c>
      <c r="I518" t="s">
        <v>21</v>
      </c>
      <c r="J518">
        <v>1281070800</v>
      </c>
      <c r="K518">
        <v>1284354000</v>
      </c>
      <c r="L518" t="b">
        <v>0</v>
      </c>
      <c r="M518" t="b">
        <v>0</v>
      </c>
      <c r="N518" t="s">
        <v>67</v>
      </c>
      <c r="O518">
        <f t="shared" si="32"/>
        <v>43</v>
      </c>
      <c r="P518">
        <f t="shared" si="33"/>
        <v>6303.07</v>
      </c>
      <c r="Q518" t="s">
        <v>2049</v>
      </c>
      <c r="R518" t="s">
        <v>2050</v>
      </c>
      <c r="S518" s="7">
        <f t="shared" si="34"/>
        <v>40396.208333333336</v>
      </c>
      <c r="T518" s="7">
        <f t="shared" si="35"/>
        <v>40434.208333333336</v>
      </c>
    </row>
    <row r="519" spans="1:20" x14ac:dyDescent="0.25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>
        <v>1494392400</v>
      </c>
      <c r="L519" t="b">
        <v>0</v>
      </c>
      <c r="M519" t="b">
        <v>0</v>
      </c>
      <c r="N519" t="s">
        <v>16</v>
      </c>
      <c r="O519">
        <f t="shared" si="32"/>
        <v>112</v>
      </c>
      <c r="P519">
        <f t="shared" si="33"/>
        <v>8471.7900000000009</v>
      </c>
      <c r="Q519" t="s">
        <v>2035</v>
      </c>
      <c r="R519" t="s">
        <v>2036</v>
      </c>
      <c r="S519" s="7">
        <f t="shared" si="34"/>
        <v>42860.208333333328</v>
      </c>
      <c r="T519" s="7">
        <f t="shared" si="35"/>
        <v>42865.208333333328</v>
      </c>
    </row>
    <row r="520" spans="1:20" ht="31.5" x14ac:dyDescent="0.25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t="s">
        <v>13</v>
      </c>
      <c r="G520">
        <v>10</v>
      </c>
      <c r="H520" t="s">
        <v>20</v>
      </c>
      <c r="I520" t="s">
        <v>21</v>
      </c>
      <c r="J520">
        <v>1519365600</v>
      </c>
      <c r="K520">
        <v>1519538400</v>
      </c>
      <c r="L520" t="b">
        <v>0</v>
      </c>
      <c r="M520" t="b">
        <v>1</v>
      </c>
      <c r="N520" t="s">
        <v>70</v>
      </c>
      <c r="O520">
        <f t="shared" si="32"/>
        <v>7</v>
      </c>
      <c r="P520">
        <f t="shared" si="33"/>
        <v>6220</v>
      </c>
      <c r="Q520" t="s">
        <v>2043</v>
      </c>
      <c r="R520" t="s">
        <v>2051</v>
      </c>
      <c r="S520" s="7">
        <f t="shared" si="34"/>
        <v>43154.25</v>
      </c>
      <c r="T520" s="7">
        <f t="shared" si="35"/>
        <v>43156.25</v>
      </c>
    </row>
    <row r="521" spans="1:20" x14ac:dyDescent="0.25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>
        <v>1421906400</v>
      </c>
      <c r="L521" t="b">
        <v>0</v>
      </c>
      <c r="M521" t="b">
        <v>1</v>
      </c>
      <c r="N521" t="s">
        <v>22</v>
      </c>
      <c r="O521">
        <f t="shared" si="32"/>
        <v>102</v>
      </c>
      <c r="P521">
        <f t="shared" si="33"/>
        <v>10197.52</v>
      </c>
      <c r="Q521" t="s">
        <v>2037</v>
      </c>
      <c r="R521" t="s">
        <v>2038</v>
      </c>
      <c r="S521" s="7">
        <f t="shared" si="34"/>
        <v>42012.25</v>
      </c>
      <c r="T521" s="7">
        <f t="shared" si="35"/>
        <v>42026.25</v>
      </c>
    </row>
    <row r="522" spans="1:20" x14ac:dyDescent="0.25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>
        <v>1555909200</v>
      </c>
      <c r="L522" t="b">
        <v>0</v>
      </c>
      <c r="M522" t="b">
        <v>0</v>
      </c>
      <c r="N522" t="s">
        <v>32</v>
      </c>
      <c r="O522">
        <f t="shared" si="32"/>
        <v>426</v>
      </c>
      <c r="P522">
        <f t="shared" si="33"/>
        <v>10643.75</v>
      </c>
      <c r="Q522" t="s">
        <v>2041</v>
      </c>
      <c r="R522" t="s">
        <v>2042</v>
      </c>
      <c r="S522" s="7">
        <f t="shared" si="34"/>
        <v>43574.208333333328</v>
      </c>
      <c r="T522" s="7">
        <f t="shared" si="35"/>
        <v>43577.208333333328</v>
      </c>
    </row>
    <row r="523" spans="1:20" x14ac:dyDescent="0.25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>
        <v>1472446800</v>
      </c>
      <c r="L523" t="b">
        <v>0</v>
      </c>
      <c r="M523" t="b">
        <v>1</v>
      </c>
      <c r="N523" t="s">
        <v>52</v>
      </c>
      <c r="O523">
        <f t="shared" si="32"/>
        <v>146</v>
      </c>
      <c r="P523">
        <f t="shared" si="33"/>
        <v>2997.56</v>
      </c>
      <c r="Q523" t="s">
        <v>2043</v>
      </c>
      <c r="R523" t="s">
        <v>2046</v>
      </c>
      <c r="S523" s="7">
        <f t="shared" si="34"/>
        <v>42605.208333333328</v>
      </c>
      <c r="T523" s="7">
        <f t="shared" si="35"/>
        <v>42611.208333333328</v>
      </c>
    </row>
    <row r="524" spans="1:20" ht="31.5" x14ac:dyDescent="0.25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t="s">
        <v>13</v>
      </c>
      <c r="G524">
        <v>191</v>
      </c>
      <c r="H524" t="s">
        <v>20</v>
      </c>
      <c r="I524" t="s">
        <v>21</v>
      </c>
      <c r="J524">
        <v>1341291600</v>
      </c>
      <c r="K524">
        <v>1342328400</v>
      </c>
      <c r="L524" t="b">
        <v>0</v>
      </c>
      <c r="M524" t="b">
        <v>0</v>
      </c>
      <c r="N524" t="s">
        <v>99</v>
      </c>
      <c r="O524">
        <f t="shared" si="32"/>
        <v>32</v>
      </c>
      <c r="P524">
        <f t="shared" si="33"/>
        <v>8580.6299999999992</v>
      </c>
      <c r="Q524" t="s">
        <v>2043</v>
      </c>
      <c r="R524" t="s">
        <v>2054</v>
      </c>
      <c r="S524" s="7">
        <f t="shared" si="34"/>
        <v>41093.208333333336</v>
      </c>
      <c r="T524" s="7">
        <f t="shared" si="35"/>
        <v>41105.208333333336</v>
      </c>
    </row>
    <row r="525" spans="1:20" x14ac:dyDescent="0.25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>
        <v>1268114400</v>
      </c>
      <c r="L525" t="b">
        <v>0</v>
      </c>
      <c r="M525" t="b">
        <v>0</v>
      </c>
      <c r="N525" t="s">
        <v>99</v>
      </c>
      <c r="O525">
        <f t="shared" si="32"/>
        <v>700</v>
      </c>
      <c r="P525">
        <f t="shared" si="33"/>
        <v>7082.02</v>
      </c>
      <c r="Q525" t="s">
        <v>2043</v>
      </c>
      <c r="R525" t="s">
        <v>2054</v>
      </c>
      <c r="S525" s="7">
        <f t="shared" si="34"/>
        <v>40241.25</v>
      </c>
      <c r="T525" s="7">
        <f t="shared" si="35"/>
        <v>40246.25</v>
      </c>
    </row>
    <row r="526" spans="1:20" x14ac:dyDescent="0.25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t="s">
        <v>13</v>
      </c>
      <c r="G526">
        <v>1979</v>
      </c>
      <c r="H526" t="s">
        <v>20</v>
      </c>
      <c r="I526" t="s">
        <v>21</v>
      </c>
      <c r="J526">
        <v>1272258000</v>
      </c>
      <c r="K526">
        <v>1273381200</v>
      </c>
      <c r="L526" t="b">
        <v>0</v>
      </c>
      <c r="M526" t="b">
        <v>0</v>
      </c>
      <c r="N526" t="s">
        <v>32</v>
      </c>
      <c r="O526">
        <f t="shared" si="32"/>
        <v>84</v>
      </c>
      <c r="P526">
        <f t="shared" si="33"/>
        <v>4099.8500000000004</v>
      </c>
      <c r="Q526" t="s">
        <v>2041</v>
      </c>
      <c r="R526" t="s">
        <v>2042</v>
      </c>
      <c r="S526" s="7">
        <f t="shared" si="34"/>
        <v>40294.208333333336</v>
      </c>
      <c r="T526" s="7">
        <f t="shared" si="35"/>
        <v>40307.208333333336</v>
      </c>
    </row>
    <row r="527" spans="1:20" x14ac:dyDescent="0.25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t="s">
        <v>13</v>
      </c>
      <c r="G527">
        <v>63</v>
      </c>
      <c r="H527" t="s">
        <v>20</v>
      </c>
      <c r="I527" t="s">
        <v>21</v>
      </c>
      <c r="J527">
        <v>1290492000</v>
      </c>
      <c r="K527">
        <v>1290837600</v>
      </c>
      <c r="L527" t="b">
        <v>0</v>
      </c>
      <c r="M527" t="b">
        <v>0</v>
      </c>
      <c r="N527" t="s">
        <v>64</v>
      </c>
      <c r="O527">
        <f t="shared" si="32"/>
        <v>84</v>
      </c>
      <c r="P527">
        <f t="shared" si="33"/>
        <v>2806.35</v>
      </c>
      <c r="Q527" t="s">
        <v>2039</v>
      </c>
      <c r="R527" t="s">
        <v>2048</v>
      </c>
      <c r="S527" s="7">
        <f t="shared" si="34"/>
        <v>40505.25</v>
      </c>
      <c r="T527" s="7">
        <f t="shared" si="35"/>
        <v>40509.25</v>
      </c>
    </row>
    <row r="528" spans="1:20" ht="31.5" x14ac:dyDescent="0.25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>
        <v>1454306400</v>
      </c>
      <c r="L528" t="b">
        <v>0</v>
      </c>
      <c r="M528" t="b">
        <v>1</v>
      </c>
      <c r="N528" t="s">
        <v>32</v>
      </c>
      <c r="O528">
        <f t="shared" si="32"/>
        <v>156</v>
      </c>
      <c r="P528">
        <f t="shared" si="33"/>
        <v>8805.44</v>
      </c>
      <c r="Q528" t="s">
        <v>2041</v>
      </c>
      <c r="R528" t="s">
        <v>2042</v>
      </c>
      <c r="S528" s="7">
        <f t="shared" si="34"/>
        <v>42364.25</v>
      </c>
      <c r="T528" s="7">
        <f t="shared" si="35"/>
        <v>42401.25</v>
      </c>
    </row>
    <row r="529" spans="1:20" x14ac:dyDescent="0.25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t="s">
        <v>13</v>
      </c>
      <c r="G529">
        <v>6080</v>
      </c>
      <c r="H529" t="s">
        <v>14</v>
      </c>
      <c r="I529" t="s">
        <v>15</v>
      </c>
      <c r="J529">
        <v>1454652000</v>
      </c>
      <c r="K529">
        <v>1457762400</v>
      </c>
      <c r="L529" t="b">
        <v>0</v>
      </c>
      <c r="M529" t="b">
        <v>0</v>
      </c>
      <c r="N529" t="s">
        <v>70</v>
      </c>
      <c r="O529">
        <f t="shared" si="32"/>
        <v>100</v>
      </c>
      <c r="P529">
        <f t="shared" si="33"/>
        <v>3100</v>
      </c>
      <c r="Q529" t="s">
        <v>2043</v>
      </c>
      <c r="R529" t="s">
        <v>2051</v>
      </c>
      <c r="S529" s="7">
        <f t="shared" si="34"/>
        <v>42405.25</v>
      </c>
      <c r="T529" s="7">
        <f t="shared" si="35"/>
        <v>42441.25</v>
      </c>
    </row>
    <row r="530" spans="1:20" x14ac:dyDescent="0.25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t="s">
        <v>13</v>
      </c>
      <c r="G530">
        <v>80</v>
      </c>
      <c r="H530" t="s">
        <v>39</v>
      </c>
      <c r="I530" t="s">
        <v>40</v>
      </c>
      <c r="J530">
        <v>1385186400</v>
      </c>
      <c r="K530">
        <v>1389074400</v>
      </c>
      <c r="L530" t="b">
        <v>0</v>
      </c>
      <c r="M530" t="b">
        <v>0</v>
      </c>
      <c r="N530" t="s">
        <v>59</v>
      </c>
      <c r="O530">
        <f t="shared" si="32"/>
        <v>80</v>
      </c>
      <c r="P530">
        <f t="shared" si="33"/>
        <v>9033.75</v>
      </c>
      <c r="Q530" t="s">
        <v>2037</v>
      </c>
      <c r="R530" t="s">
        <v>2047</v>
      </c>
      <c r="S530" s="7">
        <f t="shared" si="34"/>
        <v>41601.25</v>
      </c>
      <c r="T530" s="7">
        <f t="shared" si="35"/>
        <v>41646.25</v>
      </c>
    </row>
    <row r="531" spans="1:20" x14ac:dyDescent="0.25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t="s">
        <v>13</v>
      </c>
      <c r="G531">
        <v>9</v>
      </c>
      <c r="H531" t="s">
        <v>20</v>
      </c>
      <c r="I531" t="s">
        <v>21</v>
      </c>
      <c r="J531">
        <v>1399698000</v>
      </c>
      <c r="K531">
        <v>1402117200</v>
      </c>
      <c r="L531" t="b">
        <v>0</v>
      </c>
      <c r="M531" t="b">
        <v>0</v>
      </c>
      <c r="N531" t="s">
        <v>88</v>
      </c>
      <c r="O531">
        <f t="shared" si="32"/>
        <v>11</v>
      </c>
      <c r="P531">
        <f t="shared" si="33"/>
        <v>6377.78</v>
      </c>
      <c r="Q531" t="s">
        <v>2052</v>
      </c>
      <c r="R531" t="s">
        <v>2053</v>
      </c>
      <c r="S531" s="7">
        <f t="shared" si="34"/>
        <v>41769.208333333336</v>
      </c>
      <c r="T531" s="7">
        <f t="shared" si="35"/>
        <v>41797.208333333336</v>
      </c>
    </row>
    <row r="532" spans="1:20" x14ac:dyDescent="0.25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t="s">
        <v>13</v>
      </c>
      <c r="G532">
        <v>1784</v>
      </c>
      <c r="H532" t="s">
        <v>20</v>
      </c>
      <c r="I532" t="s">
        <v>21</v>
      </c>
      <c r="J532">
        <v>1283230800</v>
      </c>
      <c r="K532">
        <v>1284440400</v>
      </c>
      <c r="L532" t="b">
        <v>0</v>
      </c>
      <c r="M532" t="b">
        <v>1</v>
      </c>
      <c r="N532" t="s">
        <v>118</v>
      </c>
      <c r="O532">
        <f t="shared" si="32"/>
        <v>92</v>
      </c>
      <c r="P532">
        <f t="shared" si="33"/>
        <v>5399.55</v>
      </c>
      <c r="Q532" t="s">
        <v>2049</v>
      </c>
      <c r="R532" t="s">
        <v>2055</v>
      </c>
      <c r="S532" s="7">
        <f t="shared" si="34"/>
        <v>40421.208333333336</v>
      </c>
      <c r="T532" s="7">
        <f t="shared" si="35"/>
        <v>40435.208333333336</v>
      </c>
    </row>
    <row r="533" spans="1:20" ht="31.5" x14ac:dyDescent="0.25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t="s">
        <v>46</v>
      </c>
      <c r="G533">
        <v>3640</v>
      </c>
      <c r="H533" t="s">
        <v>97</v>
      </c>
      <c r="I533" t="s">
        <v>98</v>
      </c>
      <c r="J533">
        <v>1384149600</v>
      </c>
      <c r="K533">
        <v>1388988000</v>
      </c>
      <c r="L533" t="b">
        <v>0</v>
      </c>
      <c r="M533" t="b">
        <v>0</v>
      </c>
      <c r="N533" t="s">
        <v>88</v>
      </c>
      <c r="O533">
        <f t="shared" si="32"/>
        <v>96</v>
      </c>
      <c r="P533">
        <f t="shared" si="33"/>
        <v>4899.3999999999996</v>
      </c>
      <c r="Q533" t="s">
        <v>2052</v>
      </c>
      <c r="R533" t="s">
        <v>2053</v>
      </c>
      <c r="S533" s="7">
        <f t="shared" si="34"/>
        <v>41589.25</v>
      </c>
      <c r="T533" s="7">
        <f t="shared" si="35"/>
        <v>41645.25</v>
      </c>
    </row>
    <row r="534" spans="1:20" x14ac:dyDescent="0.25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t="s">
        <v>19</v>
      </c>
      <c r="G534">
        <v>126</v>
      </c>
      <c r="H534" t="s">
        <v>14</v>
      </c>
      <c r="I534" t="s">
        <v>15</v>
      </c>
      <c r="J534">
        <v>1516860000</v>
      </c>
      <c r="K534">
        <v>1516946400</v>
      </c>
      <c r="L534" t="b">
        <v>0</v>
      </c>
      <c r="M534" t="b">
        <v>0</v>
      </c>
      <c r="N534" t="s">
        <v>32</v>
      </c>
      <c r="O534">
        <f t="shared" si="32"/>
        <v>503</v>
      </c>
      <c r="P534">
        <f t="shared" si="33"/>
        <v>6385.71</v>
      </c>
      <c r="Q534" t="s">
        <v>2041</v>
      </c>
      <c r="R534" t="s">
        <v>2042</v>
      </c>
      <c r="S534" s="7">
        <f t="shared" si="34"/>
        <v>43125.25</v>
      </c>
      <c r="T534" s="7">
        <f t="shared" si="35"/>
        <v>43126.25</v>
      </c>
    </row>
    <row r="535" spans="1:20" x14ac:dyDescent="0.25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t="s">
        <v>19</v>
      </c>
      <c r="G535">
        <v>2218</v>
      </c>
      <c r="H535" t="s">
        <v>39</v>
      </c>
      <c r="I535" t="s">
        <v>40</v>
      </c>
      <c r="J535">
        <v>1374642000</v>
      </c>
      <c r="K535">
        <v>1377752400</v>
      </c>
      <c r="L535" t="b">
        <v>0</v>
      </c>
      <c r="M535" t="b">
        <v>0</v>
      </c>
      <c r="N535" t="s">
        <v>59</v>
      </c>
      <c r="O535">
        <f t="shared" si="32"/>
        <v>159</v>
      </c>
      <c r="P535">
        <f t="shared" si="33"/>
        <v>8299.64</v>
      </c>
      <c r="Q535" t="s">
        <v>2037</v>
      </c>
      <c r="R535" t="s">
        <v>2047</v>
      </c>
      <c r="S535" s="7">
        <f t="shared" si="34"/>
        <v>41479.208333333336</v>
      </c>
      <c r="T535" s="7">
        <f t="shared" si="35"/>
        <v>41515.208333333336</v>
      </c>
    </row>
    <row r="536" spans="1:20" x14ac:dyDescent="0.25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t="s">
        <v>13</v>
      </c>
      <c r="G536">
        <v>243</v>
      </c>
      <c r="H536" t="s">
        <v>20</v>
      </c>
      <c r="I536" t="s">
        <v>21</v>
      </c>
      <c r="J536">
        <v>1534482000</v>
      </c>
      <c r="K536">
        <v>1534568400</v>
      </c>
      <c r="L536" t="b">
        <v>0</v>
      </c>
      <c r="M536" t="b">
        <v>1</v>
      </c>
      <c r="N536" t="s">
        <v>52</v>
      </c>
      <c r="O536">
        <f t="shared" si="32"/>
        <v>15</v>
      </c>
      <c r="P536">
        <f t="shared" si="33"/>
        <v>5508.23</v>
      </c>
      <c r="Q536" t="s">
        <v>2043</v>
      </c>
      <c r="R536" t="s">
        <v>2046</v>
      </c>
      <c r="S536" s="7">
        <f t="shared" si="34"/>
        <v>43329.208333333328</v>
      </c>
      <c r="T536" s="7">
        <f t="shared" si="35"/>
        <v>43330.208333333328</v>
      </c>
    </row>
    <row r="537" spans="1:20" x14ac:dyDescent="0.25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t="s">
        <v>19</v>
      </c>
      <c r="G537">
        <v>202</v>
      </c>
      <c r="H537" t="s">
        <v>106</v>
      </c>
      <c r="I537" t="s">
        <v>107</v>
      </c>
      <c r="J537">
        <v>1528434000</v>
      </c>
      <c r="K537">
        <v>1528606800</v>
      </c>
      <c r="L537" t="b">
        <v>0</v>
      </c>
      <c r="M537" t="b">
        <v>1</v>
      </c>
      <c r="N537" t="s">
        <v>32</v>
      </c>
      <c r="O537">
        <f t="shared" si="32"/>
        <v>482</v>
      </c>
      <c r="P537">
        <f t="shared" si="33"/>
        <v>6204.46</v>
      </c>
      <c r="Q537" t="s">
        <v>2041</v>
      </c>
      <c r="R537" t="s">
        <v>2042</v>
      </c>
      <c r="S537" s="7">
        <f t="shared" si="34"/>
        <v>43259.208333333328</v>
      </c>
      <c r="T537" s="7">
        <f t="shared" si="35"/>
        <v>43261.208333333328</v>
      </c>
    </row>
    <row r="538" spans="1:20" x14ac:dyDescent="0.25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t="s">
        <v>19</v>
      </c>
      <c r="G538">
        <v>140</v>
      </c>
      <c r="H538" t="s">
        <v>106</v>
      </c>
      <c r="I538" t="s">
        <v>107</v>
      </c>
      <c r="J538">
        <v>1282626000</v>
      </c>
      <c r="K538">
        <v>1284872400</v>
      </c>
      <c r="L538" t="b">
        <v>0</v>
      </c>
      <c r="M538" t="b">
        <v>0</v>
      </c>
      <c r="N538" t="s">
        <v>118</v>
      </c>
      <c r="O538">
        <f t="shared" si="32"/>
        <v>150</v>
      </c>
      <c r="P538">
        <f t="shared" si="33"/>
        <v>10497.86</v>
      </c>
      <c r="Q538" t="s">
        <v>2049</v>
      </c>
      <c r="R538" t="s">
        <v>2055</v>
      </c>
      <c r="S538" s="7">
        <f t="shared" si="34"/>
        <v>40414.208333333336</v>
      </c>
      <c r="T538" s="7">
        <f t="shared" si="35"/>
        <v>40440.208333333336</v>
      </c>
    </row>
    <row r="539" spans="1:20" x14ac:dyDescent="0.25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t="s">
        <v>19</v>
      </c>
      <c r="G539">
        <v>1052</v>
      </c>
      <c r="H539" t="s">
        <v>35</v>
      </c>
      <c r="I539" t="s">
        <v>36</v>
      </c>
      <c r="J539">
        <v>1535605200</v>
      </c>
      <c r="K539">
        <v>1537592400</v>
      </c>
      <c r="L539" t="b">
        <v>1</v>
      </c>
      <c r="M539" t="b">
        <v>1</v>
      </c>
      <c r="N539" t="s">
        <v>41</v>
      </c>
      <c r="O539">
        <f t="shared" si="32"/>
        <v>117</v>
      </c>
      <c r="P539">
        <f t="shared" si="33"/>
        <v>9404.4699999999993</v>
      </c>
      <c r="Q539" t="s">
        <v>2043</v>
      </c>
      <c r="R539" t="s">
        <v>2044</v>
      </c>
      <c r="S539" s="7">
        <f t="shared" si="34"/>
        <v>43342.208333333328</v>
      </c>
      <c r="T539" s="7">
        <f t="shared" si="35"/>
        <v>43365.208333333328</v>
      </c>
    </row>
    <row r="540" spans="1:20" x14ac:dyDescent="0.25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t="s">
        <v>13</v>
      </c>
      <c r="G540">
        <v>1296</v>
      </c>
      <c r="H540" t="s">
        <v>20</v>
      </c>
      <c r="I540" t="s">
        <v>21</v>
      </c>
      <c r="J540">
        <v>1379826000</v>
      </c>
      <c r="K540">
        <v>1381208400</v>
      </c>
      <c r="L540" t="b">
        <v>0</v>
      </c>
      <c r="M540" t="b">
        <v>0</v>
      </c>
      <c r="N540" t="s">
        <v>291</v>
      </c>
      <c r="O540">
        <f t="shared" si="32"/>
        <v>38</v>
      </c>
      <c r="P540">
        <f t="shared" si="33"/>
        <v>4400.7700000000004</v>
      </c>
      <c r="Q540" t="s">
        <v>2052</v>
      </c>
      <c r="R540" t="s">
        <v>2063</v>
      </c>
      <c r="S540" s="7">
        <f t="shared" si="34"/>
        <v>41539.208333333336</v>
      </c>
      <c r="T540" s="7">
        <f t="shared" si="35"/>
        <v>41555.208333333336</v>
      </c>
    </row>
    <row r="541" spans="1:20" x14ac:dyDescent="0.25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t="s">
        <v>13</v>
      </c>
      <c r="G541">
        <v>77</v>
      </c>
      <c r="H541" t="s">
        <v>20</v>
      </c>
      <c r="I541" t="s">
        <v>21</v>
      </c>
      <c r="J541">
        <v>1561957200</v>
      </c>
      <c r="K541">
        <v>1562475600</v>
      </c>
      <c r="L541" t="b">
        <v>0</v>
      </c>
      <c r="M541" t="b">
        <v>1</v>
      </c>
      <c r="N541" t="s">
        <v>16</v>
      </c>
      <c r="O541">
        <f t="shared" si="32"/>
        <v>73</v>
      </c>
      <c r="P541">
        <f t="shared" si="33"/>
        <v>9246.75</v>
      </c>
      <c r="Q541" t="s">
        <v>2035</v>
      </c>
      <c r="R541" t="s">
        <v>2036</v>
      </c>
      <c r="S541" s="7">
        <f t="shared" si="34"/>
        <v>43647.208333333328</v>
      </c>
      <c r="T541" s="7">
        <f t="shared" si="35"/>
        <v>43653.208333333328</v>
      </c>
    </row>
    <row r="542" spans="1:20" x14ac:dyDescent="0.25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>
        <v>1527397200</v>
      </c>
      <c r="L542" t="b">
        <v>0</v>
      </c>
      <c r="M542" t="b">
        <v>0</v>
      </c>
      <c r="N542" t="s">
        <v>121</v>
      </c>
      <c r="O542">
        <f t="shared" si="32"/>
        <v>266</v>
      </c>
      <c r="P542">
        <f t="shared" si="33"/>
        <v>5707.29</v>
      </c>
      <c r="Q542" t="s">
        <v>2056</v>
      </c>
      <c r="R542" t="s">
        <v>2057</v>
      </c>
      <c r="S542" s="7">
        <f t="shared" si="34"/>
        <v>43225.208333333328</v>
      </c>
      <c r="T542" s="7">
        <f t="shared" si="35"/>
        <v>43247.208333333328</v>
      </c>
    </row>
    <row r="543" spans="1:20" x14ac:dyDescent="0.25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t="s">
        <v>13</v>
      </c>
      <c r="G543">
        <v>395</v>
      </c>
      <c r="H543" t="s">
        <v>106</v>
      </c>
      <c r="I543" t="s">
        <v>107</v>
      </c>
      <c r="J543">
        <v>1433912400</v>
      </c>
      <c r="K543">
        <v>1436158800</v>
      </c>
      <c r="L543" t="b">
        <v>0</v>
      </c>
      <c r="M543" t="b">
        <v>0</v>
      </c>
      <c r="N543" t="s">
        <v>291</v>
      </c>
      <c r="O543">
        <f t="shared" si="32"/>
        <v>24</v>
      </c>
      <c r="P543">
        <f t="shared" si="33"/>
        <v>10907.85</v>
      </c>
      <c r="Q543" t="s">
        <v>2052</v>
      </c>
      <c r="R543" t="s">
        <v>2063</v>
      </c>
      <c r="S543" s="7">
        <f t="shared" si="34"/>
        <v>42165.208333333328</v>
      </c>
      <c r="T543" s="7">
        <f t="shared" si="35"/>
        <v>42191.208333333328</v>
      </c>
    </row>
    <row r="544" spans="1:20" x14ac:dyDescent="0.25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t="s">
        <v>13</v>
      </c>
      <c r="G544">
        <v>49</v>
      </c>
      <c r="H544" t="s">
        <v>39</v>
      </c>
      <c r="I544" t="s">
        <v>40</v>
      </c>
      <c r="J544">
        <v>1453442400</v>
      </c>
      <c r="K544">
        <v>1456034400</v>
      </c>
      <c r="L544" t="b">
        <v>0</v>
      </c>
      <c r="M544" t="b">
        <v>0</v>
      </c>
      <c r="N544" t="s">
        <v>59</v>
      </c>
      <c r="O544">
        <f t="shared" si="32"/>
        <v>3</v>
      </c>
      <c r="P544">
        <f t="shared" si="33"/>
        <v>3938.78</v>
      </c>
      <c r="Q544" t="s">
        <v>2037</v>
      </c>
      <c r="R544" t="s">
        <v>2047</v>
      </c>
      <c r="S544" s="7">
        <f t="shared" si="34"/>
        <v>42391.25</v>
      </c>
      <c r="T544" s="7">
        <f t="shared" si="35"/>
        <v>42421.25</v>
      </c>
    </row>
    <row r="545" spans="1:20" x14ac:dyDescent="0.25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t="s">
        <v>13</v>
      </c>
      <c r="G545">
        <v>180</v>
      </c>
      <c r="H545" t="s">
        <v>20</v>
      </c>
      <c r="I545" t="s">
        <v>21</v>
      </c>
      <c r="J545">
        <v>1378875600</v>
      </c>
      <c r="K545">
        <v>1380171600</v>
      </c>
      <c r="L545" t="b">
        <v>0</v>
      </c>
      <c r="M545" t="b">
        <v>0</v>
      </c>
      <c r="N545" t="s">
        <v>88</v>
      </c>
      <c r="O545">
        <f t="shared" si="32"/>
        <v>16</v>
      </c>
      <c r="P545">
        <f t="shared" si="33"/>
        <v>7702.22</v>
      </c>
      <c r="Q545" t="s">
        <v>2052</v>
      </c>
      <c r="R545" t="s">
        <v>2053</v>
      </c>
      <c r="S545" s="7">
        <f t="shared" si="34"/>
        <v>41528.208333333336</v>
      </c>
      <c r="T545" s="7">
        <f t="shared" si="35"/>
        <v>41543.208333333336</v>
      </c>
    </row>
    <row r="546" spans="1:20" ht="31.5" x14ac:dyDescent="0.25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>
        <v>1453356000</v>
      </c>
      <c r="L546" t="b">
        <v>0</v>
      </c>
      <c r="M546" t="b">
        <v>0</v>
      </c>
      <c r="N546" t="s">
        <v>22</v>
      </c>
      <c r="O546">
        <f t="shared" si="32"/>
        <v>277</v>
      </c>
      <c r="P546">
        <f t="shared" si="33"/>
        <v>9216.67</v>
      </c>
      <c r="Q546" t="s">
        <v>2037</v>
      </c>
      <c r="R546" t="s">
        <v>2038</v>
      </c>
      <c r="S546" s="7">
        <f t="shared" si="34"/>
        <v>42377.25</v>
      </c>
      <c r="T546" s="7">
        <f t="shared" si="35"/>
        <v>42390.25</v>
      </c>
    </row>
    <row r="547" spans="1:20" x14ac:dyDescent="0.25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t="s">
        <v>13</v>
      </c>
      <c r="G547">
        <v>2690</v>
      </c>
      <c r="H547" t="s">
        <v>20</v>
      </c>
      <c r="I547" t="s">
        <v>21</v>
      </c>
      <c r="J547">
        <v>1577253600</v>
      </c>
      <c r="K547">
        <v>1578981600</v>
      </c>
      <c r="L547" t="b">
        <v>0</v>
      </c>
      <c r="M547" t="b">
        <v>0</v>
      </c>
      <c r="N547" t="s">
        <v>32</v>
      </c>
      <c r="O547">
        <f t="shared" si="32"/>
        <v>89</v>
      </c>
      <c r="P547">
        <f t="shared" si="33"/>
        <v>6100.71</v>
      </c>
      <c r="Q547" t="s">
        <v>2041</v>
      </c>
      <c r="R547" t="s">
        <v>2042</v>
      </c>
      <c r="S547" s="7">
        <f t="shared" si="34"/>
        <v>43824.25</v>
      </c>
      <c r="T547" s="7">
        <f t="shared" si="35"/>
        <v>43844.25</v>
      </c>
    </row>
    <row r="548" spans="1:20" x14ac:dyDescent="0.25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>
        <v>1537419600</v>
      </c>
      <c r="L548" t="b">
        <v>0</v>
      </c>
      <c r="M548" t="b">
        <v>1</v>
      </c>
      <c r="N548" t="s">
        <v>32</v>
      </c>
      <c r="O548">
        <f t="shared" si="32"/>
        <v>164</v>
      </c>
      <c r="P548">
        <f t="shared" si="33"/>
        <v>7806.82</v>
      </c>
      <c r="Q548" t="s">
        <v>2041</v>
      </c>
      <c r="R548" t="s">
        <v>2042</v>
      </c>
      <c r="S548" s="7">
        <f t="shared" si="34"/>
        <v>43360.208333333328</v>
      </c>
      <c r="T548" s="7">
        <f t="shared" si="35"/>
        <v>43363.208333333328</v>
      </c>
    </row>
    <row r="549" spans="1:20" x14ac:dyDescent="0.25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>
        <v>1423202400</v>
      </c>
      <c r="L549" t="b">
        <v>0</v>
      </c>
      <c r="M549" t="b">
        <v>0</v>
      </c>
      <c r="N549" t="s">
        <v>52</v>
      </c>
      <c r="O549">
        <f t="shared" si="32"/>
        <v>969</v>
      </c>
      <c r="P549">
        <f t="shared" si="33"/>
        <v>8075</v>
      </c>
      <c r="Q549" t="s">
        <v>2043</v>
      </c>
      <c r="R549" t="s">
        <v>2046</v>
      </c>
      <c r="S549" s="7">
        <f t="shared" si="34"/>
        <v>42029.25</v>
      </c>
      <c r="T549" s="7">
        <f t="shared" si="35"/>
        <v>42041.25</v>
      </c>
    </row>
    <row r="550" spans="1:20" x14ac:dyDescent="0.25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>
        <v>1460610000</v>
      </c>
      <c r="L550" t="b">
        <v>0</v>
      </c>
      <c r="M550" t="b">
        <v>0</v>
      </c>
      <c r="N550" t="s">
        <v>32</v>
      </c>
      <c r="O550">
        <f t="shared" si="32"/>
        <v>271</v>
      </c>
      <c r="P550">
        <f t="shared" si="33"/>
        <v>5999.13</v>
      </c>
      <c r="Q550" t="s">
        <v>2041</v>
      </c>
      <c r="R550" t="s">
        <v>2042</v>
      </c>
      <c r="S550" s="7">
        <f t="shared" si="34"/>
        <v>42461.208333333328</v>
      </c>
      <c r="T550" s="7">
        <f t="shared" si="35"/>
        <v>42474.208333333328</v>
      </c>
    </row>
    <row r="551" spans="1:20" ht="31.5" x14ac:dyDescent="0.25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>
        <v>1370494800</v>
      </c>
      <c r="L551" t="b">
        <v>0</v>
      </c>
      <c r="M551" t="b">
        <v>0</v>
      </c>
      <c r="N551" t="s">
        <v>64</v>
      </c>
      <c r="O551">
        <f t="shared" si="32"/>
        <v>284</v>
      </c>
      <c r="P551">
        <f t="shared" si="33"/>
        <v>11003.02</v>
      </c>
      <c r="Q551" t="s">
        <v>2039</v>
      </c>
      <c r="R551" t="s">
        <v>2048</v>
      </c>
      <c r="S551" s="7">
        <f t="shared" si="34"/>
        <v>41422.208333333336</v>
      </c>
      <c r="T551" s="7">
        <f t="shared" si="35"/>
        <v>41431.208333333336</v>
      </c>
    </row>
    <row r="552" spans="1:20" ht="31.5" x14ac:dyDescent="0.25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t="s">
        <v>73</v>
      </c>
      <c r="G552">
        <v>1</v>
      </c>
      <c r="H552" t="s">
        <v>97</v>
      </c>
      <c r="I552" t="s">
        <v>98</v>
      </c>
      <c r="J552">
        <v>1330495200</v>
      </c>
      <c r="K552">
        <v>1332306000</v>
      </c>
      <c r="L552" t="b">
        <v>0</v>
      </c>
      <c r="M552" t="b">
        <v>0</v>
      </c>
      <c r="N552" t="s">
        <v>59</v>
      </c>
      <c r="O552">
        <f t="shared" si="32"/>
        <v>4</v>
      </c>
      <c r="P552">
        <f t="shared" si="33"/>
        <v>400</v>
      </c>
      <c r="Q552" t="s">
        <v>2037</v>
      </c>
      <c r="R552" t="s">
        <v>2047</v>
      </c>
      <c r="S552" s="7">
        <f t="shared" si="34"/>
        <v>40968.25</v>
      </c>
      <c r="T552" s="7">
        <f t="shared" si="35"/>
        <v>40989.208333333336</v>
      </c>
    </row>
    <row r="553" spans="1:20" x14ac:dyDescent="0.25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t="s">
        <v>13</v>
      </c>
      <c r="G553">
        <v>2779</v>
      </c>
      <c r="H553" t="s">
        <v>25</v>
      </c>
      <c r="I553" t="s">
        <v>26</v>
      </c>
      <c r="J553">
        <v>1419055200</v>
      </c>
      <c r="K553">
        <v>1422511200</v>
      </c>
      <c r="L553" t="b">
        <v>0</v>
      </c>
      <c r="M553" t="b">
        <v>1</v>
      </c>
      <c r="N553" t="s">
        <v>27</v>
      </c>
      <c r="O553">
        <f t="shared" si="32"/>
        <v>59</v>
      </c>
      <c r="P553">
        <f t="shared" si="33"/>
        <v>3799.86</v>
      </c>
      <c r="Q553" t="s">
        <v>2039</v>
      </c>
      <c r="R553" t="s">
        <v>2040</v>
      </c>
      <c r="S553" s="7">
        <f t="shared" si="34"/>
        <v>41993.25</v>
      </c>
      <c r="T553" s="7">
        <f t="shared" si="35"/>
        <v>42033.25</v>
      </c>
    </row>
    <row r="554" spans="1:20" x14ac:dyDescent="0.25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t="s">
        <v>13</v>
      </c>
      <c r="G554">
        <v>92</v>
      </c>
      <c r="H554" t="s">
        <v>20</v>
      </c>
      <c r="I554" t="s">
        <v>21</v>
      </c>
      <c r="J554">
        <v>1480140000</v>
      </c>
      <c r="K554">
        <v>1480312800</v>
      </c>
      <c r="L554" t="b">
        <v>0</v>
      </c>
      <c r="M554" t="b">
        <v>0</v>
      </c>
      <c r="N554" t="s">
        <v>32</v>
      </c>
      <c r="O554">
        <f t="shared" si="32"/>
        <v>99</v>
      </c>
      <c r="P554">
        <f t="shared" si="33"/>
        <v>9636.9599999999991</v>
      </c>
      <c r="Q554" t="s">
        <v>2041</v>
      </c>
      <c r="R554" t="s">
        <v>2042</v>
      </c>
      <c r="S554" s="7">
        <f t="shared" si="34"/>
        <v>42700.25</v>
      </c>
      <c r="T554" s="7">
        <f t="shared" si="35"/>
        <v>42702.25</v>
      </c>
    </row>
    <row r="555" spans="1:20" ht="31.5" x14ac:dyDescent="0.25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t="s">
        <v>13</v>
      </c>
      <c r="G555">
        <v>1028</v>
      </c>
      <c r="H555" t="s">
        <v>20</v>
      </c>
      <c r="I555" t="s">
        <v>21</v>
      </c>
      <c r="J555">
        <v>1293948000</v>
      </c>
      <c r="K555">
        <v>1294034400</v>
      </c>
      <c r="L555" t="b">
        <v>0</v>
      </c>
      <c r="M555" t="b">
        <v>0</v>
      </c>
      <c r="N555" t="s">
        <v>22</v>
      </c>
      <c r="O555">
        <f t="shared" si="32"/>
        <v>44</v>
      </c>
      <c r="P555">
        <f t="shared" si="33"/>
        <v>7297.86</v>
      </c>
      <c r="Q555" t="s">
        <v>2037</v>
      </c>
      <c r="R555" t="s">
        <v>2038</v>
      </c>
      <c r="S555" s="7">
        <f t="shared" si="34"/>
        <v>40545.25</v>
      </c>
      <c r="T555" s="7">
        <f t="shared" si="35"/>
        <v>40546.25</v>
      </c>
    </row>
    <row r="556" spans="1:20" ht="31.5" x14ac:dyDescent="0.25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t="s">
        <v>19</v>
      </c>
      <c r="G556">
        <v>554</v>
      </c>
      <c r="H556" t="s">
        <v>14</v>
      </c>
      <c r="I556" t="s">
        <v>15</v>
      </c>
      <c r="J556">
        <v>1482127200</v>
      </c>
      <c r="K556">
        <v>1482645600</v>
      </c>
      <c r="L556" t="b">
        <v>0</v>
      </c>
      <c r="M556" t="b">
        <v>0</v>
      </c>
      <c r="N556" t="s">
        <v>59</v>
      </c>
      <c r="O556">
        <f t="shared" si="32"/>
        <v>152</v>
      </c>
      <c r="P556">
        <f t="shared" si="33"/>
        <v>2600.7199999999998</v>
      </c>
      <c r="Q556" t="s">
        <v>2037</v>
      </c>
      <c r="R556" t="s">
        <v>2047</v>
      </c>
      <c r="S556" s="7">
        <f t="shared" si="34"/>
        <v>42723.25</v>
      </c>
      <c r="T556" s="7">
        <f t="shared" si="35"/>
        <v>42729.25</v>
      </c>
    </row>
    <row r="557" spans="1:20" x14ac:dyDescent="0.25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t="s">
        <v>19</v>
      </c>
      <c r="G557">
        <v>135</v>
      </c>
      <c r="H557" t="s">
        <v>35</v>
      </c>
      <c r="I557" t="s">
        <v>36</v>
      </c>
      <c r="J557">
        <v>1396414800</v>
      </c>
      <c r="K557">
        <v>1399093200</v>
      </c>
      <c r="L557" t="b">
        <v>0</v>
      </c>
      <c r="M557" t="b">
        <v>0</v>
      </c>
      <c r="N557" t="s">
        <v>22</v>
      </c>
      <c r="O557">
        <f t="shared" si="32"/>
        <v>224</v>
      </c>
      <c r="P557">
        <f t="shared" si="33"/>
        <v>10436.299999999999</v>
      </c>
      <c r="Q557" t="s">
        <v>2037</v>
      </c>
      <c r="R557" t="s">
        <v>2038</v>
      </c>
      <c r="S557" s="7">
        <f t="shared" si="34"/>
        <v>41731.208333333336</v>
      </c>
      <c r="T557" s="7">
        <f t="shared" si="35"/>
        <v>41762.208333333336</v>
      </c>
    </row>
    <row r="558" spans="1:20" x14ac:dyDescent="0.25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>
        <v>1315890000</v>
      </c>
      <c r="L558" t="b">
        <v>0</v>
      </c>
      <c r="M558" t="b">
        <v>1</v>
      </c>
      <c r="N558" t="s">
        <v>205</v>
      </c>
      <c r="O558">
        <f t="shared" si="32"/>
        <v>240</v>
      </c>
      <c r="P558">
        <f t="shared" si="33"/>
        <v>10218.85</v>
      </c>
      <c r="Q558" t="s">
        <v>2049</v>
      </c>
      <c r="R558" t="s">
        <v>2061</v>
      </c>
      <c r="S558" s="7">
        <f t="shared" si="34"/>
        <v>40792.208333333336</v>
      </c>
      <c r="T558" s="7">
        <f t="shared" si="35"/>
        <v>40799.208333333336</v>
      </c>
    </row>
    <row r="559" spans="1:20" x14ac:dyDescent="0.25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>
        <v>1444021200</v>
      </c>
      <c r="L559" t="b">
        <v>0</v>
      </c>
      <c r="M559" t="b">
        <v>1</v>
      </c>
      <c r="N559" t="s">
        <v>473</v>
      </c>
      <c r="O559">
        <f t="shared" si="32"/>
        <v>199</v>
      </c>
      <c r="P559">
        <f t="shared" si="33"/>
        <v>5411.76</v>
      </c>
      <c r="Q559" t="s">
        <v>2043</v>
      </c>
      <c r="R559" t="s">
        <v>2065</v>
      </c>
      <c r="S559" s="7">
        <f t="shared" si="34"/>
        <v>42279.208333333328</v>
      </c>
      <c r="T559" s="7">
        <f t="shared" si="35"/>
        <v>42282.208333333328</v>
      </c>
    </row>
    <row r="560" spans="1:20" x14ac:dyDescent="0.25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>
        <v>1460005200</v>
      </c>
      <c r="L560" t="b">
        <v>0</v>
      </c>
      <c r="M560" t="b">
        <v>0</v>
      </c>
      <c r="N560" t="s">
        <v>32</v>
      </c>
      <c r="O560">
        <f t="shared" si="32"/>
        <v>137</v>
      </c>
      <c r="P560">
        <f t="shared" si="33"/>
        <v>6322.22</v>
      </c>
      <c r="Q560" t="s">
        <v>2041</v>
      </c>
      <c r="R560" t="s">
        <v>2042</v>
      </c>
      <c r="S560" s="7">
        <f t="shared" si="34"/>
        <v>42424.25</v>
      </c>
      <c r="T560" s="7">
        <f t="shared" si="35"/>
        <v>42467.208333333328</v>
      </c>
    </row>
    <row r="561" spans="1:20" x14ac:dyDescent="0.25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>
        <v>1470718800</v>
      </c>
      <c r="L561" t="b">
        <v>0</v>
      </c>
      <c r="M561" t="b">
        <v>0</v>
      </c>
      <c r="N561" t="s">
        <v>32</v>
      </c>
      <c r="O561">
        <f t="shared" si="32"/>
        <v>101</v>
      </c>
      <c r="P561">
        <f t="shared" si="33"/>
        <v>10403.23</v>
      </c>
      <c r="Q561" t="s">
        <v>2041</v>
      </c>
      <c r="R561" t="s">
        <v>2042</v>
      </c>
      <c r="S561" s="7">
        <f t="shared" si="34"/>
        <v>42584.208333333328</v>
      </c>
      <c r="T561" s="7">
        <f t="shared" si="35"/>
        <v>42591.208333333328</v>
      </c>
    </row>
    <row r="562" spans="1:20" x14ac:dyDescent="0.25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>
        <v>1325052000</v>
      </c>
      <c r="L562" t="b">
        <v>0</v>
      </c>
      <c r="M562" t="b">
        <v>0</v>
      </c>
      <c r="N562" t="s">
        <v>70</v>
      </c>
      <c r="O562">
        <f t="shared" si="32"/>
        <v>794</v>
      </c>
      <c r="P562">
        <f t="shared" si="33"/>
        <v>4999.43</v>
      </c>
      <c r="Q562" t="s">
        <v>2043</v>
      </c>
      <c r="R562" t="s">
        <v>2051</v>
      </c>
      <c r="S562" s="7">
        <f t="shared" si="34"/>
        <v>40865.25</v>
      </c>
      <c r="T562" s="7">
        <f t="shared" si="35"/>
        <v>40905.25</v>
      </c>
    </row>
    <row r="563" spans="1:20" x14ac:dyDescent="0.25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t="s">
        <v>19</v>
      </c>
      <c r="G563">
        <v>198</v>
      </c>
      <c r="H563" t="s">
        <v>97</v>
      </c>
      <c r="I563" t="s">
        <v>98</v>
      </c>
      <c r="J563">
        <v>1318827600</v>
      </c>
      <c r="K563">
        <v>1319000400</v>
      </c>
      <c r="L563" t="b">
        <v>0</v>
      </c>
      <c r="M563" t="b">
        <v>0</v>
      </c>
      <c r="N563" t="s">
        <v>32</v>
      </c>
      <c r="O563">
        <f t="shared" si="32"/>
        <v>370</v>
      </c>
      <c r="P563">
        <f t="shared" si="33"/>
        <v>5601.52</v>
      </c>
      <c r="Q563" t="s">
        <v>2041</v>
      </c>
      <c r="R563" t="s">
        <v>2042</v>
      </c>
      <c r="S563" s="7">
        <f t="shared" si="34"/>
        <v>40833.208333333336</v>
      </c>
      <c r="T563" s="7">
        <f t="shared" si="35"/>
        <v>40835.208333333336</v>
      </c>
    </row>
    <row r="564" spans="1:20" ht="31.5" x14ac:dyDescent="0.25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t="s">
        <v>13</v>
      </c>
      <c r="G564">
        <v>26</v>
      </c>
      <c r="H564" t="s">
        <v>97</v>
      </c>
      <c r="I564" t="s">
        <v>98</v>
      </c>
      <c r="J564">
        <v>1552366800</v>
      </c>
      <c r="K564">
        <v>1552539600</v>
      </c>
      <c r="L564" t="b">
        <v>0</v>
      </c>
      <c r="M564" t="b">
        <v>0</v>
      </c>
      <c r="N564" t="s">
        <v>22</v>
      </c>
      <c r="O564">
        <f t="shared" si="32"/>
        <v>13</v>
      </c>
      <c r="P564">
        <f t="shared" si="33"/>
        <v>4880.7700000000004</v>
      </c>
      <c r="Q564" t="s">
        <v>2037</v>
      </c>
      <c r="R564" t="s">
        <v>2038</v>
      </c>
      <c r="S564" s="7">
        <f t="shared" si="34"/>
        <v>43536.208333333328</v>
      </c>
      <c r="T564" s="7">
        <f t="shared" si="35"/>
        <v>43538.208333333328</v>
      </c>
    </row>
    <row r="565" spans="1:20" x14ac:dyDescent="0.25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t="s">
        <v>19</v>
      </c>
      <c r="G565">
        <v>85</v>
      </c>
      <c r="H565" t="s">
        <v>25</v>
      </c>
      <c r="I565" t="s">
        <v>26</v>
      </c>
      <c r="J565">
        <v>1542088800</v>
      </c>
      <c r="K565">
        <v>1543816800</v>
      </c>
      <c r="L565" t="b">
        <v>0</v>
      </c>
      <c r="M565" t="b">
        <v>0</v>
      </c>
      <c r="N565" t="s">
        <v>41</v>
      </c>
      <c r="O565">
        <f t="shared" si="32"/>
        <v>138</v>
      </c>
      <c r="P565">
        <f t="shared" si="33"/>
        <v>6008.24</v>
      </c>
      <c r="Q565" t="s">
        <v>2043</v>
      </c>
      <c r="R565" t="s">
        <v>2044</v>
      </c>
      <c r="S565" s="7">
        <f t="shared" si="34"/>
        <v>43417.25</v>
      </c>
      <c r="T565" s="7">
        <f t="shared" si="35"/>
        <v>43437.25</v>
      </c>
    </row>
    <row r="566" spans="1:20" x14ac:dyDescent="0.25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t="s">
        <v>13</v>
      </c>
      <c r="G566">
        <v>1790</v>
      </c>
      <c r="H566" t="s">
        <v>20</v>
      </c>
      <c r="I566" t="s">
        <v>21</v>
      </c>
      <c r="J566">
        <v>1426395600</v>
      </c>
      <c r="K566">
        <v>1427086800</v>
      </c>
      <c r="L566" t="b">
        <v>0</v>
      </c>
      <c r="M566" t="b">
        <v>0</v>
      </c>
      <c r="N566" t="s">
        <v>32</v>
      </c>
      <c r="O566">
        <f t="shared" si="32"/>
        <v>84</v>
      </c>
      <c r="P566">
        <f t="shared" si="33"/>
        <v>7899.05</v>
      </c>
      <c r="Q566" t="s">
        <v>2041</v>
      </c>
      <c r="R566" t="s">
        <v>2042</v>
      </c>
      <c r="S566" s="7">
        <f t="shared" si="34"/>
        <v>42078.208333333328</v>
      </c>
      <c r="T566" s="7">
        <f t="shared" si="35"/>
        <v>42086.208333333328</v>
      </c>
    </row>
    <row r="567" spans="1:20" x14ac:dyDescent="0.25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>
        <v>1323064800</v>
      </c>
      <c r="L567" t="b">
        <v>0</v>
      </c>
      <c r="M567" t="b">
        <v>0</v>
      </c>
      <c r="N567" t="s">
        <v>32</v>
      </c>
      <c r="O567">
        <f t="shared" si="32"/>
        <v>205</v>
      </c>
      <c r="P567">
        <f t="shared" si="33"/>
        <v>5399.5</v>
      </c>
      <c r="Q567" t="s">
        <v>2041</v>
      </c>
      <c r="R567" t="s">
        <v>2042</v>
      </c>
      <c r="S567" s="7">
        <f t="shared" si="34"/>
        <v>40862.25</v>
      </c>
      <c r="T567" s="7">
        <f t="shared" si="35"/>
        <v>40882.25</v>
      </c>
    </row>
    <row r="568" spans="1:20" x14ac:dyDescent="0.25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t="s">
        <v>13</v>
      </c>
      <c r="G568">
        <v>37</v>
      </c>
      <c r="H568" t="s">
        <v>20</v>
      </c>
      <c r="I568" t="s">
        <v>21</v>
      </c>
      <c r="J568">
        <v>1456293600</v>
      </c>
      <c r="K568">
        <v>1458277200</v>
      </c>
      <c r="L568" t="b">
        <v>0</v>
      </c>
      <c r="M568" t="b">
        <v>1</v>
      </c>
      <c r="N568" t="s">
        <v>49</v>
      </c>
      <c r="O568">
        <f t="shared" si="32"/>
        <v>44</v>
      </c>
      <c r="P568">
        <f t="shared" si="33"/>
        <v>11145.95</v>
      </c>
      <c r="Q568" t="s">
        <v>2037</v>
      </c>
      <c r="R568" t="s">
        <v>2045</v>
      </c>
      <c r="S568" s="7">
        <f t="shared" si="34"/>
        <v>42424.25</v>
      </c>
      <c r="T568" s="7">
        <f t="shared" si="35"/>
        <v>42447.208333333328</v>
      </c>
    </row>
    <row r="569" spans="1:20" ht="31.5" x14ac:dyDescent="0.25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>
        <v>1405141200</v>
      </c>
      <c r="L569" t="b">
        <v>0</v>
      </c>
      <c r="M569" t="b">
        <v>0</v>
      </c>
      <c r="N569" t="s">
        <v>22</v>
      </c>
      <c r="O569">
        <f t="shared" si="32"/>
        <v>219</v>
      </c>
      <c r="P569">
        <f t="shared" si="33"/>
        <v>6092.21</v>
      </c>
      <c r="Q569" t="s">
        <v>2037</v>
      </c>
      <c r="R569" t="s">
        <v>2038</v>
      </c>
      <c r="S569" s="7">
        <f t="shared" si="34"/>
        <v>41830.208333333336</v>
      </c>
      <c r="T569" s="7">
        <f t="shared" si="35"/>
        <v>41832.208333333336</v>
      </c>
    </row>
    <row r="570" spans="1:20" x14ac:dyDescent="0.25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>
        <v>1283058000</v>
      </c>
      <c r="L570" t="b">
        <v>0</v>
      </c>
      <c r="M570" t="b">
        <v>0</v>
      </c>
      <c r="N570" t="s">
        <v>32</v>
      </c>
      <c r="O570">
        <f t="shared" si="32"/>
        <v>186</v>
      </c>
      <c r="P570">
        <f t="shared" si="33"/>
        <v>2600.15</v>
      </c>
      <c r="Q570" t="s">
        <v>2041</v>
      </c>
      <c r="R570" t="s">
        <v>2042</v>
      </c>
      <c r="S570" s="7">
        <f t="shared" si="34"/>
        <v>40374.208333333336</v>
      </c>
      <c r="T570" s="7">
        <f t="shared" si="35"/>
        <v>40419.208333333336</v>
      </c>
    </row>
    <row r="571" spans="1:20" x14ac:dyDescent="0.25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t="s">
        <v>19</v>
      </c>
      <c r="G571">
        <v>589</v>
      </c>
      <c r="H571" t="s">
        <v>106</v>
      </c>
      <c r="I571" t="s">
        <v>107</v>
      </c>
      <c r="J571">
        <v>1294725600</v>
      </c>
      <c r="K571">
        <v>1295762400</v>
      </c>
      <c r="L571" t="b">
        <v>0</v>
      </c>
      <c r="M571" t="b">
        <v>0</v>
      </c>
      <c r="N571" t="s">
        <v>70</v>
      </c>
      <c r="O571">
        <f t="shared" si="32"/>
        <v>237</v>
      </c>
      <c r="P571">
        <f t="shared" si="33"/>
        <v>8099.32</v>
      </c>
      <c r="Q571" t="s">
        <v>2043</v>
      </c>
      <c r="R571" t="s">
        <v>2051</v>
      </c>
      <c r="S571" s="7">
        <f t="shared" si="34"/>
        <v>40554.25</v>
      </c>
      <c r="T571" s="7">
        <f t="shared" si="35"/>
        <v>40566.25</v>
      </c>
    </row>
    <row r="572" spans="1:20" x14ac:dyDescent="0.25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>
        <v>1419573600</v>
      </c>
      <c r="L572" t="b">
        <v>0</v>
      </c>
      <c r="M572" t="b">
        <v>1</v>
      </c>
      <c r="N572" t="s">
        <v>22</v>
      </c>
      <c r="O572">
        <f t="shared" si="32"/>
        <v>306</v>
      </c>
      <c r="P572">
        <f t="shared" si="33"/>
        <v>3499.6</v>
      </c>
      <c r="Q572" t="s">
        <v>2037</v>
      </c>
      <c r="R572" t="s">
        <v>2038</v>
      </c>
      <c r="S572" s="7">
        <f t="shared" si="34"/>
        <v>41993.25</v>
      </c>
      <c r="T572" s="7">
        <f t="shared" si="35"/>
        <v>41999.25</v>
      </c>
    </row>
    <row r="573" spans="1:20" x14ac:dyDescent="0.25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t="s">
        <v>13</v>
      </c>
      <c r="G573">
        <v>35</v>
      </c>
      <c r="H573" t="s">
        <v>106</v>
      </c>
      <c r="I573" t="s">
        <v>107</v>
      </c>
      <c r="J573">
        <v>1434690000</v>
      </c>
      <c r="K573">
        <v>1438750800</v>
      </c>
      <c r="L573" t="b">
        <v>0</v>
      </c>
      <c r="M573" t="b">
        <v>0</v>
      </c>
      <c r="N573" t="s">
        <v>99</v>
      </c>
      <c r="O573">
        <f t="shared" si="32"/>
        <v>94</v>
      </c>
      <c r="P573">
        <f t="shared" si="33"/>
        <v>9414.2900000000009</v>
      </c>
      <c r="Q573" t="s">
        <v>2043</v>
      </c>
      <c r="R573" t="s">
        <v>2054</v>
      </c>
      <c r="S573" s="7">
        <f t="shared" si="34"/>
        <v>42174.208333333328</v>
      </c>
      <c r="T573" s="7">
        <f t="shared" si="35"/>
        <v>42221.208333333328</v>
      </c>
    </row>
    <row r="574" spans="1:20" x14ac:dyDescent="0.25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t="s">
        <v>73</v>
      </c>
      <c r="G574">
        <v>94</v>
      </c>
      <c r="H574" t="s">
        <v>20</v>
      </c>
      <c r="I574" t="s">
        <v>21</v>
      </c>
      <c r="J574">
        <v>1443416400</v>
      </c>
      <c r="K574">
        <v>1444798800</v>
      </c>
      <c r="L574" t="b">
        <v>0</v>
      </c>
      <c r="M574" t="b">
        <v>1</v>
      </c>
      <c r="N574" t="s">
        <v>22</v>
      </c>
      <c r="O574">
        <f t="shared" si="32"/>
        <v>54</v>
      </c>
      <c r="P574">
        <f t="shared" si="33"/>
        <v>5208.51</v>
      </c>
      <c r="Q574" t="s">
        <v>2037</v>
      </c>
      <c r="R574" t="s">
        <v>2038</v>
      </c>
      <c r="S574" s="7">
        <f t="shared" si="34"/>
        <v>42275.208333333328</v>
      </c>
      <c r="T574" s="7">
        <f t="shared" si="35"/>
        <v>42291.208333333328</v>
      </c>
    </row>
    <row r="575" spans="1:20" x14ac:dyDescent="0.25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>
        <v>1399179600</v>
      </c>
      <c r="L575" t="b">
        <v>0</v>
      </c>
      <c r="M575" t="b">
        <v>0</v>
      </c>
      <c r="N575" t="s">
        <v>1028</v>
      </c>
      <c r="O575">
        <f t="shared" si="32"/>
        <v>112</v>
      </c>
      <c r="P575">
        <f t="shared" si="33"/>
        <v>2498.67</v>
      </c>
      <c r="Q575" t="s">
        <v>2066</v>
      </c>
      <c r="R575" t="s">
        <v>2067</v>
      </c>
      <c r="S575" s="7">
        <f t="shared" si="34"/>
        <v>41761.208333333336</v>
      </c>
      <c r="T575" s="7">
        <f t="shared" si="35"/>
        <v>41763.208333333336</v>
      </c>
    </row>
    <row r="576" spans="1:20" x14ac:dyDescent="0.25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>
        <v>1576562400</v>
      </c>
      <c r="L576" t="b">
        <v>0</v>
      </c>
      <c r="M576" t="b">
        <v>1</v>
      </c>
      <c r="N576" t="s">
        <v>16</v>
      </c>
      <c r="O576">
        <f t="shared" si="32"/>
        <v>369</v>
      </c>
      <c r="P576">
        <f t="shared" si="33"/>
        <v>6921.53</v>
      </c>
      <c r="Q576" t="s">
        <v>2035</v>
      </c>
      <c r="R576" t="s">
        <v>2036</v>
      </c>
      <c r="S576" s="7">
        <f t="shared" si="34"/>
        <v>43806.25</v>
      </c>
      <c r="T576" s="7">
        <f t="shared" si="35"/>
        <v>43816.25</v>
      </c>
    </row>
    <row r="577" spans="1:20" x14ac:dyDescent="0.25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t="s">
        <v>13</v>
      </c>
      <c r="G577">
        <v>558</v>
      </c>
      <c r="H577" t="s">
        <v>20</v>
      </c>
      <c r="I577" t="s">
        <v>21</v>
      </c>
      <c r="J577">
        <v>1400562000</v>
      </c>
      <c r="K577">
        <v>1400821200</v>
      </c>
      <c r="L577" t="b">
        <v>0</v>
      </c>
      <c r="M577" t="b">
        <v>1</v>
      </c>
      <c r="N577" t="s">
        <v>32</v>
      </c>
      <c r="O577">
        <f t="shared" si="32"/>
        <v>63</v>
      </c>
      <c r="P577">
        <f t="shared" si="33"/>
        <v>9394.44</v>
      </c>
      <c r="Q577" t="s">
        <v>2041</v>
      </c>
      <c r="R577" t="s">
        <v>2042</v>
      </c>
      <c r="S577" s="7">
        <f t="shared" si="34"/>
        <v>41779.208333333336</v>
      </c>
      <c r="T577" s="7">
        <f t="shared" si="35"/>
        <v>41782.208333333336</v>
      </c>
    </row>
    <row r="578" spans="1:20" ht="31.5" x14ac:dyDescent="0.25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t="s">
        <v>13</v>
      </c>
      <c r="G578">
        <v>64</v>
      </c>
      <c r="H578" t="s">
        <v>20</v>
      </c>
      <c r="I578" t="s">
        <v>21</v>
      </c>
      <c r="J578">
        <v>1509512400</v>
      </c>
      <c r="K578">
        <v>1510984800</v>
      </c>
      <c r="L578" t="b">
        <v>0</v>
      </c>
      <c r="M578" t="b">
        <v>0</v>
      </c>
      <c r="N578" t="s">
        <v>32</v>
      </c>
      <c r="O578">
        <f t="shared" si="32"/>
        <v>65</v>
      </c>
      <c r="P578">
        <f t="shared" si="33"/>
        <v>9840.6299999999992</v>
      </c>
      <c r="Q578" t="s">
        <v>2041</v>
      </c>
      <c r="R578" t="s">
        <v>2042</v>
      </c>
      <c r="S578" s="7">
        <f t="shared" si="34"/>
        <v>43040.208333333328</v>
      </c>
      <c r="T578" s="7">
        <f t="shared" si="35"/>
        <v>43057.25</v>
      </c>
    </row>
    <row r="579" spans="1:20" x14ac:dyDescent="0.25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t="s">
        <v>73</v>
      </c>
      <c r="G579">
        <v>37</v>
      </c>
      <c r="H579" t="s">
        <v>20</v>
      </c>
      <c r="I579" t="s">
        <v>21</v>
      </c>
      <c r="J579">
        <v>1299823200</v>
      </c>
      <c r="K579">
        <v>1302066000</v>
      </c>
      <c r="L579" t="b">
        <v>0</v>
      </c>
      <c r="M579" t="b">
        <v>0</v>
      </c>
      <c r="N579" t="s">
        <v>158</v>
      </c>
      <c r="O579">
        <f t="shared" ref="O579:O642" si="36">ROUND(SUM(E579/D579)*100,0)</f>
        <v>19</v>
      </c>
      <c r="P579">
        <f t="shared" ref="P579:P642" si="37">ROUND(SUM(E579/G579)*100,2)</f>
        <v>4178.38</v>
      </c>
      <c r="Q579" t="s">
        <v>2037</v>
      </c>
      <c r="R579" t="s">
        <v>2060</v>
      </c>
      <c r="S579" s="7">
        <f t="shared" ref="S579:S642" si="38">(((J579/60)/60)/24)+DATE(1970,1,1)</f>
        <v>40613.25</v>
      </c>
      <c r="T579" s="7">
        <f t="shared" ref="T579:T642" si="39">(((K579/60)/60)/24)+DATE(1970,1,1)</f>
        <v>40639.208333333336</v>
      </c>
    </row>
    <row r="580" spans="1:20" x14ac:dyDescent="0.25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t="s">
        <v>13</v>
      </c>
      <c r="G580">
        <v>245</v>
      </c>
      <c r="H580" t="s">
        <v>20</v>
      </c>
      <c r="I580" t="s">
        <v>21</v>
      </c>
      <c r="J580">
        <v>1322719200</v>
      </c>
      <c r="K580">
        <v>1322978400</v>
      </c>
      <c r="L580" t="b">
        <v>0</v>
      </c>
      <c r="M580" t="b">
        <v>0</v>
      </c>
      <c r="N580" t="s">
        <v>473</v>
      </c>
      <c r="O580">
        <f t="shared" si="36"/>
        <v>17</v>
      </c>
      <c r="P580">
        <f t="shared" si="37"/>
        <v>6599.18</v>
      </c>
      <c r="Q580" t="s">
        <v>2043</v>
      </c>
      <c r="R580" t="s">
        <v>2065</v>
      </c>
      <c r="S580" s="7">
        <f t="shared" si="38"/>
        <v>40878.25</v>
      </c>
      <c r="T580" s="7">
        <f t="shared" si="39"/>
        <v>40881.25</v>
      </c>
    </row>
    <row r="581" spans="1:20" x14ac:dyDescent="0.25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>
        <v>1313730000</v>
      </c>
      <c r="L581" t="b">
        <v>0</v>
      </c>
      <c r="M581" t="b">
        <v>0</v>
      </c>
      <c r="N581" t="s">
        <v>158</v>
      </c>
      <c r="O581">
        <f t="shared" si="36"/>
        <v>101</v>
      </c>
      <c r="P581">
        <f t="shared" si="37"/>
        <v>7205.75</v>
      </c>
      <c r="Q581" t="s">
        <v>2037</v>
      </c>
      <c r="R581" t="s">
        <v>2060</v>
      </c>
      <c r="S581" s="7">
        <f t="shared" si="38"/>
        <v>40762.208333333336</v>
      </c>
      <c r="T581" s="7">
        <f t="shared" si="39"/>
        <v>40774.208333333336</v>
      </c>
    </row>
    <row r="582" spans="1:20" x14ac:dyDescent="0.25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>
        <v>1394085600</v>
      </c>
      <c r="L582" t="b">
        <v>0</v>
      </c>
      <c r="M582" t="b">
        <v>0</v>
      </c>
      <c r="N582" t="s">
        <v>32</v>
      </c>
      <c r="O582">
        <f t="shared" si="36"/>
        <v>342</v>
      </c>
      <c r="P582">
        <f t="shared" si="37"/>
        <v>4800.32</v>
      </c>
      <c r="Q582" t="s">
        <v>2041</v>
      </c>
      <c r="R582" t="s">
        <v>2042</v>
      </c>
      <c r="S582" s="7">
        <f t="shared" si="38"/>
        <v>41696.25</v>
      </c>
      <c r="T582" s="7">
        <f t="shared" si="39"/>
        <v>41704.25</v>
      </c>
    </row>
    <row r="583" spans="1:20" x14ac:dyDescent="0.25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t="s">
        <v>13</v>
      </c>
      <c r="G583">
        <v>71</v>
      </c>
      <c r="H583" t="s">
        <v>20</v>
      </c>
      <c r="I583" t="s">
        <v>21</v>
      </c>
      <c r="J583">
        <v>1304053200</v>
      </c>
      <c r="K583">
        <v>1305349200</v>
      </c>
      <c r="L583" t="b">
        <v>0</v>
      </c>
      <c r="M583" t="b">
        <v>0</v>
      </c>
      <c r="N583" t="s">
        <v>27</v>
      </c>
      <c r="O583">
        <f t="shared" si="36"/>
        <v>64</v>
      </c>
      <c r="P583">
        <f t="shared" si="37"/>
        <v>5409.86</v>
      </c>
      <c r="Q583" t="s">
        <v>2039</v>
      </c>
      <c r="R583" t="s">
        <v>2040</v>
      </c>
      <c r="S583" s="7">
        <f t="shared" si="38"/>
        <v>40662.208333333336</v>
      </c>
      <c r="T583" s="7">
        <f t="shared" si="39"/>
        <v>40677.208333333336</v>
      </c>
    </row>
    <row r="584" spans="1:20" x14ac:dyDescent="0.25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t="s">
        <v>13</v>
      </c>
      <c r="G584">
        <v>42</v>
      </c>
      <c r="H584" t="s">
        <v>20</v>
      </c>
      <c r="I584" t="s">
        <v>21</v>
      </c>
      <c r="J584">
        <v>1433912400</v>
      </c>
      <c r="K584">
        <v>1434344400</v>
      </c>
      <c r="L584" t="b">
        <v>0</v>
      </c>
      <c r="M584" t="b">
        <v>1</v>
      </c>
      <c r="N584" t="s">
        <v>88</v>
      </c>
      <c r="O584">
        <f t="shared" si="36"/>
        <v>52</v>
      </c>
      <c r="P584">
        <f t="shared" si="37"/>
        <v>10788.1</v>
      </c>
      <c r="Q584" t="s">
        <v>2052</v>
      </c>
      <c r="R584" t="s">
        <v>2053</v>
      </c>
      <c r="S584" s="7">
        <f t="shared" si="38"/>
        <v>42165.208333333328</v>
      </c>
      <c r="T584" s="7">
        <f t="shared" si="39"/>
        <v>42170.208333333328</v>
      </c>
    </row>
    <row r="585" spans="1:20" ht="31.5" x14ac:dyDescent="0.25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>
        <v>1331186400</v>
      </c>
      <c r="L585" t="b">
        <v>0</v>
      </c>
      <c r="M585" t="b">
        <v>0</v>
      </c>
      <c r="N585" t="s">
        <v>41</v>
      </c>
      <c r="O585">
        <f t="shared" si="36"/>
        <v>322</v>
      </c>
      <c r="P585">
        <f t="shared" si="37"/>
        <v>6703.41</v>
      </c>
      <c r="Q585" t="s">
        <v>2043</v>
      </c>
      <c r="R585" t="s">
        <v>2044</v>
      </c>
      <c r="S585" s="7">
        <f t="shared" si="38"/>
        <v>40959.25</v>
      </c>
      <c r="T585" s="7">
        <f t="shared" si="39"/>
        <v>40976.25</v>
      </c>
    </row>
    <row r="586" spans="1:20" x14ac:dyDescent="0.25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>
        <v>1336539600</v>
      </c>
      <c r="L586" t="b">
        <v>0</v>
      </c>
      <c r="M586" t="b">
        <v>0</v>
      </c>
      <c r="N586" t="s">
        <v>27</v>
      </c>
      <c r="O586">
        <f t="shared" si="36"/>
        <v>120</v>
      </c>
      <c r="P586">
        <f t="shared" si="37"/>
        <v>6401.43</v>
      </c>
      <c r="Q586" t="s">
        <v>2039</v>
      </c>
      <c r="R586" t="s">
        <v>2040</v>
      </c>
      <c r="S586" s="7">
        <f t="shared" si="38"/>
        <v>41024.208333333336</v>
      </c>
      <c r="T586" s="7">
        <f t="shared" si="39"/>
        <v>41038.208333333336</v>
      </c>
    </row>
    <row r="587" spans="1:20" x14ac:dyDescent="0.25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>
        <v>1269752400</v>
      </c>
      <c r="L587" t="b">
        <v>0</v>
      </c>
      <c r="M587" t="b">
        <v>0</v>
      </c>
      <c r="N587" t="s">
        <v>205</v>
      </c>
      <c r="O587">
        <f t="shared" si="36"/>
        <v>147</v>
      </c>
      <c r="P587">
        <f t="shared" si="37"/>
        <v>9606.6200000000008</v>
      </c>
      <c r="Q587" t="s">
        <v>2049</v>
      </c>
      <c r="R587" t="s">
        <v>2061</v>
      </c>
      <c r="S587" s="7">
        <f t="shared" si="38"/>
        <v>40255.208333333336</v>
      </c>
      <c r="T587" s="7">
        <f t="shared" si="39"/>
        <v>40265.208333333336</v>
      </c>
    </row>
    <row r="588" spans="1:20" x14ac:dyDescent="0.25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>
        <v>1291615200</v>
      </c>
      <c r="L588" t="b">
        <v>0</v>
      </c>
      <c r="M588" t="b">
        <v>0</v>
      </c>
      <c r="N588" t="s">
        <v>22</v>
      </c>
      <c r="O588">
        <f t="shared" si="36"/>
        <v>951</v>
      </c>
      <c r="P588">
        <f t="shared" si="37"/>
        <v>5118.46</v>
      </c>
      <c r="Q588" t="s">
        <v>2037</v>
      </c>
      <c r="R588" t="s">
        <v>2038</v>
      </c>
      <c r="S588" s="7">
        <f t="shared" si="38"/>
        <v>40499.25</v>
      </c>
      <c r="T588" s="7">
        <f t="shared" si="39"/>
        <v>40518.25</v>
      </c>
    </row>
    <row r="589" spans="1:20" x14ac:dyDescent="0.25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t="s">
        <v>13</v>
      </c>
      <c r="G589">
        <v>156</v>
      </c>
      <c r="H589" t="s">
        <v>14</v>
      </c>
      <c r="I589" t="s">
        <v>15</v>
      </c>
      <c r="J589">
        <v>1547877600</v>
      </c>
      <c r="K589">
        <v>1552366800</v>
      </c>
      <c r="L589" t="b">
        <v>0</v>
      </c>
      <c r="M589" t="b">
        <v>1</v>
      </c>
      <c r="N589" t="s">
        <v>16</v>
      </c>
      <c r="O589">
        <f t="shared" si="36"/>
        <v>73</v>
      </c>
      <c r="P589">
        <f t="shared" si="37"/>
        <v>4392.3100000000004</v>
      </c>
      <c r="Q589" t="s">
        <v>2035</v>
      </c>
      <c r="R589" t="s">
        <v>2036</v>
      </c>
      <c r="S589" s="7">
        <f t="shared" si="38"/>
        <v>43484.25</v>
      </c>
      <c r="T589" s="7">
        <f t="shared" si="39"/>
        <v>43536.208333333328</v>
      </c>
    </row>
    <row r="590" spans="1:20" x14ac:dyDescent="0.25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t="s">
        <v>13</v>
      </c>
      <c r="G590">
        <v>1368</v>
      </c>
      <c r="H590" t="s">
        <v>39</v>
      </c>
      <c r="I590" t="s">
        <v>40</v>
      </c>
      <c r="J590">
        <v>1269493200</v>
      </c>
      <c r="K590">
        <v>1272171600</v>
      </c>
      <c r="L590" t="b">
        <v>0</v>
      </c>
      <c r="M590" t="b">
        <v>0</v>
      </c>
      <c r="N590" t="s">
        <v>32</v>
      </c>
      <c r="O590">
        <f t="shared" si="36"/>
        <v>79</v>
      </c>
      <c r="P590">
        <f t="shared" si="37"/>
        <v>9102.1200000000008</v>
      </c>
      <c r="Q590" t="s">
        <v>2041</v>
      </c>
      <c r="R590" t="s">
        <v>2042</v>
      </c>
      <c r="S590" s="7">
        <f t="shared" si="38"/>
        <v>40262.208333333336</v>
      </c>
      <c r="T590" s="7">
        <f t="shared" si="39"/>
        <v>40293.208333333336</v>
      </c>
    </row>
    <row r="591" spans="1:20" x14ac:dyDescent="0.25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t="s">
        <v>13</v>
      </c>
      <c r="G591">
        <v>102</v>
      </c>
      <c r="H591" t="s">
        <v>20</v>
      </c>
      <c r="I591" t="s">
        <v>21</v>
      </c>
      <c r="J591">
        <v>1436072400</v>
      </c>
      <c r="K591">
        <v>1436677200</v>
      </c>
      <c r="L591" t="b">
        <v>0</v>
      </c>
      <c r="M591" t="b">
        <v>0</v>
      </c>
      <c r="N591" t="s">
        <v>41</v>
      </c>
      <c r="O591">
        <f t="shared" si="36"/>
        <v>65</v>
      </c>
      <c r="P591">
        <f t="shared" si="37"/>
        <v>5012.75</v>
      </c>
      <c r="Q591" t="s">
        <v>2043</v>
      </c>
      <c r="R591" t="s">
        <v>2044</v>
      </c>
      <c r="S591" s="7">
        <f t="shared" si="38"/>
        <v>42190.208333333328</v>
      </c>
      <c r="T591" s="7">
        <f t="shared" si="39"/>
        <v>42197.208333333328</v>
      </c>
    </row>
    <row r="592" spans="1:20" ht="31.5" x14ac:dyDescent="0.25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t="s">
        <v>13</v>
      </c>
      <c r="G592">
        <v>86</v>
      </c>
      <c r="H592" t="s">
        <v>25</v>
      </c>
      <c r="I592" t="s">
        <v>26</v>
      </c>
      <c r="J592">
        <v>1419141600</v>
      </c>
      <c r="K592">
        <v>1420092000</v>
      </c>
      <c r="L592" t="b">
        <v>0</v>
      </c>
      <c r="M592" t="b">
        <v>0</v>
      </c>
      <c r="N592" t="s">
        <v>132</v>
      </c>
      <c r="O592">
        <f t="shared" si="36"/>
        <v>82</v>
      </c>
      <c r="P592">
        <f t="shared" si="37"/>
        <v>6772.09</v>
      </c>
      <c r="Q592" t="s">
        <v>2049</v>
      </c>
      <c r="R592" t="s">
        <v>2058</v>
      </c>
      <c r="S592" s="7">
        <f t="shared" si="38"/>
        <v>41994.25</v>
      </c>
      <c r="T592" s="7">
        <f t="shared" si="39"/>
        <v>42005.25</v>
      </c>
    </row>
    <row r="593" spans="1:20" x14ac:dyDescent="0.25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>
        <v>1279947600</v>
      </c>
      <c r="L593" t="b">
        <v>0</v>
      </c>
      <c r="M593" t="b">
        <v>0</v>
      </c>
      <c r="N593" t="s">
        <v>88</v>
      </c>
      <c r="O593">
        <f t="shared" si="36"/>
        <v>1038</v>
      </c>
      <c r="P593">
        <f t="shared" si="37"/>
        <v>6103.92</v>
      </c>
      <c r="Q593" t="s">
        <v>2052</v>
      </c>
      <c r="R593" t="s">
        <v>2053</v>
      </c>
      <c r="S593" s="7">
        <f t="shared" si="38"/>
        <v>40373.208333333336</v>
      </c>
      <c r="T593" s="7">
        <f t="shared" si="39"/>
        <v>40383.208333333336</v>
      </c>
    </row>
    <row r="594" spans="1:20" ht="31.5" x14ac:dyDescent="0.25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t="s">
        <v>13</v>
      </c>
      <c r="G594">
        <v>253</v>
      </c>
      <c r="H594" t="s">
        <v>20</v>
      </c>
      <c r="I594" t="s">
        <v>21</v>
      </c>
      <c r="J594">
        <v>1401426000</v>
      </c>
      <c r="K594">
        <v>1402203600</v>
      </c>
      <c r="L594" t="b">
        <v>0</v>
      </c>
      <c r="M594" t="b">
        <v>0</v>
      </c>
      <c r="N594" t="s">
        <v>32</v>
      </c>
      <c r="O594">
        <f t="shared" si="36"/>
        <v>13</v>
      </c>
      <c r="P594">
        <f t="shared" si="37"/>
        <v>8001.19</v>
      </c>
      <c r="Q594" t="s">
        <v>2041</v>
      </c>
      <c r="R594" t="s">
        <v>2042</v>
      </c>
      <c r="S594" s="7">
        <f t="shared" si="38"/>
        <v>41789.208333333336</v>
      </c>
      <c r="T594" s="7">
        <f t="shared" si="39"/>
        <v>41798.208333333336</v>
      </c>
    </row>
    <row r="595" spans="1:20" x14ac:dyDescent="0.25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>
        <v>1396933200</v>
      </c>
      <c r="L595" t="b">
        <v>0</v>
      </c>
      <c r="M595" t="b">
        <v>0</v>
      </c>
      <c r="N595" t="s">
        <v>70</v>
      </c>
      <c r="O595">
        <f t="shared" si="36"/>
        <v>155</v>
      </c>
      <c r="P595">
        <f t="shared" si="37"/>
        <v>4700.1499999999996</v>
      </c>
      <c r="Q595" t="s">
        <v>2043</v>
      </c>
      <c r="R595" t="s">
        <v>2051</v>
      </c>
      <c r="S595" s="7">
        <f t="shared" si="38"/>
        <v>41724.208333333336</v>
      </c>
      <c r="T595" s="7">
        <f t="shared" si="39"/>
        <v>41737.208333333336</v>
      </c>
    </row>
    <row r="596" spans="1:20" ht="31.5" x14ac:dyDescent="0.25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t="s">
        <v>13</v>
      </c>
      <c r="G596">
        <v>157</v>
      </c>
      <c r="H596" t="s">
        <v>20</v>
      </c>
      <c r="I596" t="s">
        <v>21</v>
      </c>
      <c r="J596">
        <v>1467003600</v>
      </c>
      <c r="K596">
        <v>1467262800</v>
      </c>
      <c r="L596" t="b">
        <v>0</v>
      </c>
      <c r="M596" t="b">
        <v>1</v>
      </c>
      <c r="N596" t="s">
        <v>32</v>
      </c>
      <c r="O596">
        <f t="shared" si="36"/>
        <v>7</v>
      </c>
      <c r="P596">
        <f t="shared" si="37"/>
        <v>7112.74</v>
      </c>
      <c r="Q596" t="s">
        <v>2041</v>
      </c>
      <c r="R596" t="s">
        <v>2042</v>
      </c>
      <c r="S596" s="7">
        <f t="shared" si="38"/>
        <v>42548.208333333328</v>
      </c>
      <c r="T596" s="7">
        <f t="shared" si="39"/>
        <v>42551.208333333328</v>
      </c>
    </row>
    <row r="597" spans="1:20" ht="31.5" x14ac:dyDescent="0.25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>
        <v>1270530000</v>
      </c>
      <c r="L597" t="b">
        <v>0</v>
      </c>
      <c r="M597" t="b">
        <v>1</v>
      </c>
      <c r="N597" t="s">
        <v>32</v>
      </c>
      <c r="O597">
        <f t="shared" si="36"/>
        <v>209</v>
      </c>
      <c r="P597">
        <f t="shared" si="37"/>
        <v>8999.08</v>
      </c>
      <c r="Q597" t="s">
        <v>2041</v>
      </c>
      <c r="R597" t="s">
        <v>2042</v>
      </c>
      <c r="S597" s="7">
        <f t="shared" si="38"/>
        <v>40253.208333333336</v>
      </c>
      <c r="T597" s="7">
        <f t="shared" si="39"/>
        <v>40274.208333333336</v>
      </c>
    </row>
    <row r="598" spans="1:20" x14ac:dyDescent="0.25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t="s">
        <v>13</v>
      </c>
      <c r="G598">
        <v>183</v>
      </c>
      <c r="H598" t="s">
        <v>20</v>
      </c>
      <c r="I598" t="s">
        <v>21</v>
      </c>
      <c r="J598">
        <v>1457157600</v>
      </c>
      <c r="K598">
        <v>1457762400</v>
      </c>
      <c r="L598" t="b">
        <v>0</v>
      </c>
      <c r="M598" t="b">
        <v>1</v>
      </c>
      <c r="N598" t="s">
        <v>52</v>
      </c>
      <c r="O598">
        <f t="shared" si="36"/>
        <v>100</v>
      </c>
      <c r="P598">
        <f t="shared" si="37"/>
        <v>4303.28</v>
      </c>
      <c r="Q598" t="s">
        <v>2043</v>
      </c>
      <c r="R598" t="s">
        <v>2046</v>
      </c>
      <c r="S598" s="7">
        <f t="shared" si="38"/>
        <v>42434.25</v>
      </c>
      <c r="T598" s="7">
        <f t="shared" si="39"/>
        <v>42441.25</v>
      </c>
    </row>
    <row r="599" spans="1:20" x14ac:dyDescent="0.25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>
        <v>1575525600</v>
      </c>
      <c r="L599" t="b">
        <v>0</v>
      </c>
      <c r="M599" t="b">
        <v>0</v>
      </c>
      <c r="N599" t="s">
        <v>32</v>
      </c>
      <c r="O599">
        <f t="shared" si="36"/>
        <v>202</v>
      </c>
      <c r="P599">
        <f t="shared" si="37"/>
        <v>6799.77</v>
      </c>
      <c r="Q599" t="s">
        <v>2041</v>
      </c>
      <c r="R599" t="s">
        <v>2042</v>
      </c>
      <c r="S599" s="7">
        <f t="shared" si="38"/>
        <v>43786.25</v>
      </c>
      <c r="T599" s="7">
        <f t="shared" si="39"/>
        <v>43804.25</v>
      </c>
    </row>
    <row r="600" spans="1:20" x14ac:dyDescent="0.25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t="s">
        <v>19</v>
      </c>
      <c r="G600">
        <v>2409</v>
      </c>
      <c r="H600" t="s">
        <v>106</v>
      </c>
      <c r="I600" t="s">
        <v>107</v>
      </c>
      <c r="J600">
        <v>1276578000</v>
      </c>
      <c r="K600">
        <v>1279083600</v>
      </c>
      <c r="L600" t="b">
        <v>0</v>
      </c>
      <c r="M600" t="b">
        <v>0</v>
      </c>
      <c r="N600" t="s">
        <v>22</v>
      </c>
      <c r="O600">
        <f t="shared" si="36"/>
        <v>162</v>
      </c>
      <c r="P600">
        <f t="shared" si="37"/>
        <v>7300.46</v>
      </c>
      <c r="Q600" t="s">
        <v>2037</v>
      </c>
      <c r="R600" t="s">
        <v>2038</v>
      </c>
      <c r="S600" s="7">
        <f t="shared" si="38"/>
        <v>40344.208333333336</v>
      </c>
      <c r="T600" s="7">
        <f t="shared" si="39"/>
        <v>40373.208333333336</v>
      </c>
    </row>
    <row r="601" spans="1:20" ht="31.5" x14ac:dyDescent="0.25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t="s">
        <v>13</v>
      </c>
      <c r="G601">
        <v>82</v>
      </c>
      <c r="H601" t="s">
        <v>35</v>
      </c>
      <c r="I601" t="s">
        <v>36</v>
      </c>
      <c r="J601">
        <v>1423720800</v>
      </c>
      <c r="K601">
        <v>1424412000</v>
      </c>
      <c r="L601" t="b">
        <v>0</v>
      </c>
      <c r="M601" t="b">
        <v>0</v>
      </c>
      <c r="N601" t="s">
        <v>41</v>
      </c>
      <c r="O601">
        <f t="shared" si="36"/>
        <v>4</v>
      </c>
      <c r="P601">
        <f t="shared" si="37"/>
        <v>6234.15</v>
      </c>
      <c r="Q601" t="s">
        <v>2043</v>
      </c>
      <c r="R601" t="s">
        <v>2044</v>
      </c>
      <c r="S601" s="7">
        <f t="shared" si="38"/>
        <v>42047.25</v>
      </c>
      <c r="T601" s="7">
        <f t="shared" si="39"/>
        <v>42055.25</v>
      </c>
    </row>
    <row r="602" spans="1:20" x14ac:dyDescent="0.25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t="s">
        <v>13</v>
      </c>
      <c r="G602">
        <v>1</v>
      </c>
      <c r="H602" t="s">
        <v>39</v>
      </c>
      <c r="I602" t="s">
        <v>40</v>
      </c>
      <c r="J602">
        <v>1375160400</v>
      </c>
      <c r="K602">
        <v>1376197200</v>
      </c>
      <c r="L602" t="b">
        <v>0</v>
      </c>
      <c r="M602" t="b">
        <v>0</v>
      </c>
      <c r="N602" t="s">
        <v>16</v>
      </c>
      <c r="O602">
        <f t="shared" si="36"/>
        <v>5</v>
      </c>
      <c r="P602">
        <f t="shared" si="37"/>
        <v>500</v>
      </c>
      <c r="Q602" t="s">
        <v>2035</v>
      </c>
      <c r="R602" t="s">
        <v>2036</v>
      </c>
      <c r="S602" s="7">
        <f t="shared" si="38"/>
        <v>41485.208333333336</v>
      </c>
      <c r="T602" s="7">
        <f t="shared" si="39"/>
        <v>41497.208333333336</v>
      </c>
    </row>
    <row r="603" spans="1:20" x14ac:dyDescent="0.25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>
        <v>1402894800</v>
      </c>
      <c r="L603" t="b">
        <v>1</v>
      </c>
      <c r="M603" t="b">
        <v>0</v>
      </c>
      <c r="N603" t="s">
        <v>64</v>
      </c>
      <c r="O603">
        <f t="shared" si="36"/>
        <v>207</v>
      </c>
      <c r="P603">
        <f t="shared" si="37"/>
        <v>6710.31</v>
      </c>
      <c r="Q603" t="s">
        <v>2039</v>
      </c>
      <c r="R603" t="s">
        <v>2048</v>
      </c>
      <c r="S603" s="7">
        <f t="shared" si="38"/>
        <v>41789.208333333336</v>
      </c>
      <c r="T603" s="7">
        <f t="shared" si="39"/>
        <v>41806.208333333336</v>
      </c>
    </row>
    <row r="604" spans="1:20" x14ac:dyDescent="0.25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>
        <v>1434430800</v>
      </c>
      <c r="L604" t="b">
        <v>0</v>
      </c>
      <c r="M604" t="b">
        <v>0</v>
      </c>
      <c r="N604" t="s">
        <v>32</v>
      </c>
      <c r="O604">
        <f t="shared" si="36"/>
        <v>128</v>
      </c>
      <c r="P604">
        <f t="shared" si="37"/>
        <v>7997.89</v>
      </c>
      <c r="Q604" t="s">
        <v>2041</v>
      </c>
      <c r="R604" t="s">
        <v>2042</v>
      </c>
      <c r="S604" s="7">
        <f t="shared" si="38"/>
        <v>42160.208333333328</v>
      </c>
      <c r="T604" s="7">
        <f t="shared" si="39"/>
        <v>42171.208333333328</v>
      </c>
    </row>
    <row r="605" spans="1:20" x14ac:dyDescent="0.25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>
        <v>1557896400</v>
      </c>
      <c r="L605" t="b">
        <v>0</v>
      </c>
      <c r="M605" t="b">
        <v>0</v>
      </c>
      <c r="N605" t="s">
        <v>32</v>
      </c>
      <c r="O605">
        <f t="shared" si="36"/>
        <v>120</v>
      </c>
      <c r="P605">
        <f t="shared" si="37"/>
        <v>6217.65</v>
      </c>
      <c r="Q605" t="s">
        <v>2041</v>
      </c>
      <c r="R605" t="s">
        <v>2042</v>
      </c>
      <c r="S605" s="7">
        <f t="shared" si="38"/>
        <v>43573.208333333328</v>
      </c>
      <c r="T605" s="7">
        <f t="shared" si="39"/>
        <v>43600.208333333328</v>
      </c>
    </row>
    <row r="606" spans="1:20" x14ac:dyDescent="0.25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>
        <v>1297490400</v>
      </c>
      <c r="L606" t="b">
        <v>0</v>
      </c>
      <c r="M606" t="b">
        <v>0</v>
      </c>
      <c r="N606" t="s">
        <v>32</v>
      </c>
      <c r="O606">
        <f t="shared" si="36"/>
        <v>171</v>
      </c>
      <c r="P606">
        <f t="shared" si="37"/>
        <v>5300.6</v>
      </c>
      <c r="Q606" t="s">
        <v>2041</v>
      </c>
      <c r="R606" t="s">
        <v>2042</v>
      </c>
      <c r="S606" s="7">
        <f t="shared" si="38"/>
        <v>40565.25</v>
      </c>
      <c r="T606" s="7">
        <f t="shared" si="39"/>
        <v>40586.25</v>
      </c>
    </row>
    <row r="607" spans="1:20" x14ac:dyDescent="0.25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>
        <v>1447394400</v>
      </c>
      <c r="L607" t="b">
        <v>0</v>
      </c>
      <c r="M607" t="b">
        <v>0</v>
      </c>
      <c r="N607" t="s">
        <v>67</v>
      </c>
      <c r="O607">
        <f t="shared" si="36"/>
        <v>187</v>
      </c>
      <c r="P607">
        <f t="shared" si="37"/>
        <v>5773.83</v>
      </c>
      <c r="Q607" t="s">
        <v>2049</v>
      </c>
      <c r="R607" t="s">
        <v>2050</v>
      </c>
      <c r="S607" s="7">
        <f t="shared" si="38"/>
        <v>42280.208333333328</v>
      </c>
      <c r="T607" s="7">
        <f t="shared" si="39"/>
        <v>42321.25</v>
      </c>
    </row>
    <row r="608" spans="1:20" x14ac:dyDescent="0.25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t="s">
        <v>19</v>
      </c>
      <c r="G608">
        <v>160</v>
      </c>
      <c r="H608" t="s">
        <v>39</v>
      </c>
      <c r="I608" t="s">
        <v>40</v>
      </c>
      <c r="J608">
        <v>1457330400</v>
      </c>
      <c r="K608">
        <v>1458277200</v>
      </c>
      <c r="L608" t="b">
        <v>0</v>
      </c>
      <c r="M608" t="b">
        <v>0</v>
      </c>
      <c r="N608" t="s">
        <v>22</v>
      </c>
      <c r="O608">
        <f t="shared" si="36"/>
        <v>188</v>
      </c>
      <c r="P608">
        <f t="shared" si="37"/>
        <v>4003.13</v>
      </c>
      <c r="Q608" t="s">
        <v>2037</v>
      </c>
      <c r="R608" t="s">
        <v>2038</v>
      </c>
      <c r="S608" s="7">
        <f t="shared" si="38"/>
        <v>42436.25</v>
      </c>
      <c r="T608" s="7">
        <f t="shared" si="39"/>
        <v>42447.208333333328</v>
      </c>
    </row>
    <row r="609" spans="1:20" x14ac:dyDescent="0.25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>
        <v>1395723600</v>
      </c>
      <c r="L609" t="b">
        <v>0</v>
      </c>
      <c r="M609" t="b">
        <v>0</v>
      </c>
      <c r="N609" t="s">
        <v>16</v>
      </c>
      <c r="O609">
        <f t="shared" si="36"/>
        <v>131</v>
      </c>
      <c r="P609">
        <f t="shared" si="37"/>
        <v>8101.66</v>
      </c>
      <c r="Q609" t="s">
        <v>2035</v>
      </c>
      <c r="R609" t="s">
        <v>2036</v>
      </c>
      <c r="S609" s="7">
        <f t="shared" si="38"/>
        <v>41721.208333333336</v>
      </c>
      <c r="T609" s="7">
        <f t="shared" si="39"/>
        <v>41723.208333333336</v>
      </c>
    </row>
    <row r="610" spans="1:20" x14ac:dyDescent="0.25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>
        <v>1552197600</v>
      </c>
      <c r="L610" t="b">
        <v>0</v>
      </c>
      <c r="M610" t="b">
        <v>1</v>
      </c>
      <c r="N610" t="s">
        <v>158</v>
      </c>
      <c r="O610">
        <f t="shared" si="36"/>
        <v>284</v>
      </c>
      <c r="P610">
        <f t="shared" si="37"/>
        <v>3504.75</v>
      </c>
      <c r="Q610" t="s">
        <v>2037</v>
      </c>
      <c r="R610" t="s">
        <v>2060</v>
      </c>
      <c r="S610" s="7">
        <f t="shared" si="38"/>
        <v>43530.25</v>
      </c>
      <c r="T610" s="7">
        <f t="shared" si="39"/>
        <v>43534.25</v>
      </c>
    </row>
    <row r="611" spans="1:20" x14ac:dyDescent="0.25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>
        <v>1549087200</v>
      </c>
      <c r="L611" t="b">
        <v>0</v>
      </c>
      <c r="M611" t="b">
        <v>0</v>
      </c>
      <c r="N611" t="s">
        <v>473</v>
      </c>
      <c r="O611">
        <f t="shared" si="36"/>
        <v>120</v>
      </c>
      <c r="P611">
        <f t="shared" si="37"/>
        <v>10292.31</v>
      </c>
      <c r="Q611" t="s">
        <v>2043</v>
      </c>
      <c r="R611" t="s">
        <v>2065</v>
      </c>
      <c r="S611" s="7">
        <f t="shared" si="38"/>
        <v>43481.25</v>
      </c>
      <c r="T611" s="7">
        <f t="shared" si="39"/>
        <v>43498.25</v>
      </c>
    </row>
    <row r="612" spans="1:20" ht="31.5" x14ac:dyDescent="0.25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>
        <v>1356847200</v>
      </c>
      <c r="L612" t="b">
        <v>0</v>
      </c>
      <c r="M612" t="b">
        <v>0</v>
      </c>
      <c r="N612" t="s">
        <v>32</v>
      </c>
      <c r="O612">
        <f t="shared" si="36"/>
        <v>419</v>
      </c>
      <c r="P612">
        <f t="shared" si="37"/>
        <v>2799.81</v>
      </c>
      <c r="Q612" t="s">
        <v>2041</v>
      </c>
      <c r="R612" t="s">
        <v>2042</v>
      </c>
      <c r="S612" s="7">
        <f t="shared" si="38"/>
        <v>41259.25</v>
      </c>
      <c r="T612" s="7">
        <f t="shared" si="39"/>
        <v>41273.25</v>
      </c>
    </row>
    <row r="613" spans="1:20" x14ac:dyDescent="0.25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t="s">
        <v>73</v>
      </c>
      <c r="G613">
        <v>15</v>
      </c>
      <c r="H613" t="s">
        <v>20</v>
      </c>
      <c r="I613" t="s">
        <v>21</v>
      </c>
      <c r="J613">
        <v>1374728400</v>
      </c>
      <c r="K613">
        <v>1375765200</v>
      </c>
      <c r="L613" t="b">
        <v>0</v>
      </c>
      <c r="M613" t="b">
        <v>0</v>
      </c>
      <c r="N613" t="s">
        <v>32</v>
      </c>
      <c r="O613">
        <f t="shared" si="36"/>
        <v>14</v>
      </c>
      <c r="P613">
        <f t="shared" si="37"/>
        <v>7573.33</v>
      </c>
      <c r="Q613" t="s">
        <v>2041</v>
      </c>
      <c r="R613" t="s">
        <v>2042</v>
      </c>
      <c r="S613" s="7">
        <f t="shared" si="38"/>
        <v>41480.208333333336</v>
      </c>
      <c r="T613" s="7">
        <f t="shared" si="39"/>
        <v>41492.208333333336</v>
      </c>
    </row>
    <row r="614" spans="1:20" x14ac:dyDescent="0.25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>
        <v>1289800800</v>
      </c>
      <c r="L614" t="b">
        <v>0</v>
      </c>
      <c r="M614" t="b">
        <v>0</v>
      </c>
      <c r="N614" t="s">
        <v>49</v>
      </c>
      <c r="O614">
        <f t="shared" si="36"/>
        <v>139</v>
      </c>
      <c r="P614">
        <f t="shared" si="37"/>
        <v>4502.6000000000004</v>
      </c>
      <c r="Q614" t="s">
        <v>2037</v>
      </c>
      <c r="R614" t="s">
        <v>2045</v>
      </c>
      <c r="S614" s="7">
        <f t="shared" si="38"/>
        <v>40474.208333333336</v>
      </c>
      <c r="T614" s="7">
        <f t="shared" si="39"/>
        <v>40497.25</v>
      </c>
    </row>
    <row r="615" spans="1:20" x14ac:dyDescent="0.25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t="s">
        <v>19</v>
      </c>
      <c r="G615">
        <v>26</v>
      </c>
      <c r="H615" t="s">
        <v>14</v>
      </c>
      <c r="I615" t="s">
        <v>15</v>
      </c>
      <c r="J615">
        <v>1503723600</v>
      </c>
      <c r="K615">
        <v>1504501200</v>
      </c>
      <c r="L615" t="b">
        <v>0</v>
      </c>
      <c r="M615" t="b">
        <v>0</v>
      </c>
      <c r="N615" t="s">
        <v>32</v>
      </c>
      <c r="O615">
        <f t="shared" si="36"/>
        <v>174</v>
      </c>
      <c r="P615">
        <f t="shared" si="37"/>
        <v>7361.54</v>
      </c>
      <c r="Q615" t="s">
        <v>2041</v>
      </c>
      <c r="R615" t="s">
        <v>2042</v>
      </c>
      <c r="S615" s="7">
        <f t="shared" si="38"/>
        <v>42973.208333333328</v>
      </c>
      <c r="T615" s="7">
        <f t="shared" si="39"/>
        <v>42982.208333333328</v>
      </c>
    </row>
    <row r="616" spans="1:20" ht="31.5" x14ac:dyDescent="0.25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>
        <v>1485669600</v>
      </c>
      <c r="L616" t="b">
        <v>0</v>
      </c>
      <c r="M616" t="b">
        <v>0</v>
      </c>
      <c r="N616" t="s">
        <v>32</v>
      </c>
      <c r="O616">
        <f t="shared" si="36"/>
        <v>155</v>
      </c>
      <c r="P616">
        <f t="shared" si="37"/>
        <v>5699.17</v>
      </c>
      <c r="Q616" t="s">
        <v>2041</v>
      </c>
      <c r="R616" t="s">
        <v>2042</v>
      </c>
      <c r="S616" s="7">
        <f t="shared" si="38"/>
        <v>42746.25</v>
      </c>
      <c r="T616" s="7">
        <f t="shared" si="39"/>
        <v>42764.25</v>
      </c>
    </row>
    <row r="617" spans="1:20" x14ac:dyDescent="0.25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t="s">
        <v>19</v>
      </c>
      <c r="G617">
        <v>170</v>
      </c>
      <c r="H617" t="s">
        <v>106</v>
      </c>
      <c r="I617" t="s">
        <v>107</v>
      </c>
      <c r="J617">
        <v>1461906000</v>
      </c>
      <c r="K617">
        <v>1462770000</v>
      </c>
      <c r="L617" t="b">
        <v>0</v>
      </c>
      <c r="M617" t="b">
        <v>0</v>
      </c>
      <c r="N617" t="s">
        <v>32</v>
      </c>
      <c r="O617">
        <f t="shared" si="36"/>
        <v>170</v>
      </c>
      <c r="P617">
        <f t="shared" si="37"/>
        <v>8522.35</v>
      </c>
      <c r="Q617" t="s">
        <v>2041</v>
      </c>
      <c r="R617" t="s">
        <v>2042</v>
      </c>
      <c r="S617" s="7">
        <f t="shared" si="38"/>
        <v>42489.208333333328</v>
      </c>
      <c r="T617" s="7">
        <f t="shared" si="39"/>
        <v>42499.208333333328</v>
      </c>
    </row>
    <row r="618" spans="1:20" x14ac:dyDescent="0.25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t="s">
        <v>19</v>
      </c>
      <c r="G618">
        <v>238</v>
      </c>
      <c r="H618" t="s">
        <v>39</v>
      </c>
      <c r="I618" t="s">
        <v>40</v>
      </c>
      <c r="J618">
        <v>1379653200</v>
      </c>
      <c r="K618">
        <v>1379739600</v>
      </c>
      <c r="L618" t="b">
        <v>0</v>
      </c>
      <c r="M618" t="b">
        <v>1</v>
      </c>
      <c r="N618" t="s">
        <v>59</v>
      </c>
      <c r="O618">
        <f t="shared" si="36"/>
        <v>190</v>
      </c>
      <c r="P618">
        <f t="shared" si="37"/>
        <v>5096.22</v>
      </c>
      <c r="Q618" t="s">
        <v>2037</v>
      </c>
      <c r="R618" t="s">
        <v>2047</v>
      </c>
      <c r="S618" s="7">
        <f t="shared" si="38"/>
        <v>41537.208333333336</v>
      </c>
      <c r="T618" s="7">
        <f t="shared" si="39"/>
        <v>41538.208333333336</v>
      </c>
    </row>
    <row r="619" spans="1:20" x14ac:dyDescent="0.25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>
        <v>1402722000</v>
      </c>
      <c r="L619" t="b">
        <v>0</v>
      </c>
      <c r="M619" t="b">
        <v>0</v>
      </c>
      <c r="N619" t="s">
        <v>32</v>
      </c>
      <c r="O619">
        <f t="shared" si="36"/>
        <v>250</v>
      </c>
      <c r="P619">
        <f t="shared" si="37"/>
        <v>6356.36</v>
      </c>
      <c r="Q619" t="s">
        <v>2041</v>
      </c>
      <c r="R619" t="s">
        <v>2042</v>
      </c>
      <c r="S619" s="7">
        <f t="shared" si="38"/>
        <v>41794.208333333336</v>
      </c>
      <c r="T619" s="7">
        <f t="shared" si="39"/>
        <v>41804.208333333336</v>
      </c>
    </row>
    <row r="620" spans="1:20" x14ac:dyDescent="0.25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t="s">
        <v>13</v>
      </c>
      <c r="G620">
        <v>1198</v>
      </c>
      <c r="H620" t="s">
        <v>20</v>
      </c>
      <c r="I620" t="s">
        <v>21</v>
      </c>
      <c r="J620">
        <v>1367470800</v>
      </c>
      <c r="K620">
        <v>1369285200</v>
      </c>
      <c r="L620" t="b">
        <v>0</v>
      </c>
      <c r="M620" t="b">
        <v>0</v>
      </c>
      <c r="N620" t="s">
        <v>67</v>
      </c>
      <c r="O620">
        <f t="shared" si="36"/>
        <v>49</v>
      </c>
      <c r="P620">
        <f t="shared" si="37"/>
        <v>8099.92</v>
      </c>
      <c r="Q620" t="s">
        <v>2049</v>
      </c>
      <c r="R620" t="s">
        <v>2050</v>
      </c>
      <c r="S620" s="7">
        <f t="shared" si="38"/>
        <v>41396.208333333336</v>
      </c>
      <c r="T620" s="7">
        <f t="shared" si="39"/>
        <v>41417.208333333336</v>
      </c>
    </row>
    <row r="621" spans="1:20" x14ac:dyDescent="0.25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t="s">
        <v>13</v>
      </c>
      <c r="G621">
        <v>648</v>
      </c>
      <c r="H621" t="s">
        <v>20</v>
      </c>
      <c r="I621" t="s">
        <v>21</v>
      </c>
      <c r="J621">
        <v>1304658000</v>
      </c>
      <c r="K621">
        <v>1304744400</v>
      </c>
      <c r="L621" t="b">
        <v>1</v>
      </c>
      <c r="M621" t="b">
        <v>1</v>
      </c>
      <c r="N621" t="s">
        <v>32</v>
      </c>
      <c r="O621">
        <f t="shared" si="36"/>
        <v>28</v>
      </c>
      <c r="P621">
        <f t="shared" si="37"/>
        <v>8604.48</v>
      </c>
      <c r="Q621" t="s">
        <v>2041</v>
      </c>
      <c r="R621" t="s">
        <v>2042</v>
      </c>
      <c r="S621" s="7">
        <f t="shared" si="38"/>
        <v>40669.208333333336</v>
      </c>
      <c r="T621" s="7">
        <f t="shared" si="39"/>
        <v>40670.208333333336</v>
      </c>
    </row>
    <row r="622" spans="1:20" x14ac:dyDescent="0.25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t="s">
        <v>19</v>
      </c>
      <c r="G622">
        <v>128</v>
      </c>
      <c r="H622" t="s">
        <v>25</v>
      </c>
      <c r="I622" t="s">
        <v>26</v>
      </c>
      <c r="J622">
        <v>1467954000</v>
      </c>
      <c r="K622">
        <v>1468299600</v>
      </c>
      <c r="L622" t="b">
        <v>0</v>
      </c>
      <c r="M622" t="b">
        <v>0</v>
      </c>
      <c r="N622" t="s">
        <v>121</v>
      </c>
      <c r="O622">
        <f t="shared" si="36"/>
        <v>268</v>
      </c>
      <c r="P622">
        <f t="shared" si="37"/>
        <v>9003.91</v>
      </c>
      <c r="Q622" t="s">
        <v>2056</v>
      </c>
      <c r="R622" t="s">
        <v>2057</v>
      </c>
      <c r="S622" s="7">
        <f t="shared" si="38"/>
        <v>42559.208333333328</v>
      </c>
      <c r="T622" s="7">
        <f t="shared" si="39"/>
        <v>42563.208333333328</v>
      </c>
    </row>
    <row r="623" spans="1:20" x14ac:dyDescent="0.25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>
        <v>1474174800</v>
      </c>
      <c r="L623" t="b">
        <v>0</v>
      </c>
      <c r="M623" t="b">
        <v>0</v>
      </c>
      <c r="N623" t="s">
        <v>32</v>
      </c>
      <c r="O623">
        <f t="shared" si="36"/>
        <v>620</v>
      </c>
      <c r="P623">
        <f t="shared" si="37"/>
        <v>7400.61</v>
      </c>
      <c r="Q623" t="s">
        <v>2041</v>
      </c>
      <c r="R623" t="s">
        <v>2042</v>
      </c>
      <c r="S623" s="7">
        <f t="shared" si="38"/>
        <v>42626.208333333328</v>
      </c>
      <c r="T623" s="7">
        <f t="shared" si="39"/>
        <v>42631.208333333328</v>
      </c>
    </row>
    <row r="624" spans="1:20" x14ac:dyDescent="0.25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t="s">
        <v>13</v>
      </c>
      <c r="G624">
        <v>64</v>
      </c>
      <c r="H624" t="s">
        <v>20</v>
      </c>
      <c r="I624" t="s">
        <v>21</v>
      </c>
      <c r="J624">
        <v>1523768400</v>
      </c>
      <c r="K624">
        <v>1526014800</v>
      </c>
      <c r="L624" t="b">
        <v>0</v>
      </c>
      <c r="M624" t="b">
        <v>0</v>
      </c>
      <c r="N624" t="s">
        <v>59</v>
      </c>
      <c r="O624">
        <f t="shared" si="36"/>
        <v>3</v>
      </c>
      <c r="P624">
        <f t="shared" si="37"/>
        <v>9243.75</v>
      </c>
      <c r="Q624" t="s">
        <v>2037</v>
      </c>
      <c r="R624" t="s">
        <v>2047</v>
      </c>
      <c r="S624" s="7">
        <f t="shared" si="38"/>
        <v>43205.208333333328</v>
      </c>
      <c r="T624" s="7">
        <f t="shared" si="39"/>
        <v>43231.208333333328</v>
      </c>
    </row>
    <row r="625" spans="1:20" x14ac:dyDescent="0.25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t="s">
        <v>19</v>
      </c>
      <c r="G625">
        <v>2693</v>
      </c>
      <c r="H625" t="s">
        <v>39</v>
      </c>
      <c r="I625" t="s">
        <v>40</v>
      </c>
      <c r="J625">
        <v>1437022800</v>
      </c>
      <c r="K625">
        <v>1437454800</v>
      </c>
      <c r="L625" t="b">
        <v>0</v>
      </c>
      <c r="M625" t="b">
        <v>0</v>
      </c>
      <c r="N625" t="s">
        <v>32</v>
      </c>
      <c r="O625">
        <f t="shared" si="36"/>
        <v>160</v>
      </c>
      <c r="P625">
        <f t="shared" si="37"/>
        <v>5599.93</v>
      </c>
      <c r="Q625" t="s">
        <v>2041</v>
      </c>
      <c r="R625" t="s">
        <v>2042</v>
      </c>
      <c r="S625" s="7">
        <f t="shared" si="38"/>
        <v>42201.208333333328</v>
      </c>
      <c r="T625" s="7">
        <f t="shared" si="39"/>
        <v>42206.208333333328</v>
      </c>
    </row>
    <row r="626" spans="1:20" x14ac:dyDescent="0.25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>
        <v>1422684000</v>
      </c>
      <c r="L626" t="b">
        <v>0</v>
      </c>
      <c r="M626" t="b">
        <v>0</v>
      </c>
      <c r="N626" t="s">
        <v>121</v>
      </c>
      <c r="O626">
        <f t="shared" si="36"/>
        <v>279</v>
      </c>
      <c r="P626">
        <f t="shared" si="37"/>
        <v>3298.38</v>
      </c>
      <c r="Q626" t="s">
        <v>2056</v>
      </c>
      <c r="R626" t="s">
        <v>2057</v>
      </c>
      <c r="S626" s="7">
        <f t="shared" si="38"/>
        <v>42029.25</v>
      </c>
      <c r="T626" s="7">
        <f t="shared" si="39"/>
        <v>42035.25</v>
      </c>
    </row>
    <row r="627" spans="1:20" ht="31.5" x14ac:dyDescent="0.25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t="s">
        <v>13</v>
      </c>
      <c r="G627">
        <v>62</v>
      </c>
      <c r="H627" t="s">
        <v>20</v>
      </c>
      <c r="I627" t="s">
        <v>21</v>
      </c>
      <c r="J627">
        <v>1580104800</v>
      </c>
      <c r="K627">
        <v>1581314400</v>
      </c>
      <c r="L627" t="b">
        <v>0</v>
      </c>
      <c r="M627" t="b">
        <v>0</v>
      </c>
      <c r="N627" t="s">
        <v>32</v>
      </c>
      <c r="O627">
        <f t="shared" si="36"/>
        <v>77</v>
      </c>
      <c r="P627">
        <f t="shared" si="37"/>
        <v>9359.68</v>
      </c>
      <c r="Q627" t="s">
        <v>2041</v>
      </c>
      <c r="R627" t="s">
        <v>2042</v>
      </c>
      <c r="S627" s="7">
        <f t="shared" si="38"/>
        <v>43857.25</v>
      </c>
      <c r="T627" s="7">
        <f t="shared" si="39"/>
        <v>43871.25</v>
      </c>
    </row>
    <row r="628" spans="1:20" ht="31.5" x14ac:dyDescent="0.25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>
        <v>1286427600</v>
      </c>
      <c r="L628" t="b">
        <v>0</v>
      </c>
      <c r="M628" t="b">
        <v>1</v>
      </c>
      <c r="N628" t="s">
        <v>32</v>
      </c>
      <c r="O628">
        <f t="shared" si="36"/>
        <v>206</v>
      </c>
      <c r="P628">
        <f t="shared" si="37"/>
        <v>6986.77</v>
      </c>
      <c r="Q628" t="s">
        <v>2041</v>
      </c>
      <c r="R628" t="s">
        <v>2042</v>
      </c>
      <c r="S628" s="7">
        <f t="shared" si="38"/>
        <v>40449.208333333336</v>
      </c>
      <c r="T628" s="7">
        <f t="shared" si="39"/>
        <v>40458.208333333336</v>
      </c>
    </row>
    <row r="629" spans="1:20" x14ac:dyDescent="0.25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t="s">
        <v>19</v>
      </c>
      <c r="G629">
        <v>154</v>
      </c>
      <c r="H629" t="s">
        <v>39</v>
      </c>
      <c r="I629" t="s">
        <v>40</v>
      </c>
      <c r="J629">
        <v>1276664400</v>
      </c>
      <c r="K629">
        <v>1278738000</v>
      </c>
      <c r="L629" t="b">
        <v>1</v>
      </c>
      <c r="M629" t="b">
        <v>0</v>
      </c>
      <c r="N629" t="s">
        <v>16</v>
      </c>
      <c r="O629">
        <f t="shared" si="36"/>
        <v>694</v>
      </c>
      <c r="P629">
        <f t="shared" si="37"/>
        <v>7212.99</v>
      </c>
      <c r="Q629" t="s">
        <v>2035</v>
      </c>
      <c r="R629" t="s">
        <v>2036</v>
      </c>
      <c r="S629" s="7">
        <f t="shared" si="38"/>
        <v>40345.208333333336</v>
      </c>
      <c r="T629" s="7">
        <f t="shared" si="39"/>
        <v>40369.208333333336</v>
      </c>
    </row>
    <row r="630" spans="1:20" x14ac:dyDescent="0.25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>
        <v>1286427600</v>
      </c>
      <c r="L630" t="b">
        <v>0</v>
      </c>
      <c r="M630" t="b">
        <v>0</v>
      </c>
      <c r="N630" t="s">
        <v>59</v>
      </c>
      <c r="O630">
        <f t="shared" si="36"/>
        <v>152</v>
      </c>
      <c r="P630">
        <f t="shared" si="37"/>
        <v>3004.17</v>
      </c>
      <c r="Q630" t="s">
        <v>2037</v>
      </c>
      <c r="R630" t="s">
        <v>2047</v>
      </c>
      <c r="S630" s="7">
        <f t="shared" si="38"/>
        <v>40455.208333333336</v>
      </c>
      <c r="T630" s="7">
        <f t="shared" si="39"/>
        <v>40458.208333333336</v>
      </c>
    </row>
    <row r="631" spans="1:20" x14ac:dyDescent="0.25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t="s">
        <v>13</v>
      </c>
      <c r="G631">
        <v>750</v>
      </c>
      <c r="H631" t="s">
        <v>20</v>
      </c>
      <c r="I631" t="s">
        <v>21</v>
      </c>
      <c r="J631">
        <v>1467781200</v>
      </c>
      <c r="K631">
        <v>1467954000</v>
      </c>
      <c r="L631" t="b">
        <v>0</v>
      </c>
      <c r="M631" t="b">
        <v>1</v>
      </c>
      <c r="N631" t="s">
        <v>32</v>
      </c>
      <c r="O631">
        <f t="shared" si="36"/>
        <v>65</v>
      </c>
      <c r="P631">
        <f t="shared" si="37"/>
        <v>7396.8</v>
      </c>
      <c r="Q631" t="s">
        <v>2041</v>
      </c>
      <c r="R631" t="s">
        <v>2042</v>
      </c>
      <c r="S631" s="7">
        <f t="shared" si="38"/>
        <v>42557.208333333328</v>
      </c>
      <c r="T631" s="7">
        <f t="shared" si="39"/>
        <v>42559.208333333328</v>
      </c>
    </row>
    <row r="632" spans="1:20" x14ac:dyDescent="0.25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t="s">
        <v>73</v>
      </c>
      <c r="G632">
        <v>87</v>
      </c>
      <c r="H632" t="s">
        <v>20</v>
      </c>
      <c r="I632" t="s">
        <v>21</v>
      </c>
      <c r="J632">
        <v>1556686800</v>
      </c>
      <c r="K632">
        <v>1557637200</v>
      </c>
      <c r="L632" t="b">
        <v>0</v>
      </c>
      <c r="M632" t="b">
        <v>1</v>
      </c>
      <c r="N632" t="s">
        <v>32</v>
      </c>
      <c r="O632">
        <f t="shared" si="36"/>
        <v>63</v>
      </c>
      <c r="P632">
        <f t="shared" si="37"/>
        <v>6865.52</v>
      </c>
      <c r="Q632" t="s">
        <v>2041</v>
      </c>
      <c r="R632" t="s">
        <v>2042</v>
      </c>
      <c r="S632" s="7">
        <f t="shared" si="38"/>
        <v>43586.208333333328</v>
      </c>
      <c r="T632" s="7">
        <f t="shared" si="39"/>
        <v>43597.208333333328</v>
      </c>
    </row>
    <row r="633" spans="1:20" x14ac:dyDescent="0.25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>
        <v>1553922000</v>
      </c>
      <c r="L633" t="b">
        <v>0</v>
      </c>
      <c r="M633" t="b">
        <v>0</v>
      </c>
      <c r="N633" t="s">
        <v>32</v>
      </c>
      <c r="O633">
        <f t="shared" si="36"/>
        <v>310</v>
      </c>
      <c r="P633">
        <f t="shared" si="37"/>
        <v>5999.22</v>
      </c>
      <c r="Q633" t="s">
        <v>2041</v>
      </c>
      <c r="R633" t="s">
        <v>2042</v>
      </c>
      <c r="S633" s="7">
        <f t="shared" si="38"/>
        <v>43550.208333333328</v>
      </c>
      <c r="T633" s="7">
        <f t="shared" si="39"/>
        <v>43554.208333333328</v>
      </c>
    </row>
    <row r="634" spans="1:20" x14ac:dyDescent="0.25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t="s">
        <v>46</v>
      </c>
      <c r="G634">
        <v>278</v>
      </c>
      <c r="H634" t="s">
        <v>20</v>
      </c>
      <c r="I634" t="s">
        <v>21</v>
      </c>
      <c r="J634">
        <v>1414904400</v>
      </c>
      <c r="K634">
        <v>1416463200</v>
      </c>
      <c r="L634" t="b">
        <v>0</v>
      </c>
      <c r="M634" t="b">
        <v>0</v>
      </c>
      <c r="N634" t="s">
        <v>32</v>
      </c>
      <c r="O634">
        <f t="shared" si="36"/>
        <v>43</v>
      </c>
      <c r="P634">
        <f t="shared" si="37"/>
        <v>11115.83</v>
      </c>
      <c r="Q634" t="s">
        <v>2041</v>
      </c>
      <c r="R634" t="s">
        <v>2042</v>
      </c>
      <c r="S634" s="7">
        <f t="shared" si="38"/>
        <v>41945.208333333336</v>
      </c>
      <c r="T634" s="7">
        <f t="shared" si="39"/>
        <v>41963.25</v>
      </c>
    </row>
    <row r="635" spans="1:20" x14ac:dyDescent="0.25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t="s">
        <v>13</v>
      </c>
      <c r="G635">
        <v>105</v>
      </c>
      <c r="H635" t="s">
        <v>20</v>
      </c>
      <c r="I635" t="s">
        <v>21</v>
      </c>
      <c r="J635">
        <v>1446876000</v>
      </c>
      <c r="K635">
        <v>1447221600</v>
      </c>
      <c r="L635" t="b">
        <v>0</v>
      </c>
      <c r="M635" t="b">
        <v>0</v>
      </c>
      <c r="N635" t="s">
        <v>70</v>
      </c>
      <c r="O635">
        <f t="shared" si="36"/>
        <v>83</v>
      </c>
      <c r="P635">
        <f t="shared" si="37"/>
        <v>5303.81</v>
      </c>
      <c r="Q635" t="s">
        <v>2043</v>
      </c>
      <c r="R635" t="s">
        <v>2051</v>
      </c>
      <c r="S635" s="7">
        <f t="shared" si="38"/>
        <v>42315.25</v>
      </c>
      <c r="T635" s="7">
        <f t="shared" si="39"/>
        <v>42319.25</v>
      </c>
    </row>
    <row r="636" spans="1:20" x14ac:dyDescent="0.25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t="s">
        <v>73</v>
      </c>
      <c r="G636">
        <v>1658</v>
      </c>
      <c r="H636" t="s">
        <v>20</v>
      </c>
      <c r="I636" t="s">
        <v>21</v>
      </c>
      <c r="J636">
        <v>1490418000</v>
      </c>
      <c r="K636">
        <v>1491627600</v>
      </c>
      <c r="L636" t="b">
        <v>0</v>
      </c>
      <c r="M636" t="b">
        <v>0</v>
      </c>
      <c r="N636" t="s">
        <v>268</v>
      </c>
      <c r="O636">
        <f t="shared" si="36"/>
        <v>79</v>
      </c>
      <c r="P636">
        <f t="shared" si="37"/>
        <v>5598.55</v>
      </c>
      <c r="Q636" t="s">
        <v>2043</v>
      </c>
      <c r="R636" t="s">
        <v>2062</v>
      </c>
      <c r="S636" s="7">
        <f t="shared" si="38"/>
        <v>42819.208333333328</v>
      </c>
      <c r="T636" s="7">
        <f t="shared" si="39"/>
        <v>42833.208333333328</v>
      </c>
    </row>
    <row r="637" spans="1:20" x14ac:dyDescent="0.25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>
        <v>1363150800</v>
      </c>
      <c r="L637" t="b">
        <v>0</v>
      </c>
      <c r="M637" t="b">
        <v>0</v>
      </c>
      <c r="N637" t="s">
        <v>268</v>
      </c>
      <c r="O637">
        <f t="shared" si="36"/>
        <v>114</v>
      </c>
      <c r="P637">
        <f t="shared" si="37"/>
        <v>6998.68</v>
      </c>
      <c r="Q637" t="s">
        <v>2043</v>
      </c>
      <c r="R637" t="s">
        <v>2062</v>
      </c>
      <c r="S637" s="7">
        <f t="shared" si="38"/>
        <v>41314.25</v>
      </c>
      <c r="T637" s="7">
        <f t="shared" si="39"/>
        <v>41346.208333333336</v>
      </c>
    </row>
    <row r="638" spans="1:20" x14ac:dyDescent="0.25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t="s">
        <v>13</v>
      </c>
      <c r="G638">
        <v>2604</v>
      </c>
      <c r="H638" t="s">
        <v>35</v>
      </c>
      <c r="I638" t="s">
        <v>36</v>
      </c>
      <c r="J638">
        <v>1326866400</v>
      </c>
      <c r="K638">
        <v>1330754400</v>
      </c>
      <c r="L638" t="b">
        <v>0</v>
      </c>
      <c r="M638" t="b">
        <v>1</v>
      </c>
      <c r="N638" t="s">
        <v>70</v>
      </c>
      <c r="O638">
        <f t="shared" si="36"/>
        <v>65</v>
      </c>
      <c r="P638">
        <f t="shared" si="37"/>
        <v>4899.8100000000004</v>
      </c>
      <c r="Q638" t="s">
        <v>2043</v>
      </c>
      <c r="R638" t="s">
        <v>2051</v>
      </c>
      <c r="S638" s="7">
        <f t="shared" si="38"/>
        <v>40926.25</v>
      </c>
      <c r="T638" s="7">
        <f t="shared" si="39"/>
        <v>40971.25</v>
      </c>
    </row>
    <row r="639" spans="1:20" x14ac:dyDescent="0.25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t="s">
        <v>13</v>
      </c>
      <c r="G639">
        <v>65</v>
      </c>
      <c r="H639" t="s">
        <v>20</v>
      </c>
      <c r="I639" t="s">
        <v>21</v>
      </c>
      <c r="J639">
        <v>1479103200</v>
      </c>
      <c r="K639">
        <v>1479794400</v>
      </c>
      <c r="L639" t="b">
        <v>0</v>
      </c>
      <c r="M639" t="b">
        <v>0</v>
      </c>
      <c r="N639" t="s">
        <v>32</v>
      </c>
      <c r="O639">
        <f t="shared" si="36"/>
        <v>79</v>
      </c>
      <c r="P639">
        <f t="shared" si="37"/>
        <v>10384.620000000001</v>
      </c>
      <c r="Q639" t="s">
        <v>2041</v>
      </c>
      <c r="R639" t="s">
        <v>2042</v>
      </c>
      <c r="S639" s="7">
        <f t="shared" si="38"/>
        <v>42688.25</v>
      </c>
      <c r="T639" s="7">
        <f t="shared" si="39"/>
        <v>42696.25</v>
      </c>
    </row>
    <row r="640" spans="1:20" x14ac:dyDescent="0.25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t="s">
        <v>13</v>
      </c>
      <c r="G640">
        <v>94</v>
      </c>
      <c r="H640" t="s">
        <v>20</v>
      </c>
      <c r="I640" t="s">
        <v>21</v>
      </c>
      <c r="J640">
        <v>1280206800</v>
      </c>
      <c r="K640">
        <v>1281243600</v>
      </c>
      <c r="L640" t="b">
        <v>0</v>
      </c>
      <c r="M640" t="b">
        <v>1</v>
      </c>
      <c r="N640" t="s">
        <v>32</v>
      </c>
      <c r="O640">
        <f t="shared" si="36"/>
        <v>11</v>
      </c>
      <c r="P640">
        <f t="shared" si="37"/>
        <v>9912.77</v>
      </c>
      <c r="Q640" t="s">
        <v>2041</v>
      </c>
      <c r="R640" t="s">
        <v>2042</v>
      </c>
      <c r="S640" s="7">
        <f t="shared" si="38"/>
        <v>40386.208333333336</v>
      </c>
      <c r="T640" s="7">
        <f t="shared" si="39"/>
        <v>40398.208333333336</v>
      </c>
    </row>
    <row r="641" spans="1:20" x14ac:dyDescent="0.25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t="s">
        <v>46</v>
      </c>
      <c r="G641">
        <v>45</v>
      </c>
      <c r="H641" t="s">
        <v>20</v>
      </c>
      <c r="I641" t="s">
        <v>21</v>
      </c>
      <c r="J641">
        <v>1532754000</v>
      </c>
      <c r="K641">
        <v>1532754000</v>
      </c>
      <c r="L641" t="b">
        <v>0</v>
      </c>
      <c r="M641" t="b">
        <v>1</v>
      </c>
      <c r="N641" t="s">
        <v>52</v>
      </c>
      <c r="O641">
        <f t="shared" si="36"/>
        <v>56</v>
      </c>
      <c r="P641">
        <f t="shared" si="37"/>
        <v>10737.78</v>
      </c>
      <c r="Q641" t="s">
        <v>2043</v>
      </c>
      <c r="R641" t="s">
        <v>2046</v>
      </c>
      <c r="S641" s="7">
        <f t="shared" si="38"/>
        <v>43309.208333333328</v>
      </c>
      <c r="T641" s="7">
        <f t="shared" si="39"/>
        <v>43309.208333333328</v>
      </c>
    </row>
    <row r="642" spans="1:20" x14ac:dyDescent="0.25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t="s">
        <v>13</v>
      </c>
      <c r="G642">
        <v>257</v>
      </c>
      <c r="H642" t="s">
        <v>20</v>
      </c>
      <c r="I642" t="s">
        <v>21</v>
      </c>
      <c r="J642">
        <v>1453096800</v>
      </c>
      <c r="K642">
        <v>1453356000</v>
      </c>
      <c r="L642" t="b">
        <v>0</v>
      </c>
      <c r="M642" t="b">
        <v>0</v>
      </c>
      <c r="N642" t="s">
        <v>32</v>
      </c>
      <c r="O642">
        <f t="shared" si="36"/>
        <v>17</v>
      </c>
      <c r="P642">
        <f t="shared" si="37"/>
        <v>7692.22</v>
      </c>
      <c r="Q642" t="s">
        <v>2041</v>
      </c>
      <c r="R642" t="s">
        <v>2042</v>
      </c>
      <c r="S642" s="7">
        <f t="shared" si="38"/>
        <v>42387.25</v>
      </c>
      <c r="T642" s="7">
        <f t="shared" si="39"/>
        <v>42390.25</v>
      </c>
    </row>
    <row r="643" spans="1:20" ht="31.5" x14ac:dyDescent="0.25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t="s">
        <v>19</v>
      </c>
      <c r="G643">
        <v>194</v>
      </c>
      <c r="H643" t="s">
        <v>97</v>
      </c>
      <c r="I643" t="s">
        <v>98</v>
      </c>
      <c r="J643">
        <v>1487570400</v>
      </c>
      <c r="K643">
        <v>1489986000</v>
      </c>
      <c r="L643" t="b">
        <v>0</v>
      </c>
      <c r="M643" t="b">
        <v>0</v>
      </c>
      <c r="N643" t="s">
        <v>32</v>
      </c>
      <c r="O643">
        <f t="shared" ref="O643:O706" si="40">ROUND(SUM(E643/D643)*100,0)</f>
        <v>120</v>
      </c>
      <c r="P643">
        <f t="shared" ref="P643:P706" si="41">ROUND(SUM(E643/G643)*100,2)</f>
        <v>5812.89</v>
      </c>
      <c r="Q643" t="s">
        <v>2041</v>
      </c>
      <c r="R643" t="s">
        <v>2042</v>
      </c>
      <c r="S643" s="7">
        <f t="shared" ref="S643:S706" si="42">(((J643/60)/60)/24)+DATE(1970,1,1)</f>
        <v>42786.25</v>
      </c>
      <c r="T643" s="7">
        <f t="shared" ref="T643:T706" si="43">(((K643/60)/60)/24)+DATE(1970,1,1)</f>
        <v>42814.208333333328</v>
      </c>
    </row>
    <row r="644" spans="1:20" x14ac:dyDescent="0.25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t="s">
        <v>19</v>
      </c>
      <c r="G644">
        <v>129</v>
      </c>
      <c r="H644" t="s">
        <v>14</v>
      </c>
      <c r="I644" t="s">
        <v>15</v>
      </c>
      <c r="J644">
        <v>1545026400</v>
      </c>
      <c r="K644">
        <v>1545804000</v>
      </c>
      <c r="L644" t="b">
        <v>0</v>
      </c>
      <c r="M644" t="b">
        <v>0</v>
      </c>
      <c r="N644" t="s">
        <v>64</v>
      </c>
      <c r="O644">
        <f t="shared" si="40"/>
        <v>145</v>
      </c>
      <c r="P644">
        <f t="shared" si="41"/>
        <v>10373.64</v>
      </c>
      <c r="Q644" t="s">
        <v>2039</v>
      </c>
      <c r="R644" t="s">
        <v>2048</v>
      </c>
      <c r="S644" s="7">
        <f t="shared" si="42"/>
        <v>43451.25</v>
      </c>
      <c r="T644" s="7">
        <f t="shared" si="43"/>
        <v>43460.25</v>
      </c>
    </row>
    <row r="645" spans="1:20" x14ac:dyDescent="0.25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>
        <v>1489899600</v>
      </c>
      <c r="L645" t="b">
        <v>0</v>
      </c>
      <c r="M645" t="b">
        <v>0</v>
      </c>
      <c r="N645" t="s">
        <v>32</v>
      </c>
      <c r="O645">
        <f t="shared" si="40"/>
        <v>221</v>
      </c>
      <c r="P645">
        <f t="shared" si="41"/>
        <v>8796.27</v>
      </c>
      <c r="Q645" t="s">
        <v>2041</v>
      </c>
      <c r="R645" t="s">
        <v>2042</v>
      </c>
      <c r="S645" s="7">
        <f t="shared" si="42"/>
        <v>42795.25</v>
      </c>
      <c r="T645" s="7">
        <f t="shared" si="43"/>
        <v>42813.208333333328</v>
      </c>
    </row>
    <row r="646" spans="1:20" x14ac:dyDescent="0.25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t="s">
        <v>13</v>
      </c>
      <c r="G646">
        <v>2928</v>
      </c>
      <c r="H646" t="s">
        <v>14</v>
      </c>
      <c r="I646" t="s">
        <v>15</v>
      </c>
      <c r="J646">
        <v>1545112800</v>
      </c>
      <c r="K646">
        <v>1546495200</v>
      </c>
      <c r="L646" t="b">
        <v>0</v>
      </c>
      <c r="M646" t="b">
        <v>0</v>
      </c>
      <c r="N646" t="s">
        <v>32</v>
      </c>
      <c r="O646">
        <f t="shared" si="40"/>
        <v>48</v>
      </c>
      <c r="P646">
        <f t="shared" si="41"/>
        <v>2800</v>
      </c>
      <c r="Q646" t="s">
        <v>2041</v>
      </c>
      <c r="R646" t="s">
        <v>2042</v>
      </c>
      <c r="S646" s="7">
        <f t="shared" si="42"/>
        <v>43452.25</v>
      </c>
      <c r="T646" s="7">
        <f t="shared" si="43"/>
        <v>43468.25</v>
      </c>
    </row>
    <row r="647" spans="1:20" x14ac:dyDescent="0.25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t="s">
        <v>13</v>
      </c>
      <c r="G647">
        <v>4697</v>
      </c>
      <c r="H647" t="s">
        <v>20</v>
      </c>
      <c r="I647" t="s">
        <v>21</v>
      </c>
      <c r="J647">
        <v>1537938000</v>
      </c>
      <c r="K647">
        <v>1539752400</v>
      </c>
      <c r="L647" t="b">
        <v>0</v>
      </c>
      <c r="M647" t="b">
        <v>1</v>
      </c>
      <c r="N647" t="s">
        <v>22</v>
      </c>
      <c r="O647">
        <f t="shared" si="40"/>
        <v>93</v>
      </c>
      <c r="P647">
        <f t="shared" si="41"/>
        <v>3799.94</v>
      </c>
      <c r="Q647" t="s">
        <v>2037</v>
      </c>
      <c r="R647" t="s">
        <v>2038</v>
      </c>
      <c r="S647" s="7">
        <f t="shared" si="42"/>
        <v>43369.208333333328</v>
      </c>
      <c r="T647" s="7">
        <f t="shared" si="43"/>
        <v>43390.208333333328</v>
      </c>
    </row>
    <row r="648" spans="1:20" x14ac:dyDescent="0.25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t="s">
        <v>13</v>
      </c>
      <c r="G648">
        <v>2915</v>
      </c>
      <c r="H648" t="s">
        <v>20</v>
      </c>
      <c r="I648" t="s">
        <v>21</v>
      </c>
      <c r="J648">
        <v>1363150800</v>
      </c>
      <c r="K648">
        <v>1364101200</v>
      </c>
      <c r="L648" t="b">
        <v>0</v>
      </c>
      <c r="M648" t="b">
        <v>0</v>
      </c>
      <c r="N648" t="s">
        <v>88</v>
      </c>
      <c r="O648">
        <f t="shared" si="40"/>
        <v>89</v>
      </c>
      <c r="P648">
        <f t="shared" si="41"/>
        <v>2999.93</v>
      </c>
      <c r="Q648" t="s">
        <v>2052</v>
      </c>
      <c r="R648" t="s">
        <v>2053</v>
      </c>
      <c r="S648" s="7">
        <f t="shared" si="42"/>
        <v>41346.208333333336</v>
      </c>
      <c r="T648" s="7">
        <f t="shared" si="43"/>
        <v>41357.208333333336</v>
      </c>
    </row>
    <row r="649" spans="1:20" x14ac:dyDescent="0.25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t="s">
        <v>13</v>
      </c>
      <c r="G649">
        <v>18</v>
      </c>
      <c r="H649" t="s">
        <v>20</v>
      </c>
      <c r="I649" t="s">
        <v>21</v>
      </c>
      <c r="J649">
        <v>1523250000</v>
      </c>
      <c r="K649">
        <v>1525323600</v>
      </c>
      <c r="L649" t="b">
        <v>0</v>
      </c>
      <c r="M649" t="b">
        <v>0</v>
      </c>
      <c r="N649" t="s">
        <v>205</v>
      </c>
      <c r="O649">
        <f t="shared" si="40"/>
        <v>41</v>
      </c>
      <c r="P649">
        <f t="shared" si="41"/>
        <v>10350</v>
      </c>
      <c r="Q649" t="s">
        <v>2049</v>
      </c>
      <c r="R649" t="s">
        <v>2061</v>
      </c>
      <c r="S649" s="7">
        <f t="shared" si="42"/>
        <v>43199.208333333328</v>
      </c>
      <c r="T649" s="7">
        <f t="shared" si="43"/>
        <v>43223.208333333328</v>
      </c>
    </row>
    <row r="650" spans="1:20" x14ac:dyDescent="0.25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t="s">
        <v>73</v>
      </c>
      <c r="G650">
        <v>723</v>
      </c>
      <c r="H650" t="s">
        <v>20</v>
      </c>
      <c r="I650" t="s">
        <v>21</v>
      </c>
      <c r="J650">
        <v>1499317200</v>
      </c>
      <c r="K650">
        <v>1500872400</v>
      </c>
      <c r="L650" t="b">
        <v>1</v>
      </c>
      <c r="M650" t="b">
        <v>0</v>
      </c>
      <c r="N650" t="s">
        <v>16</v>
      </c>
      <c r="O650">
        <f t="shared" si="40"/>
        <v>63</v>
      </c>
      <c r="P650">
        <f t="shared" si="41"/>
        <v>8599.4500000000007</v>
      </c>
      <c r="Q650" t="s">
        <v>2035</v>
      </c>
      <c r="R650" t="s">
        <v>2036</v>
      </c>
      <c r="S650" s="7">
        <f t="shared" si="42"/>
        <v>42922.208333333328</v>
      </c>
      <c r="T650" s="7">
        <f t="shared" si="43"/>
        <v>42940.208333333328</v>
      </c>
    </row>
    <row r="651" spans="1:20" x14ac:dyDescent="0.25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t="s">
        <v>13</v>
      </c>
      <c r="G651">
        <v>602</v>
      </c>
      <c r="H651" t="s">
        <v>97</v>
      </c>
      <c r="I651" t="s">
        <v>98</v>
      </c>
      <c r="J651">
        <v>1287550800</v>
      </c>
      <c r="K651">
        <v>1288501200</v>
      </c>
      <c r="L651" t="b">
        <v>1</v>
      </c>
      <c r="M651" t="b">
        <v>1</v>
      </c>
      <c r="N651" t="s">
        <v>32</v>
      </c>
      <c r="O651">
        <f t="shared" si="40"/>
        <v>48</v>
      </c>
      <c r="P651">
        <f t="shared" si="41"/>
        <v>9801.16</v>
      </c>
      <c r="Q651" t="s">
        <v>2041</v>
      </c>
      <c r="R651" t="s">
        <v>2042</v>
      </c>
      <c r="S651" s="7">
        <f t="shared" si="42"/>
        <v>40471.208333333336</v>
      </c>
      <c r="T651" s="7">
        <f t="shared" si="43"/>
        <v>40482.208333333336</v>
      </c>
    </row>
    <row r="652" spans="1:20" x14ac:dyDescent="0.25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t="s">
        <v>13</v>
      </c>
      <c r="G652">
        <v>1</v>
      </c>
      <c r="H652" t="s">
        <v>20</v>
      </c>
      <c r="I652" t="s">
        <v>21</v>
      </c>
      <c r="J652">
        <v>1404795600</v>
      </c>
      <c r="K652">
        <v>1407128400</v>
      </c>
      <c r="L652" t="b">
        <v>0</v>
      </c>
      <c r="M652" t="b">
        <v>0</v>
      </c>
      <c r="N652" t="s">
        <v>158</v>
      </c>
      <c r="O652">
        <f t="shared" si="40"/>
        <v>2</v>
      </c>
      <c r="P652">
        <f t="shared" si="41"/>
        <v>200</v>
      </c>
      <c r="Q652" t="s">
        <v>2037</v>
      </c>
      <c r="R652" t="s">
        <v>2060</v>
      </c>
      <c r="S652" s="7">
        <f t="shared" si="42"/>
        <v>41828.208333333336</v>
      </c>
      <c r="T652" s="7">
        <f t="shared" si="43"/>
        <v>41855.208333333336</v>
      </c>
    </row>
    <row r="653" spans="1:20" x14ac:dyDescent="0.25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t="s">
        <v>13</v>
      </c>
      <c r="G653">
        <v>3868</v>
      </c>
      <c r="H653" t="s">
        <v>106</v>
      </c>
      <c r="I653" t="s">
        <v>107</v>
      </c>
      <c r="J653">
        <v>1393048800</v>
      </c>
      <c r="K653">
        <v>1394344800</v>
      </c>
      <c r="L653" t="b">
        <v>0</v>
      </c>
      <c r="M653" t="b">
        <v>0</v>
      </c>
      <c r="N653" t="s">
        <v>99</v>
      </c>
      <c r="O653">
        <f t="shared" si="40"/>
        <v>88</v>
      </c>
      <c r="P653">
        <f t="shared" si="41"/>
        <v>4499.46</v>
      </c>
      <c r="Q653" t="s">
        <v>2043</v>
      </c>
      <c r="R653" t="s">
        <v>2054</v>
      </c>
      <c r="S653" s="7">
        <f t="shared" si="42"/>
        <v>41692.25</v>
      </c>
      <c r="T653" s="7">
        <f t="shared" si="43"/>
        <v>41707.25</v>
      </c>
    </row>
    <row r="654" spans="1:20" x14ac:dyDescent="0.25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>
        <v>1474088400</v>
      </c>
      <c r="L654" t="b">
        <v>0</v>
      </c>
      <c r="M654" t="b">
        <v>0</v>
      </c>
      <c r="N654" t="s">
        <v>27</v>
      </c>
      <c r="O654">
        <f t="shared" si="40"/>
        <v>127</v>
      </c>
      <c r="P654">
        <f t="shared" si="41"/>
        <v>3101.22</v>
      </c>
      <c r="Q654" t="s">
        <v>2039</v>
      </c>
      <c r="R654" t="s">
        <v>2040</v>
      </c>
      <c r="S654" s="7">
        <f t="shared" si="42"/>
        <v>42587.208333333328</v>
      </c>
      <c r="T654" s="7">
        <f t="shared" si="43"/>
        <v>42630.208333333328</v>
      </c>
    </row>
    <row r="655" spans="1:20" x14ac:dyDescent="0.25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>
        <v>1460264400</v>
      </c>
      <c r="L655" t="b">
        <v>0</v>
      </c>
      <c r="M655" t="b">
        <v>0</v>
      </c>
      <c r="N655" t="s">
        <v>27</v>
      </c>
      <c r="O655">
        <f t="shared" si="40"/>
        <v>2339</v>
      </c>
      <c r="P655">
        <f t="shared" si="41"/>
        <v>5997.01</v>
      </c>
      <c r="Q655" t="s">
        <v>2039</v>
      </c>
      <c r="R655" t="s">
        <v>2040</v>
      </c>
      <c r="S655" s="7">
        <f t="shared" si="42"/>
        <v>42468.208333333328</v>
      </c>
      <c r="T655" s="7">
        <f t="shared" si="43"/>
        <v>42470.208333333328</v>
      </c>
    </row>
    <row r="656" spans="1:20" x14ac:dyDescent="0.25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>
        <v>1440824400</v>
      </c>
      <c r="L656" t="b">
        <v>0</v>
      </c>
      <c r="M656" t="b">
        <v>0</v>
      </c>
      <c r="N656" t="s">
        <v>147</v>
      </c>
      <c r="O656">
        <f t="shared" si="40"/>
        <v>508</v>
      </c>
      <c r="P656">
        <f t="shared" si="41"/>
        <v>5899.73</v>
      </c>
      <c r="Q656" t="s">
        <v>2037</v>
      </c>
      <c r="R656" t="s">
        <v>2059</v>
      </c>
      <c r="S656" s="7">
        <f t="shared" si="42"/>
        <v>42240.208333333328</v>
      </c>
      <c r="T656" s="7">
        <f t="shared" si="43"/>
        <v>42245.208333333328</v>
      </c>
    </row>
    <row r="657" spans="1:20" x14ac:dyDescent="0.25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>
        <v>1489554000</v>
      </c>
      <c r="L657" t="b">
        <v>1</v>
      </c>
      <c r="M657" t="b">
        <v>0</v>
      </c>
      <c r="N657" t="s">
        <v>121</v>
      </c>
      <c r="O657">
        <f t="shared" si="40"/>
        <v>191</v>
      </c>
      <c r="P657">
        <f t="shared" si="41"/>
        <v>5004.55</v>
      </c>
      <c r="Q657" t="s">
        <v>2056</v>
      </c>
      <c r="R657" t="s">
        <v>2057</v>
      </c>
      <c r="S657" s="7">
        <f t="shared" si="42"/>
        <v>42796.25</v>
      </c>
      <c r="T657" s="7">
        <f t="shared" si="43"/>
        <v>42809.208333333328</v>
      </c>
    </row>
    <row r="658" spans="1:20" ht="31.5" x14ac:dyDescent="0.25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t="s">
        <v>13</v>
      </c>
      <c r="G658">
        <v>504</v>
      </c>
      <c r="H658" t="s">
        <v>25</v>
      </c>
      <c r="I658" t="s">
        <v>26</v>
      </c>
      <c r="J658">
        <v>1514440800</v>
      </c>
      <c r="K658">
        <v>1514872800</v>
      </c>
      <c r="L658" t="b">
        <v>0</v>
      </c>
      <c r="M658" t="b">
        <v>0</v>
      </c>
      <c r="N658" t="s">
        <v>16</v>
      </c>
      <c r="O658">
        <f t="shared" si="40"/>
        <v>42</v>
      </c>
      <c r="P658">
        <f t="shared" si="41"/>
        <v>9896.6299999999992</v>
      </c>
      <c r="Q658" t="s">
        <v>2035</v>
      </c>
      <c r="R658" t="s">
        <v>2036</v>
      </c>
      <c r="S658" s="7">
        <f t="shared" si="42"/>
        <v>43097.25</v>
      </c>
      <c r="T658" s="7">
        <f t="shared" si="43"/>
        <v>43102.25</v>
      </c>
    </row>
    <row r="659" spans="1:20" x14ac:dyDescent="0.25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t="s">
        <v>13</v>
      </c>
      <c r="G659">
        <v>14</v>
      </c>
      <c r="H659" t="s">
        <v>20</v>
      </c>
      <c r="I659" t="s">
        <v>21</v>
      </c>
      <c r="J659">
        <v>1514354400</v>
      </c>
      <c r="K659">
        <v>1515736800</v>
      </c>
      <c r="L659" t="b">
        <v>0</v>
      </c>
      <c r="M659" t="b">
        <v>0</v>
      </c>
      <c r="N659" t="s">
        <v>473</v>
      </c>
      <c r="O659">
        <f t="shared" si="40"/>
        <v>8</v>
      </c>
      <c r="P659">
        <f t="shared" si="41"/>
        <v>5885.71</v>
      </c>
      <c r="Q659" t="s">
        <v>2043</v>
      </c>
      <c r="R659" t="s">
        <v>2065</v>
      </c>
      <c r="S659" s="7">
        <f t="shared" si="42"/>
        <v>43096.25</v>
      </c>
      <c r="T659" s="7">
        <f t="shared" si="43"/>
        <v>43112.25</v>
      </c>
    </row>
    <row r="660" spans="1:20" x14ac:dyDescent="0.25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t="s">
        <v>73</v>
      </c>
      <c r="G660">
        <v>390</v>
      </c>
      <c r="H660" t="s">
        <v>20</v>
      </c>
      <c r="I660" t="s">
        <v>21</v>
      </c>
      <c r="J660">
        <v>1440910800</v>
      </c>
      <c r="K660">
        <v>1442898000</v>
      </c>
      <c r="L660" t="b">
        <v>0</v>
      </c>
      <c r="M660" t="b">
        <v>0</v>
      </c>
      <c r="N660" t="s">
        <v>22</v>
      </c>
      <c r="O660">
        <f t="shared" si="40"/>
        <v>60</v>
      </c>
      <c r="P660">
        <f t="shared" si="41"/>
        <v>8101.03</v>
      </c>
      <c r="Q660" t="s">
        <v>2037</v>
      </c>
      <c r="R660" t="s">
        <v>2038</v>
      </c>
      <c r="S660" s="7">
        <f t="shared" si="42"/>
        <v>42246.208333333328</v>
      </c>
      <c r="T660" s="7">
        <f t="shared" si="43"/>
        <v>42269.208333333328</v>
      </c>
    </row>
    <row r="661" spans="1:20" x14ac:dyDescent="0.25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t="s">
        <v>13</v>
      </c>
      <c r="G661">
        <v>750</v>
      </c>
      <c r="H661" t="s">
        <v>39</v>
      </c>
      <c r="I661" t="s">
        <v>40</v>
      </c>
      <c r="J661">
        <v>1296108000</v>
      </c>
      <c r="K661">
        <v>1296194400</v>
      </c>
      <c r="L661" t="b">
        <v>0</v>
      </c>
      <c r="M661" t="b">
        <v>0</v>
      </c>
      <c r="N661" t="s">
        <v>41</v>
      </c>
      <c r="O661">
        <f t="shared" si="40"/>
        <v>47</v>
      </c>
      <c r="P661">
        <f t="shared" si="41"/>
        <v>7601.33</v>
      </c>
      <c r="Q661" t="s">
        <v>2043</v>
      </c>
      <c r="R661" t="s">
        <v>2044</v>
      </c>
      <c r="S661" s="7">
        <f t="shared" si="42"/>
        <v>40570.25</v>
      </c>
      <c r="T661" s="7">
        <f t="shared" si="43"/>
        <v>40571.25</v>
      </c>
    </row>
    <row r="662" spans="1:20" x14ac:dyDescent="0.25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t="s">
        <v>13</v>
      </c>
      <c r="G662">
        <v>77</v>
      </c>
      <c r="H662" t="s">
        <v>20</v>
      </c>
      <c r="I662" t="s">
        <v>21</v>
      </c>
      <c r="J662">
        <v>1440133200</v>
      </c>
      <c r="K662">
        <v>1440910800</v>
      </c>
      <c r="L662" t="b">
        <v>1</v>
      </c>
      <c r="M662" t="b">
        <v>0</v>
      </c>
      <c r="N662" t="s">
        <v>32</v>
      </c>
      <c r="O662">
        <f t="shared" si="40"/>
        <v>82</v>
      </c>
      <c r="P662">
        <f t="shared" si="41"/>
        <v>9659.74</v>
      </c>
      <c r="Q662" t="s">
        <v>2041</v>
      </c>
      <c r="R662" t="s">
        <v>2042</v>
      </c>
      <c r="S662" s="7">
        <f t="shared" si="42"/>
        <v>42237.208333333328</v>
      </c>
      <c r="T662" s="7">
        <f t="shared" si="43"/>
        <v>42246.208333333328</v>
      </c>
    </row>
    <row r="663" spans="1:20" x14ac:dyDescent="0.25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t="s">
        <v>13</v>
      </c>
      <c r="G663">
        <v>752</v>
      </c>
      <c r="H663" t="s">
        <v>35</v>
      </c>
      <c r="I663" t="s">
        <v>36</v>
      </c>
      <c r="J663">
        <v>1332910800</v>
      </c>
      <c r="K663">
        <v>1335502800</v>
      </c>
      <c r="L663" t="b">
        <v>0</v>
      </c>
      <c r="M663" t="b">
        <v>0</v>
      </c>
      <c r="N663" t="s">
        <v>158</v>
      </c>
      <c r="O663">
        <f t="shared" si="40"/>
        <v>54</v>
      </c>
      <c r="P663">
        <f t="shared" si="41"/>
        <v>7695.74</v>
      </c>
      <c r="Q663" t="s">
        <v>2037</v>
      </c>
      <c r="R663" t="s">
        <v>2060</v>
      </c>
      <c r="S663" s="7">
        <f t="shared" si="42"/>
        <v>40996.208333333336</v>
      </c>
      <c r="T663" s="7">
        <f t="shared" si="43"/>
        <v>41026.208333333336</v>
      </c>
    </row>
    <row r="664" spans="1:20" x14ac:dyDescent="0.25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t="s">
        <v>13</v>
      </c>
      <c r="G664">
        <v>131</v>
      </c>
      <c r="H664" t="s">
        <v>20</v>
      </c>
      <c r="I664" t="s">
        <v>21</v>
      </c>
      <c r="J664">
        <v>1544335200</v>
      </c>
      <c r="K664">
        <v>1544680800</v>
      </c>
      <c r="L664" t="b">
        <v>0</v>
      </c>
      <c r="M664" t="b">
        <v>0</v>
      </c>
      <c r="N664" t="s">
        <v>32</v>
      </c>
      <c r="O664">
        <f t="shared" si="40"/>
        <v>98</v>
      </c>
      <c r="P664">
        <f t="shared" si="41"/>
        <v>6798.47</v>
      </c>
      <c r="Q664" t="s">
        <v>2041</v>
      </c>
      <c r="R664" t="s">
        <v>2042</v>
      </c>
      <c r="S664" s="7">
        <f t="shared" si="42"/>
        <v>43443.25</v>
      </c>
      <c r="T664" s="7">
        <f t="shared" si="43"/>
        <v>43447.25</v>
      </c>
    </row>
    <row r="665" spans="1:20" x14ac:dyDescent="0.25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t="s">
        <v>13</v>
      </c>
      <c r="G665">
        <v>87</v>
      </c>
      <c r="H665" t="s">
        <v>20</v>
      </c>
      <c r="I665" t="s">
        <v>21</v>
      </c>
      <c r="J665">
        <v>1286427600</v>
      </c>
      <c r="K665">
        <v>1288414800</v>
      </c>
      <c r="L665" t="b">
        <v>0</v>
      </c>
      <c r="M665" t="b">
        <v>0</v>
      </c>
      <c r="N665" t="s">
        <v>32</v>
      </c>
      <c r="O665">
        <f t="shared" si="40"/>
        <v>77</v>
      </c>
      <c r="P665">
        <f t="shared" si="41"/>
        <v>8878.16</v>
      </c>
      <c r="Q665" t="s">
        <v>2041</v>
      </c>
      <c r="R665" t="s">
        <v>2042</v>
      </c>
      <c r="S665" s="7">
        <f t="shared" si="42"/>
        <v>40458.208333333336</v>
      </c>
      <c r="T665" s="7">
        <f t="shared" si="43"/>
        <v>40481.208333333336</v>
      </c>
    </row>
    <row r="666" spans="1:20" x14ac:dyDescent="0.25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t="s">
        <v>13</v>
      </c>
      <c r="G666">
        <v>1063</v>
      </c>
      <c r="H666" t="s">
        <v>20</v>
      </c>
      <c r="I666" t="s">
        <v>21</v>
      </c>
      <c r="J666">
        <v>1329717600</v>
      </c>
      <c r="K666">
        <v>1330581600</v>
      </c>
      <c r="L666" t="b">
        <v>0</v>
      </c>
      <c r="M666" t="b">
        <v>0</v>
      </c>
      <c r="N666" t="s">
        <v>158</v>
      </c>
      <c r="O666">
        <f t="shared" si="40"/>
        <v>33</v>
      </c>
      <c r="P666">
        <f t="shared" si="41"/>
        <v>2499.62</v>
      </c>
      <c r="Q666" t="s">
        <v>2037</v>
      </c>
      <c r="R666" t="s">
        <v>2060</v>
      </c>
      <c r="S666" s="7">
        <f t="shared" si="42"/>
        <v>40959.25</v>
      </c>
      <c r="T666" s="7">
        <f t="shared" si="43"/>
        <v>40969.25</v>
      </c>
    </row>
    <row r="667" spans="1:20" x14ac:dyDescent="0.25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>
        <v>1311397200</v>
      </c>
      <c r="L667" t="b">
        <v>0</v>
      </c>
      <c r="M667" t="b">
        <v>1</v>
      </c>
      <c r="N667" t="s">
        <v>41</v>
      </c>
      <c r="O667">
        <f t="shared" si="40"/>
        <v>240</v>
      </c>
      <c r="P667">
        <f t="shared" si="41"/>
        <v>4492.28</v>
      </c>
      <c r="Q667" t="s">
        <v>2043</v>
      </c>
      <c r="R667" t="s">
        <v>2044</v>
      </c>
      <c r="S667" s="7">
        <f t="shared" si="42"/>
        <v>40733.208333333336</v>
      </c>
      <c r="T667" s="7">
        <f t="shared" si="43"/>
        <v>40747.208333333336</v>
      </c>
    </row>
    <row r="668" spans="1:20" x14ac:dyDescent="0.25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t="s">
        <v>73</v>
      </c>
      <c r="G668">
        <v>25</v>
      </c>
      <c r="H668" t="s">
        <v>20</v>
      </c>
      <c r="I668" t="s">
        <v>21</v>
      </c>
      <c r="J668">
        <v>1377838800</v>
      </c>
      <c r="K668">
        <v>1378357200</v>
      </c>
      <c r="L668" t="b">
        <v>0</v>
      </c>
      <c r="M668" t="b">
        <v>1</v>
      </c>
      <c r="N668" t="s">
        <v>32</v>
      </c>
      <c r="O668">
        <f t="shared" si="40"/>
        <v>64</v>
      </c>
      <c r="P668">
        <f t="shared" si="41"/>
        <v>7940</v>
      </c>
      <c r="Q668" t="s">
        <v>2041</v>
      </c>
      <c r="R668" t="s">
        <v>2042</v>
      </c>
      <c r="S668" s="7">
        <f t="shared" si="42"/>
        <v>41516.208333333336</v>
      </c>
      <c r="T668" s="7">
        <f t="shared" si="43"/>
        <v>41522.208333333336</v>
      </c>
    </row>
    <row r="669" spans="1:20" ht="31.5" x14ac:dyDescent="0.25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>
        <v>1411102800</v>
      </c>
      <c r="L669" t="b">
        <v>0</v>
      </c>
      <c r="M669" t="b">
        <v>0</v>
      </c>
      <c r="N669" t="s">
        <v>1028</v>
      </c>
      <c r="O669">
        <f t="shared" si="40"/>
        <v>176</v>
      </c>
      <c r="P669">
        <f t="shared" si="41"/>
        <v>2900.95</v>
      </c>
      <c r="Q669" t="s">
        <v>2066</v>
      </c>
      <c r="R669" t="s">
        <v>2067</v>
      </c>
      <c r="S669" s="7">
        <f t="shared" si="42"/>
        <v>41892.208333333336</v>
      </c>
      <c r="T669" s="7">
        <f t="shared" si="43"/>
        <v>41901.208333333336</v>
      </c>
    </row>
    <row r="670" spans="1:20" ht="31.5" x14ac:dyDescent="0.25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t="s">
        <v>13</v>
      </c>
      <c r="G670">
        <v>76</v>
      </c>
      <c r="H670" t="s">
        <v>20</v>
      </c>
      <c r="I670" t="s">
        <v>21</v>
      </c>
      <c r="J670">
        <v>1343797200</v>
      </c>
      <c r="K670">
        <v>1344834000</v>
      </c>
      <c r="L670" t="b">
        <v>0</v>
      </c>
      <c r="M670" t="b">
        <v>0</v>
      </c>
      <c r="N670" t="s">
        <v>32</v>
      </c>
      <c r="O670">
        <f t="shared" si="40"/>
        <v>20</v>
      </c>
      <c r="P670">
        <f t="shared" si="41"/>
        <v>7359.21</v>
      </c>
      <c r="Q670" t="s">
        <v>2041</v>
      </c>
      <c r="R670" t="s">
        <v>2042</v>
      </c>
      <c r="S670" s="7">
        <f t="shared" si="42"/>
        <v>41122.208333333336</v>
      </c>
      <c r="T670" s="7">
        <f t="shared" si="43"/>
        <v>41134.208333333336</v>
      </c>
    </row>
    <row r="671" spans="1:20" x14ac:dyDescent="0.25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t="s">
        <v>19</v>
      </c>
      <c r="G671">
        <v>1621</v>
      </c>
      <c r="H671" t="s">
        <v>106</v>
      </c>
      <c r="I671" t="s">
        <v>107</v>
      </c>
      <c r="J671">
        <v>1498453200</v>
      </c>
      <c r="K671">
        <v>1499230800</v>
      </c>
      <c r="L671" t="b">
        <v>0</v>
      </c>
      <c r="M671" t="b">
        <v>0</v>
      </c>
      <c r="N671" t="s">
        <v>32</v>
      </c>
      <c r="O671">
        <f t="shared" si="40"/>
        <v>359</v>
      </c>
      <c r="P671">
        <f t="shared" si="41"/>
        <v>10797.04</v>
      </c>
      <c r="Q671" t="s">
        <v>2041</v>
      </c>
      <c r="R671" t="s">
        <v>2042</v>
      </c>
      <c r="S671" s="7">
        <f t="shared" si="42"/>
        <v>42912.208333333328</v>
      </c>
      <c r="T671" s="7">
        <f t="shared" si="43"/>
        <v>42921.208333333328</v>
      </c>
    </row>
    <row r="672" spans="1:20" ht="31.5" x14ac:dyDescent="0.25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>
        <v>1457416800</v>
      </c>
      <c r="L672" t="b">
        <v>0</v>
      </c>
      <c r="M672" t="b">
        <v>0</v>
      </c>
      <c r="N672" t="s">
        <v>59</v>
      </c>
      <c r="O672">
        <f t="shared" si="40"/>
        <v>469</v>
      </c>
      <c r="P672">
        <f t="shared" si="41"/>
        <v>6898.73</v>
      </c>
      <c r="Q672" t="s">
        <v>2037</v>
      </c>
      <c r="R672" t="s">
        <v>2047</v>
      </c>
      <c r="S672" s="7">
        <f t="shared" si="42"/>
        <v>42425.25</v>
      </c>
      <c r="T672" s="7">
        <f t="shared" si="43"/>
        <v>42437.25</v>
      </c>
    </row>
    <row r="673" spans="1:20" ht="31.5" x14ac:dyDescent="0.25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>
        <v>1280898000</v>
      </c>
      <c r="L673" t="b">
        <v>0</v>
      </c>
      <c r="M673" t="b">
        <v>1</v>
      </c>
      <c r="N673" t="s">
        <v>32</v>
      </c>
      <c r="O673">
        <f t="shared" si="40"/>
        <v>122</v>
      </c>
      <c r="P673">
        <f t="shared" si="41"/>
        <v>11102.24</v>
      </c>
      <c r="Q673" t="s">
        <v>2041</v>
      </c>
      <c r="R673" t="s">
        <v>2042</v>
      </c>
      <c r="S673" s="7">
        <f t="shared" si="42"/>
        <v>40390.208333333336</v>
      </c>
      <c r="T673" s="7">
        <f t="shared" si="43"/>
        <v>40394.208333333336</v>
      </c>
    </row>
    <row r="674" spans="1:20" x14ac:dyDescent="0.25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t="s">
        <v>13</v>
      </c>
      <c r="G674">
        <v>4428</v>
      </c>
      <c r="H674" t="s">
        <v>25</v>
      </c>
      <c r="I674" t="s">
        <v>26</v>
      </c>
      <c r="J674">
        <v>1521608400</v>
      </c>
      <c r="K674">
        <v>1522472400</v>
      </c>
      <c r="L674" t="b">
        <v>0</v>
      </c>
      <c r="M674" t="b">
        <v>0</v>
      </c>
      <c r="N674" t="s">
        <v>32</v>
      </c>
      <c r="O674">
        <f t="shared" si="40"/>
        <v>56</v>
      </c>
      <c r="P674">
        <f t="shared" si="41"/>
        <v>2499.75</v>
      </c>
      <c r="Q674" t="s">
        <v>2041</v>
      </c>
      <c r="R674" t="s">
        <v>2042</v>
      </c>
      <c r="S674" s="7">
        <f t="shared" si="42"/>
        <v>43180.208333333328</v>
      </c>
      <c r="T674" s="7">
        <f t="shared" si="43"/>
        <v>43190.208333333328</v>
      </c>
    </row>
    <row r="675" spans="1:20" x14ac:dyDescent="0.25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t="s">
        <v>13</v>
      </c>
      <c r="G675">
        <v>58</v>
      </c>
      <c r="H675" t="s">
        <v>106</v>
      </c>
      <c r="I675" t="s">
        <v>107</v>
      </c>
      <c r="J675">
        <v>1460696400</v>
      </c>
      <c r="K675">
        <v>1462510800</v>
      </c>
      <c r="L675" t="b">
        <v>0</v>
      </c>
      <c r="M675" t="b">
        <v>0</v>
      </c>
      <c r="N675" t="s">
        <v>59</v>
      </c>
      <c r="O675">
        <f t="shared" si="40"/>
        <v>44</v>
      </c>
      <c r="P675">
        <f t="shared" si="41"/>
        <v>4215.5200000000004</v>
      </c>
      <c r="Q675" t="s">
        <v>2037</v>
      </c>
      <c r="R675" t="s">
        <v>2047</v>
      </c>
      <c r="S675" s="7">
        <f t="shared" si="42"/>
        <v>42475.208333333328</v>
      </c>
      <c r="T675" s="7">
        <f t="shared" si="43"/>
        <v>42496.208333333328</v>
      </c>
    </row>
    <row r="676" spans="1:20" x14ac:dyDescent="0.25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t="s">
        <v>73</v>
      </c>
      <c r="G676">
        <v>1218</v>
      </c>
      <c r="H676" t="s">
        <v>20</v>
      </c>
      <c r="I676" t="s">
        <v>21</v>
      </c>
      <c r="J676">
        <v>1313730000</v>
      </c>
      <c r="K676">
        <v>1317790800</v>
      </c>
      <c r="L676" t="b">
        <v>0</v>
      </c>
      <c r="M676" t="b">
        <v>0</v>
      </c>
      <c r="N676" t="s">
        <v>121</v>
      </c>
      <c r="O676">
        <f t="shared" si="40"/>
        <v>34</v>
      </c>
      <c r="P676">
        <f t="shared" si="41"/>
        <v>4700.33</v>
      </c>
      <c r="Q676" t="s">
        <v>2056</v>
      </c>
      <c r="R676" t="s">
        <v>2057</v>
      </c>
      <c r="S676" s="7">
        <f t="shared" si="42"/>
        <v>40774.208333333336</v>
      </c>
      <c r="T676" s="7">
        <f t="shared" si="43"/>
        <v>40821.208333333336</v>
      </c>
    </row>
    <row r="677" spans="1:20" x14ac:dyDescent="0.25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>
        <v>1568782800</v>
      </c>
      <c r="L677" t="b">
        <v>0</v>
      </c>
      <c r="M677" t="b">
        <v>0</v>
      </c>
      <c r="N677" t="s">
        <v>1028</v>
      </c>
      <c r="O677">
        <f t="shared" si="40"/>
        <v>123</v>
      </c>
      <c r="P677">
        <f t="shared" si="41"/>
        <v>3603.93</v>
      </c>
      <c r="Q677" t="s">
        <v>2066</v>
      </c>
      <c r="R677" t="s">
        <v>2067</v>
      </c>
      <c r="S677" s="7">
        <f t="shared" si="42"/>
        <v>43719.208333333328</v>
      </c>
      <c r="T677" s="7">
        <f t="shared" si="43"/>
        <v>43726.208333333328</v>
      </c>
    </row>
    <row r="678" spans="1:20" x14ac:dyDescent="0.25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>
        <v>1349413200</v>
      </c>
      <c r="L678" t="b">
        <v>0</v>
      </c>
      <c r="M678" t="b">
        <v>0</v>
      </c>
      <c r="N678" t="s">
        <v>121</v>
      </c>
      <c r="O678">
        <f t="shared" si="40"/>
        <v>190</v>
      </c>
      <c r="P678">
        <f t="shared" si="41"/>
        <v>10103.76</v>
      </c>
      <c r="Q678" t="s">
        <v>2056</v>
      </c>
      <c r="R678" t="s">
        <v>2057</v>
      </c>
      <c r="S678" s="7">
        <f t="shared" si="42"/>
        <v>41178.208333333336</v>
      </c>
      <c r="T678" s="7">
        <f t="shared" si="43"/>
        <v>41187.208333333336</v>
      </c>
    </row>
    <row r="679" spans="1:20" x14ac:dyDescent="0.25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t="s">
        <v>13</v>
      </c>
      <c r="G679">
        <v>111</v>
      </c>
      <c r="H679" t="s">
        <v>20</v>
      </c>
      <c r="I679" t="s">
        <v>21</v>
      </c>
      <c r="J679">
        <v>1468126800</v>
      </c>
      <c r="K679">
        <v>1472446800</v>
      </c>
      <c r="L679" t="b">
        <v>0</v>
      </c>
      <c r="M679" t="b">
        <v>0</v>
      </c>
      <c r="N679" t="s">
        <v>118</v>
      </c>
      <c r="O679">
        <f t="shared" si="40"/>
        <v>84</v>
      </c>
      <c r="P679">
        <f t="shared" si="41"/>
        <v>3992.79</v>
      </c>
      <c r="Q679" t="s">
        <v>2049</v>
      </c>
      <c r="R679" t="s">
        <v>2055</v>
      </c>
      <c r="S679" s="7">
        <f t="shared" si="42"/>
        <v>42561.208333333328</v>
      </c>
      <c r="T679" s="7">
        <f t="shared" si="43"/>
        <v>42611.208333333328</v>
      </c>
    </row>
    <row r="680" spans="1:20" x14ac:dyDescent="0.25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t="s">
        <v>73</v>
      </c>
      <c r="G680">
        <v>215</v>
      </c>
      <c r="H680" t="s">
        <v>20</v>
      </c>
      <c r="I680" t="s">
        <v>21</v>
      </c>
      <c r="J680">
        <v>1547877600</v>
      </c>
      <c r="K680">
        <v>1548050400</v>
      </c>
      <c r="L680" t="b">
        <v>0</v>
      </c>
      <c r="M680" t="b">
        <v>0</v>
      </c>
      <c r="N680" t="s">
        <v>52</v>
      </c>
      <c r="O680">
        <f t="shared" si="40"/>
        <v>18</v>
      </c>
      <c r="P680">
        <f t="shared" si="41"/>
        <v>8315.81</v>
      </c>
      <c r="Q680" t="s">
        <v>2043</v>
      </c>
      <c r="R680" t="s">
        <v>2046</v>
      </c>
      <c r="S680" s="7">
        <f t="shared" si="42"/>
        <v>43484.25</v>
      </c>
      <c r="T680" s="7">
        <f t="shared" si="43"/>
        <v>43486.25</v>
      </c>
    </row>
    <row r="681" spans="1:20" x14ac:dyDescent="0.25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>
        <v>1571806800</v>
      </c>
      <c r="L681" t="b">
        <v>0</v>
      </c>
      <c r="M681" t="b">
        <v>1</v>
      </c>
      <c r="N681" t="s">
        <v>16</v>
      </c>
      <c r="O681">
        <f t="shared" si="40"/>
        <v>1037</v>
      </c>
      <c r="P681">
        <f t="shared" si="41"/>
        <v>3997.52</v>
      </c>
      <c r="Q681" t="s">
        <v>2035</v>
      </c>
      <c r="R681" t="s">
        <v>2036</v>
      </c>
      <c r="S681" s="7">
        <f t="shared" si="42"/>
        <v>43756.208333333328</v>
      </c>
      <c r="T681" s="7">
        <f t="shared" si="43"/>
        <v>43761.208333333328</v>
      </c>
    </row>
    <row r="682" spans="1:20" ht="31.5" x14ac:dyDescent="0.25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t="s">
        <v>13</v>
      </c>
      <c r="G682">
        <v>2955</v>
      </c>
      <c r="H682" t="s">
        <v>20</v>
      </c>
      <c r="I682" t="s">
        <v>21</v>
      </c>
      <c r="J682">
        <v>1576303200</v>
      </c>
      <c r="K682">
        <v>1576476000</v>
      </c>
      <c r="L682" t="b">
        <v>0</v>
      </c>
      <c r="M682" t="b">
        <v>1</v>
      </c>
      <c r="N682" t="s">
        <v>291</v>
      </c>
      <c r="O682">
        <f t="shared" si="40"/>
        <v>97</v>
      </c>
      <c r="P682">
        <f t="shared" si="41"/>
        <v>4799.3900000000003</v>
      </c>
      <c r="Q682" t="s">
        <v>2052</v>
      </c>
      <c r="R682" t="s">
        <v>2063</v>
      </c>
      <c r="S682" s="7">
        <f t="shared" si="42"/>
        <v>43813.25</v>
      </c>
      <c r="T682" s="7">
        <f t="shared" si="43"/>
        <v>43815.25</v>
      </c>
    </row>
    <row r="683" spans="1:20" ht="31.5" x14ac:dyDescent="0.25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t="s">
        <v>13</v>
      </c>
      <c r="G683">
        <v>1657</v>
      </c>
      <c r="H683" t="s">
        <v>20</v>
      </c>
      <c r="I683" t="s">
        <v>21</v>
      </c>
      <c r="J683">
        <v>1324447200</v>
      </c>
      <c r="K683">
        <v>1324965600</v>
      </c>
      <c r="L683" t="b">
        <v>0</v>
      </c>
      <c r="M683" t="b">
        <v>0</v>
      </c>
      <c r="N683" t="s">
        <v>32</v>
      </c>
      <c r="O683">
        <f t="shared" si="40"/>
        <v>86</v>
      </c>
      <c r="P683">
        <f t="shared" si="41"/>
        <v>9597.89</v>
      </c>
      <c r="Q683" t="s">
        <v>2041</v>
      </c>
      <c r="R683" t="s">
        <v>2042</v>
      </c>
      <c r="S683" s="7">
        <f t="shared" si="42"/>
        <v>40898.25</v>
      </c>
      <c r="T683" s="7">
        <f t="shared" si="43"/>
        <v>40904.25</v>
      </c>
    </row>
    <row r="684" spans="1:20" x14ac:dyDescent="0.25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>
        <v>1387519200</v>
      </c>
      <c r="L684" t="b">
        <v>0</v>
      </c>
      <c r="M684" t="b">
        <v>0</v>
      </c>
      <c r="N684" t="s">
        <v>32</v>
      </c>
      <c r="O684">
        <f t="shared" si="40"/>
        <v>150</v>
      </c>
      <c r="P684">
        <f t="shared" si="41"/>
        <v>7872.82</v>
      </c>
      <c r="Q684" t="s">
        <v>2041</v>
      </c>
      <c r="R684" t="s">
        <v>2042</v>
      </c>
      <c r="S684" s="7">
        <f t="shared" si="42"/>
        <v>41619.25</v>
      </c>
      <c r="T684" s="7">
        <f t="shared" si="43"/>
        <v>41628.25</v>
      </c>
    </row>
    <row r="685" spans="1:20" x14ac:dyDescent="0.25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>
        <v>1537246800</v>
      </c>
      <c r="L685" t="b">
        <v>0</v>
      </c>
      <c r="M685" t="b">
        <v>0</v>
      </c>
      <c r="N685" t="s">
        <v>32</v>
      </c>
      <c r="O685">
        <f t="shared" si="40"/>
        <v>358</v>
      </c>
      <c r="P685">
        <f t="shared" si="41"/>
        <v>5608.16</v>
      </c>
      <c r="Q685" t="s">
        <v>2041</v>
      </c>
      <c r="R685" t="s">
        <v>2042</v>
      </c>
      <c r="S685" s="7">
        <f t="shared" si="42"/>
        <v>43359.208333333328</v>
      </c>
      <c r="T685" s="7">
        <f t="shared" si="43"/>
        <v>43361.208333333328</v>
      </c>
    </row>
    <row r="686" spans="1:20" x14ac:dyDescent="0.25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t="s">
        <v>19</v>
      </c>
      <c r="G686">
        <v>110</v>
      </c>
      <c r="H686" t="s">
        <v>14</v>
      </c>
      <c r="I686" t="s">
        <v>15</v>
      </c>
      <c r="J686">
        <v>1277787600</v>
      </c>
      <c r="K686">
        <v>1279515600</v>
      </c>
      <c r="L686" t="b">
        <v>0</v>
      </c>
      <c r="M686" t="b">
        <v>0</v>
      </c>
      <c r="N686" t="s">
        <v>67</v>
      </c>
      <c r="O686">
        <f t="shared" si="40"/>
        <v>543</v>
      </c>
      <c r="P686">
        <f t="shared" si="41"/>
        <v>6909.09</v>
      </c>
      <c r="Q686" t="s">
        <v>2049</v>
      </c>
      <c r="R686" t="s">
        <v>2050</v>
      </c>
      <c r="S686" s="7">
        <f t="shared" si="42"/>
        <v>40358.208333333336</v>
      </c>
      <c r="T686" s="7">
        <f t="shared" si="43"/>
        <v>40378.208333333336</v>
      </c>
    </row>
    <row r="687" spans="1:20" x14ac:dyDescent="0.25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t="s">
        <v>13</v>
      </c>
      <c r="G687">
        <v>926</v>
      </c>
      <c r="H687" t="s">
        <v>14</v>
      </c>
      <c r="I687" t="s">
        <v>15</v>
      </c>
      <c r="J687">
        <v>1440306000</v>
      </c>
      <c r="K687">
        <v>1442379600</v>
      </c>
      <c r="L687" t="b">
        <v>0</v>
      </c>
      <c r="M687" t="b">
        <v>0</v>
      </c>
      <c r="N687" t="s">
        <v>32</v>
      </c>
      <c r="O687">
        <f t="shared" si="40"/>
        <v>68</v>
      </c>
      <c r="P687">
        <f t="shared" si="41"/>
        <v>10205.290000000001</v>
      </c>
      <c r="Q687" t="s">
        <v>2041</v>
      </c>
      <c r="R687" t="s">
        <v>2042</v>
      </c>
      <c r="S687" s="7">
        <f t="shared" si="42"/>
        <v>42239.208333333328</v>
      </c>
      <c r="T687" s="7">
        <f t="shared" si="43"/>
        <v>42263.208333333328</v>
      </c>
    </row>
    <row r="688" spans="1:20" x14ac:dyDescent="0.25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>
        <v>1523077200</v>
      </c>
      <c r="L688" t="b">
        <v>0</v>
      </c>
      <c r="M688" t="b">
        <v>0</v>
      </c>
      <c r="N688" t="s">
        <v>64</v>
      </c>
      <c r="O688">
        <f t="shared" si="40"/>
        <v>192</v>
      </c>
      <c r="P688">
        <f t="shared" si="41"/>
        <v>10732.09</v>
      </c>
      <c r="Q688" t="s">
        <v>2039</v>
      </c>
      <c r="R688" t="s">
        <v>2048</v>
      </c>
      <c r="S688" s="7">
        <f t="shared" si="42"/>
        <v>43186.208333333328</v>
      </c>
      <c r="T688" s="7">
        <f t="shared" si="43"/>
        <v>43197.208333333328</v>
      </c>
    </row>
    <row r="689" spans="1:20" x14ac:dyDescent="0.25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>
        <v>1489554000</v>
      </c>
      <c r="L689" t="b">
        <v>0</v>
      </c>
      <c r="M689" t="b">
        <v>0</v>
      </c>
      <c r="N689" t="s">
        <v>32</v>
      </c>
      <c r="O689">
        <f t="shared" si="40"/>
        <v>932</v>
      </c>
      <c r="P689">
        <f t="shared" si="41"/>
        <v>5197.03</v>
      </c>
      <c r="Q689" t="s">
        <v>2041</v>
      </c>
      <c r="R689" t="s">
        <v>2042</v>
      </c>
      <c r="S689" s="7">
        <f t="shared" si="42"/>
        <v>42806.25</v>
      </c>
      <c r="T689" s="7">
        <f t="shared" si="43"/>
        <v>42809.208333333328</v>
      </c>
    </row>
    <row r="690" spans="1:20" x14ac:dyDescent="0.25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>
        <v>1548482400</v>
      </c>
      <c r="L690" t="b">
        <v>0</v>
      </c>
      <c r="M690" t="b">
        <v>1</v>
      </c>
      <c r="N690" t="s">
        <v>268</v>
      </c>
      <c r="O690">
        <f t="shared" si="40"/>
        <v>429</v>
      </c>
      <c r="P690">
        <f t="shared" si="41"/>
        <v>7113.71</v>
      </c>
      <c r="Q690" t="s">
        <v>2043</v>
      </c>
      <c r="R690" t="s">
        <v>2062</v>
      </c>
      <c r="S690" s="7">
        <f t="shared" si="42"/>
        <v>43475.25</v>
      </c>
      <c r="T690" s="7">
        <f t="shared" si="43"/>
        <v>43491.25</v>
      </c>
    </row>
    <row r="691" spans="1:20" x14ac:dyDescent="0.25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>
        <v>1384063200</v>
      </c>
      <c r="L691" t="b">
        <v>0</v>
      </c>
      <c r="M691" t="b">
        <v>0</v>
      </c>
      <c r="N691" t="s">
        <v>27</v>
      </c>
      <c r="O691">
        <f t="shared" si="40"/>
        <v>101</v>
      </c>
      <c r="P691">
        <f t="shared" si="41"/>
        <v>10649.28</v>
      </c>
      <c r="Q691" t="s">
        <v>2039</v>
      </c>
      <c r="R691" t="s">
        <v>2040</v>
      </c>
      <c r="S691" s="7">
        <f t="shared" si="42"/>
        <v>41576.208333333336</v>
      </c>
      <c r="T691" s="7">
        <f t="shared" si="43"/>
        <v>41588.25</v>
      </c>
    </row>
    <row r="692" spans="1:20" x14ac:dyDescent="0.25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>
        <v>1322892000</v>
      </c>
      <c r="L692" t="b">
        <v>0</v>
      </c>
      <c r="M692" t="b">
        <v>1</v>
      </c>
      <c r="N692" t="s">
        <v>41</v>
      </c>
      <c r="O692">
        <f t="shared" si="40"/>
        <v>227</v>
      </c>
      <c r="P692">
        <f t="shared" si="41"/>
        <v>4293.68</v>
      </c>
      <c r="Q692" t="s">
        <v>2043</v>
      </c>
      <c r="R692" t="s">
        <v>2044</v>
      </c>
      <c r="S692" s="7">
        <f t="shared" si="42"/>
        <v>40874.25</v>
      </c>
      <c r="T692" s="7">
        <f t="shared" si="43"/>
        <v>40880.25</v>
      </c>
    </row>
    <row r="693" spans="1:20" x14ac:dyDescent="0.25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>
        <v>1350709200</v>
      </c>
      <c r="L693" t="b">
        <v>1</v>
      </c>
      <c r="M693" t="b">
        <v>1</v>
      </c>
      <c r="N693" t="s">
        <v>41</v>
      </c>
      <c r="O693">
        <f t="shared" si="40"/>
        <v>142</v>
      </c>
      <c r="P693">
        <f t="shared" si="41"/>
        <v>3003.8</v>
      </c>
      <c r="Q693" t="s">
        <v>2043</v>
      </c>
      <c r="R693" t="s">
        <v>2044</v>
      </c>
      <c r="S693" s="7">
        <f t="shared" si="42"/>
        <v>41185.208333333336</v>
      </c>
      <c r="T693" s="7">
        <f t="shared" si="43"/>
        <v>41202.208333333336</v>
      </c>
    </row>
    <row r="694" spans="1:20" x14ac:dyDescent="0.25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t="s">
        <v>13</v>
      </c>
      <c r="G694">
        <v>77</v>
      </c>
      <c r="H694" t="s">
        <v>39</v>
      </c>
      <c r="I694" t="s">
        <v>40</v>
      </c>
      <c r="J694">
        <v>1562648400</v>
      </c>
      <c r="K694">
        <v>1564203600</v>
      </c>
      <c r="L694" t="b">
        <v>0</v>
      </c>
      <c r="M694" t="b">
        <v>0</v>
      </c>
      <c r="N694" t="s">
        <v>22</v>
      </c>
      <c r="O694">
        <f t="shared" si="40"/>
        <v>91</v>
      </c>
      <c r="P694">
        <f t="shared" si="41"/>
        <v>7062.34</v>
      </c>
      <c r="Q694" t="s">
        <v>2037</v>
      </c>
      <c r="R694" t="s">
        <v>2038</v>
      </c>
      <c r="S694" s="7">
        <f t="shared" si="42"/>
        <v>43655.208333333328</v>
      </c>
      <c r="T694" s="7">
        <f t="shared" si="43"/>
        <v>43673.208333333328</v>
      </c>
    </row>
    <row r="695" spans="1:20" ht="31.5" x14ac:dyDescent="0.25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t="s">
        <v>13</v>
      </c>
      <c r="G695">
        <v>1748</v>
      </c>
      <c r="H695" t="s">
        <v>20</v>
      </c>
      <c r="I695" t="s">
        <v>21</v>
      </c>
      <c r="J695">
        <v>1508216400</v>
      </c>
      <c r="K695">
        <v>1509685200</v>
      </c>
      <c r="L695" t="b">
        <v>0</v>
      </c>
      <c r="M695" t="b">
        <v>0</v>
      </c>
      <c r="N695" t="s">
        <v>32</v>
      </c>
      <c r="O695">
        <f t="shared" si="40"/>
        <v>64</v>
      </c>
      <c r="P695">
        <f t="shared" si="41"/>
        <v>6601.6</v>
      </c>
      <c r="Q695" t="s">
        <v>2041</v>
      </c>
      <c r="R695" t="s">
        <v>2042</v>
      </c>
      <c r="S695" s="7">
        <f t="shared" si="42"/>
        <v>43025.208333333328</v>
      </c>
      <c r="T695" s="7">
        <f t="shared" si="43"/>
        <v>43042.208333333328</v>
      </c>
    </row>
    <row r="696" spans="1:20" x14ac:dyDescent="0.25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t="s">
        <v>13</v>
      </c>
      <c r="G696">
        <v>79</v>
      </c>
      <c r="H696" t="s">
        <v>20</v>
      </c>
      <c r="I696" t="s">
        <v>21</v>
      </c>
      <c r="J696">
        <v>1511762400</v>
      </c>
      <c r="K696">
        <v>1514959200</v>
      </c>
      <c r="L696" t="b">
        <v>0</v>
      </c>
      <c r="M696" t="b">
        <v>0</v>
      </c>
      <c r="N696" t="s">
        <v>32</v>
      </c>
      <c r="O696">
        <f t="shared" si="40"/>
        <v>84</v>
      </c>
      <c r="P696">
        <f t="shared" si="41"/>
        <v>9691.14</v>
      </c>
      <c r="Q696" t="s">
        <v>2041</v>
      </c>
      <c r="R696" t="s">
        <v>2042</v>
      </c>
      <c r="S696" s="7">
        <f t="shared" si="42"/>
        <v>43066.25</v>
      </c>
      <c r="T696" s="7">
        <f t="shared" si="43"/>
        <v>43103.25</v>
      </c>
    </row>
    <row r="697" spans="1:20" x14ac:dyDescent="0.25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t="s">
        <v>19</v>
      </c>
      <c r="G697">
        <v>196</v>
      </c>
      <c r="H697" t="s">
        <v>106</v>
      </c>
      <c r="I697" t="s">
        <v>107</v>
      </c>
      <c r="J697">
        <v>1447480800</v>
      </c>
      <c r="K697">
        <v>1448863200</v>
      </c>
      <c r="L697" t="b">
        <v>1</v>
      </c>
      <c r="M697" t="b">
        <v>0</v>
      </c>
      <c r="N697" t="s">
        <v>22</v>
      </c>
      <c r="O697">
        <f t="shared" si="40"/>
        <v>134</v>
      </c>
      <c r="P697">
        <f t="shared" si="41"/>
        <v>6286.73</v>
      </c>
      <c r="Q697" t="s">
        <v>2037</v>
      </c>
      <c r="R697" t="s">
        <v>2038</v>
      </c>
      <c r="S697" s="7">
        <f t="shared" si="42"/>
        <v>42322.25</v>
      </c>
      <c r="T697" s="7">
        <f t="shared" si="43"/>
        <v>42338.25</v>
      </c>
    </row>
    <row r="698" spans="1:20" x14ac:dyDescent="0.25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t="s">
        <v>13</v>
      </c>
      <c r="G698">
        <v>889</v>
      </c>
      <c r="H698" t="s">
        <v>20</v>
      </c>
      <c r="I698" t="s">
        <v>21</v>
      </c>
      <c r="J698">
        <v>1429506000</v>
      </c>
      <c r="K698">
        <v>1429592400</v>
      </c>
      <c r="L698" t="b">
        <v>0</v>
      </c>
      <c r="M698" t="b">
        <v>1</v>
      </c>
      <c r="N698" t="s">
        <v>32</v>
      </c>
      <c r="O698">
        <f t="shared" si="40"/>
        <v>59</v>
      </c>
      <c r="P698">
        <f t="shared" si="41"/>
        <v>10898.54</v>
      </c>
      <c r="Q698" t="s">
        <v>2041</v>
      </c>
      <c r="R698" t="s">
        <v>2042</v>
      </c>
      <c r="S698" s="7">
        <f t="shared" si="42"/>
        <v>42114.208333333328</v>
      </c>
      <c r="T698" s="7">
        <f t="shared" si="43"/>
        <v>42115.208333333328</v>
      </c>
    </row>
    <row r="699" spans="1:20" x14ac:dyDescent="0.25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>
        <v>1522645200</v>
      </c>
      <c r="L699" t="b">
        <v>0</v>
      </c>
      <c r="M699" t="b">
        <v>0</v>
      </c>
      <c r="N699" t="s">
        <v>49</v>
      </c>
      <c r="O699">
        <f t="shared" si="40"/>
        <v>153</v>
      </c>
      <c r="P699">
        <f t="shared" si="41"/>
        <v>2699.93</v>
      </c>
      <c r="Q699" t="s">
        <v>2037</v>
      </c>
      <c r="R699" t="s">
        <v>2045</v>
      </c>
      <c r="S699" s="7">
        <f t="shared" si="42"/>
        <v>43190.208333333328</v>
      </c>
      <c r="T699" s="7">
        <f t="shared" si="43"/>
        <v>43192.208333333328</v>
      </c>
    </row>
    <row r="700" spans="1:20" x14ac:dyDescent="0.25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t="s">
        <v>19</v>
      </c>
      <c r="G700">
        <v>2893</v>
      </c>
      <c r="H700" t="s">
        <v>14</v>
      </c>
      <c r="I700" t="s">
        <v>15</v>
      </c>
      <c r="J700">
        <v>1322114400</v>
      </c>
      <c r="K700">
        <v>1323324000</v>
      </c>
      <c r="L700" t="b">
        <v>0</v>
      </c>
      <c r="M700" t="b">
        <v>0</v>
      </c>
      <c r="N700" t="s">
        <v>64</v>
      </c>
      <c r="O700">
        <f t="shared" si="40"/>
        <v>447</v>
      </c>
      <c r="P700">
        <f t="shared" si="41"/>
        <v>6500.41</v>
      </c>
      <c r="Q700" t="s">
        <v>2039</v>
      </c>
      <c r="R700" t="s">
        <v>2048</v>
      </c>
      <c r="S700" s="7">
        <f t="shared" si="42"/>
        <v>40871.25</v>
      </c>
      <c r="T700" s="7">
        <f t="shared" si="43"/>
        <v>40885.25</v>
      </c>
    </row>
    <row r="701" spans="1:20" x14ac:dyDescent="0.25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t="s">
        <v>13</v>
      </c>
      <c r="G701">
        <v>56</v>
      </c>
      <c r="H701" t="s">
        <v>20</v>
      </c>
      <c r="I701" t="s">
        <v>21</v>
      </c>
      <c r="J701">
        <v>1561438800</v>
      </c>
      <c r="K701">
        <v>1561525200</v>
      </c>
      <c r="L701" t="b">
        <v>0</v>
      </c>
      <c r="M701" t="b">
        <v>0</v>
      </c>
      <c r="N701" t="s">
        <v>52</v>
      </c>
      <c r="O701">
        <f t="shared" si="40"/>
        <v>84</v>
      </c>
      <c r="P701">
        <f t="shared" si="41"/>
        <v>11151.79</v>
      </c>
      <c r="Q701" t="s">
        <v>2043</v>
      </c>
      <c r="R701" t="s">
        <v>2046</v>
      </c>
      <c r="S701" s="7">
        <f t="shared" si="42"/>
        <v>43641.208333333328</v>
      </c>
      <c r="T701" s="7">
        <f t="shared" si="43"/>
        <v>43642.208333333328</v>
      </c>
    </row>
    <row r="702" spans="1:20" ht="31.5" x14ac:dyDescent="0.25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t="s">
        <v>13</v>
      </c>
      <c r="G702">
        <v>1</v>
      </c>
      <c r="H702" t="s">
        <v>20</v>
      </c>
      <c r="I702" t="s">
        <v>21</v>
      </c>
      <c r="J702">
        <v>1264399200</v>
      </c>
      <c r="K702">
        <v>1265695200</v>
      </c>
      <c r="L702" t="b">
        <v>0</v>
      </c>
      <c r="M702" t="b">
        <v>0</v>
      </c>
      <c r="N702" t="s">
        <v>64</v>
      </c>
      <c r="O702">
        <f t="shared" si="40"/>
        <v>3</v>
      </c>
      <c r="P702">
        <f t="shared" si="41"/>
        <v>300</v>
      </c>
      <c r="Q702" t="s">
        <v>2039</v>
      </c>
      <c r="R702" t="s">
        <v>2048</v>
      </c>
      <c r="S702" s="7">
        <f t="shared" si="42"/>
        <v>40203.25</v>
      </c>
      <c r="T702" s="7">
        <f t="shared" si="43"/>
        <v>40218.25</v>
      </c>
    </row>
    <row r="703" spans="1:20" ht="31.5" x14ac:dyDescent="0.25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>
        <v>1301806800</v>
      </c>
      <c r="L703" t="b">
        <v>1</v>
      </c>
      <c r="M703" t="b">
        <v>0</v>
      </c>
      <c r="N703" t="s">
        <v>32</v>
      </c>
      <c r="O703">
        <f t="shared" si="40"/>
        <v>175</v>
      </c>
      <c r="P703">
        <f t="shared" si="41"/>
        <v>11099.27</v>
      </c>
      <c r="Q703" t="s">
        <v>2041</v>
      </c>
      <c r="R703" t="s">
        <v>2042</v>
      </c>
      <c r="S703" s="7">
        <f t="shared" si="42"/>
        <v>40629.208333333336</v>
      </c>
      <c r="T703" s="7">
        <f t="shared" si="43"/>
        <v>40636.208333333336</v>
      </c>
    </row>
    <row r="704" spans="1:20" ht="31.5" x14ac:dyDescent="0.25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t="s">
        <v>13</v>
      </c>
      <c r="G704">
        <v>83</v>
      </c>
      <c r="H704" t="s">
        <v>20</v>
      </c>
      <c r="I704" t="s">
        <v>21</v>
      </c>
      <c r="J704">
        <v>1374469200</v>
      </c>
      <c r="K704">
        <v>1374901200</v>
      </c>
      <c r="L704" t="b">
        <v>0</v>
      </c>
      <c r="M704" t="b">
        <v>0</v>
      </c>
      <c r="N704" t="s">
        <v>64</v>
      </c>
      <c r="O704">
        <f t="shared" si="40"/>
        <v>54</v>
      </c>
      <c r="P704">
        <f t="shared" si="41"/>
        <v>5674.7</v>
      </c>
      <c r="Q704" t="s">
        <v>2039</v>
      </c>
      <c r="R704" t="s">
        <v>2048</v>
      </c>
      <c r="S704" s="7">
        <f t="shared" si="42"/>
        <v>41477.208333333336</v>
      </c>
      <c r="T704" s="7">
        <f t="shared" si="43"/>
        <v>41482.208333333336</v>
      </c>
    </row>
    <row r="705" spans="1:20" x14ac:dyDescent="0.25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>
        <v>1336453200</v>
      </c>
      <c r="L705" t="b">
        <v>1</v>
      </c>
      <c r="M705" t="b">
        <v>1</v>
      </c>
      <c r="N705" t="s">
        <v>205</v>
      </c>
      <c r="O705">
        <f t="shared" si="40"/>
        <v>312</v>
      </c>
      <c r="P705">
        <f t="shared" si="41"/>
        <v>9702.06</v>
      </c>
      <c r="Q705" t="s">
        <v>2049</v>
      </c>
      <c r="R705" t="s">
        <v>2061</v>
      </c>
      <c r="S705" s="7">
        <f t="shared" si="42"/>
        <v>41020.208333333336</v>
      </c>
      <c r="T705" s="7">
        <f t="shared" si="43"/>
        <v>41037.208333333336</v>
      </c>
    </row>
    <row r="706" spans="1:20" ht="31.5" x14ac:dyDescent="0.25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>
        <v>1468904400</v>
      </c>
      <c r="L706" t="b">
        <v>0</v>
      </c>
      <c r="M706" t="b">
        <v>0</v>
      </c>
      <c r="N706" t="s">
        <v>70</v>
      </c>
      <c r="O706">
        <f t="shared" si="40"/>
        <v>123</v>
      </c>
      <c r="P706">
        <f t="shared" si="41"/>
        <v>9208.6200000000008</v>
      </c>
      <c r="Q706" t="s">
        <v>2043</v>
      </c>
      <c r="R706" t="s">
        <v>2051</v>
      </c>
      <c r="S706" s="7">
        <f t="shared" si="42"/>
        <v>42555.208333333328</v>
      </c>
      <c r="T706" s="7">
        <f t="shared" si="43"/>
        <v>42570.208333333328</v>
      </c>
    </row>
    <row r="707" spans="1:20" x14ac:dyDescent="0.25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t="s">
        <v>13</v>
      </c>
      <c r="G707">
        <v>2025</v>
      </c>
      <c r="H707" t="s">
        <v>39</v>
      </c>
      <c r="I707" t="s">
        <v>40</v>
      </c>
      <c r="J707">
        <v>1386741600</v>
      </c>
      <c r="K707">
        <v>1387087200</v>
      </c>
      <c r="L707" t="b">
        <v>0</v>
      </c>
      <c r="M707" t="b">
        <v>0</v>
      </c>
      <c r="N707" t="s">
        <v>67</v>
      </c>
      <c r="O707">
        <f t="shared" ref="O707:O770" si="44">ROUND(SUM(E707/D707)*100,0)</f>
        <v>99</v>
      </c>
      <c r="P707">
        <f t="shared" ref="P707:P770" si="45">ROUND(SUM(E707/G707)*100,2)</f>
        <v>8298.67</v>
      </c>
      <c r="Q707" t="s">
        <v>2049</v>
      </c>
      <c r="R707" t="s">
        <v>2050</v>
      </c>
      <c r="S707" s="7">
        <f t="shared" ref="S707:S770" si="46">(((J707/60)/60)/24)+DATE(1970,1,1)</f>
        <v>41619.25</v>
      </c>
      <c r="T707" s="7">
        <f t="shared" ref="T707:T770" si="47">(((K707/60)/60)/24)+DATE(1970,1,1)</f>
        <v>41623.25</v>
      </c>
    </row>
    <row r="708" spans="1:20" ht="31.5" x14ac:dyDescent="0.25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t="s">
        <v>19</v>
      </c>
      <c r="G708">
        <v>1345</v>
      </c>
      <c r="H708" t="s">
        <v>25</v>
      </c>
      <c r="I708" t="s">
        <v>26</v>
      </c>
      <c r="J708">
        <v>1546754400</v>
      </c>
      <c r="K708">
        <v>1547445600</v>
      </c>
      <c r="L708" t="b">
        <v>0</v>
      </c>
      <c r="M708" t="b">
        <v>1</v>
      </c>
      <c r="N708" t="s">
        <v>27</v>
      </c>
      <c r="O708">
        <f t="shared" si="44"/>
        <v>128</v>
      </c>
      <c r="P708">
        <f t="shared" si="45"/>
        <v>10303.790000000001</v>
      </c>
      <c r="Q708" t="s">
        <v>2039</v>
      </c>
      <c r="R708" t="s">
        <v>2040</v>
      </c>
      <c r="S708" s="7">
        <f t="shared" si="46"/>
        <v>43471.25</v>
      </c>
      <c r="T708" s="7">
        <f t="shared" si="47"/>
        <v>43479.25</v>
      </c>
    </row>
    <row r="709" spans="1:20" ht="31.5" x14ac:dyDescent="0.25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>
        <v>1547359200</v>
      </c>
      <c r="L709" t="b">
        <v>0</v>
      </c>
      <c r="M709" t="b">
        <v>0</v>
      </c>
      <c r="N709" t="s">
        <v>52</v>
      </c>
      <c r="O709">
        <f t="shared" si="44"/>
        <v>159</v>
      </c>
      <c r="P709">
        <f t="shared" si="45"/>
        <v>6892.26</v>
      </c>
      <c r="Q709" t="s">
        <v>2043</v>
      </c>
      <c r="R709" t="s">
        <v>2046</v>
      </c>
      <c r="S709" s="7">
        <f t="shared" si="46"/>
        <v>43442.25</v>
      </c>
      <c r="T709" s="7">
        <f t="shared" si="47"/>
        <v>43478.25</v>
      </c>
    </row>
    <row r="710" spans="1:20" x14ac:dyDescent="0.25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t="s">
        <v>19</v>
      </c>
      <c r="G710">
        <v>137</v>
      </c>
      <c r="H710" t="s">
        <v>97</v>
      </c>
      <c r="I710" t="s">
        <v>98</v>
      </c>
      <c r="J710">
        <v>1495429200</v>
      </c>
      <c r="K710">
        <v>1496293200</v>
      </c>
      <c r="L710" t="b">
        <v>0</v>
      </c>
      <c r="M710" t="b">
        <v>0</v>
      </c>
      <c r="N710" t="s">
        <v>32</v>
      </c>
      <c r="O710">
        <f t="shared" si="44"/>
        <v>707</v>
      </c>
      <c r="P710">
        <f t="shared" si="45"/>
        <v>8773.7199999999993</v>
      </c>
      <c r="Q710" t="s">
        <v>2041</v>
      </c>
      <c r="R710" t="s">
        <v>2042</v>
      </c>
      <c r="S710" s="7">
        <f t="shared" si="46"/>
        <v>42877.208333333328</v>
      </c>
      <c r="T710" s="7">
        <f t="shared" si="47"/>
        <v>42887.208333333328</v>
      </c>
    </row>
    <row r="711" spans="1:20" x14ac:dyDescent="0.25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t="s">
        <v>19</v>
      </c>
      <c r="G711">
        <v>186</v>
      </c>
      <c r="H711" t="s">
        <v>106</v>
      </c>
      <c r="I711" t="s">
        <v>107</v>
      </c>
      <c r="J711">
        <v>1334811600</v>
      </c>
      <c r="K711">
        <v>1335416400</v>
      </c>
      <c r="L711" t="b">
        <v>0</v>
      </c>
      <c r="M711" t="b">
        <v>0</v>
      </c>
      <c r="N711" t="s">
        <v>32</v>
      </c>
      <c r="O711">
        <f t="shared" si="44"/>
        <v>142</v>
      </c>
      <c r="P711">
        <f t="shared" si="45"/>
        <v>7502.15</v>
      </c>
      <c r="Q711" t="s">
        <v>2041</v>
      </c>
      <c r="R711" t="s">
        <v>2042</v>
      </c>
      <c r="S711" s="7">
        <f t="shared" si="46"/>
        <v>41018.208333333336</v>
      </c>
      <c r="T711" s="7">
        <f t="shared" si="47"/>
        <v>41025.208333333336</v>
      </c>
    </row>
    <row r="712" spans="1:20" ht="31.5" x14ac:dyDescent="0.25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>
        <v>1532149200</v>
      </c>
      <c r="L712" t="b">
        <v>0</v>
      </c>
      <c r="M712" t="b">
        <v>1</v>
      </c>
      <c r="N712" t="s">
        <v>32</v>
      </c>
      <c r="O712">
        <f t="shared" si="44"/>
        <v>148</v>
      </c>
      <c r="P712">
        <f t="shared" si="45"/>
        <v>5086.3999999999996</v>
      </c>
      <c r="Q712" t="s">
        <v>2041</v>
      </c>
      <c r="R712" t="s">
        <v>2042</v>
      </c>
      <c r="S712" s="7">
        <f t="shared" si="46"/>
        <v>43295.208333333328</v>
      </c>
      <c r="T712" s="7">
        <f t="shared" si="47"/>
        <v>43302.208333333328</v>
      </c>
    </row>
    <row r="713" spans="1:20" ht="31.5" x14ac:dyDescent="0.25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t="s">
        <v>13</v>
      </c>
      <c r="G713">
        <v>14</v>
      </c>
      <c r="H713" t="s">
        <v>106</v>
      </c>
      <c r="I713" t="s">
        <v>107</v>
      </c>
      <c r="J713">
        <v>1453615200</v>
      </c>
      <c r="K713">
        <v>1453788000</v>
      </c>
      <c r="L713" t="b">
        <v>1</v>
      </c>
      <c r="M713" t="b">
        <v>1</v>
      </c>
      <c r="N713" t="s">
        <v>32</v>
      </c>
      <c r="O713">
        <f t="shared" si="44"/>
        <v>20</v>
      </c>
      <c r="P713">
        <f t="shared" si="45"/>
        <v>9000</v>
      </c>
      <c r="Q713" t="s">
        <v>2041</v>
      </c>
      <c r="R713" t="s">
        <v>2042</v>
      </c>
      <c r="S713" s="7">
        <f t="shared" si="46"/>
        <v>42393.25</v>
      </c>
      <c r="T713" s="7">
        <f t="shared" si="47"/>
        <v>42395.25</v>
      </c>
    </row>
    <row r="714" spans="1:20" ht="31.5" x14ac:dyDescent="0.25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>
        <v>1471496400</v>
      </c>
      <c r="L714" t="b">
        <v>0</v>
      </c>
      <c r="M714" t="b">
        <v>0</v>
      </c>
      <c r="N714" t="s">
        <v>32</v>
      </c>
      <c r="O714">
        <f t="shared" si="44"/>
        <v>1841</v>
      </c>
      <c r="P714">
        <f t="shared" si="45"/>
        <v>7289.6</v>
      </c>
      <c r="Q714" t="s">
        <v>2041</v>
      </c>
      <c r="R714" t="s">
        <v>2042</v>
      </c>
      <c r="S714" s="7">
        <f t="shared" si="46"/>
        <v>42559.208333333328</v>
      </c>
      <c r="T714" s="7">
        <f t="shared" si="47"/>
        <v>42600.208333333328</v>
      </c>
    </row>
    <row r="715" spans="1:20" x14ac:dyDescent="0.25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>
        <v>1472878800</v>
      </c>
      <c r="L715" t="b">
        <v>0</v>
      </c>
      <c r="M715" t="b">
        <v>0</v>
      </c>
      <c r="N715" t="s">
        <v>132</v>
      </c>
      <c r="O715">
        <f t="shared" si="44"/>
        <v>162</v>
      </c>
      <c r="P715">
        <f t="shared" si="45"/>
        <v>10848.54</v>
      </c>
      <c r="Q715" t="s">
        <v>2049</v>
      </c>
      <c r="R715" t="s">
        <v>2058</v>
      </c>
      <c r="S715" s="7">
        <f t="shared" si="46"/>
        <v>42604.208333333328</v>
      </c>
      <c r="T715" s="7">
        <f t="shared" si="47"/>
        <v>42616.208333333328</v>
      </c>
    </row>
    <row r="716" spans="1:20" x14ac:dyDescent="0.25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>
        <v>1408510800</v>
      </c>
      <c r="L716" t="b">
        <v>0</v>
      </c>
      <c r="M716" t="b">
        <v>0</v>
      </c>
      <c r="N716" t="s">
        <v>22</v>
      </c>
      <c r="O716">
        <f t="shared" si="44"/>
        <v>473</v>
      </c>
      <c r="P716">
        <f t="shared" si="45"/>
        <v>10198.1</v>
      </c>
      <c r="Q716" t="s">
        <v>2037</v>
      </c>
      <c r="R716" t="s">
        <v>2038</v>
      </c>
      <c r="S716" s="7">
        <f t="shared" si="46"/>
        <v>41870.208333333336</v>
      </c>
      <c r="T716" s="7">
        <f t="shared" si="47"/>
        <v>41871.208333333336</v>
      </c>
    </row>
    <row r="717" spans="1:20" x14ac:dyDescent="0.25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t="s">
        <v>13</v>
      </c>
      <c r="G717">
        <v>656</v>
      </c>
      <c r="H717" t="s">
        <v>20</v>
      </c>
      <c r="I717" t="s">
        <v>21</v>
      </c>
      <c r="J717">
        <v>1281157200</v>
      </c>
      <c r="K717">
        <v>1281589200</v>
      </c>
      <c r="L717" t="b">
        <v>0</v>
      </c>
      <c r="M717" t="b">
        <v>0</v>
      </c>
      <c r="N717" t="s">
        <v>291</v>
      </c>
      <c r="O717">
        <f t="shared" si="44"/>
        <v>24</v>
      </c>
      <c r="P717">
        <f t="shared" si="45"/>
        <v>4400.91</v>
      </c>
      <c r="Q717" t="s">
        <v>2052</v>
      </c>
      <c r="R717" t="s">
        <v>2063</v>
      </c>
      <c r="S717" s="7">
        <f t="shared" si="46"/>
        <v>40397.208333333336</v>
      </c>
      <c r="T717" s="7">
        <f t="shared" si="47"/>
        <v>40402.208333333336</v>
      </c>
    </row>
    <row r="718" spans="1:20" x14ac:dyDescent="0.25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>
        <v>1375851600</v>
      </c>
      <c r="L718" t="b">
        <v>0</v>
      </c>
      <c r="M718" t="b">
        <v>1</v>
      </c>
      <c r="N718" t="s">
        <v>32</v>
      </c>
      <c r="O718">
        <f t="shared" si="44"/>
        <v>518</v>
      </c>
      <c r="P718">
        <f t="shared" si="45"/>
        <v>6594.27</v>
      </c>
      <c r="Q718" t="s">
        <v>2041</v>
      </c>
      <c r="R718" t="s">
        <v>2042</v>
      </c>
      <c r="S718" s="7">
        <f t="shared" si="46"/>
        <v>41465.208333333336</v>
      </c>
      <c r="T718" s="7">
        <f t="shared" si="47"/>
        <v>41493.208333333336</v>
      </c>
    </row>
    <row r="719" spans="1:20" ht="31.5" x14ac:dyDescent="0.25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>
        <v>1315803600</v>
      </c>
      <c r="L719" t="b">
        <v>0</v>
      </c>
      <c r="M719" t="b">
        <v>0</v>
      </c>
      <c r="N719" t="s">
        <v>41</v>
      </c>
      <c r="O719">
        <f t="shared" si="44"/>
        <v>248</v>
      </c>
      <c r="P719">
        <f t="shared" si="45"/>
        <v>2498.7399999999998</v>
      </c>
      <c r="Q719" t="s">
        <v>2043</v>
      </c>
      <c r="R719" t="s">
        <v>2044</v>
      </c>
      <c r="S719" s="7">
        <f t="shared" si="46"/>
        <v>40777.208333333336</v>
      </c>
      <c r="T719" s="7">
        <f t="shared" si="47"/>
        <v>40798.208333333336</v>
      </c>
    </row>
    <row r="720" spans="1:20" x14ac:dyDescent="0.25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>
        <v>1373691600</v>
      </c>
      <c r="L720" t="b">
        <v>0</v>
      </c>
      <c r="M720" t="b">
        <v>0</v>
      </c>
      <c r="N720" t="s">
        <v>64</v>
      </c>
      <c r="O720">
        <f t="shared" si="44"/>
        <v>100</v>
      </c>
      <c r="P720">
        <f t="shared" si="45"/>
        <v>2800.34</v>
      </c>
      <c r="Q720" t="s">
        <v>2039</v>
      </c>
      <c r="R720" t="s">
        <v>2048</v>
      </c>
      <c r="S720" s="7">
        <f t="shared" si="46"/>
        <v>41442.208333333336</v>
      </c>
      <c r="T720" s="7">
        <f t="shared" si="47"/>
        <v>41468.208333333336</v>
      </c>
    </row>
    <row r="721" spans="1:20" x14ac:dyDescent="0.25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>
        <v>1339218000</v>
      </c>
      <c r="L721" t="b">
        <v>0</v>
      </c>
      <c r="M721" t="b">
        <v>0</v>
      </c>
      <c r="N721" t="s">
        <v>118</v>
      </c>
      <c r="O721">
        <f t="shared" si="44"/>
        <v>153</v>
      </c>
      <c r="P721">
        <f t="shared" si="45"/>
        <v>8582.93</v>
      </c>
      <c r="Q721" t="s">
        <v>2049</v>
      </c>
      <c r="R721" t="s">
        <v>2055</v>
      </c>
      <c r="S721" s="7">
        <f t="shared" si="46"/>
        <v>41058.208333333336</v>
      </c>
      <c r="T721" s="7">
        <f t="shared" si="47"/>
        <v>41069.208333333336</v>
      </c>
    </row>
    <row r="722" spans="1:20" ht="31.5" x14ac:dyDescent="0.25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t="s">
        <v>73</v>
      </c>
      <c r="G722">
        <v>38</v>
      </c>
      <c r="H722" t="s">
        <v>35</v>
      </c>
      <c r="I722" t="s">
        <v>36</v>
      </c>
      <c r="J722">
        <v>1519192800</v>
      </c>
      <c r="K722">
        <v>1520402400</v>
      </c>
      <c r="L722" t="b">
        <v>0</v>
      </c>
      <c r="M722" t="b">
        <v>1</v>
      </c>
      <c r="N722" t="s">
        <v>32</v>
      </c>
      <c r="O722">
        <f t="shared" si="44"/>
        <v>37</v>
      </c>
      <c r="P722">
        <f t="shared" si="45"/>
        <v>8492.11</v>
      </c>
      <c r="Q722" t="s">
        <v>2041</v>
      </c>
      <c r="R722" t="s">
        <v>2042</v>
      </c>
      <c r="S722" s="7">
        <f t="shared" si="46"/>
        <v>43152.25</v>
      </c>
      <c r="T722" s="7">
        <f t="shared" si="47"/>
        <v>43166.25</v>
      </c>
    </row>
    <row r="723" spans="1:20" x14ac:dyDescent="0.25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t="s">
        <v>73</v>
      </c>
      <c r="G723">
        <v>60</v>
      </c>
      <c r="H723" t="s">
        <v>20</v>
      </c>
      <c r="I723" t="s">
        <v>21</v>
      </c>
      <c r="J723">
        <v>1522818000</v>
      </c>
      <c r="K723">
        <v>1523336400</v>
      </c>
      <c r="L723" t="b">
        <v>0</v>
      </c>
      <c r="M723" t="b">
        <v>0</v>
      </c>
      <c r="N723" t="s">
        <v>22</v>
      </c>
      <c r="O723">
        <f t="shared" si="44"/>
        <v>4</v>
      </c>
      <c r="P723">
        <f t="shared" si="45"/>
        <v>9048.33</v>
      </c>
      <c r="Q723" t="s">
        <v>2037</v>
      </c>
      <c r="R723" t="s">
        <v>2038</v>
      </c>
      <c r="S723" s="7">
        <f t="shared" si="46"/>
        <v>43194.208333333328</v>
      </c>
      <c r="T723" s="7">
        <f t="shared" si="47"/>
        <v>43200.208333333328</v>
      </c>
    </row>
    <row r="724" spans="1:20" x14ac:dyDescent="0.25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>
        <v>1512280800</v>
      </c>
      <c r="L724" t="b">
        <v>0</v>
      </c>
      <c r="M724" t="b">
        <v>0</v>
      </c>
      <c r="N724" t="s">
        <v>41</v>
      </c>
      <c r="O724">
        <f t="shared" si="44"/>
        <v>157</v>
      </c>
      <c r="P724">
        <f t="shared" si="45"/>
        <v>2500.1999999999998</v>
      </c>
      <c r="Q724" t="s">
        <v>2043</v>
      </c>
      <c r="R724" t="s">
        <v>2044</v>
      </c>
      <c r="S724" s="7">
        <f t="shared" si="46"/>
        <v>43045.25</v>
      </c>
      <c r="T724" s="7">
        <f t="shared" si="47"/>
        <v>43072.25</v>
      </c>
    </row>
    <row r="725" spans="1:20" x14ac:dyDescent="0.25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t="s">
        <v>19</v>
      </c>
      <c r="G725">
        <v>144</v>
      </c>
      <c r="H725" t="s">
        <v>25</v>
      </c>
      <c r="I725" t="s">
        <v>26</v>
      </c>
      <c r="J725">
        <v>1456898400</v>
      </c>
      <c r="K725">
        <v>1458709200</v>
      </c>
      <c r="L725" t="b">
        <v>0</v>
      </c>
      <c r="M725" t="b">
        <v>0</v>
      </c>
      <c r="N725" t="s">
        <v>32</v>
      </c>
      <c r="O725">
        <f t="shared" si="44"/>
        <v>270</v>
      </c>
      <c r="P725">
        <f t="shared" si="45"/>
        <v>9201.39</v>
      </c>
      <c r="Q725" t="s">
        <v>2041</v>
      </c>
      <c r="R725" t="s">
        <v>2042</v>
      </c>
      <c r="S725" s="7">
        <f t="shared" si="46"/>
        <v>42431.25</v>
      </c>
      <c r="T725" s="7">
        <f t="shared" si="47"/>
        <v>42452.208333333328</v>
      </c>
    </row>
    <row r="726" spans="1:20" ht="31.5" x14ac:dyDescent="0.25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t="s">
        <v>19</v>
      </c>
      <c r="G726">
        <v>121</v>
      </c>
      <c r="H726" t="s">
        <v>39</v>
      </c>
      <c r="I726" t="s">
        <v>40</v>
      </c>
      <c r="J726">
        <v>1413954000</v>
      </c>
      <c r="K726">
        <v>1414126800</v>
      </c>
      <c r="L726" t="b">
        <v>0</v>
      </c>
      <c r="M726" t="b">
        <v>1</v>
      </c>
      <c r="N726" t="s">
        <v>32</v>
      </c>
      <c r="O726">
        <f t="shared" si="44"/>
        <v>134</v>
      </c>
      <c r="P726">
        <f t="shared" si="45"/>
        <v>9306.61</v>
      </c>
      <c r="Q726" t="s">
        <v>2041</v>
      </c>
      <c r="R726" t="s">
        <v>2042</v>
      </c>
      <c r="S726" s="7">
        <f t="shared" si="46"/>
        <v>41934.208333333336</v>
      </c>
      <c r="T726" s="7">
        <f t="shared" si="47"/>
        <v>41936.208333333336</v>
      </c>
    </row>
    <row r="727" spans="1:20" x14ac:dyDescent="0.25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t="s">
        <v>13</v>
      </c>
      <c r="G727">
        <v>1596</v>
      </c>
      <c r="H727" t="s">
        <v>20</v>
      </c>
      <c r="I727" t="s">
        <v>21</v>
      </c>
      <c r="J727">
        <v>1416031200</v>
      </c>
      <c r="K727">
        <v>1416204000</v>
      </c>
      <c r="L727" t="b">
        <v>0</v>
      </c>
      <c r="M727" t="b">
        <v>0</v>
      </c>
      <c r="N727" t="s">
        <v>291</v>
      </c>
      <c r="O727">
        <f t="shared" si="44"/>
        <v>50</v>
      </c>
      <c r="P727">
        <f t="shared" si="45"/>
        <v>6100.81</v>
      </c>
      <c r="Q727" t="s">
        <v>2052</v>
      </c>
      <c r="R727" t="s">
        <v>2063</v>
      </c>
      <c r="S727" s="7">
        <f t="shared" si="46"/>
        <v>41958.25</v>
      </c>
      <c r="T727" s="7">
        <f t="shared" si="47"/>
        <v>41960.25</v>
      </c>
    </row>
    <row r="728" spans="1:20" x14ac:dyDescent="0.25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t="s">
        <v>73</v>
      </c>
      <c r="G728">
        <v>524</v>
      </c>
      <c r="H728" t="s">
        <v>20</v>
      </c>
      <c r="I728" t="s">
        <v>21</v>
      </c>
      <c r="J728">
        <v>1287982800</v>
      </c>
      <c r="K728">
        <v>1288501200</v>
      </c>
      <c r="L728" t="b">
        <v>0</v>
      </c>
      <c r="M728" t="b">
        <v>1</v>
      </c>
      <c r="N728" t="s">
        <v>32</v>
      </c>
      <c r="O728">
        <f t="shared" si="44"/>
        <v>89</v>
      </c>
      <c r="P728">
        <f t="shared" si="45"/>
        <v>9203.6299999999992</v>
      </c>
      <c r="Q728" t="s">
        <v>2041</v>
      </c>
      <c r="R728" t="s">
        <v>2042</v>
      </c>
      <c r="S728" s="7">
        <f t="shared" si="46"/>
        <v>40476.208333333336</v>
      </c>
      <c r="T728" s="7">
        <f t="shared" si="47"/>
        <v>40482.208333333336</v>
      </c>
    </row>
    <row r="729" spans="1:20" x14ac:dyDescent="0.25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>
        <v>1552971600</v>
      </c>
      <c r="L729" t="b">
        <v>0</v>
      </c>
      <c r="M729" t="b">
        <v>0</v>
      </c>
      <c r="N729" t="s">
        <v>27</v>
      </c>
      <c r="O729">
        <f t="shared" si="44"/>
        <v>165</v>
      </c>
      <c r="P729">
        <f t="shared" si="45"/>
        <v>8113.26</v>
      </c>
      <c r="Q729" t="s">
        <v>2039</v>
      </c>
      <c r="R729" t="s">
        <v>2040</v>
      </c>
      <c r="S729" s="7">
        <f t="shared" si="46"/>
        <v>43485.25</v>
      </c>
      <c r="T729" s="7">
        <f t="shared" si="47"/>
        <v>43543.208333333328</v>
      </c>
    </row>
    <row r="730" spans="1:20" ht="31.5" x14ac:dyDescent="0.25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t="s">
        <v>13</v>
      </c>
      <c r="G730">
        <v>10</v>
      </c>
      <c r="H730" t="s">
        <v>20</v>
      </c>
      <c r="I730" t="s">
        <v>21</v>
      </c>
      <c r="J730">
        <v>1464152400</v>
      </c>
      <c r="K730">
        <v>1465102800</v>
      </c>
      <c r="L730" t="b">
        <v>0</v>
      </c>
      <c r="M730" t="b">
        <v>0</v>
      </c>
      <c r="N730" t="s">
        <v>32</v>
      </c>
      <c r="O730">
        <f t="shared" si="44"/>
        <v>18</v>
      </c>
      <c r="P730">
        <f t="shared" si="45"/>
        <v>7350</v>
      </c>
      <c r="Q730" t="s">
        <v>2041</v>
      </c>
      <c r="R730" t="s">
        <v>2042</v>
      </c>
      <c r="S730" s="7">
        <f t="shared" si="46"/>
        <v>42515.208333333328</v>
      </c>
      <c r="T730" s="7">
        <f t="shared" si="47"/>
        <v>42526.208333333328</v>
      </c>
    </row>
    <row r="731" spans="1:20" ht="31.5" x14ac:dyDescent="0.25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>
        <v>1360130400</v>
      </c>
      <c r="L731" t="b">
        <v>0</v>
      </c>
      <c r="M731" t="b">
        <v>0</v>
      </c>
      <c r="N731" t="s">
        <v>52</v>
      </c>
      <c r="O731">
        <f t="shared" si="44"/>
        <v>186</v>
      </c>
      <c r="P731">
        <f t="shared" si="45"/>
        <v>8522.1299999999992</v>
      </c>
      <c r="Q731" t="s">
        <v>2043</v>
      </c>
      <c r="R731" t="s">
        <v>2046</v>
      </c>
      <c r="S731" s="7">
        <f t="shared" si="46"/>
        <v>41309.25</v>
      </c>
      <c r="T731" s="7">
        <f t="shared" si="47"/>
        <v>41311.25</v>
      </c>
    </row>
    <row r="732" spans="1:20" x14ac:dyDescent="0.25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t="s">
        <v>19</v>
      </c>
      <c r="G732">
        <v>1071</v>
      </c>
      <c r="H732" t="s">
        <v>14</v>
      </c>
      <c r="I732" t="s">
        <v>15</v>
      </c>
      <c r="J732">
        <v>1432357200</v>
      </c>
      <c r="K732">
        <v>1432875600</v>
      </c>
      <c r="L732" t="b">
        <v>0</v>
      </c>
      <c r="M732" t="b">
        <v>0</v>
      </c>
      <c r="N732" t="s">
        <v>64</v>
      </c>
      <c r="O732">
        <f t="shared" si="44"/>
        <v>413</v>
      </c>
      <c r="P732">
        <f t="shared" si="45"/>
        <v>11096.83</v>
      </c>
      <c r="Q732" t="s">
        <v>2039</v>
      </c>
      <c r="R732" t="s">
        <v>2048</v>
      </c>
      <c r="S732" s="7">
        <f t="shared" si="46"/>
        <v>42147.208333333328</v>
      </c>
      <c r="T732" s="7">
        <f t="shared" si="47"/>
        <v>42153.208333333328</v>
      </c>
    </row>
    <row r="733" spans="1:20" x14ac:dyDescent="0.25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t="s">
        <v>73</v>
      </c>
      <c r="G733">
        <v>219</v>
      </c>
      <c r="H733" t="s">
        <v>20</v>
      </c>
      <c r="I733" t="s">
        <v>21</v>
      </c>
      <c r="J733">
        <v>1500786000</v>
      </c>
      <c r="K733">
        <v>1500872400</v>
      </c>
      <c r="L733" t="b">
        <v>0</v>
      </c>
      <c r="M733" t="b">
        <v>0</v>
      </c>
      <c r="N733" t="s">
        <v>27</v>
      </c>
      <c r="O733">
        <f t="shared" si="44"/>
        <v>90</v>
      </c>
      <c r="P733">
        <f t="shared" si="45"/>
        <v>3296.8</v>
      </c>
      <c r="Q733" t="s">
        <v>2039</v>
      </c>
      <c r="R733" t="s">
        <v>2040</v>
      </c>
      <c r="S733" s="7">
        <f t="shared" si="46"/>
        <v>42939.208333333328</v>
      </c>
      <c r="T733" s="7">
        <f t="shared" si="47"/>
        <v>42940.208333333328</v>
      </c>
    </row>
    <row r="734" spans="1:20" x14ac:dyDescent="0.25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t="s">
        <v>13</v>
      </c>
      <c r="G734">
        <v>1121</v>
      </c>
      <c r="H734" t="s">
        <v>20</v>
      </c>
      <c r="I734" t="s">
        <v>21</v>
      </c>
      <c r="J734">
        <v>1490158800</v>
      </c>
      <c r="K734">
        <v>1492146000</v>
      </c>
      <c r="L734" t="b">
        <v>0</v>
      </c>
      <c r="M734" t="b">
        <v>1</v>
      </c>
      <c r="N734" t="s">
        <v>22</v>
      </c>
      <c r="O734">
        <f t="shared" si="44"/>
        <v>92</v>
      </c>
      <c r="P734">
        <f t="shared" si="45"/>
        <v>9600.5400000000009</v>
      </c>
      <c r="Q734" t="s">
        <v>2037</v>
      </c>
      <c r="R734" t="s">
        <v>2038</v>
      </c>
      <c r="S734" s="7">
        <f t="shared" si="46"/>
        <v>42816.208333333328</v>
      </c>
      <c r="T734" s="7">
        <f t="shared" si="47"/>
        <v>42839.208333333328</v>
      </c>
    </row>
    <row r="735" spans="1:20" x14ac:dyDescent="0.25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>
        <v>1407301200</v>
      </c>
      <c r="L735" t="b">
        <v>0</v>
      </c>
      <c r="M735" t="b">
        <v>0</v>
      </c>
      <c r="N735" t="s">
        <v>147</v>
      </c>
      <c r="O735">
        <f t="shared" si="44"/>
        <v>527</v>
      </c>
      <c r="P735">
        <f t="shared" si="45"/>
        <v>8496.6299999999992</v>
      </c>
      <c r="Q735" t="s">
        <v>2037</v>
      </c>
      <c r="R735" t="s">
        <v>2059</v>
      </c>
      <c r="S735" s="7">
        <f t="shared" si="46"/>
        <v>41844.208333333336</v>
      </c>
      <c r="T735" s="7">
        <f t="shared" si="47"/>
        <v>41857.208333333336</v>
      </c>
    </row>
    <row r="736" spans="1:20" x14ac:dyDescent="0.25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>
        <v>1486620000</v>
      </c>
      <c r="L736" t="b">
        <v>0</v>
      </c>
      <c r="M736" t="b">
        <v>1</v>
      </c>
      <c r="N736" t="s">
        <v>32</v>
      </c>
      <c r="O736">
        <f t="shared" si="44"/>
        <v>319</v>
      </c>
      <c r="P736">
        <f t="shared" si="45"/>
        <v>2500.75</v>
      </c>
      <c r="Q736" t="s">
        <v>2041</v>
      </c>
      <c r="R736" t="s">
        <v>2042</v>
      </c>
      <c r="S736" s="7">
        <f t="shared" si="46"/>
        <v>42763.25</v>
      </c>
      <c r="T736" s="7">
        <f t="shared" si="47"/>
        <v>42775.25</v>
      </c>
    </row>
    <row r="737" spans="1:20" ht="31.5" x14ac:dyDescent="0.25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>
        <v>1459918800</v>
      </c>
      <c r="L737" t="b">
        <v>0</v>
      </c>
      <c r="M737" t="b">
        <v>0</v>
      </c>
      <c r="N737" t="s">
        <v>121</v>
      </c>
      <c r="O737">
        <f t="shared" si="44"/>
        <v>354</v>
      </c>
      <c r="P737">
        <f t="shared" si="45"/>
        <v>6599.9</v>
      </c>
      <c r="Q737" t="s">
        <v>2056</v>
      </c>
      <c r="R737" t="s">
        <v>2057</v>
      </c>
      <c r="S737" s="7">
        <f t="shared" si="46"/>
        <v>42459.208333333328</v>
      </c>
      <c r="T737" s="7">
        <f t="shared" si="47"/>
        <v>42466.208333333328</v>
      </c>
    </row>
    <row r="738" spans="1:20" x14ac:dyDescent="0.25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t="s">
        <v>73</v>
      </c>
      <c r="G738">
        <v>29</v>
      </c>
      <c r="H738" t="s">
        <v>20</v>
      </c>
      <c r="I738" t="s">
        <v>21</v>
      </c>
      <c r="J738">
        <v>1424412000</v>
      </c>
      <c r="K738">
        <v>1424757600</v>
      </c>
      <c r="L738" t="b">
        <v>0</v>
      </c>
      <c r="M738" t="b">
        <v>0</v>
      </c>
      <c r="N738" t="s">
        <v>67</v>
      </c>
      <c r="O738">
        <f t="shared" si="44"/>
        <v>33</v>
      </c>
      <c r="P738">
        <f t="shared" si="45"/>
        <v>8734.48</v>
      </c>
      <c r="Q738" t="s">
        <v>2049</v>
      </c>
      <c r="R738" t="s">
        <v>2050</v>
      </c>
      <c r="S738" s="7">
        <f t="shared" si="46"/>
        <v>42055.25</v>
      </c>
      <c r="T738" s="7">
        <f t="shared" si="47"/>
        <v>42059.25</v>
      </c>
    </row>
    <row r="739" spans="1:20" ht="31.5" x14ac:dyDescent="0.25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>
        <v>1479880800</v>
      </c>
      <c r="L739" t="b">
        <v>0</v>
      </c>
      <c r="M739" t="b">
        <v>0</v>
      </c>
      <c r="N739" t="s">
        <v>59</v>
      </c>
      <c r="O739">
        <f t="shared" si="44"/>
        <v>136</v>
      </c>
      <c r="P739">
        <f t="shared" si="45"/>
        <v>2793.33</v>
      </c>
      <c r="Q739" t="s">
        <v>2037</v>
      </c>
      <c r="R739" t="s">
        <v>2047</v>
      </c>
      <c r="S739" s="7">
        <f t="shared" si="46"/>
        <v>42685.25</v>
      </c>
      <c r="T739" s="7">
        <f t="shared" si="47"/>
        <v>42697.25</v>
      </c>
    </row>
    <row r="740" spans="1:20" x14ac:dyDescent="0.25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t="s">
        <v>13</v>
      </c>
      <c r="G740">
        <v>15</v>
      </c>
      <c r="H740" t="s">
        <v>20</v>
      </c>
      <c r="I740" t="s">
        <v>21</v>
      </c>
      <c r="J740">
        <v>1416117600</v>
      </c>
      <c r="K740">
        <v>1418018400</v>
      </c>
      <c r="L740" t="b">
        <v>0</v>
      </c>
      <c r="M740" t="b">
        <v>1</v>
      </c>
      <c r="N740" t="s">
        <v>32</v>
      </c>
      <c r="O740">
        <f t="shared" si="44"/>
        <v>2</v>
      </c>
      <c r="P740">
        <f t="shared" si="45"/>
        <v>10380</v>
      </c>
      <c r="Q740" t="s">
        <v>2041</v>
      </c>
      <c r="R740" t="s">
        <v>2042</v>
      </c>
      <c r="S740" s="7">
        <f t="shared" si="46"/>
        <v>41959.25</v>
      </c>
      <c r="T740" s="7">
        <f t="shared" si="47"/>
        <v>41981.25</v>
      </c>
    </row>
    <row r="741" spans="1:20" x14ac:dyDescent="0.25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t="s">
        <v>13</v>
      </c>
      <c r="G741">
        <v>191</v>
      </c>
      <c r="H741" t="s">
        <v>20</v>
      </c>
      <c r="I741" t="s">
        <v>21</v>
      </c>
      <c r="J741">
        <v>1340946000</v>
      </c>
      <c r="K741">
        <v>1341032400</v>
      </c>
      <c r="L741" t="b">
        <v>0</v>
      </c>
      <c r="M741" t="b">
        <v>0</v>
      </c>
      <c r="N741" t="s">
        <v>59</v>
      </c>
      <c r="O741">
        <f t="shared" si="44"/>
        <v>61</v>
      </c>
      <c r="P741">
        <f t="shared" si="45"/>
        <v>3193.72</v>
      </c>
      <c r="Q741" t="s">
        <v>2037</v>
      </c>
      <c r="R741" t="s">
        <v>2047</v>
      </c>
      <c r="S741" s="7">
        <f t="shared" si="46"/>
        <v>41089.208333333336</v>
      </c>
      <c r="T741" s="7">
        <f t="shared" si="47"/>
        <v>41090.208333333336</v>
      </c>
    </row>
    <row r="742" spans="1:20" x14ac:dyDescent="0.25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t="s">
        <v>13</v>
      </c>
      <c r="G742">
        <v>16</v>
      </c>
      <c r="H742" t="s">
        <v>20</v>
      </c>
      <c r="I742" t="s">
        <v>21</v>
      </c>
      <c r="J742">
        <v>1486101600</v>
      </c>
      <c r="K742">
        <v>1486360800</v>
      </c>
      <c r="L742" t="b">
        <v>0</v>
      </c>
      <c r="M742" t="b">
        <v>0</v>
      </c>
      <c r="N742" t="s">
        <v>32</v>
      </c>
      <c r="O742">
        <f t="shared" si="44"/>
        <v>30</v>
      </c>
      <c r="P742">
        <f t="shared" si="45"/>
        <v>9950</v>
      </c>
      <c r="Q742" t="s">
        <v>2041</v>
      </c>
      <c r="R742" t="s">
        <v>2042</v>
      </c>
      <c r="S742" s="7">
        <f t="shared" si="46"/>
        <v>42769.25</v>
      </c>
      <c r="T742" s="7">
        <f t="shared" si="47"/>
        <v>42772.25</v>
      </c>
    </row>
    <row r="743" spans="1:20" x14ac:dyDescent="0.25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>
        <v>1274677200</v>
      </c>
      <c r="L743" t="b">
        <v>0</v>
      </c>
      <c r="M743" t="b">
        <v>0</v>
      </c>
      <c r="N743" t="s">
        <v>32</v>
      </c>
      <c r="O743">
        <f t="shared" si="44"/>
        <v>1179</v>
      </c>
      <c r="P743">
        <f t="shared" si="45"/>
        <v>10884.62</v>
      </c>
      <c r="Q743" t="s">
        <v>2041</v>
      </c>
      <c r="R743" t="s">
        <v>2042</v>
      </c>
      <c r="S743" s="7">
        <f t="shared" si="46"/>
        <v>40321.208333333336</v>
      </c>
      <c r="T743" s="7">
        <f t="shared" si="47"/>
        <v>40322.208333333336</v>
      </c>
    </row>
    <row r="744" spans="1:20" x14ac:dyDescent="0.25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>
        <v>1267509600</v>
      </c>
      <c r="L744" t="b">
        <v>0</v>
      </c>
      <c r="M744" t="b">
        <v>0</v>
      </c>
      <c r="N744" t="s">
        <v>49</v>
      </c>
      <c r="O744">
        <f t="shared" si="44"/>
        <v>1126</v>
      </c>
      <c r="P744">
        <f t="shared" si="45"/>
        <v>11076.23</v>
      </c>
      <c r="Q744" t="s">
        <v>2037</v>
      </c>
      <c r="R744" t="s">
        <v>2045</v>
      </c>
      <c r="S744" s="7">
        <f t="shared" si="46"/>
        <v>40197.25</v>
      </c>
      <c r="T744" s="7">
        <f t="shared" si="47"/>
        <v>40239.25</v>
      </c>
    </row>
    <row r="745" spans="1:20" ht="31.5" x14ac:dyDescent="0.25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t="s">
        <v>13</v>
      </c>
      <c r="G745">
        <v>17</v>
      </c>
      <c r="H745" t="s">
        <v>20</v>
      </c>
      <c r="I745" t="s">
        <v>21</v>
      </c>
      <c r="J745">
        <v>1445403600</v>
      </c>
      <c r="K745">
        <v>1445922000</v>
      </c>
      <c r="L745" t="b">
        <v>0</v>
      </c>
      <c r="M745" t="b">
        <v>1</v>
      </c>
      <c r="N745" t="s">
        <v>32</v>
      </c>
      <c r="O745">
        <f t="shared" si="44"/>
        <v>13</v>
      </c>
      <c r="P745">
        <f t="shared" si="45"/>
        <v>2964.71</v>
      </c>
      <c r="Q745" t="s">
        <v>2041</v>
      </c>
      <c r="R745" t="s">
        <v>2042</v>
      </c>
      <c r="S745" s="7">
        <f t="shared" si="46"/>
        <v>42298.208333333328</v>
      </c>
      <c r="T745" s="7">
        <f t="shared" si="47"/>
        <v>42304.208333333328</v>
      </c>
    </row>
    <row r="746" spans="1:20" x14ac:dyDescent="0.25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>
        <v>1534050000</v>
      </c>
      <c r="L746" t="b">
        <v>0</v>
      </c>
      <c r="M746" t="b">
        <v>1</v>
      </c>
      <c r="N746" t="s">
        <v>32</v>
      </c>
      <c r="O746">
        <f t="shared" si="44"/>
        <v>712</v>
      </c>
      <c r="P746">
        <f t="shared" si="45"/>
        <v>10171.43</v>
      </c>
      <c r="Q746" t="s">
        <v>2041</v>
      </c>
      <c r="R746" t="s">
        <v>2042</v>
      </c>
      <c r="S746" s="7">
        <f t="shared" si="46"/>
        <v>43322.208333333328</v>
      </c>
      <c r="T746" s="7">
        <f t="shared" si="47"/>
        <v>43324.208333333328</v>
      </c>
    </row>
    <row r="747" spans="1:20" ht="31.5" x14ac:dyDescent="0.25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t="s">
        <v>13</v>
      </c>
      <c r="G747">
        <v>34</v>
      </c>
      <c r="H747" t="s">
        <v>20</v>
      </c>
      <c r="I747" t="s">
        <v>21</v>
      </c>
      <c r="J747">
        <v>1275195600</v>
      </c>
      <c r="K747">
        <v>1277528400</v>
      </c>
      <c r="L747" t="b">
        <v>0</v>
      </c>
      <c r="M747" t="b">
        <v>0</v>
      </c>
      <c r="N747" t="s">
        <v>64</v>
      </c>
      <c r="O747">
        <f t="shared" si="44"/>
        <v>30</v>
      </c>
      <c r="P747">
        <f t="shared" si="45"/>
        <v>6150</v>
      </c>
      <c r="Q747" t="s">
        <v>2039</v>
      </c>
      <c r="R747" t="s">
        <v>2048</v>
      </c>
      <c r="S747" s="7">
        <f t="shared" si="46"/>
        <v>40328.208333333336</v>
      </c>
      <c r="T747" s="7">
        <f t="shared" si="47"/>
        <v>40355.208333333336</v>
      </c>
    </row>
    <row r="748" spans="1:20" x14ac:dyDescent="0.25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>
        <v>1318568400</v>
      </c>
      <c r="L748" t="b">
        <v>0</v>
      </c>
      <c r="M748" t="b">
        <v>0</v>
      </c>
      <c r="N748" t="s">
        <v>27</v>
      </c>
      <c r="O748">
        <f t="shared" si="44"/>
        <v>213</v>
      </c>
      <c r="P748">
        <f t="shared" si="45"/>
        <v>3500</v>
      </c>
      <c r="Q748" t="s">
        <v>2039</v>
      </c>
      <c r="R748" t="s">
        <v>2040</v>
      </c>
      <c r="S748" s="7">
        <f t="shared" si="46"/>
        <v>40825.208333333336</v>
      </c>
      <c r="T748" s="7">
        <f t="shared" si="47"/>
        <v>40830.208333333336</v>
      </c>
    </row>
    <row r="749" spans="1:20" x14ac:dyDescent="0.25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>
        <v>1284354000</v>
      </c>
      <c r="L749" t="b">
        <v>0</v>
      </c>
      <c r="M749" t="b">
        <v>0</v>
      </c>
      <c r="N749" t="s">
        <v>32</v>
      </c>
      <c r="O749">
        <f t="shared" si="44"/>
        <v>229</v>
      </c>
      <c r="P749">
        <f t="shared" si="45"/>
        <v>4005</v>
      </c>
      <c r="Q749" t="s">
        <v>2041</v>
      </c>
      <c r="R749" t="s">
        <v>2042</v>
      </c>
      <c r="S749" s="7">
        <f t="shared" si="46"/>
        <v>40423.208333333336</v>
      </c>
      <c r="T749" s="7">
        <f t="shared" si="47"/>
        <v>40434.208333333336</v>
      </c>
    </row>
    <row r="750" spans="1:20" x14ac:dyDescent="0.25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t="s">
        <v>73</v>
      </c>
      <c r="G750">
        <v>614</v>
      </c>
      <c r="H750" t="s">
        <v>20</v>
      </c>
      <c r="I750" t="s">
        <v>21</v>
      </c>
      <c r="J750">
        <v>1267423200</v>
      </c>
      <c r="K750">
        <v>1269579600</v>
      </c>
      <c r="L750" t="b">
        <v>0</v>
      </c>
      <c r="M750" t="b">
        <v>1</v>
      </c>
      <c r="N750" t="s">
        <v>70</v>
      </c>
      <c r="O750">
        <f t="shared" si="44"/>
        <v>35</v>
      </c>
      <c r="P750">
        <f t="shared" si="45"/>
        <v>11097.23</v>
      </c>
      <c r="Q750" t="s">
        <v>2043</v>
      </c>
      <c r="R750" t="s">
        <v>2051</v>
      </c>
      <c r="S750" s="7">
        <f t="shared" si="46"/>
        <v>40238.25</v>
      </c>
      <c r="T750" s="7">
        <f t="shared" si="47"/>
        <v>40263.208333333336</v>
      </c>
    </row>
    <row r="751" spans="1:20" x14ac:dyDescent="0.25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t="s">
        <v>19</v>
      </c>
      <c r="G751">
        <v>366</v>
      </c>
      <c r="H751" t="s">
        <v>106</v>
      </c>
      <c r="I751" t="s">
        <v>107</v>
      </c>
      <c r="J751">
        <v>1412744400</v>
      </c>
      <c r="K751">
        <v>1413781200</v>
      </c>
      <c r="L751" t="b">
        <v>0</v>
      </c>
      <c r="M751" t="b">
        <v>1</v>
      </c>
      <c r="N751" t="s">
        <v>64</v>
      </c>
      <c r="O751">
        <f t="shared" si="44"/>
        <v>157</v>
      </c>
      <c r="P751">
        <f t="shared" si="45"/>
        <v>3695.9</v>
      </c>
      <c r="Q751" t="s">
        <v>2039</v>
      </c>
      <c r="R751" t="s">
        <v>2048</v>
      </c>
      <c r="S751" s="7">
        <f t="shared" si="46"/>
        <v>41920.208333333336</v>
      </c>
      <c r="T751" s="7">
        <f t="shared" si="47"/>
        <v>41932.208333333336</v>
      </c>
    </row>
    <row r="752" spans="1:20" x14ac:dyDescent="0.25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t="s">
        <v>13</v>
      </c>
      <c r="G752">
        <v>1</v>
      </c>
      <c r="H752" t="s">
        <v>39</v>
      </c>
      <c r="I752" t="s">
        <v>40</v>
      </c>
      <c r="J752">
        <v>1277960400</v>
      </c>
      <c r="K752">
        <v>1280120400</v>
      </c>
      <c r="L752" t="b">
        <v>0</v>
      </c>
      <c r="M752" t="b">
        <v>0</v>
      </c>
      <c r="N752" t="s">
        <v>49</v>
      </c>
      <c r="O752">
        <f t="shared" si="44"/>
        <v>1</v>
      </c>
      <c r="P752">
        <f t="shared" si="45"/>
        <v>100</v>
      </c>
      <c r="Q752" t="s">
        <v>2037</v>
      </c>
      <c r="R752" t="s">
        <v>2045</v>
      </c>
      <c r="S752" s="7">
        <f t="shared" si="46"/>
        <v>40360.208333333336</v>
      </c>
      <c r="T752" s="7">
        <f t="shared" si="47"/>
        <v>40385.208333333336</v>
      </c>
    </row>
    <row r="753" spans="1:20" x14ac:dyDescent="0.25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>
        <v>1459486800</v>
      </c>
      <c r="L753" t="b">
        <v>1</v>
      </c>
      <c r="M753" t="b">
        <v>1</v>
      </c>
      <c r="N753" t="s">
        <v>67</v>
      </c>
      <c r="O753">
        <f t="shared" si="44"/>
        <v>232</v>
      </c>
      <c r="P753">
        <f t="shared" si="45"/>
        <v>3097.41</v>
      </c>
      <c r="Q753" t="s">
        <v>2049</v>
      </c>
      <c r="R753" t="s">
        <v>2050</v>
      </c>
      <c r="S753" s="7">
        <f t="shared" si="46"/>
        <v>42446.208333333328</v>
      </c>
      <c r="T753" s="7">
        <f t="shared" si="47"/>
        <v>42461.208333333328</v>
      </c>
    </row>
    <row r="754" spans="1:20" x14ac:dyDescent="0.25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t="s">
        <v>73</v>
      </c>
      <c r="G754">
        <v>114</v>
      </c>
      <c r="H754" t="s">
        <v>20</v>
      </c>
      <c r="I754" t="s">
        <v>21</v>
      </c>
      <c r="J754">
        <v>1280984400</v>
      </c>
      <c r="K754">
        <v>1282539600</v>
      </c>
      <c r="L754" t="b">
        <v>0</v>
      </c>
      <c r="M754" t="b">
        <v>1</v>
      </c>
      <c r="N754" t="s">
        <v>32</v>
      </c>
      <c r="O754">
        <f t="shared" si="44"/>
        <v>92</v>
      </c>
      <c r="P754">
        <f t="shared" si="45"/>
        <v>4703.51</v>
      </c>
      <c r="Q754" t="s">
        <v>2041</v>
      </c>
      <c r="R754" t="s">
        <v>2042</v>
      </c>
      <c r="S754" s="7">
        <f t="shared" si="46"/>
        <v>40395.208333333336</v>
      </c>
      <c r="T754" s="7">
        <f t="shared" si="47"/>
        <v>40413.208333333336</v>
      </c>
    </row>
    <row r="755" spans="1:20" x14ac:dyDescent="0.25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>
        <v>1275886800</v>
      </c>
      <c r="L755" t="b">
        <v>0</v>
      </c>
      <c r="M755" t="b">
        <v>0</v>
      </c>
      <c r="N755" t="s">
        <v>121</v>
      </c>
      <c r="O755">
        <f t="shared" si="44"/>
        <v>257</v>
      </c>
      <c r="P755">
        <f t="shared" si="45"/>
        <v>8806.57</v>
      </c>
      <c r="Q755" t="s">
        <v>2056</v>
      </c>
      <c r="R755" t="s">
        <v>2057</v>
      </c>
      <c r="S755" s="7">
        <f t="shared" si="46"/>
        <v>40321.208333333336</v>
      </c>
      <c r="T755" s="7">
        <f t="shared" si="47"/>
        <v>40336.208333333336</v>
      </c>
    </row>
    <row r="756" spans="1:20" x14ac:dyDescent="0.25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>
        <v>1355983200</v>
      </c>
      <c r="L756" t="b">
        <v>0</v>
      </c>
      <c r="M756" t="b">
        <v>0</v>
      </c>
      <c r="N756" t="s">
        <v>32</v>
      </c>
      <c r="O756">
        <f t="shared" si="44"/>
        <v>168</v>
      </c>
      <c r="P756">
        <f t="shared" si="45"/>
        <v>3700.56</v>
      </c>
      <c r="Q756" t="s">
        <v>2041</v>
      </c>
      <c r="R756" t="s">
        <v>2042</v>
      </c>
      <c r="S756" s="7">
        <f t="shared" si="46"/>
        <v>41210.208333333336</v>
      </c>
      <c r="T756" s="7">
        <f t="shared" si="47"/>
        <v>41263.25</v>
      </c>
    </row>
    <row r="757" spans="1:20" x14ac:dyDescent="0.25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t="s">
        <v>19</v>
      </c>
      <c r="G757">
        <v>288</v>
      </c>
      <c r="H757" t="s">
        <v>35</v>
      </c>
      <c r="I757" t="s">
        <v>36</v>
      </c>
      <c r="J757">
        <v>1514354400</v>
      </c>
      <c r="K757">
        <v>1515391200</v>
      </c>
      <c r="L757" t="b">
        <v>0</v>
      </c>
      <c r="M757" t="b">
        <v>1</v>
      </c>
      <c r="N757" t="s">
        <v>32</v>
      </c>
      <c r="O757">
        <f t="shared" si="44"/>
        <v>167</v>
      </c>
      <c r="P757">
        <f t="shared" si="45"/>
        <v>2602.7800000000002</v>
      </c>
      <c r="Q757" t="s">
        <v>2041</v>
      </c>
      <c r="R757" t="s">
        <v>2042</v>
      </c>
      <c r="S757" s="7">
        <f t="shared" si="46"/>
        <v>43096.25</v>
      </c>
      <c r="T757" s="7">
        <f t="shared" si="47"/>
        <v>43108.25</v>
      </c>
    </row>
    <row r="758" spans="1:20" x14ac:dyDescent="0.25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>
        <v>1422252000</v>
      </c>
      <c r="L758" t="b">
        <v>0</v>
      </c>
      <c r="M758" t="b">
        <v>0</v>
      </c>
      <c r="N758" t="s">
        <v>32</v>
      </c>
      <c r="O758">
        <f t="shared" si="44"/>
        <v>772</v>
      </c>
      <c r="P758">
        <f t="shared" si="45"/>
        <v>6781.76</v>
      </c>
      <c r="Q758" t="s">
        <v>2041</v>
      </c>
      <c r="R758" t="s">
        <v>2042</v>
      </c>
      <c r="S758" s="7">
        <f t="shared" si="46"/>
        <v>42024.25</v>
      </c>
      <c r="T758" s="7">
        <f t="shared" si="47"/>
        <v>42030.25</v>
      </c>
    </row>
    <row r="759" spans="1:20" x14ac:dyDescent="0.25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>
        <v>1305522000</v>
      </c>
      <c r="L759" t="b">
        <v>0</v>
      </c>
      <c r="M759" t="b">
        <v>0</v>
      </c>
      <c r="N759" t="s">
        <v>52</v>
      </c>
      <c r="O759">
        <f t="shared" si="44"/>
        <v>407</v>
      </c>
      <c r="P759">
        <f t="shared" si="45"/>
        <v>4996.49</v>
      </c>
      <c r="Q759" t="s">
        <v>2043</v>
      </c>
      <c r="R759" t="s">
        <v>2046</v>
      </c>
      <c r="S759" s="7">
        <f t="shared" si="46"/>
        <v>40675.208333333336</v>
      </c>
      <c r="T759" s="7">
        <f t="shared" si="47"/>
        <v>40679.208333333336</v>
      </c>
    </row>
    <row r="760" spans="1:20" x14ac:dyDescent="0.25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t="s">
        <v>19</v>
      </c>
      <c r="G760">
        <v>1518</v>
      </c>
      <c r="H760" t="s">
        <v>14</v>
      </c>
      <c r="I760" t="s">
        <v>15</v>
      </c>
      <c r="J760">
        <v>1414126800</v>
      </c>
      <c r="K760">
        <v>1414904400</v>
      </c>
      <c r="L760" t="b">
        <v>0</v>
      </c>
      <c r="M760" t="b">
        <v>0</v>
      </c>
      <c r="N760" t="s">
        <v>22</v>
      </c>
      <c r="O760">
        <f t="shared" si="44"/>
        <v>564</v>
      </c>
      <c r="P760">
        <f t="shared" si="45"/>
        <v>11001.65</v>
      </c>
      <c r="Q760" t="s">
        <v>2037</v>
      </c>
      <c r="R760" t="s">
        <v>2038</v>
      </c>
      <c r="S760" s="7">
        <f t="shared" si="46"/>
        <v>41936.208333333336</v>
      </c>
      <c r="T760" s="7">
        <f t="shared" si="47"/>
        <v>41945.208333333336</v>
      </c>
    </row>
    <row r="761" spans="1:20" ht="31.5" x14ac:dyDescent="0.25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t="s">
        <v>13</v>
      </c>
      <c r="G761">
        <v>1274</v>
      </c>
      <c r="H761" t="s">
        <v>20</v>
      </c>
      <c r="I761" t="s">
        <v>21</v>
      </c>
      <c r="J761">
        <v>1517810400</v>
      </c>
      <c r="K761">
        <v>1520402400</v>
      </c>
      <c r="L761" t="b">
        <v>0</v>
      </c>
      <c r="M761" t="b">
        <v>0</v>
      </c>
      <c r="N761" t="s">
        <v>49</v>
      </c>
      <c r="O761">
        <f t="shared" si="44"/>
        <v>68</v>
      </c>
      <c r="P761">
        <f t="shared" si="45"/>
        <v>8996.4699999999993</v>
      </c>
      <c r="Q761" t="s">
        <v>2037</v>
      </c>
      <c r="R761" t="s">
        <v>2045</v>
      </c>
      <c r="S761" s="7">
        <f t="shared" si="46"/>
        <v>43136.25</v>
      </c>
      <c r="T761" s="7">
        <f t="shared" si="47"/>
        <v>43166.25</v>
      </c>
    </row>
    <row r="762" spans="1:20" x14ac:dyDescent="0.25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t="s">
        <v>13</v>
      </c>
      <c r="G762">
        <v>210</v>
      </c>
      <c r="H762" t="s">
        <v>106</v>
      </c>
      <c r="I762" t="s">
        <v>107</v>
      </c>
      <c r="J762">
        <v>1564635600</v>
      </c>
      <c r="K762">
        <v>1567141200</v>
      </c>
      <c r="L762" t="b">
        <v>0</v>
      </c>
      <c r="M762" t="b">
        <v>1</v>
      </c>
      <c r="N762" t="s">
        <v>88</v>
      </c>
      <c r="O762">
        <f t="shared" si="44"/>
        <v>34</v>
      </c>
      <c r="P762">
        <f t="shared" si="45"/>
        <v>7900.95</v>
      </c>
      <c r="Q762" t="s">
        <v>2052</v>
      </c>
      <c r="R762" t="s">
        <v>2053</v>
      </c>
      <c r="S762" s="7">
        <f t="shared" si="46"/>
        <v>43678.208333333328</v>
      </c>
      <c r="T762" s="7">
        <f t="shared" si="47"/>
        <v>43707.208333333328</v>
      </c>
    </row>
    <row r="763" spans="1:20" x14ac:dyDescent="0.25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>
        <v>1501131600</v>
      </c>
      <c r="L763" t="b">
        <v>0</v>
      </c>
      <c r="M763" t="b">
        <v>0</v>
      </c>
      <c r="N763" t="s">
        <v>22</v>
      </c>
      <c r="O763">
        <f t="shared" si="44"/>
        <v>655</v>
      </c>
      <c r="P763">
        <f t="shared" si="45"/>
        <v>8686.75</v>
      </c>
      <c r="Q763" t="s">
        <v>2037</v>
      </c>
      <c r="R763" t="s">
        <v>2038</v>
      </c>
      <c r="S763" s="7">
        <f t="shared" si="46"/>
        <v>42938.208333333328</v>
      </c>
      <c r="T763" s="7">
        <f t="shared" si="47"/>
        <v>42943.208333333328</v>
      </c>
    </row>
    <row r="764" spans="1:20" x14ac:dyDescent="0.25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t="s">
        <v>19</v>
      </c>
      <c r="G764">
        <v>100</v>
      </c>
      <c r="H764" t="s">
        <v>25</v>
      </c>
      <c r="I764" t="s">
        <v>26</v>
      </c>
      <c r="J764">
        <v>1354082400</v>
      </c>
      <c r="K764">
        <v>1355032800</v>
      </c>
      <c r="L764" t="b">
        <v>0</v>
      </c>
      <c r="M764" t="b">
        <v>0</v>
      </c>
      <c r="N764" t="s">
        <v>158</v>
      </c>
      <c r="O764">
        <f t="shared" si="44"/>
        <v>177</v>
      </c>
      <c r="P764">
        <f t="shared" si="45"/>
        <v>6204</v>
      </c>
      <c r="Q764" t="s">
        <v>2037</v>
      </c>
      <c r="R764" t="s">
        <v>2060</v>
      </c>
      <c r="S764" s="7">
        <f t="shared" si="46"/>
        <v>41241.25</v>
      </c>
      <c r="T764" s="7">
        <f t="shared" si="47"/>
        <v>41252.25</v>
      </c>
    </row>
    <row r="765" spans="1:20" x14ac:dyDescent="0.25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>
        <v>1339477200</v>
      </c>
      <c r="L765" t="b">
        <v>0</v>
      </c>
      <c r="M765" t="b">
        <v>1</v>
      </c>
      <c r="N765" t="s">
        <v>32</v>
      </c>
      <c r="O765">
        <f t="shared" si="44"/>
        <v>113</v>
      </c>
      <c r="P765">
        <f t="shared" si="45"/>
        <v>2697.02</v>
      </c>
      <c r="Q765" t="s">
        <v>2041</v>
      </c>
      <c r="R765" t="s">
        <v>2042</v>
      </c>
      <c r="S765" s="7">
        <f t="shared" si="46"/>
        <v>41037.208333333336</v>
      </c>
      <c r="T765" s="7">
        <f t="shared" si="47"/>
        <v>41072.208333333336</v>
      </c>
    </row>
    <row r="766" spans="1:20" ht="31.5" x14ac:dyDescent="0.25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>
        <v>1305954000</v>
      </c>
      <c r="L766" t="b">
        <v>0</v>
      </c>
      <c r="M766" t="b">
        <v>0</v>
      </c>
      <c r="N766" t="s">
        <v>22</v>
      </c>
      <c r="O766">
        <f t="shared" si="44"/>
        <v>728</v>
      </c>
      <c r="P766">
        <f t="shared" si="45"/>
        <v>5412.16</v>
      </c>
      <c r="Q766" t="s">
        <v>2037</v>
      </c>
      <c r="R766" t="s">
        <v>2038</v>
      </c>
      <c r="S766" s="7">
        <f t="shared" si="46"/>
        <v>40676.208333333336</v>
      </c>
      <c r="T766" s="7">
        <f t="shared" si="47"/>
        <v>40684.208333333336</v>
      </c>
    </row>
    <row r="767" spans="1:20" x14ac:dyDescent="0.25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>
        <v>1494392400</v>
      </c>
      <c r="L767" t="b">
        <v>1</v>
      </c>
      <c r="M767" t="b">
        <v>1</v>
      </c>
      <c r="N767" t="s">
        <v>59</v>
      </c>
      <c r="O767">
        <f t="shared" si="44"/>
        <v>208</v>
      </c>
      <c r="P767">
        <f t="shared" si="45"/>
        <v>4103.54</v>
      </c>
      <c r="Q767" t="s">
        <v>2037</v>
      </c>
      <c r="R767" t="s">
        <v>2047</v>
      </c>
      <c r="S767" s="7">
        <f t="shared" si="46"/>
        <v>42840.208333333328</v>
      </c>
      <c r="T767" s="7">
        <f t="shared" si="47"/>
        <v>42865.208333333328</v>
      </c>
    </row>
    <row r="768" spans="1:20" ht="31.5" x14ac:dyDescent="0.25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t="s">
        <v>13</v>
      </c>
      <c r="G768">
        <v>248</v>
      </c>
      <c r="H768" t="s">
        <v>25</v>
      </c>
      <c r="I768" t="s">
        <v>26</v>
      </c>
      <c r="J768">
        <v>1537333200</v>
      </c>
      <c r="K768">
        <v>1537419600</v>
      </c>
      <c r="L768" t="b">
        <v>0</v>
      </c>
      <c r="M768" t="b">
        <v>0</v>
      </c>
      <c r="N768" t="s">
        <v>473</v>
      </c>
      <c r="O768">
        <f t="shared" si="44"/>
        <v>31</v>
      </c>
      <c r="P768">
        <f t="shared" si="45"/>
        <v>5505.24</v>
      </c>
      <c r="Q768" t="s">
        <v>2043</v>
      </c>
      <c r="R768" t="s">
        <v>2065</v>
      </c>
      <c r="S768" s="7">
        <f t="shared" si="46"/>
        <v>43362.208333333328</v>
      </c>
      <c r="T768" s="7">
        <f t="shared" si="47"/>
        <v>43363.208333333328</v>
      </c>
    </row>
    <row r="769" spans="1:20" x14ac:dyDescent="0.25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t="s">
        <v>13</v>
      </c>
      <c r="G769">
        <v>513</v>
      </c>
      <c r="H769" t="s">
        <v>20</v>
      </c>
      <c r="I769" t="s">
        <v>21</v>
      </c>
      <c r="J769">
        <v>1444107600</v>
      </c>
      <c r="K769">
        <v>1447999200</v>
      </c>
      <c r="L769" t="b">
        <v>0</v>
      </c>
      <c r="M769" t="b">
        <v>0</v>
      </c>
      <c r="N769" t="s">
        <v>205</v>
      </c>
      <c r="O769">
        <f t="shared" si="44"/>
        <v>57</v>
      </c>
      <c r="P769">
        <f t="shared" si="45"/>
        <v>10793.76</v>
      </c>
      <c r="Q769" t="s">
        <v>2049</v>
      </c>
      <c r="R769" t="s">
        <v>2061</v>
      </c>
      <c r="S769" s="7">
        <f t="shared" si="46"/>
        <v>42283.208333333328</v>
      </c>
      <c r="T769" s="7">
        <f t="shared" si="47"/>
        <v>42328.25</v>
      </c>
    </row>
    <row r="770" spans="1:20" x14ac:dyDescent="0.25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>
        <v>1388037600</v>
      </c>
      <c r="L770" t="b">
        <v>0</v>
      </c>
      <c r="M770" t="b">
        <v>0</v>
      </c>
      <c r="N770" t="s">
        <v>32</v>
      </c>
      <c r="O770">
        <f t="shared" si="44"/>
        <v>231</v>
      </c>
      <c r="P770">
        <f t="shared" si="45"/>
        <v>7392</v>
      </c>
      <c r="Q770" t="s">
        <v>2041</v>
      </c>
      <c r="R770" t="s">
        <v>2042</v>
      </c>
      <c r="S770" s="7">
        <f t="shared" si="46"/>
        <v>41619.25</v>
      </c>
      <c r="T770" s="7">
        <f t="shared" si="47"/>
        <v>41634.25</v>
      </c>
    </row>
    <row r="771" spans="1:20" x14ac:dyDescent="0.25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t="s">
        <v>13</v>
      </c>
      <c r="G771">
        <v>3410</v>
      </c>
      <c r="H771" t="s">
        <v>20</v>
      </c>
      <c r="I771" t="s">
        <v>21</v>
      </c>
      <c r="J771">
        <v>1376542800</v>
      </c>
      <c r="K771">
        <v>1378789200</v>
      </c>
      <c r="L771" t="b">
        <v>0</v>
      </c>
      <c r="M771" t="b">
        <v>0</v>
      </c>
      <c r="N771" t="s">
        <v>88</v>
      </c>
      <c r="O771">
        <f t="shared" ref="O771:O834" si="48">ROUND(SUM(E771/D771)*100,0)</f>
        <v>87</v>
      </c>
      <c r="P771">
        <f t="shared" ref="P771:P834" si="49">ROUND(SUM(E771/G771)*100,2)</f>
        <v>3199.59</v>
      </c>
      <c r="Q771" t="s">
        <v>2052</v>
      </c>
      <c r="R771" t="s">
        <v>2053</v>
      </c>
      <c r="S771" s="7">
        <f t="shared" ref="S771:S834" si="50">(((J771/60)/60)/24)+DATE(1970,1,1)</f>
        <v>41501.208333333336</v>
      </c>
      <c r="T771" s="7">
        <f t="shared" ref="T771:T834" si="51">(((K771/60)/60)/24)+DATE(1970,1,1)</f>
        <v>41527.208333333336</v>
      </c>
    </row>
    <row r="772" spans="1:20" x14ac:dyDescent="0.25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t="s">
        <v>19</v>
      </c>
      <c r="G772">
        <v>216</v>
      </c>
      <c r="H772" t="s">
        <v>106</v>
      </c>
      <c r="I772" t="s">
        <v>107</v>
      </c>
      <c r="J772">
        <v>1397451600</v>
      </c>
      <c r="K772">
        <v>1398056400</v>
      </c>
      <c r="L772" t="b">
        <v>0</v>
      </c>
      <c r="M772" t="b">
        <v>1</v>
      </c>
      <c r="N772" t="s">
        <v>32</v>
      </c>
      <c r="O772">
        <f t="shared" si="48"/>
        <v>271</v>
      </c>
      <c r="P772">
        <f t="shared" si="49"/>
        <v>5389.81</v>
      </c>
      <c r="Q772" t="s">
        <v>2041</v>
      </c>
      <c r="R772" t="s">
        <v>2042</v>
      </c>
      <c r="S772" s="7">
        <f t="shared" si="50"/>
        <v>41743.208333333336</v>
      </c>
      <c r="T772" s="7">
        <f t="shared" si="51"/>
        <v>41750.208333333336</v>
      </c>
    </row>
    <row r="773" spans="1:20" x14ac:dyDescent="0.25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t="s">
        <v>73</v>
      </c>
      <c r="G773">
        <v>26</v>
      </c>
      <c r="H773" t="s">
        <v>20</v>
      </c>
      <c r="I773" t="s">
        <v>21</v>
      </c>
      <c r="J773">
        <v>1548482400</v>
      </c>
      <c r="K773">
        <v>1550815200</v>
      </c>
      <c r="L773" t="b">
        <v>0</v>
      </c>
      <c r="M773" t="b">
        <v>0</v>
      </c>
      <c r="N773" t="s">
        <v>32</v>
      </c>
      <c r="O773">
        <f t="shared" si="48"/>
        <v>49</v>
      </c>
      <c r="P773">
        <f t="shared" si="49"/>
        <v>10650</v>
      </c>
      <c r="Q773" t="s">
        <v>2041</v>
      </c>
      <c r="R773" t="s">
        <v>2042</v>
      </c>
      <c r="S773" s="7">
        <f t="shared" si="50"/>
        <v>43491.25</v>
      </c>
      <c r="T773" s="7">
        <f t="shared" si="51"/>
        <v>43518.25</v>
      </c>
    </row>
    <row r="774" spans="1:20" x14ac:dyDescent="0.25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>
        <v>1550037600</v>
      </c>
      <c r="L774" t="b">
        <v>0</v>
      </c>
      <c r="M774" t="b">
        <v>0</v>
      </c>
      <c r="N774" t="s">
        <v>59</v>
      </c>
      <c r="O774">
        <f t="shared" si="48"/>
        <v>113</v>
      </c>
      <c r="P774">
        <f t="shared" si="49"/>
        <v>3299.98</v>
      </c>
      <c r="Q774" t="s">
        <v>2037</v>
      </c>
      <c r="R774" t="s">
        <v>2047</v>
      </c>
      <c r="S774" s="7">
        <f t="shared" si="50"/>
        <v>43505.25</v>
      </c>
      <c r="T774" s="7">
        <f t="shared" si="51"/>
        <v>43509.25</v>
      </c>
    </row>
    <row r="775" spans="1:20" x14ac:dyDescent="0.25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>
        <v>1492923600</v>
      </c>
      <c r="L775" t="b">
        <v>0</v>
      </c>
      <c r="M775" t="b">
        <v>0</v>
      </c>
      <c r="N775" t="s">
        <v>32</v>
      </c>
      <c r="O775">
        <f t="shared" si="48"/>
        <v>191</v>
      </c>
      <c r="P775">
        <f t="shared" si="49"/>
        <v>4300.25</v>
      </c>
      <c r="Q775" t="s">
        <v>2041</v>
      </c>
      <c r="R775" t="s">
        <v>2042</v>
      </c>
      <c r="S775" s="7">
        <f t="shared" si="50"/>
        <v>42838.208333333328</v>
      </c>
      <c r="T775" s="7">
        <f t="shared" si="51"/>
        <v>42848.208333333328</v>
      </c>
    </row>
    <row r="776" spans="1:20" x14ac:dyDescent="0.25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t="s">
        <v>19</v>
      </c>
      <c r="G776">
        <v>78</v>
      </c>
      <c r="H776" t="s">
        <v>106</v>
      </c>
      <c r="I776" t="s">
        <v>107</v>
      </c>
      <c r="J776">
        <v>1463979600</v>
      </c>
      <c r="K776">
        <v>1467522000</v>
      </c>
      <c r="L776" t="b">
        <v>0</v>
      </c>
      <c r="M776" t="b">
        <v>0</v>
      </c>
      <c r="N776" t="s">
        <v>27</v>
      </c>
      <c r="O776">
        <f t="shared" si="48"/>
        <v>136</v>
      </c>
      <c r="P776">
        <f t="shared" si="49"/>
        <v>8685.9</v>
      </c>
      <c r="Q776" t="s">
        <v>2039</v>
      </c>
      <c r="R776" t="s">
        <v>2040</v>
      </c>
      <c r="S776" s="7">
        <f t="shared" si="50"/>
        <v>42513.208333333328</v>
      </c>
      <c r="T776" s="7">
        <f t="shared" si="51"/>
        <v>42554.208333333328</v>
      </c>
    </row>
    <row r="777" spans="1:20" ht="31.5" x14ac:dyDescent="0.25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t="s">
        <v>13</v>
      </c>
      <c r="G777">
        <v>10</v>
      </c>
      <c r="H777" t="s">
        <v>20</v>
      </c>
      <c r="I777" t="s">
        <v>21</v>
      </c>
      <c r="J777">
        <v>1415253600</v>
      </c>
      <c r="K777">
        <v>1416117600</v>
      </c>
      <c r="L777" t="b">
        <v>0</v>
      </c>
      <c r="M777" t="b">
        <v>0</v>
      </c>
      <c r="N777" t="s">
        <v>22</v>
      </c>
      <c r="O777">
        <f t="shared" si="48"/>
        <v>10</v>
      </c>
      <c r="P777">
        <f t="shared" si="49"/>
        <v>9680</v>
      </c>
      <c r="Q777" t="s">
        <v>2037</v>
      </c>
      <c r="R777" t="s">
        <v>2038</v>
      </c>
      <c r="S777" s="7">
        <f t="shared" si="50"/>
        <v>41949.25</v>
      </c>
      <c r="T777" s="7">
        <f t="shared" si="51"/>
        <v>41959.25</v>
      </c>
    </row>
    <row r="778" spans="1:20" x14ac:dyDescent="0.25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t="s">
        <v>13</v>
      </c>
      <c r="G778">
        <v>2201</v>
      </c>
      <c r="H778" t="s">
        <v>20</v>
      </c>
      <c r="I778" t="s">
        <v>21</v>
      </c>
      <c r="J778">
        <v>1562216400</v>
      </c>
      <c r="K778">
        <v>1563771600</v>
      </c>
      <c r="L778" t="b">
        <v>0</v>
      </c>
      <c r="M778" t="b">
        <v>0</v>
      </c>
      <c r="N778" t="s">
        <v>32</v>
      </c>
      <c r="O778">
        <f t="shared" si="48"/>
        <v>66</v>
      </c>
      <c r="P778">
        <f t="shared" si="49"/>
        <v>3299.55</v>
      </c>
      <c r="Q778" t="s">
        <v>2041</v>
      </c>
      <c r="R778" t="s">
        <v>2042</v>
      </c>
      <c r="S778" s="7">
        <f t="shared" si="50"/>
        <v>43650.208333333328</v>
      </c>
      <c r="T778" s="7">
        <f t="shared" si="51"/>
        <v>43668.208333333328</v>
      </c>
    </row>
    <row r="779" spans="1:20" x14ac:dyDescent="0.25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t="s">
        <v>13</v>
      </c>
      <c r="G779">
        <v>676</v>
      </c>
      <c r="H779" t="s">
        <v>20</v>
      </c>
      <c r="I779" t="s">
        <v>21</v>
      </c>
      <c r="J779">
        <v>1316754000</v>
      </c>
      <c r="K779">
        <v>1319259600</v>
      </c>
      <c r="L779" t="b">
        <v>0</v>
      </c>
      <c r="M779" t="b">
        <v>0</v>
      </c>
      <c r="N779" t="s">
        <v>32</v>
      </c>
      <c r="O779">
        <f t="shared" si="48"/>
        <v>49</v>
      </c>
      <c r="P779">
        <f t="shared" si="49"/>
        <v>6802.81</v>
      </c>
      <c r="Q779" t="s">
        <v>2041</v>
      </c>
      <c r="R779" t="s">
        <v>2042</v>
      </c>
      <c r="S779" s="7">
        <f t="shared" si="50"/>
        <v>40809.208333333336</v>
      </c>
      <c r="T779" s="7">
        <f t="shared" si="51"/>
        <v>40838.208333333336</v>
      </c>
    </row>
    <row r="780" spans="1:20" x14ac:dyDescent="0.25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t="s">
        <v>19</v>
      </c>
      <c r="G780">
        <v>174</v>
      </c>
      <c r="H780" t="s">
        <v>97</v>
      </c>
      <c r="I780" t="s">
        <v>98</v>
      </c>
      <c r="J780">
        <v>1313211600</v>
      </c>
      <c r="K780">
        <v>1313643600</v>
      </c>
      <c r="L780" t="b">
        <v>0</v>
      </c>
      <c r="M780" t="b">
        <v>0</v>
      </c>
      <c r="N780" t="s">
        <v>70</v>
      </c>
      <c r="O780">
        <f t="shared" si="48"/>
        <v>788</v>
      </c>
      <c r="P780">
        <f t="shared" si="49"/>
        <v>5886.78</v>
      </c>
      <c r="Q780" t="s">
        <v>2043</v>
      </c>
      <c r="R780" t="s">
        <v>2051</v>
      </c>
      <c r="S780" s="7">
        <f t="shared" si="50"/>
        <v>40768.208333333336</v>
      </c>
      <c r="T780" s="7">
        <f t="shared" si="51"/>
        <v>40773.208333333336</v>
      </c>
    </row>
    <row r="781" spans="1:20" x14ac:dyDescent="0.25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t="s">
        <v>13</v>
      </c>
      <c r="G781">
        <v>831</v>
      </c>
      <c r="H781" t="s">
        <v>20</v>
      </c>
      <c r="I781" t="s">
        <v>21</v>
      </c>
      <c r="J781">
        <v>1439528400</v>
      </c>
      <c r="K781">
        <v>1440306000</v>
      </c>
      <c r="L781" t="b">
        <v>0</v>
      </c>
      <c r="M781" t="b">
        <v>1</v>
      </c>
      <c r="N781" t="s">
        <v>32</v>
      </c>
      <c r="O781">
        <f t="shared" si="48"/>
        <v>80</v>
      </c>
      <c r="P781">
        <f t="shared" si="49"/>
        <v>10504.57</v>
      </c>
      <c r="Q781" t="s">
        <v>2041</v>
      </c>
      <c r="R781" t="s">
        <v>2042</v>
      </c>
      <c r="S781" s="7">
        <f t="shared" si="50"/>
        <v>42230.208333333328</v>
      </c>
      <c r="T781" s="7">
        <f t="shared" si="51"/>
        <v>42239.208333333328</v>
      </c>
    </row>
    <row r="782" spans="1:20" x14ac:dyDescent="0.25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>
        <v>1470805200</v>
      </c>
      <c r="L782" t="b">
        <v>0</v>
      </c>
      <c r="M782" t="b">
        <v>1</v>
      </c>
      <c r="N782" t="s">
        <v>52</v>
      </c>
      <c r="O782">
        <f t="shared" si="48"/>
        <v>106</v>
      </c>
      <c r="P782">
        <f t="shared" si="49"/>
        <v>3305.49</v>
      </c>
      <c r="Q782" t="s">
        <v>2043</v>
      </c>
      <c r="R782" t="s">
        <v>2046</v>
      </c>
      <c r="S782" s="7">
        <f t="shared" si="50"/>
        <v>42573.208333333328</v>
      </c>
      <c r="T782" s="7">
        <f t="shared" si="51"/>
        <v>42592.208333333328</v>
      </c>
    </row>
    <row r="783" spans="1:20" x14ac:dyDescent="0.25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t="s">
        <v>73</v>
      </c>
      <c r="G783">
        <v>56</v>
      </c>
      <c r="H783" t="s">
        <v>97</v>
      </c>
      <c r="I783" t="s">
        <v>98</v>
      </c>
      <c r="J783">
        <v>1288501200</v>
      </c>
      <c r="K783">
        <v>1292911200</v>
      </c>
      <c r="L783" t="b">
        <v>0</v>
      </c>
      <c r="M783" t="b">
        <v>0</v>
      </c>
      <c r="N783" t="s">
        <v>32</v>
      </c>
      <c r="O783">
        <f t="shared" si="48"/>
        <v>51</v>
      </c>
      <c r="P783">
        <f t="shared" si="49"/>
        <v>7882.14</v>
      </c>
      <c r="Q783" t="s">
        <v>2041</v>
      </c>
      <c r="R783" t="s">
        <v>2042</v>
      </c>
      <c r="S783" s="7">
        <f t="shared" si="50"/>
        <v>40482.208333333336</v>
      </c>
      <c r="T783" s="7">
        <f t="shared" si="51"/>
        <v>40533.25</v>
      </c>
    </row>
    <row r="784" spans="1:20" x14ac:dyDescent="0.25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>
        <v>1301374800</v>
      </c>
      <c r="L784" t="b">
        <v>0</v>
      </c>
      <c r="M784" t="b">
        <v>1</v>
      </c>
      <c r="N784" t="s">
        <v>70</v>
      </c>
      <c r="O784">
        <f t="shared" si="48"/>
        <v>215</v>
      </c>
      <c r="P784">
        <f t="shared" si="49"/>
        <v>6820.5</v>
      </c>
      <c r="Q784" t="s">
        <v>2043</v>
      </c>
      <c r="R784" t="s">
        <v>2051</v>
      </c>
      <c r="S784" s="7">
        <f t="shared" si="50"/>
        <v>40603.25</v>
      </c>
      <c r="T784" s="7">
        <f t="shared" si="51"/>
        <v>40631.208333333336</v>
      </c>
    </row>
    <row r="785" spans="1:20" x14ac:dyDescent="0.25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>
        <v>1387864800</v>
      </c>
      <c r="L785" t="b">
        <v>0</v>
      </c>
      <c r="M785" t="b">
        <v>0</v>
      </c>
      <c r="N785" t="s">
        <v>22</v>
      </c>
      <c r="O785">
        <f t="shared" si="48"/>
        <v>141</v>
      </c>
      <c r="P785">
        <f t="shared" si="49"/>
        <v>7573.19</v>
      </c>
      <c r="Q785" t="s">
        <v>2037</v>
      </c>
      <c r="R785" t="s">
        <v>2038</v>
      </c>
      <c r="S785" s="7">
        <f t="shared" si="50"/>
        <v>41625.25</v>
      </c>
      <c r="T785" s="7">
        <f t="shared" si="51"/>
        <v>41632.25</v>
      </c>
    </row>
    <row r="786" spans="1:20" x14ac:dyDescent="0.25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>
        <v>1458190800</v>
      </c>
      <c r="L786" t="b">
        <v>0</v>
      </c>
      <c r="M786" t="b">
        <v>0</v>
      </c>
      <c r="N786" t="s">
        <v>27</v>
      </c>
      <c r="O786">
        <f t="shared" si="48"/>
        <v>115</v>
      </c>
      <c r="P786">
        <f t="shared" si="49"/>
        <v>3099.61</v>
      </c>
      <c r="Q786" t="s">
        <v>2039</v>
      </c>
      <c r="R786" t="s">
        <v>2040</v>
      </c>
      <c r="S786" s="7">
        <f t="shared" si="50"/>
        <v>42435.25</v>
      </c>
      <c r="T786" s="7">
        <f t="shared" si="51"/>
        <v>42446.208333333328</v>
      </c>
    </row>
    <row r="787" spans="1:20" ht="31.5" x14ac:dyDescent="0.25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t="s">
        <v>19</v>
      </c>
      <c r="G787">
        <v>127</v>
      </c>
      <c r="H787" t="s">
        <v>25</v>
      </c>
      <c r="I787" t="s">
        <v>26</v>
      </c>
      <c r="J787">
        <v>1556341200</v>
      </c>
      <c r="K787">
        <v>1559278800</v>
      </c>
      <c r="L787" t="b">
        <v>0</v>
      </c>
      <c r="M787" t="b">
        <v>1</v>
      </c>
      <c r="N787" t="s">
        <v>70</v>
      </c>
      <c r="O787">
        <f t="shared" si="48"/>
        <v>193</v>
      </c>
      <c r="P787">
        <f t="shared" si="49"/>
        <v>10188.19</v>
      </c>
      <c r="Q787" t="s">
        <v>2043</v>
      </c>
      <c r="R787" t="s">
        <v>2051</v>
      </c>
      <c r="S787" s="7">
        <f t="shared" si="50"/>
        <v>43582.208333333328</v>
      </c>
      <c r="T787" s="7">
        <f t="shared" si="51"/>
        <v>43616.208333333328</v>
      </c>
    </row>
    <row r="788" spans="1:20" x14ac:dyDescent="0.25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t="s">
        <v>19</v>
      </c>
      <c r="G788">
        <v>207</v>
      </c>
      <c r="H788" t="s">
        <v>106</v>
      </c>
      <c r="I788" t="s">
        <v>107</v>
      </c>
      <c r="J788">
        <v>1522126800</v>
      </c>
      <c r="K788">
        <v>1522731600</v>
      </c>
      <c r="L788" t="b">
        <v>0</v>
      </c>
      <c r="M788" t="b">
        <v>1</v>
      </c>
      <c r="N788" t="s">
        <v>158</v>
      </c>
      <c r="O788">
        <f t="shared" si="48"/>
        <v>730</v>
      </c>
      <c r="P788">
        <f t="shared" si="49"/>
        <v>5287.92</v>
      </c>
      <c r="Q788" t="s">
        <v>2037</v>
      </c>
      <c r="R788" t="s">
        <v>2060</v>
      </c>
      <c r="S788" s="7">
        <f t="shared" si="50"/>
        <v>43186.208333333328</v>
      </c>
      <c r="T788" s="7">
        <f t="shared" si="51"/>
        <v>43193.208333333328</v>
      </c>
    </row>
    <row r="789" spans="1:20" x14ac:dyDescent="0.25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t="s">
        <v>13</v>
      </c>
      <c r="G789">
        <v>859</v>
      </c>
      <c r="H789" t="s">
        <v>14</v>
      </c>
      <c r="I789" t="s">
        <v>15</v>
      </c>
      <c r="J789">
        <v>1305954000</v>
      </c>
      <c r="K789">
        <v>1306731600</v>
      </c>
      <c r="L789" t="b">
        <v>0</v>
      </c>
      <c r="M789" t="b">
        <v>0</v>
      </c>
      <c r="N789" t="s">
        <v>22</v>
      </c>
      <c r="O789">
        <f t="shared" si="48"/>
        <v>100</v>
      </c>
      <c r="P789">
        <f t="shared" si="49"/>
        <v>7100.58</v>
      </c>
      <c r="Q789" t="s">
        <v>2037</v>
      </c>
      <c r="R789" t="s">
        <v>2038</v>
      </c>
      <c r="S789" s="7">
        <f t="shared" si="50"/>
        <v>40684.208333333336</v>
      </c>
      <c r="T789" s="7">
        <f t="shared" si="51"/>
        <v>40693.208333333336</v>
      </c>
    </row>
    <row r="790" spans="1:20" x14ac:dyDescent="0.25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t="s">
        <v>46</v>
      </c>
      <c r="G790">
        <v>31</v>
      </c>
      <c r="H790" t="s">
        <v>20</v>
      </c>
      <c r="I790" t="s">
        <v>21</v>
      </c>
      <c r="J790">
        <v>1350709200</v>
      </c>
      <c r="K790">
        <v>1352527200</v>
      </c>
      <c r="L790" t="b">
        <v>0</v>
      </c>
      <c r="M790" t="b">
        <v>0</v>
      </c>
      <c r="N790" t="s">
        <v>70</v>
      </c>
      <c r="O790">
        <f t="shared" si="48"/>
        <v>88</v>
      </c>
      <c r="P790">
        <f t="shared" si="49"/>
        <v>10238.709999999999</v>
      </c>
      <c r="Q790" t="s">
        <v>2043</v>
      </c>
      <c r="R790" t="s">
        <v>2051</v>
      </c>
      <c r="S790" s="7">
        <f t="shared" si="50"/>
        <v>41202.208333333336</v>
      </c>
      <c r="T790" s="7">
        <f t="shared" si="51"/>
        <v>41223.25</v>
      </c>
    </row>
    <row r="791" spans="1:20" x14ac:dyDescent="0.25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t="s">
        <v>13</v>
      </c>
      <c r="G791">
        <v>45</v>
      </c>
      <c r="H791" t="s">
        <v>20</v>
      </c>
      <c r="I791" t="s">
        <v>21</v>
      </c>
      <c r="J791">
        <v>1401166800</v>
      </c>
      <c r="K791">
        <v>1404363600</v>
      </c>
      <c r="L791" t="b">
        <v>0</v>
      </c>
      <c r="M791" t="b">
        <v>0</v>
      </c>
      <c r="N791" t="s">
        <v>32</v>
      </c>
      <c r="O791">
        <f t="shared" si="48"/>
        <v>37</v>
      </c>
      <c r="P791">
        <f t="shared" si="49"/>
        <v>7446.67</v>
      </c>
      <c r="Q791" t="s">
        <v>2041</v>
      </c>
      <c r="R791" t="s">
        <v>2042</v>
      </c>
      <c r="S791" s="7">
        <f t="shared" si="50"/>
        <v>41786.208333333336</v>
      </c>
      <c r="T791" s="7">
        <f t="shared" si="51"/>
        <v>41823.208333333336</v>
      </c>
    </row>
    <row r="792" spans="1:20" x14ac:dyDescent="0.25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t="s">
        <v>73</v>
      </c>
      <c r="G792">
        <v>1113</v>
      </c>
      <c r="H792" t="s">
        <v>20</v>
      </c>
      <c r="I792" t="s">
        <v>21</v>
      </c>
      <c r="J792">
        <v>1266127200</v>
      </c>
      <c r="K792">
        <v>1266645600</v>
      </c>
      <c r="L792" t="b">
        <v>0</v>
      </c>
      <c r="M792" t="b">
        <v>0</v>
      </c>
      <c r="N792" t="s">
        <v>32</v>
      </c>
      <c r="O792">
        <f t="shared" si="48"/>
        <v>31</v>
      </c>
      <c r="P792">
        <f t="shared" si="49"/>
        <v>5100.99</v>
      </c>
      <c r="Q792" t="s">
        <v>2041</v>
      </c>
      <c r="R792" t="s">
        <v>2042</v>
      </c>
      <c r="S792" s="7">
        <f t="shared" si="50"/>
        <v>40223.25</v>
      </c>
      <c r="T792" s="7">
        <f t="shared" si="51"/>
        <v>40229.25</v>
      </c>
    </row>
    <row r="793" spans="1:20" x14ac:dyDescent="0.25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t="s">
        <v>13</v>
      </c>
      <c r="G793">
        <v>6</v>
      </c>
      <c r="H793" t="s">
        <v>20</v>
      </c>
      <c r="I793" t="s">
        <v>21</v>
      </c>
      <c r="J793">
        <v>1481436000</v>
      </c>
      <c r="K793">
        <v>1482818400</v>
      </c>
      <c r="L793" t="b">
        <v>0</v>
      </c>
      <c r="M793" t="b">
        <v>0</v>
      </c>
      <c r="N793" t="s">
        <v>16</v>
      </c>
      <c r="O793">
        <f t="shared" si="48"/>
        <v>26</v>
      </c>
      <c r="P793">
        <f t="shared" si="49"/>
        <v>9000</v>
      </c>
      <c r="Q793" t="s">
        <v>2035</v>
      </c>
      <c r="R793" t="s">
        <v>2036</v>
      </c>
      <c r="S793" s="7">
        <f t="shared" si="50"/>
        <v>42715.25</v>
      </c>
      <c r="T793" s="7">
        <f t="shared" si="51"/>
        <v>42731.25</v>
      </c>
    </row>
    <row r="794" spans="1:20" x14ac:dyDescent="0.25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t="s">
        <v>13</v>
      </c>
      <c r="G794">
        <v>7</v>
      </c>
      <c r="H794" t="s">
        <v>20</v>
      </c>
      <c r="I794" t="s">
        <v>21</v>
      </c>
      <c r="J794">
        <v>1372222800</v>
      </c>
      <c r="K794">
        <v>1374642000</v>
      </c>
      <c r="L794" t="b">
        <v>0</v>
      </c>
      <c r="M794" t="b">
        <v>1</v>
      </c>
      <c r="N794" t="s">
        <v>32</v>
      </c>
      <c r="O794">
        <f t="shared" si="48"/>
        <v>34</v>
      </c>
      <c r="P794">
        <f t="shared" si="49"/>
        <v>9714.2900000000009</v>
      </c>
      <c r="Q794" t="s">
        <v>2041</v>
      </c>
      <c r="R794" t="s">
        <v>2042</v>
      </c>
      <c r="S794" s="7">
        <f t="shared" si="50"/>
        <v>41451.208333333336</v>
      </c>
      <c r="T794" s="7">
        <f t="shared" si="51"/>
        <v>41479.208333333336</v>
      </c>
    </row>
    <row r="795" spans="1:20" x14ac:dyDescent="0.25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t="s">
        <v>19</v>
      </c>
      <c r="G795">
        <v>181</v>
      </c>
      <c r="H795" t="s">
        <v>97</v>
      </c>
      <c r="I795" t="s">
        <v>98</v>
      </c>
      <c r="J795">
        <v>1372136400</v>
      </c>
      <c r="K795">
        <v>1372482000</v>
      </c>
      <c r="L795" t="b">
        <v>0</v>
      </c>
      <c r="M795" t="b">
        <v>0</v>
      </c>
      <c r="N795" t="s">
        <v>67</v>
      </c>
      <c r="O795">
        <f t="shared" si="48"/>
        <v>1186</v>
      </c>
      <c r="P795">
        <f t="shared" si="49"/>
        <v>7207.18</v>
      </c>
      <c r="Q795" t="s">
        <v>2049</v>
      </c>
      <c r="R795" t="s">
        <v>2050</v>
      </c>
      <c r="S795" s="7">
        <f t="shared" si="50"/>
        <v>41450.208333333336</v>
      </c>
      <c r="T795" s="7">
        <f t="shared" si="51"/>
        <v>41454.208333333336</v>
      </c>
    </row>
    <row r="796" spans="1:20" x14ac:dyDescent="0.25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>
        <v>1514959200</v>
      </c>
      <c r="L796" t="b">
        <v>0</v>
      </c>
      <c r="M796" t="b">
        <v>0</v>
      </c>
      <c r="N796" t="s">
        <v>22</v>
      </c>
      <c r="O796">
        <f t="shared" si="48"/>
        <v>125</v>
      </c>
      <c r="P796">
        <f t="shared" si="49"/>
        <v>7523.64</v>
      </c>
      <c r="Q796" t="s">
        <v>2037</v>
      </c>
      <c r="R796" t="s">
        <v>2038</v>
      </c>
      <c r="S796" s="7">
        <f t="shared" si="50"/>
        <v>43091.25</v>
      </c>
      <c r="T796" s="7">
        <f t="shared" si="51"/>
        <v>43103.25</v>
      </c>
    </row>
    <row r="797" spans="1:20" ht="31.5" x14ac:dyDescent="0.25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t="s">
        <v>13</v>
      </c>
      <c r="G797">
        <v>31</v>
      </c>
      <c r="H797" t="s">
        <v>20</v>
      </c>
      <c r="I797" t="s">
        <v>21</v>
      </c>
      <c r="J797">
        <v>1477976400</v>
      </c>
      <c r="K797">
        <v>1478235600</v>
      </c>
      <c r="L797" t="b">
        <v>0</v>
      </c>
      <c r="M797" t="b">
        <v>0</v>
      </c>
      <c r="N797" t="s">
        <v>52</v>
      </c>
      <c r="O797">
        <f t="shared" si="48"/>
        <v>14</v>
      </c>
      <c r="P797">
        <f t="shared" si="49"/>
        <v>3296.77</v>
      </c>
      <c r="Q797" t="s">
        <v>2043</v>
      </c>
      <c r="R797" t="s">
        <v>2046</v>
      </c>
      <c r="S797" s="7">
        <f t="shared" si="50"/>
        <v>42675.208333333328</v>
      </c>
      <c r="T797" s="7">
        <f t="shared" si="51"/>
        <v>42678.208333333328</v>
      </c>
    </row>
    <row r="798" spans="1:20" x14ac:dyDescent="0.25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t="s">
        <v>13</v>
      </c>
      <c r="G798">
        <v>78</v>
      </c>
      <c r="H798" t="s">
        <v>20</v>
      </c>
      <c r="I798" t="s">
        <v>21</v>
      </c>
      <c r="J798">
        <v>1407474000</v>
      </c>
      <c r="K798">
        <v>1408078800</v>
      </c>
      <c r="L798" t="b">
        <v>0</v>
      </c>
      <c r="M798" t="b">
        <v>1</v>
      </c>
      <c r="N798" t="s">
        <v>291</v>
      </c>
      <c r="O798">
        <f t="shared" si="48"/>
        <v>55</v>
      </c>
      <c r="P798">
        <f t="shared" si="49"/>
        <v>5480.77</v>
      </c>
      <c r="Q798" t="s">
        <v>2052</v>
      </c>
      <c r="R798" t="s">
        <v>2063</v>
      </c>
      <c r="S798" s="7">
        <f t="shared" si="50"/>
        <v>41859.208333333336</v>
      </c>
      <c r="T798" s="7">
        <f t="shared" si="51"/>
        <v>41866.208333333336</v>
      </c>
    </row>
    <row r="799" spans="1:20" x14ac:dyDescent="0.25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>
        <v>1548136800</v>
      </c>
      <c r="L799" t="b">
        <v>0</v>
      </c>
      <c r="M799" t="b">
        <v>0</v>
      </c>
      <c r="N799" t="s">
        <v>27</v>
      </c>
      <c r="O799">
        <f t="shared" si="48"/>
        <v>110</v>
      </c>
      <c r="P799">
        <f t="shared" si="49"/>
        <v>4503.78</v>
      </c>
      <c r="Q799" t="s">
        <v>2039</v>
      </c>
      <c r="R799" t="s">
        <v>2040</v>
      </c>
      <c r="S799" s="7">
        <f t="shared" si="50"/>
        <v>43464.25</v>
      </c>
      <c r="T799" s="7">
        <f t="shared" si="51"/>
        <v>43487.25</v>
      </c>
    </row>
    <row r="800" spans="1:20" x14ac:dyDescent="0.25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>
        <v>1340859600</v>
      </c>
      <c r="L800" t="b">
        <v>0</v>
      </c>
      <c r="M800" t="b">
        <v>1</v>
      </c>
      <c r="N800" t="s">
        <v>32</v>
      </c>
      <c r="O800">
        <f t="shared" si="48"/>
        <v>188</v>
      </c>
      <c r="P800">
        <f t="shared" si="49"/>
        <v>5295.87</v>
      </c>
      <c r="Q800" t="s">
        <v>2041</v>
      </c>
      <c r="R800" t="s">
        <v>2042</v>
      </c>
      <c r="S800" s="7">
        <f t="shared" si="50"/>
        <v>41060.208333333336</v>
      </c>
      <c r="T800" s="7">
        <f t="shared" si="51"/>
        <v>41088.208333333336</v>
      </c>
    </row>
    <row r="801" spans="1:20" x14ac:dyDescent="0.25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t="s">
        <v>13</v>
      </c>
      <c r="G801">
        <v>1225</v>
      </c>
      <c r="H801" t="s">
        <v>39</v>
      </c>
      <c r="I801" t="s">
        <v>40</v>
      </c>
      <c r="J801">
        <v>1454133600</v>
      </c>
      <c r="K801">
        <v>1454479200</v>
      </c>
      <c r="L801" t="b">
        <v>0</v>
      </c>
      <c r="M801" t="b">
        <v>0</v>
      </c>
      <c r="N801" t="s">
        <v>32</v>
      </c>
      <c r="O801">
        <f t="shared" si="48"/>
        <v>87</v>
      </c>
      <c r="P801">
        <f t="shared" si="49"/>
        <v>6001.8</v>
      </c>
      <c r="Q801" t="s">
        <v>2041</v>
      </c>
      <c r="R801" t="s">
        <v>2042</v>
      </c>
      <c r="S801" s="7">
        <f t="shared" si="50"/>
        <v>42399.25</v>
      </c>
      <c r="T801" s="7">
        <f t="shared" si="51"/>
        <v>42403.25</v>
      </c>
    </row>
    <row r="802" spans="1:20" x14ac:dyDescent="0.25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t="s">
        <v>13</v>
      </c>
      <c r="G802">
        <v>1</v>
      </c>
      <c r="H802" t="s">
        <v>97</v>
      </c>
      <c r="I802" t="s">
        <v>98</v>
      </c>
      <c r="J802">
        <v>1434085200</v>
      </c>
      <c r="K802">
        <v>1434430800</v>
      </c>
      <c r="L802" t="b">
        <v>0</v>
      </c>
      <c r="M802" t="b">
        <v>0</v>
      </c>
      <c r="N802" t="s">
        <v>22</v>
      </c>
      <c r="O802">
        <f t="shared" si="48"/>
        <v>1</v>
      </c>
      <c r="P802">
        <f t="shared" si="49"/>
        <v>100</v>
      </c>
      <c r="Q802" t="s">
        <v>2037</v>
      </c>
      <c r="R802" t="s">
        <v>2038</v>
      </c>
      <c r="S802" s="7">
        <f t="shared" si="50"/>
        <v>42167.208333333328</v>
      </c>
      <c r="T802" s="7">
        <f t="shared" si="51"/>
        <v>42171.208333333328</v>
      </c>
    </row>
    <row r="803" spans="1:20" x14ac:dyDescent="0.25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>
        <v>1579672800</v>
      </c>
      <c r="L803" t="b">
        <v>0</v>
      </c>
      <c r="M803" t="b">
        <v>1</v>
      </c>
      <c r="N803" t="s">
        <v>121</v>
      </c>
      <c r="O803">
        <f t="shared" si="48"/>
        <v>203</v>
      </c>
      <c r="P803">
        <f t="shared" si="49"/>
        <v>4402.83</v>
      </c>
      <c r="Q803" t="s">
        <v>2056</v>
      </c>
      <c r="R803" t="s">
        <v>2057</v>
      </c>
      <c r="S803" s="7">
        <f t="shared" si="50"/>
        <v>43830.25</v>
      </c>
      <c r="T803" s="7">
        <f t="shared" si="51"/>
        <v>43852.25</v>
      </c>
    </row>
    <row r="804" spans="1:20" ht="31.5" x14ac:dyDescent="0.25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>
        <v>1562389200</v>
      </c>
      <c r="L804" t="b">
        <v>0</v>
      </c>
      <c r="M804" t="b">
        <v>0</v>
      </c>
      <c r="N804" t="s">
        <v>121</v>
      </c>
      <c r="O804">
        <f t="shared" si="48"/>
        <v>197</v>
      </c>
      <c r="P804">
        <f t="shared" si="49"/>
        <v>8602.82</v>
      </c>
      <c r="Q804" t="s">
        <v>2056</v>
      </c>
      <c r="R804" t="s">
        <v>2057</v>
      </c>
      <c r="S804" s="7">
        <f t="shared" si="50"/>
        <v>43650.208333333328</v>
      </c>
      <c r="T804" s="7">
        <f t="shared" si="51"/>
        <v>43652.208333333328</v>
      </c>
    </row>
    <row r="805" spans="1:20" ht="31.5" x14ac:dyDescent="0.25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>
        <v>1551506400</v>
      </c>
      <c r="L805" t="b">
        <v>0</v>
      </c>
      <c r="M805" t="b">
        <v>0</v>
      </c>
      <c r="N805" t="s">
        <v>32</v>
      </c>
      <c r="O805">
        <f t="shared" si="48"/>
        <v>107</v>
      </c>
      <c r="P805">
        <f t="shared" si="49"/>
        <v>2801.29</v>
      </c>
      <c r="Q805" t="s">
        <v>2041</v>
      </c>
      <c r="R805" t="s">
        <v>2042</v>
      </c>
      <c r="S805" s="7">
        <f t="shared" si="50"/>
        <v>43492.25</v>
      </c>
      <c r="T805" s="7">
        <f t="shared" si="51"/>
        <v>43526.25</v>
      </c>
    </row>
    <row r="806" spans="1:20" x14ac:dyDescent="0.25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>
        <v>1516600800</v>
      </c>
      <c r="L806" t="b">
        <v>0</v>
      </c>
      <c r="M806" t="b">
        <v>0</v>
      </c>
      <c r="N806" t="s">
        <v>22</v>
      </c>
      <c r="O806">
        <f t="shared" si="48"/>
        <v>269</v>
      </c>
      <c r="P806">
        <f t="shared" si="49"/>
        <v>3205.05</v>
      </c>
      <c r="Q806" t="s">
        <v>2037</v>
      </c>
      <c r="R806" t="s">
        <v>2038</v>
      </c>
      <c r="S806" s="7">
        <f t="shared" si="50"/>
        <v>43102.25</v>
      </c>
      <c r="T806" s="7">
        <f t="shared" si="51"/>
        <v>43122.25</v>
      </c>
    </row>
    <row r="807" spans="1:20" ht="31.5" x14ac:dyDescent="0.25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t="s">
        <v>13</v>
      </c>
      <c r="G807">
        <v>67</v>
      </c>
      <c r="H807" t="s">
        <v>25</v>
      </c>
      <c r="I807" t="s">
        <v>26</v>
      </c>
      <c r="J807">
        <v>1416031200</v>
      </c>
      <c r="K807">
        <v>1420437600</v>
      </c>
      <c r="L807" t="b">
        <v>0</v>
      </c>
      <c r="M807" t="b">
        <v>0</v>
      </c>
      <c r="N807" t="s">
        <v>41</v>
      </c>
      <c r="O807">
        <f t="shared" si="48"/>
        <v>51</v>
      </c>
      <c r="P807">
        <f t="shared" si="49"/>
        <v>7361.19</v>
      </c>
      <c r="Q807" t="s">
        <v>2043</v>
      </c>
      <c r="R807" t="s">
        <v>2044</v>
      </c>
      <c r="S807" s="7">
        <f t="shared" si="50"/>
        <v>41958.25</v>
      </c>
      <c r="T807" s="7">
        <f t="shared" si="51"/>
        <v>42009.25</v>
      </c>
    </row>
    <row r="808" spans="1:20" x14ac:dyDescent="0.25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>
        <v>1332997200</v>
      </c>
      <c r="L808" t="b">
        <v>0</v>
      </c>
      <c r="M808" t="b">
        <v>1</v>
      </c>
      <c r="N808" t="s">
        <v>52</v>
      </c>
      <c r="O808">
        <f t="shared" si="48"/>
        <v>1180</v>
      </c>
      <c r="P808">
        <f t="shared" si="49"/>
        <v>10871.05</v>
      </c>
      <c r="Q808" t="s">
        <v>2043</v>
      </c>
      <c r="R808" t="s">
        <v>2046</v>
      </c>
      <c r="S808" s="7">
        <f t="shared" si="50"/>
        <v>40973.25</v>
      </c>
      <c r="T808" s="7">
        <f t="shared" si="51"/>
        <v>40997.208333333336</v>
      </c>
    </row>
    <row r="809" spans="1:20" x14ac:dyDescent="0.25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>
        <v>1574920800</v>
      </c>
      <c r="L809" t="b">
        <v>0</v>
      </c>
      <c r="M809" t="b">
        <v>1</v>
      </c>
      <c r="N809" t="s">
        <v>32</v>
      </c>
      <c r="O809">
        <f t="shared" si="48"/>
        <v>264</v>
      </c>
      <c r="P809">
        <f t="shared" si="49"/>
        <v>4297.67</v>
      </c>
      <c r="Q809" t="s">
        <v>2041</v>
      </c>
      <c r="R809" t="s">
        <v>2042</v>
      </c>
      <c r="S809" s="7">
        <f t="shared" si="50"/>
        <v>43753.208333333328</v>
      </c>
      <c r="T809" s="7">
        <f t="shared" si="51"/>
        <v>43797.25</v>
      </c>
    </row>
    <row r="810" spans="1:20" x14ac:dyDescent="0.25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t="s">
        <v>13</v>
      </c>
      <c r="G810">
        <v>19</v>
      </c>
      <c r="H810" t="s">
        <v>20</v>
      </c>
      <c r="I810" t="s">
        <v>21</v>
      </c>
      <c r="J810">
        <v>1463461200</v>
      </c>
      <c r="K810">
        <v>1464930000</v>
      </c>
      <c r="L810" t="b">
        <v>0</v>
      </c>
      <c r="M810" t="b">
        <v>0</v>
      </c>
      <c r="N810" t="s">
        <v>16</v>
      </c>
      <c r="O810">
        <f t="shared" si="48"/>
        <v>30</v>
      </c>
      <c r="P810">
        <f t="shared" si="49"/>
        <v>8331.58</v>
      </c>
      <c r="Q810" t="s">
        <v>2035</v>
      </c>
      <c r="R810" t="s">
        <v>2036</v>
      </c>
      <c r="S810" s="7">
        <f t="shared" si="50"/>
        <v>42507.208333333328</v>
      </c>
      <c r="T810" s="7">
        <f t="shared" si="51"/>
        <v>42524.208333333328</v>
      </c>
    </row>
    <row r="811" spans="1:20" x14ac:dyDescent="0.25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t="s">
        <v>13</v>
      </c>
      <c r="G811">
        <v>2108</v>
      </c>
      <c r="H811" t="s">
        <v>97</v>
      </c>
      <c r="I811" t="s">
        <v>98</v>
      </c>
      <c r="J811">
        <v>1344920400</v>
      </c>
      <c r="K811">
        <v>1345006800</v>
      </c>
      <c r="L811" t="b">
        <v>0</v>
      </c>
      <c r="M811" t="b">
        <v>0</v>
      </c>
      <c r="N811" t="s">
        <v>41</v>
      </c>
      <c r="O811">
        <f t="shared" si="48"/>
        <v>63</v>
      </c>
      <c r="P811">
        <f t="shared" si="49"/>
        <v>4200</v>
      </c>
      <c r="Q811" t="s">
        <v>2043</v>
      </c>
      <c r="R811" t="s">
        <v>2044</v>
      </c>
      <c r="S811" s="7">
        <f t="shared" si="50"/>
        <v>41135.208333333336</v>
      </c>
      <c r="T811" s="7">
        <f t="shared" si="51"/>
        <v>41136.208333333336</v>
      </c>
    </row>
    <row r="812" spans="1:20" x14ac:dyDescent="0.25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>
        <v>1512712800</v>
      </c>
      <c r="L812" t="b">
        <v>0</v>
      </c>
      <c r="M812" t="b">
        <v>1</v>
      </c>
      <c r="N812" t="s">
        <v>32</v>
      </c>
      <c r="O812">
        <f t="shared" si="48"/>
        <v>193</v>
      </c>
      <c r="P812">
        <f t="shared" si="49"/>
        <v>5592.76</v>
      </c>
      <c r="Q812" t="s">
        <v>2041</v>
      </c>
      <c r="R812" t="s">
        <v>2042</v>
      </c>
      <c r="S812" s="7">
        <f t="shared" si="50"/>
        <v>43067.25</v>
      </c>
      <c r="T812" s="7">
        <f t="shared" si="51"/>
        <v>43077.25</v>
      </c>
    </row>
    <row r="813" spans="1:20" x14ac:dyDescent="0.25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t="s">
        <v>13</v>
      </c>
      <c r="G813">
        <v>679</v>
      </c>
      <c r="H813" t="s">
        <v>20</v>
      </c>
      <c r="I813" t="s">
        <v>21</v>
      </c>
      <c r="J813">
        <v>1452319200</v>
      </c>
      <c r="K813">
        <v>1452492000</v>
      </c>
      <c r="L813" t="b">
        <v>0</v>
      </c>
      <c r="M813" t="b">
        <v>1</v>
      </c>
      <c r="N813" t="s">
        <v>88</v>
      </c>
      <c r="O813">
        <f t="shared" si="48"/>
        <v>77</v>
      </c>
      <c r="P813">
        <f t="shared" si="49"/>
        <v>10503.68</v>
      </c>
      <c r="Q813" t="s">
        <v>2052</v>
      </c>
      <c r="R813" t="s">
        <v>2053</v>
      </c>
      <c r="S813" s="7">
        <f t="shared" si="50"/>
        <v>42378.25</v>
      </c>
      <c r="T813" s="7">
        <f t="shared" si="51"/>
        <v>42380.25</v>
      </c>
    </row>
    <row r="814" spans="1:20" x14ac:dyDescent="0.25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t="s">
        <v>19</v>
      </c>
      <c r="G814">
        <v>2805</v>
      </c>
      <c r="H814" t="s">
        <v>14</v>
      </c>
      <c r="I814" t="s">
        <v>15</v>
      </c>
      <c r="J814">
        <v>1523854800</v>
      </c>
      <c r="K814">
        <v>1524286800</v>
      </c>
      <c r="L814" t="b">
        <v>0</v>
      </c>
      <c r="M814" t="b">
        <v>0</v>
      </c>
      <c r="N814" t="s">
        <v>67</v>
      </c>
      <c r="O814">
        <f t="shared" si="48"/>
        <v>226</v>
      </c>
      <c r="P814">
        <f t="shared" si="49"/>
        <v>4800</v>
      </c>
      <c r="Q814" t="s">
        <v>2049</v>
      </c>
      <c r="R814" t="s">
        <v>2050</v>
      </c>
      <c r="S814" s="7">
        <f t="shared" si="50"/>
        <v>43206.208333333328</v>
      </c>
      <c r="T814" s="7">
        <f t="shared" si="51"/>
        <v>43211.208333333328</v>
      </c>
    </row>
    <row r="815" spans="1:20" x14ac:dyDescent="0.25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>
        <v>1346907600</v>
      </c>
      <c r="L815" t="b">
        <v>0</v>
      </c>
      <c r="M815" t="b">
        <v>0</v>
      </c>
      <c r="N815" t="s">
        <v>88</v>
      </c>
      <c r="O815">
        <f t="shared" si="48"/>
        <v>239</v>
      </c>
      <c r="P815">
        <f t="shared" si="49"/>
        <v>11266.18</v>
      </c>
      <c r="Q815" t="s">
        <v>2052</v>
      </c>
      <c r="R815" t="s">
        <v>2053</v>
      </c>
      <c r="S815" s="7">
        <f t="shared" si="50"/>
        <v>41148.208333333336</v>
      </c>
      <c r="T815" s="7">
        <f t="shared" si="51"/>
        <v>41158.208333333336</v>
      </c>
    </row>
    <row r="816" spans="1:20" x14ac:dyDescent="0.25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t="s">
        <v>13</v>
      </c>
      <c r="G816">
        <v>36</v>
      </c>
      <c r="H816" t="s">
        <v>35</v>
      </c>
      <c r="I816" t="s">
        <v>36</v>
      </c>
      <c r="J816">
        <v>1464325200</v>
      </c>
      <c r="K816">
        <v>1464498000</v>
      </c>
      <c r="L816" t="b">
        <v>0</v>
      </c>
      <c r="M816" t="b">
        <v>1</v>
      </c>
      <c r="N816" t="s">
        <v>22</v>
      </c>
      <c r="O816">
        <f t="shared" si="48"/>
        <v>92</v>
      </c>
      <c r="P816">
        <f t="shared" si="49"/>
        <v>8194.44</v>
      </c>
      <c r="Q816" t="s">
        <v>2037</v>
      </c>
      <c r="R816" t="s">
        <v>2038</v>
      </c>
      <c r="S816" s="7">
        <f t="shared" si="50"/>
        <v>42517.208333333328</v>
      </c>
      <c r="T816" s="7">
        <f t="shared" si="51"/>
        <v>42519.208333333328</v>
      </c>
    </row>
    <row r="817" spans="1:20" ht="31.5" x14ac:dyDescent="0.25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t="s">
        <v>19</v>
      </c>
      <c r="G817">
        <v>183</v>
      </c>
      <c r="H817" t="s">
        <v>14</v>
      </c>
      <c r="I817" t="s">
        <v>15</v>
      </c>
      <c r="J817">
        <v>1511935200</v>
      </c>
      <c r="K817">
        <v>1514181600</v>
      </c>
      <c r="L817" t="b">
        <v>0</v>
      </c>
      <c r="M817" t="b">
        <v>0</v>
      </c>
      <c r="N817" t="s">
        <v>22</v>
      </c>
      <c r="O817">
        <f t="shared" si="48"/>
        <v>130</v>
      </c>
      <c r="P817">
        <f t="shared" si="49"/>
        <v>6404.92</v>
      </c>
      <c r="Q817" t="s">
        <v>2037</v>
      </c>
      <c r="R817" t="s">
        <v>2038</v>
      </c>
      <c r="S817" s="7">
        <f t="shared" si="50"/>
        <v>43068.25</v>
      </c>
      <c r="T817" s="7">
        <f t="shared" si="51"/>
        <v>43094.25</v>
      </c>
    </row>
    <row r="818" spans="1:20" x14ac:dyDescent="0.25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>
        <v>1392184800</v>
      </c>
      <c r="L818" t="b">
        <v>1</v>
      </c>
      <c r="M818" t="b">
        <v>1</v>
      </c>
      <c r="N818" t="s">
        <v>32</v>
      </c>
      <c r="O818">
        <f t="shared" si="48"/>
        <v>615</v>
      </c>
      <c r="P818">
        <f t="shared" si="49"/>
        <v>10639.1</v>
      </c>
      <c r="Q818" t="s">
        <v>2041</v>
      </c>
      <c r="R818" t="s">
        <v>2042</v>
      </c>
      <c r="S818" s="7">
        <f t="shared" si="50"/>
        <v>41680.25</v>
      </c>
      <c r="T818" s="7">
        <f t="shared" si="51"/>
        <v>41682.25</v>
      </c>
    </row>
    <row r="819" spans="1:20" x14ac:dyDescent="0.25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t="s">
        <v>19</v>
      </c>
      <c r="G819">
        <v>2489</v>
      </c>
      <c r="H819" t="s">
        <v>106</v>
      </c>
      <c r="I819" t="s">
        <v>107</v>
      </c>
      <c r="J819">
        <v>1556946000</v>
      </c>
      <c r="K819">
        <v>1559365200</v>
      </c>
      <c r="L819" t="b">
        <v>0</v>
      </c>
      <c r="M819" t="b">
        <v>1</v>
      </c>
      <c r="N819" t="s">
        <v>67</v>
      </c>
      <c r="O819">
        <f t="shared" si="48"/>
        <v>369</v>
      </c>
      <c r="P819">
        <f t="shared" si="49"/>
        <v>7601.12</v>
      </c>
      <c r="Q819" t="s">
        <v>2049</v>
      </c>
      <c r="R819" t="s">
        <v>2050</v>
      </c>
      <c r="S819" s="7">
        <f t="shared" si="50"/>
        <v>43589.208333333328</v>
      </c>
      <c r="T819" s="7">
        <f t="shared" si="51"/>
        <v>43617.208333333328</v>
      </c>
    </row>
    <row r="820" spans="1:20" x14ac:dyDescent="0.25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>
        <v>1549173600</v>
      </c>
      <c r="L820" t="b">
        <v>0</v>
      </c>
      <c r="M820" t="b">
        <v>1</v>
      </c>
      <c r="N820" t="s">
        <v>32</v>
      </c>
      <c r="O820">
        <f t="shared" si="48"/>
        <v>1095</v>
      </c>
      <c r="P820">
        <f t="shared" si="49"/>
        <v>11107.25</v>
      </c>
      <c r="Q820" t="s">
        <v>2041</v>
      </c>
      <c r="R820" t="s">
        <v>2042</v>
      </c>
      <c r="S820" s="7">
        <f t="shared" si="50"/>
        <v>43486.25</v>
      </c>
      <c r="T820" s="7">
        <f t="shared" si="51"/>
        <v>43499.25</v>
      </c>
    </row>
    <row r="821" spans="1:20" ht="31.5" x14ac:dyDescent="0.25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t="s">
        <v>13</v>
      </c>
      <c r="G821">
        <v>47</v>
      </c>
      <c r="H821" t="s">
        <v>20</v>
      </c>
      <c r="I821" t="s">
        <v>21</v>
      </c>
      <c r="J821">
        <v>1353736800</v>
      </c>
      <c r="K821">
        <v>1355032800</v>
      </c>
      <c r="L821" t="b">
        <v>1</v>
      </c>
      <c r="M821" t="b">
        <v>0</v>
      </c>
      <c r="N821" t="s">
        <v>88</v>
      </c>
      <c r="O821">
        <f t="shared" si="48"/>
        <v>51</v>
      </c>
      <c r="P821">
        <f t="shared" si="49"/>
        <v>9593.6200000000008</v>
      </c>
      <c r="Q821" t="s">
        <v>2052</v>
      </c>
      <c r="R821" t="s">
        <v>2053</v>
      </c>
      <c r="S821" s="7">
        <f t="shared" si="50"/>
        <v>41237.25</v>
      </c>
      <c r="T821" s="7">
        <f t="shared" si="51"/>
        <v>41252.25</v>
      </c>
    </row>
    <row r="822" spans="1:20" x14ac:dyDescent="0.25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t="s">
        <v>19</v>
      </c>
      <c r="G822">
        <v>279</v>
      </c>
      <c r="H822" t="s">
        <v>39</v>
      </c>
      <c r="I822" t="s">
        <v>40</v>
      </c>
      <c r="J822">
        <v>1532840400</v>
      </c>
      <c r="K822">
        <v>1533963600</v>
      </c>
      <c r="L822" t="b">
        <v>0</v>
      </c>
      <c r="M822" t="b">
        <v>1</v>
      </c>
      <c r="N822" t="s">
        <v>22</v>
      </c>
      <c r="O822">
        <f t="shared" si="48"/>
        <v>801</v>
      </c>
      <c r="P822">
        <f t="shared" si="49"/>
        <v>4304.3</v>
      </c>
      <c r="Q822" t="s">
        <v>2037</v>
      </c>
      <c r="R822" t="s">
        <v>2038</v>
      </c>
      <c r="S822" s="7">
        <f t="shared" si="50"/>
        <v>43310.208333333328</v>
      </c>
      <c r="T822" s="7">
        <f t="shared" si="51"/>
        <v>43323.208333333328</v>
      </c>
    </row>
    <row r="823" spans="1:20" x14ac:dyDescent="0.25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>
        <v>1489381200</v>
      </c>
      <c r="L823" t="b">
        <v>0</v>
      </c>
      <c r="M823" t="b">
        <v>0</v>
      </c>
      <c r="N823" t="s">
        <v>41</v>
      </c>
      <c r="O823">
        <f t="shared" si="48"/>
        <v>291</v>
      </c>
      <c r="P823">
        <f t="shared" si="49"/>
        <v>6796.67</v>
      </c>
      <c r="Q823" t="s">
        <v>2043</v>
      </c>
      <c r="R823" t="s">
        <v>2044</v>
      </c>
      <c r="S823" s="7">
        <f t="shared" si="50"/>
        <v>42794.25</v>
      </c>
      <c r="T823" s="7">
        <f t="shared" si="51"/>
        <v>42807.208333333328</v>
      </c>
    </row>
    <row r="824" spans="1:20" x14ac:dyDescent="0.25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>
        <v>1395032400</v>
      </c>
      <c r="L824" t="b">
        <v>0</v>
      </c>
      <c r="M824" t="b">
        <v>0</v>
      </c>
      <c r="N824" t="s">
        <v>22</v>
      </c>
      <c r="O824">
        <f t="shared" si="48"/>
        <v>350</v>
      </c>
      <c r="P824">
        <f t="shared" si="49"/>
        <v>8999.14</v>
      </c>
      <c r="Q824" t="s">
        <v>2037</v>
      </c>
      <c r="R824" t="s">
        <v>2038</v>
      </c>
      <c r="S824" s="7">
        <f t="shared" si="50"/>
        <v>41698.25</v>
      </c>
      <c r="T824" s="7">
        <f t="shared" si="51"/>
        <v>41715.208333333336</v>
      </c>
    </row>
    <row r="825" spans="1:20" x14ac:dyDescent="0.25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>
        <v>1412485200</v>
      </c>
      <c r="L825" t="b">
        <v>1</v>
      </c>
      <c r="M825" t="b">
        <v>1</v>
      </c>
      <c r="N825" t="s">
        <v>22</v>
      </c>
      <c r="O825">
        <f t="shared" si="48"/>
        <v>357</v>
      </c>
      <c r="P825">
        <f t="shared" si="49"/>
        <v>5809.52</v>
      </c>
      <c r="Q825" t="s">
        <v>2037</v>
      </c>
      <c r="R825" t="s">
        <v>2038</v>
      </c>
      <c r="S825" s="7">
        <f t="shared" si="50"/>
        <v>41892.208333333336</v>
      </c>
      <c r="T825" s="7">
        <f t="shared" si="51"/>
        <v>41917.208333333336</v>
      </c>
    </row>
    <row r="826" spans="1:20" x14ac:dyDescent="0.25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>
        <v>1279688400</v>
      </c>
      <c r="L826" t="b">
        <v>0</v>
      </c>
      <c r="M826" t="b">
        <v>1</v>
      </c>
      <c r="N826" t="s">
        <v>67</v>
      </c>
      <c r="O826">
        <f t="shared" si="48"/>
        <v>126</v>
      </c>
      <c r="P826">
        <f t="shared" si="49"/>
        <v>8399.69</v>
      </c>
      <c r="Q826" t="s">
        <v>2049</v>
      </c>
      <c r="R826" t="s">
        <v>2050</v>
      </c>
      <c r="S826" s="7">
        <f t="shared" si="50"/>
        <v>40348.208333333336</v>
      </c>
      <c r="T826" s="7">
        <f t="shared" si="51"/>
        <v>40380.208333333336</v>
      </c>
    </row>
    <row r="827" spans="1:20" x14ac:dyDescent="0.25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t="s">
        <v>19</v>
      </c>
      <c r="G827">
        <v>157</v>
      </c>
      <c r="H827" t="s">
        <v>39</v>
      </c>
      <c r="I827" t="s">
        <v>40</v>
      </c>
      <c r="J827">
        <v>1500958800</v>
      </c>
      <c r="K827">
        <v>1501995600</v>
      </c>
      <c r="L827" t="b">
        <v>0</v>
      </c>
      <c r="M827" t="b">
        <v>0</v>
      </c>
      <c r="N827" t="s">
        <v>99</v>
      </c>
      <c r="O827">
        <f t="shared" si="48"/>
        <v>388</v>
      </c>
      <c r="P827">
        <f t="shared" si="49"/>
        <v>8885.35</v>
      </c>
      <c r="Q827" t="s">
        <v>2043</v>
      </c>
      <c r="R827" t="s">
        <v>2054</v>
      </c>
      <c r="S827" s="7">
        <f t="shared" si="50"/>
        <v>42941.208333333328</v>
      </c>
      <c r="T827" s="7">
        <f t="shared" si="51"/>
        <v>42953.208333333328</v>
      </c>
    </row>
    <row r="828" spans="1:20" ht="31.5" x14ac:dyDescent="0.25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>
        <v>1294639200</v>
      </c>
      <c r="L828" t="b">
        <v>0</v>
      </c>
      <c r="M828" t="b">
        <v>1</v>
      </c>
      <c r="N828" t="s">
        <v>32</v>
      </c>
      <c r="O828">
        <f t="shared" si="48"/>
        <v>457</v>
      </c>
      <c r="P828">
        <f t="shared" si="49"/>
        <v>6596.39</v>
      </c>
      <c r="Q828" t="s">
        <v>2041</v>
      </c>
      <c r="R828" t="s">
        <v>2042</v>
      </c>
      <c r="S828" s="7">
        <f t="shared" si="50"/>
        <v>40525.25</v>
      </c>
      <c r="T828" s="7">
        <f t="shared" si="51"/>
        <v>40553.25</v>
      </c>
    </row>
    <row r="829" spans="1:20" ht="31.5" x14ac:dyDescent="0.25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t="s">
        <v>19</v>
      </c>
      <c r="G829">
        <v>82</v>
      </c>
      <c r="H829" t="s">
        <v>25</v>
      </c>
      <c r="I829" t="s">
        <v>26</v>
      </c>
      <c r="J829">
        <v>1304398800</v>
      </c>
      <c r="K829">
        <v>1305435600</v>
      </c>
      <c r="L829" t="b">
        <v>0</v>
      </c>
      <c r="M829" t="b">
        <v>1</v>
      </c>
      <c r="N829" t="s">
        <v>52</v>
      </c>
      <c r="O829">
        <f t="shared" si="48"/>
        <v>267</v>
      </c>
      <c r="P829">
        <f t="shared" si="49"/>
        <v>7480.49</v>
      </c>
      <c r="Q829" t="s">
        <v>2043</v>
      </c>
      <c r="R829" t="s">
        <v>2046</v>
      </c>
      <c r="S829" s="7">
        <f t="shared" si="50"/>
        <v>40666.208333333336</v>
      </c>
      <c r="T829" s="7">
        <f t="shared" si="51"/>
        <v>40678.208333333336</v>
      </c>
    </row>
    <row r="830" spans="1:20" ht="31.5" x14ac:dyDescent="0.25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t="s">
        <v>13</v>
      </c>
      <c r="G830">
        <v>70</v>
      </c>
      <c r="H830" t="s">
        <v>20</v>
      </c>
      <c r="I830" t="s">
        <v>21</v>
      </c>
      <c r="J830">
        <v>1535432400</v>
      </c>
      <c r="K830">
        <v>1537592400</v>
      </c>
      <c r="L830" t="b">
        <v>0</v>
      </c>
      <c r="M830" t="b">
        <v>0</v>
      </c>
      <c r="N830" t="s">
        <v>32</v>
      </c>
      <c r="O830">
        <f t="shared" si="48"/>
        <v>69</v>
      </c>
      <c r="P830">
        <f t="shared" si="49"/>
        <v>6998.57</v>
      </c>
      <c r="Q830" t="s">
        <v>2041</v>
      </c>
      <c r="R830" t="s">
        <v>2042</v>
      </c>
      <c r="S830" s="7">
        <f t="shared" si="50"/>
        <v>43340.208333333328</v>
      </c>
      <c r="T830" s="7">
        <f t="shared" si="51"/>
        <v>43365.208333333328</v>
      </c>
    </row>
    <row r="831" spans="1:20" x14ac:dyDescent="0.25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t="s">
        <v>13</v>
      </c>
      <c r="G831">
        <v>154</v>
      </c>
      <c r="H831" t="s">
        <v>20</v>
      </c>
      <c r="I831" t="s">
        <v>21</v>
      </c>
      <c r="J831">
        <v>1433826000</v>
      </c>
      <c r="K831">
        <v>1435122000</v>
      </c>
      <c r="L831" t="b">
        <v>0</v>
      </c>
      <c r="M831" t="b">
        <v>0</v>
      </c>
      <c r="N831" t="s">
        <v>32</v>
      </c>
      <c r="O831">
        <f t="shared" si="48"/>
        <v>51</v>
      </c>
      <c r="P831">
        <f t="shared" si="49"/>
        <v>3200.65</v>
      </c>
      <c r="Q831" t="s">
        <v>2041</v>
      </c>
      <c r="R831" t="s">
        <v>2042</v>
      </c>
      <c r="S831" s="7">
        <f t="shared" si="50"/>
        <v>42164.208333333328</v>
      </c>
      <c r="T831" s="7">
        <f t="shared" si="51"/>
        <v>42179.208333333328</v>
      </c>
    </row>
    <row r="832" spans="1:20" ht="31.5" x14ac:dyDescent="0.25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t="s">
        <v>13</v>
      </c>
      <c r="G832">
        <v>22</v>
      </c>
      <c r="H832" t="s">
        <v>20</v>
      </c>
      <c r="I832" t="s">
        <v>21</v>
      </c>
      <c r="J832">
        <v>1514959200</v>
      </c>
      <c r="K832">
        <v>1520056800</v>
      </c>
      <c r="L832" t="b">
        <v>0</v>
      </c>
      <c r="M832" t="b">
        <v>0</v>
      </c>
      <c r="N832" t="s">
        <v>32</v>
      </c>
      <c r="O832">
        <f t="shared" si="48"/>
        <v>1</v>
      </c>
      <c r="P832">
        <f t="shared" si="49"/>
        <v>6472.73</v>
      </c>
      <c r="Q832" t="s">
        <v>2041</v>
      </c>
      <c r="R832" t="s">
        <v>2042</v>
      </c>
      <c r="S832" s="7">
        <f t="shared" si="50"/>
        <v>43103.25</v>
      </c>
      <c r="T832" s="7">
        <f t="shared" si="51"/>
        <v>43162.25</v>
      </c>
    </row>
    <row r="833" spans="1:20" ht="31.5" x14ac:dyDescent="0.25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>
        <v>1335675600</v>
      </c>
      <c r="L833" t="b">
        <v>0</v>
      </c>
      <c r="M833" t="b">
        <v>0</v>
      </c>
      <c r="N833" t="s">
        <v>121</v>
      </c>
      <c r="O833">
        <f t="shared" si="48"/>
        <v>109</v>
      </c>
      <c r="P833">
        <f t="shared" si="49"/>
        <v>2499.81</v>
      </c>
      <c r="Q833" t="s">
        <v>2056</v>
      </c>
      <c r="R833" t="s">
        <v>2057</v>
      </c>
      <c r="S833" s="7">
        <f t="shared" si="50"/>
        <v>40994.208333333336</v>
      </c>
      <c r="T833" s="7">
        <f t="shared" si="51"/>
        <v>41028.208333333336</v>
      </c>
    </row>
    <row r="834" spans="1:20" x14ac:dyDescent="0.25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t="s">
        <v>19</v>
      </c>
      <c r="G834">
        <v>1297</v>
      </c>
      <c r="H834" t="s">
        <v>35</v>
      </c>
      <c r="I834" t="s">
        <v>36</v>
      </c>
      <c r="J834">
        <v>1445490000</v>
      </c>
      <c r="K834">
        <v>1448431200</v>
      </c>
      <c r="L834" t="b">
        <v>1</v>
      </c>
      <c r="M834" t="b">
        <v>0</v>
      </c>
      <c r="N834" t="s">
        <v>205</v>
      </c>
      <c r="O834">
        <f t="shared" si="48"/>
        <v>315</v>
      </c>
      <c r="P834">
        <f t="shared" si="49"/>
        <v>10497.76</v>
      </c>
      <c r="Q834" t="s">
        <v>2049</v>
      </c>
      <c r="R834" t="s">
        <v>2061</v>
      </c>
      <c r="S834" s="7">
        <f t="shared" si="50"/>
        <v>42299.208333333328</v>
      </c>
      <c r="T834" s="7">
        <f t="shared" si="51"/>
        <v>42333.25</v>
      </c>
    </row>
    <row r="835" spans="1:20" x14ac:dyDescent="0.25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t="s">
        <v>19</v>
      </c>
      <c r="G835">
        <v>165</v>
      </c>
      <c r="H835" t="s">
        <v>35</v>
      </c>
      <c r="I835" t="s">
        <v>36</v>
      </c>
      <c r="J835">
        <v>1297663200</v>
      </c>
      <c r="K835">
        <v>1298613600</v>
      </c>
      <c r="L835" t="b">
        <v>0</v>
      </c>
      <c r="M835" t="b">
        <v>0</v>
      </c>
      <c r="N835" t="s">
        <v>205</v>
      </c>
      <c r="O835">
        <f t="shared" ref="O835:O898" si="52">ROUND(SUM(E835/D835)*100,0)</f>
        <v>158</v>
      </c>
      <c r="P835">
        <f t="shared" ref="P835:P898" si="53">ROUND(SUM(E835/G835)*100,2)</f>
        <v>6498.79</v>
      </c>
      <c r="Q835" t="s">
        <v>2049</v>
      </c>
      <c r="R835" t="s">
        <v>2061</v>
      </c>
      <c r="S835" s="7">
        <f t="shared" ref="S835:S898" si="54">(((J835/60)/60)/24)+DATE(1970,1,1)</f>
        <v>40588.25</v>
      </c>
      <c r="T835" s="7">
        <f t="shared" ref="T835:T898" si="55">(((K835/60)/60)/24)+DATE(1970,1,1)</f>
        <v>40599.25</v>
      </c>
    </row>
    <row r="836" spans="1:20" x14ac:dyDescent="0.25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>
        <v>1372482000</v>
      </c>
      <c r="L836" t="b">
        <v>0</v>
      </c>
      <c r="M836" t="b">
        <v>0</v>
      </c>
      <c r="N836" t="s">
        <v>32</v>
      </c>
      <c r="O836">
        <f t="shared" si="52"/>
        <v>154</v>
      </c>
      <c r="P836">
        <f t="shared" si="53"/>
        <v>9435.2900000000009</v>
      </c>
      <c r="Q836" t="s">
        <v>2041</v>
      </c>
      <c r="R836" t="s">
        <v>2042</v>
      </c>
      <c r="S836" s="7">
        <f t="shared" si="54"/>
        <v>41448.208333333336</v>
      </c>
      <c r="T836" s="7">
        <f t="shared" si="55"/>
        <v>41454.208333333336</v>
      </c>
    </row>
    <row r="837" spans="1:20" x14ac:dyDescent="0.25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t="s">
        <v>13</v>
      </c>
      <c r="G837">
        <v>1758</v>
      </c>
      <c r="H837" t="s">
        <v>20</v>
      </c>
      <c r="I837" t="s">
        <v>21</v>
      </c>
      <c r="J837">
        <v>1425103200</v>
      </c>
      <c r="K837">
        <v>1425621600</v>
      </c>
      <c r="L837" t="b">
        <v>0</v>
      </c>
      <c r="M837" t="b">
        <v>0</v>
      </c>
      <c r="N837" t="s">
        <v>27</v>
      </c>
      <c r="O837">
        <f t="shared" si="52"/>
        <v>90</v>
      </c>
      <c r="P837">
        <f t="shared" si="53"/>
        <v>4400.17</v>
      </c>
      <c r="Q837" t="s">
        <v>2039</v>
      </c>
      <c r="R837" t="s">
        <v>2040</v>
      </c>
      <c r="S837" s="7">
        <f t="shared" si="54"/>
        <v>42063.25</v>
      </c>
      <c r="T837" s="7">
        <f t="shared" si="55"/>
        <v>42069.25</v>
      </c>
    </row>
    <row r="838" spans="1:20" x14ac:dyDescent="0.25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t="s">
        <v>13</v>
      </c>
      <c r="G838">
        <v>94</v>
      </c>
      <c r="H838" t="s">
        <v>20</v>
      </c>
      <c r="I838" t="s">
        <v>21</v>
      </c>
      <c r="J838">
        <v>1265349600</v>
      </c>
      <c r="K838">
        <v>1266300000</v>
      </c>
      <c r="L838" t="b">
        <v>0</v>
      </c>
      <c r="M838" t="b">
        <v>0</v>
      </c>
      <c r="N838" t="s">
        <v>59</v>
      </c>
      <c r="O838">
        <f t="shared" si="52"/>
        <v>75</v>
      </c>
      <c r="P838">
        <f t="shared" si="53"/>
        <v>6474.47</v>
      </c>
      <c r="Q838" t="s">
        <v>2037</v>
      </c>
      <c r="R838" t="s">
        <v>2047</v>
      </c>
      <c r="S838" s="7">
        <f t="shared" si="54"/>
        <v>40214.25</v>
      </c>
      <c r="T838" s="7">
        <f t="shared" si="55"/>
        <v>40225.25</v>
      </c>
    </row>
    <row r="839" spans="1:20" x14ac:dyDescent="0.25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>
        <v>1305867600</v>
      </c>
      <c r="L839" t="b">
        <v>0</v>
      </c>
      <c r="M839" t="b">
        <v>0</v>
      </c>
      <c r="N839" t="s">
        <v>158</v>
      </c>
      <c r="O839">
        <f t="shared" si="52"/>
        <v>853</v>
      </c>
      <c r="P839">
        <f t="shared" si="53"/>
        <v>8400.67</v>
      </c>
      <c r="Q839" t="s">
        <v>2037</v>
      </c>
      <c r="R839" t="s">
        <v>2060</v>
      </c>
      <c r="S839" s="7">
        <f t="shared" si="54"/>
        <v>40629.208333333336</v>
      </c>
      <c r="T839" s="7">
        <f t="shared" si="55"/>
        <v>40683.208333333336</v>
      </c>
    </row>
    <row r="840" spans="1:20" x14ac:dyDescent="0.25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>
        <v>1538802000</v>
      </c>
      <c r="L840" t="b">
        <v>0</v>
      </c>
      <c r="M840" t="b">
        <v>0</v>
      </c>
      <c r="N840" t="s">
        <v>32</v>
      </c>
      <c r="O840">
        <f t="shared" si="52"/>
        <v>139</v>
      </c>
      <c r="P840">
        <f t="shared" si="53"/>
        <v>3406.13</v>
      </c>
      <c r="Q840" t="s">
        <v>2041</v>
      </c>
      <c r="R840" t="s">
        <v>2042</v>
      </c>
      <c r="S840" s="7">
        <f t="shared" si="54"/>
        <v>43370.208333333328</v>
      </c>
      <c r="T840" s="7">
        <f t="shared" si="55"/>
        <v>43379.208333333328</v>
      </c>
    </row>
    <row r="841" spans="1:20" x14ac:dyDescent="0.25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>
        <v>1398920400</v>
      </c>
      <c r="L841" t="b">
        <v>0</v>
      </c>
      <c r="M841" t="b">
        <v>1</v>
      </c>
      <c r="N841" t="s">
        <v>41</v>
      </c>
      <c r="O841">
        <f t="shared" si="52"/>
        <v>190</v>
      </c>
      <c r="P841">
        <f t="shared" si="53"/>
        <v>9327.39</v>
      </c>
      <c r="Q841" t="s">
        <v>2043</v>
      </c>
      <c r="R841" t="s">
        <v>2044</v>
      </c>
      <c r="S841" s="7">
        <f t="shared" si="54"/>
        <v>41715.208333333336</v>
      </c>
      <c r="T841" s="7">
        <f t="shared" si="55"/>
        <v>41760.208333333336</v>
      </c>
    </row>
    <row r="842" spans="1:20" x14ac:dyDescent="0.25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>
        <v>1405659600</v>
      </c>
      <c r="L842" t="b">
        <v>0</v>
      </c>
      <c r="M842" t="b">
        <v>1</v>
      </c>
      <c r="N842" t="s">
        <v>32</v>
      </c>
      <c r="O842">
        <f t="shared" si="52"/>
        <v>100</v>
      </c>
      <c r="P842">
        <f t="shared" si="53"/>
        <v>3299.83</v>
      </c>
      <c r="Q842" t="s">
        <v>2041</v>
      </c>
      <c r="R842" t="s">
        <v>2042</v>
      </c>
      <c r="S842" s="7">
        <f t="shared" si="54"/>
        <v>41836.208333333336</v>
      </c>
      <c r="T842" s="7">
        <f t="shared" si="55"/>
        <v>41838.208333333336</v>
      </c>
    </row>
    <row r="843" spans="1:20" x14ac:dyDescent="0.25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>
        <v>1457244000</v>
      </c>
      <c r="L843" t="b">
        <v>0</v>
      </c>
      <c r="M843" t="b">
        <v>0</v>
      </c>
      <c r="N843" t="s">
        <v>27</v>
      </c>
      <c r="O843">
        <f t="shared" si="52"/>
        <v>143</v>
      </c>
      <c r="P843">
        <f t="shared" si="53"/>
        <v>8381.2900000000009</v>
      </c>
      <c r="Q843" t="s">
        <v>2039</v>
      </c>
      <c r="R843" t="s">
        <v>2040</v>
      </c>
      <c r="S843" s="7">
        <f t="shared" si="54"/>
        <v>42419.25</v>
      </c>
      <c r="T843" s="7">
        <f t="shared" si="55"/>
        <v>42435.25</v>
      </c>
    </row>
    <row r="844" spans="1:20" ht="31.5" x14ac:dyDescent="0.25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t="s">
        <v>19</v>
      </c>
      <c r="G844">
        <v>132</v>
      </c>
      <c r="H844" t="s">
        <v>106</v>
      </c>
      <c r="I844" t="s">
        <v>107</v>
      </c>
      <c r="J844">
        <v>1529038800</v>
      </c>
      <c r="K844">
        <v>1529298000</v>
      </c>
      <c r="L844" t="b">
        <v>0</v>
      </c>
      <c r="M844" t="b">
        <v>0</v>
      </c>
      <c r="N844" t="s">
        <v>64</v>
      </c>
      <c r="O844">
        <f t="shared" si="52"/>
        <v>563</v>
      </c>
      <c r="P844">
        <f t="shared" si="53"/>
        <v>6399.24</v>
      </c>
      <c r="Q844" t="s">
        <v>2039</v>
      </c>
      <c r="R844" t="s">
        <v>2048</v>
      </c>
      <c r="S844" s="7">
        <f t="shared" si="54"/>
        <v>43266.208333333328</v>
      </c>
      <c r="T844" s="7">
        <f t="shared" si="55"/>
        <v>43269.208333333328</v>
      </c>
    </row>
    <row r="845" spans="1:20" ht="31.5" x14ac:dyDescent="0.25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t="s">
        <v>13</v>
      </c>
      <c r="G845">
        <v>33</v>
      </c>
      <c r="H845" t="s">
        <v>20</v>
      </c>
      <c r="I845" t="s">
        <v>21</v>
      </c>
      <c r="J845">
        <v>1535259600</v>
      </c>
      <c r="K845">
        <v>1535778000</v>
      </c>
      <c r="L845" t="b">
        <v>0</v>
      </c>
      <c r="M845" t="b">
        <v>0</v>
      </c>
      <c r="N845" t="s">
        <v>121</v>
      </c>
      <c r="O845">
        <f t="shared" si="52"/>
        <v>31</v>
      </c>
      <c r="P845">
        <f t="shared" si="53"/>
        <v>8190.91</v>
      </c>
      <c r="Q845" t="s">
        <v>2056</v>
      </c>
      <c r="R845" t="s">
        <v>2057</v>
      </c>
      <c r="S845" s="7">
        <f t="shared" si="54"/>
        <v>43338.208333333328</v>
      </c>
      <c r="T845" s="7">
        <f t="shared" si="55"/>
        <v>43344.208333333328</v>
      </c>
    </row>
    <row r="846" spans="1:20" x14ac:dyDescent="0.25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t="s">
        <v>73</v>
      </c>
      <c r="G846">
        <v>94</v>
      </c>
      <c r="H846" t="s">
        <v>20</v>
      </c>
      <c r="I846" t="s">
        <v>21</v>
      </c>
      <c r="J846">
        <v>1327212000</v>
      </c>
      <c r="K846">
        <v>1327471200</v>
      </c>
      <c r="L846" t="b">
        <v>0</v>
      </c>
      <c r="M846" t="b">
        <v>0</v>
      </c>
      <c r="N846" t="s">
        <v>41</v>
      </c>
      <c r="O846">
        <f t="shared" si="52"/>
        <v>99</v>
      </c>
      <c r="P846">
        <f t="shared" si="53"/>
        <v>9305.32</v>
      </c>
      <c r="Q846" t="s">
        <v>2043</v>
      </c>
      <c r="R846" t="s">
        <v>2044</v>
      </c>
      <c r="S846" s="7">
        <f t="shared" si="54"/>
        <v>40930.25</v>
      </c>
      <c r="T846" s="7">
        <f t="shared" si="55"/>
        <v>40933.25</v>
      </c>
    </row>
    <row r="847" spans="1:20" x14ac:dyDescent="0.25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t="s">
        <v>19</v>
      </c>
      <c r="G847">
        <v>1354</v>
      </c>
      <c r="H847" t="s">
        <v>39</v>
      </c>
      <c r="I847" t="s">
        <v>40</v>
      </c>
      <c r="J847">
        <v>1526360400</v>
      </c>
      <c r="K847">
        <v>1529557200</v>
      </c>
      <c r="L847" t="b">
        <v>0</v>
      </c>
      <c r="M847" t="b">
        <v>0</v>
      </c>
      <c r="N847" t="s">
        <v>27</v>
      </c>
      <c r="O847">
        <f t="shared" si="52"/>
        <v>198</v>
      </c>
      <c r="P847">
        <f t="shared" si="53"/>
        <v>10198.450000000001</v>
      </c>
      <c r="Q847" t="s">
        <v>2039</v>
      </c>
      <c r="R847" t="s">
        <v>2040</v>
      </c>
      <c r="S847" s="7">
        <f t="shared" si="54"/>
        <v>43235.208333333328</v>
      </c>
      <c r="T847" s="7">
        <f t="shared" si="55"/>
        <v>43272.208333333328</v>
      </c>
    </row>
    <row r="848" spans="1:20" x14ac:dyDescent="0.25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>
        <v>1535259600</v>
      </c>
      <c r="L848" t="b">
        <v>1</v>
      </c>
      <c r="M848" t="b">
        <v>1</v>
      </c>
      <c r="N848" t="s">
        <v>27</v>
      </c>
      <c r="O848">
        <f t="shared" si="52"/>
        <v>509</v>
      </c>
      <c r="P848">
        <f t="shared" si="53"/>
        <v>10593.75</v>
      </c>
      <c r="Q848" t="s">
        <v>2039</v>
      </c>
      <c r="R848" t="s">
        <v>2040</v>
      </c>
      <c r="S848" s="7">
        <f t="shared" si="54"/>
        <v>43302.208333333328</v>
      </c>
      <c r="T848" s="7">
        <f t="shared" si="55"/>
        <v>43338.208333333328</v>
      </c>
    </row>
    <row r="849" spans="1:20" x14ac:dyDescent="0.25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>
        <v>1515564000</v>
      </c>
      <c r="L849" t="b">
        <v>0</v>
      </c>
      <c r="M849" t="b">
        <v>0</v>
      </c>
      <c r="N849" t="s">
        <v>16</v>
      </c>
      <c r="O849">
        <f t="shared" si="52"/>
        <v>238</v>
      </c>
      <c r="P849">
        <f t="shared" si="53"/>
        <v>10158.18</v>
      </c>
      <c r="Q849" t="s">
        <v>2035</v>
      </c>
      <c r="R849" t="s">
        <v>2036</v>
      </c>
      <c r="S849" s="7">
        <f t="shared" si="54"/>
        <v>43107.25</v>
      </c>
      <c r="T849" s="7">
        <f t="shared" si="55"/>
        <v>43110.25</v>
      </c>
    </row>
    <row r="850" spans="1:20" x14ac:dyDescent="0.25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>
        <v>1277096400</v>
      </c>
      <c r="L850" t="b">
        <v>0</v>
      </c>
      <c r="M850" t="b">
        <v>0</v>
      </c>
      <c r="N850" t="s">
        <v>52</v>
      </c>
      <c r="O850">
        <f t="shared" si="52"/>
        <v>338</v>
      </c>
      <c r="P850">
        <f t="shared" si="53"/>
        <v>6297.09</v>
      </c>
      <c r="Q850" t="s">
        <v>2043</v>
      </c>
      <c r="R850" t="s">
        <v>2046</v>
      </c>
      <c r="S850" s="7">
        <f t="shared" si="54"/>
        <v>40341.208333333336</v>
      </c>
      <c r="T850" s="7">
        <f t="shared" si="55"/>
        <v>40350.208333333336</v>
      </c>
    </row>
    <row r="851" spans="1:20" x14ac:dyDescent="0.25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>
        <v>1329026400</v>
      </c>
      <c r="L851" t="b">
        <v>0</v>
      </c>
      <c r="M851" t="b">
        <v>1</v>
      </c>
      <c r="N851" t="s">
        <v>59</v>
      </c>
      <c r="O851">
        <f t="shared" si="52"/>
        <v>133</v>
      </c>
      <c r="P851">
        <f t="shared" si="53"/>
        <v>2904.56</v>
      </c>
      <c r="Q851" t="s">
        <v>2037</v>
      </c>
      <c r="R851" t="s">
        <v>2047</v>
      </c>
      <c r="S851" s="7">
        <f t="shared" si="54"/>
        <v>40948.25</v>
      </c>
      <c r="T851" s="7">
        <f t="shared" si="55"/>
        <v>40951.25</v>
      </c>
    </row>
    <row r="852" spans="1:20" x14ac:dyDescent="0.25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t="s">
        <v>13</v>
      </c>
      <c r="G852">
        <v>1</v>
      </c>
      <c r="H852" t="s">
        <v>20</v>
      </c>
      <c r="I852" t="s">
        <v>21</v>
      </c>
      <c r="J852">
        <v>1321682400</v>
      </c>
      <c r="K852">
        <v>1322978400</v>
      </c>
      <c r="L852" t="b">
        <v>1</v>
      </c>
      <c r="M852" t="b">
        <v>0</v>
      </c>
      <c r="N852" t="s">
        <v>22</v>
      </c>
      <c r="O852">
        <f t="shared" si="52"/>
        <v>1</v>
      </c>
      <c r="P852">
        <f t="shared" si="53"/>
        <v>100</v>
      </c>
      <c r="Q852" t="s">
        <v>2037</v>
      </c>
      <c r="R852" t="s">
        <v>2038</v>
      </c>
      <c r="S852" s="7">
        <f t="shared" si="54"/>
        <v>40866.25</v>
      </c>
      <c r="T852" s="7">
        <f t="shared" si="55"/>
        <v>40881.25</v>
      </c>
    </row>
    <row r="853" spans="1:20" ht="31.5" x14ac:dyDescent="0.25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>
        <v>1338786000</v>
      </c>
      <c r="L853" t="b">
        <v>0</v>
      </c>
      <c r="M853" t="b">
        <v>0</v>
      </c>
      <c r="N853" t="s">
        <v>49</v>
      </c>
      <c r="O853">
        <f t="shared" si="52"/>
        <v>208</v>
      </c>
      <c r="P853">
        <f t="shared" si="53"/>
        <v>7792.5</v>
      </c>
      <c r="Q853" t="s">
        <v>2037</v>
      </c>
      <c r="R853" t="s">
        <v>2045</v>
      </c>
      <c r="S853" s="7">
        <f t="shared" si="54"/>
        <v>41031.208333333336</v>
      </c>
      <c r="T853" s="7">
        <f t="shared" si="55"/>
        <v>41064.208333333336</v>
      </c>
    </row>
    <row r="854" spans="1:20" x14ac:dyDescent="0.25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t="s">
        <v>13</v>
      </c>
      <c r="G854">
        <v>31</v>
      </c>
      <c r="H854" t="s">
        <v>20</v>
      </c>
      <c r="I854" t="s">
        <v>21</v>
      </c>
      <c r="J854">
        <v>1310792400</v>
      </c>
      <c r="K854">
        <v>1311656400</v>
      </c>
      <c r="L854" t="b">
        <v>0</v>
      </c>
      <c r="M854" t="b">
        <v>1</v>
      </c>
      <c r="N854" t="s">
        <v>88</v>
      </c>
      <c r="O854">
        <f t="shared" si="52"/>
        <v>51</v>
      </c>
      <c r="P854">
        <f t="shared" si="53"/>
        <v>8080.65</v>
      </c>
      <c r="Q854" t="s">
        <v>2052</v>
      </c>
      <c r="R854" t="s">
        <v>2053</v>
      </c>
      <c r="S854" s="7">
        <f t="shared" si="54"/>
        <v>40740.208333333336</v>
      </c>
      <c r="T854" s="7">
        <f t="shared" si="55"/>
        <v>40750.208333333336</v>
      </c>
    </row>
    <row r="855" spans="1:20" x14ac:dyDescent="0.25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t="s">
        <v>19</v>
      </c>
      <c r="G855">
        <v>1467</v>
      </c>
      <c r="H855" t="s">
        <v>14</v>
      </c>
      <c r="I855" t="s">
        <v>15</v>
      </c>
      <c r="J855">
        <v>1308546000</v>
      </c>
      <c r="K855">
        <v>1308978000</v>
      </c>
      <c r="L855" t="b">
        <v>0</v>
      </c>
      <c r="M855" t="b">
        <v>1</v>
      </c>
      <c r="N855" t="s">
        <v>59</v>
      </c>
      <c r="O855">
        <f t="shared" si="52"/>
        <v>652</v>
      </c>
      <c r="P855">
        <f t="shared" si="53"/>
        <v>7600.68</v>
      </c>
      <c r="Q855" t="s">
        <v>2037</v>
      </c>
      <c r="R855" t="s">
        <v>2047</v>
      </c>
      <c r="S855" s="7">
        <f t="shared" si="54"/>
        <v>40714.208333333336</v>
      </c>
      <c r="T855" s="7">
        <f t="shared" si="55"/>
        <v>40719.208333333336</v>
      </c>
    </row>
    <row r="856" spans="1:20" x14ac:dyDescent="0.25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t="s">
        <v>19</v>
      </c>
      <c r="G856">
        <v>2662</v>
      </c>
      <c r="H856" t="s">
        <v>14</v>
      </c>
      <c r="I856" t="s">
        <v>15</v>
      </c>
      <c r="J856">
        <v>1574056800</v>
      </c>
      <c r="K856">
        <v>1576389600</v>
      </c>
      <c r="L856" t="b">
        <v>0</v>
      </c>
      <c r="M856" t="b">
        <v>0</v>
      </c>
      <c r="N856" t="s">
        <v>118</v>
      </c>
      <c r="O856">
        <f t="shared" si="52"/>
        <v>114</v>
      </c>
      <c r="P856">
        <f t="shared" si="53"/>
        <v>7299.36</v>
      </c>
      <c r="Q856" t="s">
        <v>2049</v>
      </c>
      <c r="R856" t="s">
        <v>2055</v>
      </c>
      <c r="S856" s="7">
        <f t="shared" si="54"/>
        <v>43787.25</v>
      </c>
      <c r="T856" s="7">
        <f t="shared" si="55"/>
        <v>43814.25</v>
      </c>
    </row>
    <row r="857" spans="1:20" x14ac:dyDescent="0.25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t="s">
        <v>19</v>
      </c>
      <c r="G857">
        <v>452</v>
      </c>
      <c r="H857" t="s">
        <v>25</v>
      </c>
      <c r="I857" t="s">
        <v>26</v>
      </c>
      <c r="J857">
        <v>1308373200</v>
      </c>
      <c r="K857">
        <v>1311051600</v>
      </c>
      <c r="L857" t="b">
        <v>0</v>
      </c>
      <c r="M857" t="b">
        <v>0</v>
      </c>
      <c r="N857" t="s">
        <v>32</v>
      </c>
      <c r="O857">
        <f t="shared" si="52"/>
        <v>102</v>
      </c>
      <c r="P857">
        <f t="shared" si="53"/>
        <v>5300</v>
      </c>
      <c r="Q857" t="s">
        <v>2041</v>
      </c>
      <c r="R857" t="s">
        <v>2042</v>
      </c>
      <c r="S857" s="7">
        <f t="shared" si="54"/>
        <v>40712.208333333336</v>
      </c>
      <c r="T857" s="7">
        <f t="shared" si="55"/>
        <v>40743.208333333336</v>
      </c>
    </row>
    <row r="858" spans="1:20" x14ac:dyDescent="0.25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>
        <v>1336712400</v>
      </c>
      <c r="L858" t="b">
        <v>0</v>
      </c>
      <c r="M858" t="b">
        <v>0</v>
      </c>
      <c r="N858" t="s">
        <v>16</v>
      </c>
      <c r="O858">
        <f t="shared" si="52"/>
        <v>357</v>
      </c>
      <c r="P858">
        <f t="shared" si="53"/>
        <v>5416.46</v>
      </c>
      <c r="Q858" t="s">
        <v>2035</v>
      </c>
      <c r="R858" t="s">
        <v>2036</v>
      </c>
      <c r="S858" s="7">
        <f t="shared" si="54"/>
        <v>41023.208333333336</v>
      </c>
      <c r="T858" s="7">
        <f t="shared" si="55"/>
        <v>41040.208333333336</v>
      </c>
    </row>
    <row r="859" spans="1:20" ht="31.5" x14ac:dyDescent="0.25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t="s">
        <v>19</v>
      </c>
      <c r="G859">
        <v>225</v>
      </c>
      <c r="H859" t="s">
        <v>97</v>
      </c>
      <c r="I859" t="s">
        <v>98</v>
      </c>
      <c r="J859">
        <v>1328421600</v>
      </c>
      <c r="K859">
        <v>1330408800</v>
      </c>
      <c r="L859" t="b">
        <v>1</v>
      </c>
      <c r="M859" t="b">
        <v>0</v>
      </c>
      <c r="N859" t="s">
        <v>99</v>
      </c>
      <c r="O859">
        <f t="shared" si="52"/>
        <v>140</v>
      </c>
      <c r="P859">
        <f t="shared" si="53"/>
        <v>3294.67</v>
      </c>
      <c r="Q859" t="s">
        <v>2043</v>
      </c>
      <c r="R859" t="s">
        <v>2054</v>
      </c>
      <c r="S859" s="7">
        <f t="shared" si="54"/>
        <v>40944.25</v>
      </c>
      <c r="T859" s="7">
        <f t="shared" si="55"/>
        <v>40967.25</v>
      </c>
    </row>
    <row r="860" spans="1:20" ht="31.5" x14ac:dyDescent="0.25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t="s">
        <v>13</v>
      </c>
      <c r="G860">
        <v>35</v>
      </c>
      <c r="H860" t="s">
        <v>20</v>
      </c>
      <c r="I860" t="s">
        <v>21</v>
      </c>
      <c r="J860">
        <v>1524286800</v>
      </c>
      <c r="K860">
        <v>1524891600</v>
      </c>
      <c r="L860" t="b">
        <v>1</v>
      </c>
      <c r="M860" t="b">
        <v>0</v>
      </c>
      <c r="N860" t="s">
        <v>16</v>
      </c>
      <c r="O860">
        <f t="shared" si="52"/>
        <v>69</v>
      </c>
      <c r="P860">
        <f t="shared" si="53"/>
        <v>7937.14</v>
      </c>
      <c r="Q860" t="s">
        <v>2035</v>
      </c>
      <c r="R860" t="s">
        <v>2036</v>
      </c>
      <c r="S860" s="7">
        <f t="shared" si="54"/>
        <v>43211.208333333328</v>
      </c>
      <c r="T860" s="7">
        <f t="shared" si="55"/>
        <v>43218.208333333328</v>
      </c>
    </row>
    <row r="861" spans="1:20" ht="31.5" x14ac:dyDescent="0.25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t="s">
        <v>13</v>
      </c>
      <c r="G861">
        <v>63</v>
      </c>
      <c r="H861" t="s">
        <v>20</v>
      </c>
      <c r="I861" t="s">
        <v>21</v>
      </c>
      <c r="J861">
        <v>1362117600</v>
      </c>
      <c r="K861">
        <v>1363669200</v>
      </c>
      <c r="L861" t="b">
        <v>0</v>
      </c>
      <c r="M861" t="b">
        <v>1</v>
      </c>
      <c r="N861" t="s">
        <v>32</v>
      </c>
      <c r="O861">
        <f t="shared" si="52"/>
        <v>36</v>
      </c>
      <c r="P861">
        <f t="shared" si="53"/>
        <v>4117.46</v>
      </c>
      <c r="Q861" t="s">
        <v>2041</v>
      </c>
      <c r="R861" t="s">
        <v>2042</v>
      </c>
      <c r="S861" s="7">
        <f t="shared" si="54"/>
        <v>41334.25</v>
      </c>
      <c r="T861" s="7">
        <f t="shared" si="55"/>
        <v>41352.208333333336</v>
      </c>
    </row>
    <row r="862" spans="1:20" ht="31.5" x14ac:dyDescent="0.25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>
        <v>1551420000</v>
      </c>
      <c r="L862" t="b">
        <v>0</v>
      </c>
      <c r="M862" t="b">
        <v>1</v>
      </c>
      <c r="N862" t="s">
        <v>64</v>
      </c>
      <c r="O862">
        <f t="shared" si="52"/>
        <v>252</v>
      </c>
      <c r="P862">
        <f t="shared" si="53"/>
        <v>7743.08</v>
      </c>
      <c r="Q862" t="s">
        <v>2039</v>
      </c>
      <c r="R862" t="s">
        <v>2048</v>
      </c>
      <c r="S862" s="7">
        <f t="shared" si="54"/>
        <v>43515.25</v>
      </c>
      <c r="T862" s="7">
        <f t="shared" si="55"/>
        <v>43525.25</v>
      </c>
    </row>
    <row r="863" spans="1:20" x14ac:dyDescent="0.25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>
        <v>1269838800</v>
      </c>
      <c r="L863" t="b">
        <v>0</v>
      </c>
      <c r="M863" t="b">
        <v>0</v>
      </c>
      <c r="N863" t="s">
        <v>32</v>
      </c>
      <c r="O863">
        <f t="shared" si="52"/>
        <v>106</v>
      </c>
      <c r="P863">
        <f t="shared" si="53"/>
        <v>5715.95</v>
      </c>
      <c r="Q863" t="s">
        <v>2041</v>
      </c>
      <c r="R863" t="s">
        <v>2042</v>
      </c>
      <c r="S863" s="7">
        <f t="shared" si="54"/>
        <v>40258.208333333336</v>
      </c>
      <c r="T863" s="7">
        <f t="shared" si="55"/>
        <v>40266.208333333336</v>
      </c>
    </row>
    <row r="864" spans="1:20" x14ac:dyDescent="0.25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>
        <v>1312520400</v>
      </c>
      <c r="L864" t="b">
        <v>0</v>
      </c>
      <c r="M864" t="b">
        <v>0</v>
      </c>
      <c r="N864" t="s">
        <v>32</v>
      </c>
      <c r="O864">
        <f t="shared" si="52"/>
        <v>187</v>
      </c>
      <c r="P864">
        <f t="shared" si="53"/>
        <v>7717.65</v>
      </c>
      <c r="Q864" t="s">
        <v>2041</v>
      </c>
      <c r="R864" t="s">
        <v>2042</v>
      </c>
      <c r="S864" s="7">
        <f t="shared" si="54"/>
        <v>40756.208333333336</v>
      </c>
      <c r="T864" s="7">
        <f t="shared" si="55"/>
        <v>40760.208333333336</v>
      </c>
    </row>
    <row r="865" spans="1:20" x14ac:dyDescent="0.25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>
        <v>1436504400</v>
      </c>
      <c r="L865" t="b">
        <v>0</v>
      </c>
      <c r="M865" t="b">
        <v>1</v>
      </c>
      <c r="N865" t="s">
        <v>268</v>
      </c>
      <c r="O865">
        <f t="shared" si="52"/>
        <v>387</v>
      </c>
      <c r="P865">
        <f t="shared" si="53"/>
        <v>2495.39</v>
      </c>
      <c r="Q865" t="s">
        <v>2043</v>
      </c>
      <c r="R865" t="s">
        <v>2062</v>
      </c>
      <c r="S865" s="7">
        <f t="shared" si="54"/>
        <v>42172.208333333328</v>
      </c>
      <c r="T865" s="7">
        <f t="shared" si="55"/>
        <v>42195.208333333328</v>
      </c>
    </row>
    <row r="866" spans="1:20" x14ac:dyDescent="0.25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>
        <v>1472014800</v>
      </c>
      <c r="L866" t="b">
        <v>0</v>
      </c>
      <c r="M866" t="b">
        <v>0</v>
      </c>
      <c r="N866" t="s">
        <v>99</v>
      </c>
      <c r="O866">
        <f t="shared" si="52"/>
        <v>347</v>
      </c>
      <c r="P866">
        <f t="shared" si="53"/>
        <v>9718</v>
      </c>
      <c r="Q866" t="s">
        <v>2043</v>
      </c>
      <c r="R866" t="s">
        <v>2054</v>
      </c>
      <c r="S866" s="7">
        <f t="shared" si="54"/>
        <v>42601.208333333328</v>
      </c>
      <c r="T866" s="7">
        <f t="shared" si="55"/>
        <v>42606.208333333328</v>
      </c>
    </row>
    <row r="867" spans="1:20" x14ac:dyDescent="0.25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>
        <v>1411534800</v>
      </c>
      <c r="L867" t="b">
        <v>0</v>
      </c>
      <c r="M867" t="b">
        <v>0</v>
      </c>
      <c r="N867" t="s">
        <v>32</v>
      </c>
      <c r="O867">
        <f t="shared" si="52"/>
        <v>186</v>
      </c>
      <c r="P867">
        <f t="shared" si="53"/>
        <v>4600.09</v>
      </c>
      <c r="Q867" t="s">
        <v>2041</v>
      </c>
      <c r="R867" t="s">
        <v>2042</v>
      </c>
      <c r="S867" s="7">
        <f t="shared" si="54"/>
        <v>41897.208333333336</v>
      </c>
      <c r="T867" s="7">
        <f t="shared" si="55"/>
        <v>41906.208333333336</v>
      </c>
    </row>
    <row r="868" spans="1:20" x14ac:dyDescent="0.25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t="s">
        <v>73</v>
      </c>
      <c r="G868">
        <v>898</v>
      </c>
      <c r="H868" t="s">
        <v>20</v>
      </c>
      <c r="I868" t="s">
        <v>21</v>
      </c>
      <c r="J868">
        <v>1304830800</v>
      </c>
      <c r="K868">
        <v>1304917200</v>
      </c>
      <c r="L868" t="b">
        <v>0</v>
      </c>
      <c r="M868" t="b">
        <v>0</v>
      </c>
      <c r="N868" t="s">
        <v>121</v>
      </c>
      <c r="O868">
        <f t="shared" si="52"/>
        <v>43</v>
      </c>
      <c r="P868">
        <f t="shared" si="53"/>
        <v>8802.34</v>
      </c>
      <c r="Q868" t="s">
        <v>2056</v>
      </c>
      <c r="R868" t="s">
        <v>2057</v>
      </c>
      <c r="S868" s="7">
        <f t="shared" si="54"/>
        <v>40671.208333333336</v>
      </c>
      <c r="T868" s="7">
        <f t="shared" si="55"/>
        <v>40672.208333333336</v>
      </c>
    </row>
    <row r="869" spans="1:20" ht="31.5" x14ac:dyDescent="0.25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>
        <v>1539579600</v>
      </c>
      <c r="L869" t="b">
        <v>0</v>
      </c>
      <c r="M869" t="b">
        <v>0</v>
      </c>
      <c r="N869" t="s">
        <v>16</v>
      </c>
      <c r="O869">
        <f t="shared" si="52"/>
        <v>162</v>
      </c>
      <c r="P869">
        <f t="shared" si="53"/>
        <v>2599</v>
      </c>
      <c r="Q869" t="s">
        <v>2035</v>
      </c>
      <c r="R869" t="s">
        <v>2036</v>
      </c>
      <c r="S869" s="7">
        <f t="shared" si="54"/>
        <v>43382.208333333328</v>
      </c>
      <c r="T869" s="7">
        <f t="shared" si="55"/>
        <v>43388.208333333328</v>
      </c>
    </row>
    <row r="870" spans="1:20" x14ac:dyDescent="0.25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>
        <v>1382504400</v>
      </c>
      <c r="L870" t="b">
        <v>0</v>
      </c>
      <c r="M870" t="b">
        <v>0</v>
      </c>
      <c r="N870" t="s">
        <v>32</v>
      </c>
      <c r="O870">
        <f t="shared" si="52"/>
        <v>185</v>
      </c>
      <c r="P870">
        <f t="shared" si="53"/>
        <v>10269.049999999999</v>
      </c>
      <c r="Q870" t="s">
        <v>2041</v>
      </c>
      <c r="R870" t="s">
        <v>2042</v>
      </c>
      <c r="S870" s="7">
        <f t="shared" si="54"/>
        <v>41559.208333333336</v>
      </c>
      <c r="T870" s="7">
        <f t="shared" si="55"/>
        <v>41570.208333333336</v>
      </c>
    </row>
    <row r="871" spans="1:20" x14ac:dyDescent="0.25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t="s">
        <v>13</v>
      </c>
      <c r="G871">
        <v>526</v>
      </c>
      <c r="H871" t="s">
        <v>20</v>
      </c>
      <c r="I871" t="s">
        <v>21</v>
      </c>
      <c r="J871">
        <v>1277096400</v>
      </c>
      <c r="K871">
        <v>1278306000</v>
      </c>
      <c r="L871" t="b">
        <v>0</v>
      </c>
      <c r="M871" t="b">
        <v>0</v>
      </c>
      <c r="N871" t="s">
        <v>52</v>
      </c>
      <c r="O871">
        <f t="shared" si="52"/>
        <v>24</v>
      </c>
      <c r="P871">
        <f t="shared" si="53"/>
        <v>7295.82</v>
      </c>
      <c r="Q871" t="s">
        <v>2043</v>
      </c>
      <c r="R871" t="s">
        <v>2046</v>
      </c>
      <c r="S871" s="7">
        <f t="shared" si="54"/>
        <v>40350.208333333336</v>
      </c>
      <c r="T871" s="7">
        <f t="shared" si="55"/>
        <v>40364.208333333336</v>
      </c>
    </row>
    <row r="872" spans="1:20" x14ac:dyDescent="0.25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t="s">
        <v>13</v>
      </c>
      <c r="G872">
        <v>121</v>
      </c>
      <c r="H872" t="s">
        <v>20</v>
      </c>
      <c r="I872" t="s">
        <v>21</v>
      </c>
      <c r="J872">
        <v>1440392400</v>
      </c>
      <c r="K872">
        <v>1442552400</v>
      </c>
      <c r="L872" t="b">
        <v>0</v>
      </c>
      <c r="M872" t="b">
        <v>0</v>
      </c>
      <c r="N872" t="s">
        <v>32</v>
      </c>
      <c r="O872">
        <f t="shared" si="52"/>
        <v>90</v>
      </c>
      <c r="P872">
        <f t="shared" si="53"/>
        <v>5719.01</v>
      </c>
      <c r="Q872" t="s">
        <v>2041</v>
      </c>
      <c r="R872" t="s">
        <v>2042</v>
      </c>
      <c r="S872" s="7">
        <f t="shared" si="54"/>
        <v>42240.208333333328</v>
      </c>
      <c r="T872" s="7">
        <f t="shared" si="55"/>
        <v>42265.208333333328</v>
      </c>
    </row>
    <row r="873" spans="1:20" ht="31.5" x14ac:dyDescent="0.25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>
        <v>1511071200</v>
      </c>
      <c r="L873" t="b">
        <v>0</v>
      </c>
      <c r="M873" t="b">
        <v>1</v>
      </c>
      <c r="N873" t="s">
        <v>32</v>
      </c>
      <c r="O873">
        <f t="shared" si="52"/>
        <v>273</v>
      </c>
      <c r="P873">
        <f t="shared" si="53"/>
        <v>8401.3799999999992</v>
      </c>
      <c r="Q873" t="s">
        <v>2041</v>
      </c>
      <c r="R873" t="s">
        <v>2042</v>
      </c>
      <c r="S873" s="7">
        <f t="shared" si="54"/>
        <v>43040.208333333328</v>
      </c>
      <c r="T873" s="7">
        <f t="shared" si="55"/>
        <v>43058.25</v>
      </c>
    </row>
    <row r="874" spans="1:20" x14ac:dyDescent="0.25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t="s">
        <v>19</v>
      </c>
      <c r="G874">
        <v>81</v>
      </c>
      <c r="H874" t="s">
        <v>25</v>
      </c>
      <c r="I874" t="s">
        <v>26</v>
      </c>
      <c r="J874">
        <v>1535950800</v>
      </c>
      <c r="K874">
        <v>1536382800</v>
      </c>
      <c r="L874" t="b">
        <v>0</v>
      </c>
      <c r="M874" t="b">
        <v>0</v>
      </c>
      <c r="N874" t="s">
        <v>473</v>
      </c>
      <c r="O874">
        <f t="shared" si="52"/>
        <v>170</v>
      </c>
      <c r="P874">
        <f t="shared" si="53"/>
        <v>9866.67</v>
      </c>
      <c r="Q874" t="s">
        <v>2043</v>
      </c>
      <c r="R874" t="s">
        <v>2065</v>
      </c>
      <c r="S874" s="7">
        <f t="shared" si="54"/>
        <v>43346.208333333328</v>
      </c>
      <c r="T874" s="7">
        <f t="shared" si="55"/>
        <v>43351.208333333328</v>
      </c>
    </row>
    <row r="875" spans="1:20" x14ac:dyDescent="0.25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>
        <v>1389592800</v>
      </c>
      <c r="L875" t="b">
        <v>0</v>
      </c>
      <c r="M875" t="b">
        <v>0</v>
      </c>
      <c r="N875" t="s">
        <v>121</v>
      </c>
      <c r="O875">
        <f t="shared" si="52"/>
        <v>188</v>
      </c>
      <c r="P875">
        <f t="shared" si="53"/>
        <v>4200.74</v>
      </c>
      <c r="Q875" t="s">
        <v>2056</v>
      </c>
      <c r="R875" t="s">
        <v>2057</v>
      </c>
      <c r="S875" s="7">
        <f t="shared" si="54"/>
        <v>41647.25</v>
      </c>
      <c r="T875" s="7">
        <f t="shared" si="55"/>
        <v>41652.25</v>
      </c>
    </row>
    <row r="876" spans="1:20" x14ac:dyDescent="0.25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>
        <v>1275282000</v>
      </c>
      <c r="L876" t="b">
        <v>0</v>
      </c>
      <c r="M876" t="b">
        <v>1</v>
      </c>
      <c r="N876" t="s">
        <v>121</v>
      </c>
      <c r="O876">
        <f t="shared" si="52"/>
        <v>347</v>
      </c>
      <c r="P876">
        <f t="shared" si="53"/>
        <v>3200.28</v>
      </c>
      <c r="Q876" t="s">
        <v>2056</v>
      </c>
      <c r="R876" t="s">
        <v>2057</v>
      </c>
      <c r="S876" s="7">
        <f t="shared" si="54"/>
        <v>40291.208333333336</v>
      </c>
      <c r="T876" s="7">
        <f t="shared" si="55"/>
        <v>40329.208333333336</v>
      </c>
    </row>
    <row r="877" spans="1:20" x14ac:dyDescent="0.25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t="s">
        <v>13</v>
      </c>
      <c r="G877">
        <v>67</v>
      </c>
      <c r="H877" t="s">
        <v>20</v>
      </c>
      <c r="I877" t="s">
        <v>21</v>
      </c>
      <c r="J877">
        <v>1294898400</v>
      </c>
      <c r="K877">
        <v>1294984800</v>
      </c>
      <c r="L877" t="b">
        <v>0</v>
      </c>
      <c r="M877" t="b">
        <v>0</v>
      </c>
      <c r="N877" t="s">
        <v>22</v>
      </c>
      <c r="O877">
        <f t="shared" si="52"/>
        <v>69</v>
      </c>
      <c r="P877">
        <f t="shared" si="53"/>
        <v>8156.72</v>
      </c>
      <c r="Q877" t="s">
        <v>2037</v>
      </c>
      <c r="R877" t="s">
        <v>2038</v>
      </c>
      <c r="S877" s="7">
        <f t="shared" si="54"/>
        <v>40556.25</v>
      </c>
      <c r="T877" s="7">
        <f t="shared" si="55"/>
        <v>40557.25</v>
      </c>
    </row>
    <row r="878" spans="1:20" ht="31.5" x14ac:dyDescent="0.25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t="s">
        <v>13</v>
      </c>
      <c r="G878">
        <v>57</v>
      </c>
      <c r="H878" t="s">
        <v>14</v>
      </c>
      <c r="I878" t="s">
        <v>15</v>
      </c>
      <c r="J878">
        <v>1559970000</v>
      </c>
      <c r="K878">
        <v>1562043600</v>
      </c>
      <c r="L878" t="b">
        <v>0</v>
      </c>
      <c r="M878" t="b">
        <v>0</v>
      </c>
      <c r="N878" t="s">
        <v>121</v>
      </c>
      <c r="O878">
        <f t="shared" si="52"/>
        <v>25</v>
      </c>
      <c r="P878">
        <f t="shared" si="53"/>
        <v>3703.51</v>
      </c>
      <c r="Q878" t="s">
        <v>2056</v>
      </c>
      <c r="R878" t="s">
        <v>2057</v>
      </c>
      <c r="S878" s="7">
        <f t="shared" si="54"/>
        <v>43624.208333333328</v>
      </c>
      <c r="T878" s="7">
        <f t="shared" si="55"/>
        <v>43648.208333333328</v>
      </c>
    </row>
    <row r="879" spans="1:20" x14ac:dyDescent="0.25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t="s">
        <v>13</v>
      </c>
      <c r="G879">
        <v>1229</v>
      </c>
      <c r="H879" t="s">
        <v>20</v>
      </c>
      <c r="I879" t="s">
        <v>21</v>
      </c>
      <c r="J879">
        <v>1469509200</v>
      </c>
      <c r="K879">
        <v>1469595600</v>
      </c>
      <c r="L879" t="b">
        <v>0</v>
      </c>
      <c r="M879" t="b">
        <v>0</v>
      </c>
      <c r="N879" t="s">
        <v>16</v>
      </c>
      <c r="O879">
        <f t="shared" si="52"/>
        <v>77</v>
      </c>
      <c r="P879">
        <f t="shared" si="53"/>
        <v>10303.34</v>
      </c>
      <c r="Q879" t="s">
        <v>2035</v>
      </c>
      <c r="R879" t="s">
        <v>2036</v>
      </c>
      <c r="S879" s="7">
        <f t="shared" si="54"/>
        <v>42577.208333333328</v>
      </c>
      <c r="T879" s="7">
        <f t="shared" si="55"/>
        <v>42578.208333333328</v>
      </c>
    </row>
    <row r="880" spans="1:20" x14ac:dyDescent="0.25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t="s">
        <v>13</v>
      </c>
      <c r="G880">
        <v>12</v>
      </c>
      <c r="H880" t="s">
        <v>106</v>
      </c>
      <c r="I880" t="s">
        <v>107</v>
      </c>
      <c r="J880">
        <v>1579068000</v>
      </c>
      <c r="K880">
        <v>1581141600</v>
      </c>
      <c r="L880" t="b">
        <v>0</v>
      </c>
      <c r="M880" t="b">
        <v>0</v>
      </c>
      <c r="N880" t="s">
        <v>147</v>
      </c>
      <c r="O880">
        <f t="shared" si="52"/>
        <v>37</v>
      </c>
      <c r="P880">
        <f t="shared" si="53"/>
        <v>8433.33</v>
      </c>
      <c r="Q880" t="s">
        <v>2037</v>
      </c>
      <c r="R880" t="s">
        <v>2059</v>
      </c>
      <c r="S880" s="7">
        <f t="shared" si="54"/>
        <v>43845.25</v>
      </c>
      <c r="T880" s="7">
        <f t="shared" si="55"/>
        <v>43869.25</v>
      </c>
    </row>
    <row r="881" spans="1:20" x14ac:dyDescent="0.25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>
        <v>1488520800</v>
      </c>
      <c r="L881" t="b">
        <v>0</v>
      </c>
      <c r="M881" t="b">
        <v>0</v>
      </c>
      <c r="N881" t="s">
        <v>67</v>
      </c>
      <c r="O881">
        <f t="shared" si="52"/>
        <v>544</v>
      </c>
      <c r="P881">
        <f t="shared" si="53"/>
        <v>10260.379999999999</v>
      </c>
      <c r="Q881" t="s">
        <v>2049</v>
      </c>
      <c r="R881" t="s">
        <v>2050</v>
      </c>
      <c r="S881" s="7">
        <f t="shared" si="54"/>
        <v>42788.25</v>
      </c>
      <c r="T881" s="7">
        <f t="shared" si="55"/>
        <v>42797.25</v>
      </c>
    </row>
    <row r="882" spans="1:20" x14ac:dyDescent="0.25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>
        <v>1563858000</v>
      </c>
      <c r="L882" t="b">
        <v>0</v>
      </c>
      <c r="M882" t="b">
        <v>0</v>
      </c>
      <c r="N882" t="s">
        <v>49</v>
      </c>
      <c r="O882">
        <f t="shared" si="52"/>
        <v>229</v>
      </c>
      <c r="P882">
        <f t="shared" si="53"/>
        <v>7999.21</v>
      </c>
      <c r="Q882" t="s">
        <v>2037</v>
      </c>
      <c r="R882" t="s">
        <v>2045</v>
      </c>
      <c r="S882" s="7">
        <f t="shared" si="54"/>
        <v>43667.208333333328</v>
      </c>
      <c r="T882" s="7">
        <f t="shared" si="55"/>
        <v>43669.208333333328</v>
      </c>
    </row>
    <row r="883" spans="1:20" x14ac:dyDescent="0.25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t="s">
        <v>13</v>
      </c>
      <c r="G883">
        <v>452</v>
      </c>
      <c r="H883" t="s">
        <v>20</v>
      </c>
      <c r="I883" t="s">
        <v>21</v>
      </c>
      <c r="J883">
        <v>1436418000</v>
      </c>
      <c r="K883">
        <v>1438923600</v>
      </c>
      <c r="L883" t="b">
        <v>0</v>
      </c>
      <c r="M883" t="b">
        <v>1</v>
      </c>
      <c r="N883" t="s">
        <v>32</v>
      </c>
      <c r="O883">
        <f t="shared" si="52"/>
        <v>39</v>
      </c>
      <c r="P883">
        <f t="shared" si="53"/>
        <v>7005.53</v>
      </c>
      <c r="Q883" t="s">
        <v>2041</v>
      </c>
      <c r="R883" t="s">
        <v>2042</v>
      </c>
      <c r="S883" s="7">
        <f t="shared" si="54"/>
        <v>42194.208333333328</v>
      </c>
      <c r="T883" s="7">
        <f t="shared" si="55"/>
        <v>42223.208333333328</v>
      </c>
    </row>
    <row r="884" spans="1:20" x14ac:dyDescent="0.25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>
        <v>1422165600</v>
      </c>
      <c r="L884" t="b">
        <v>0</v>
      </c>
      <c r="M884" t="b">
        <v>0</v>
      </c>
      <c r="N884" t="s">
        <v>32</v>
      </c>
      <c r="O884">
        <f t="shared" si="52"/>
        <v>370</v>
      </c>
      <c r="P884">
        <f t="shared" si="53"/>
        <v>3700</v>
      </c>
      <c r="Q884" t="s">
        <v>2041</v>
      </c>
      <c r="R884" t="s">
        <v>2042</v>
      </c>
      <c r="S884" s="7">
        <f t="shared" si="54"/>
        <v>42025.25</v>
      </c>
      <c r="T884" s="7">
        <f t="shared" si="55"/>
        <v>42029.25</v>
      </c>
    </row>
    <row r="885" spans="1:20" ht="31.5" x14ac:dyDescent="0.25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>
        <v>1277874000</v>
      </c>
      <c r="L885" t="b">
        <v>0</v>
      </c>
      <c r="M885" t="b">
        <v>0</v>
      </c>
      <c r="N885" t="s">
        <v>99</v>
      </c>
      <c r="O885">
        <f t="shared" si="52"/>
        <v>238</v>
      </c>
      <c r="P885">
        <f t="shared" si="53"/>
        <v>4191.1899999999996</v>
      </c>
      <c r="Q885" t="s">
        <v>2043</v>
      </c>
      <c r="R885" t="s">
        <v>2054</v>
      </c>
      <c r="S885" s="7">
        <f t="shared" si="54"/>
        <v>40323.208333333336</v>
      </c>
      <c r="T885" s="7">
        <f t="shared" si="55"/>
        <v>40359.208333333336</v>
      </c>
    </row>
    <row r="886" spans="1:20" x14ac:dyDescent="0.25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t="s">
        <v>13</v>
      </c>
      <c r="G886">
        <v>1886</v>
      </c>
      <c r="H886" t="s">
        <v>20</v>
      </c>
      <c r="I886" t="s">
        <v>21</v>
      </c>
      <c r="J886">
        <v>1399179600</v>
      </c>
      <c r="K886">
        <v>1399352400</v>
      </c>
      <c r="L886" t="b">
        <v>0</v>
      </c>
      <c r="M886" t="b">
        <v>1</v>
      </c>
      <c r="N886" t="s">
        <v>32</v>
      </c>
      <c r="O886">
        <f t="shared" si="52"/>
        <v>64</v>
      </c>
      <c r="P886">
        <f t="shared" si="53"/>
        <v>5799.26</v>
      </c>
      <c r="Q886" t="s">
        <v>2041</v>
      </c>
      <c r="R886" t="s">
        <v>2042</v>
      </c>
      <c r="S886" s="7">
        <f t="shared" si="54"/>
        <v>41763.208333333336</v>
      </c>
      <c r="T886" s="7">
        <f t="shared" si="55"/>
        <v>41765.208333333336</v>
      </c>
    </row>
    <row r="887" spans="1:20" x14ac:dyDescent="0.25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>
        <v>1279083600</v>
      </c>
      <c r="L887" t="b">
        <v>0</v>
      </c>
      <c r="M887" t="b">
        <v>0</v>
      </c>
      <c r="N887" t="s">
        <v>32</v>
      </c>
      <c r="O887">
        <f t="shared" si="52"/>
        <v>118</v>
      </c>
      <c r="P887">
        <f t="shared" si="53"/>
        <v>4094.23</v>
      </c>
      <c r="Q887" t="s">
        <v>2041</v>
      </c>
      <c r="R887" t="s">
        <v>2042</v>
      </c>
      <c r="S887" s="7">
        <f t="shared" si="54"/>
        <v>40335.208333333336</v>
      </c>
      <c r="T887" s="7">
        <f t="shared" si="55"/>
        <v>40373.208333333336</v>
      </c>
    </row>
    <row r="888" spans="1:20" x14ac:dyDescent="0.25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t="s">
        <v>13</v>
      </c>
      <c r="G888">
        <v>1825</v>
      </c>
      <c r="H888" t="s">
        <v>20</v>
      </c>
      <c r="I888" t="s">
        <v>21</v>
      </c>
      <c r="J888">
        <v>1282798800</v>
      </c>
      <c r="K888">
        <v>1284354000</v>
      </c>
      <c r="L888" t="b">
        <v>0</v>
      </c>
      <c r="M888" t="b">
        <v>0</v>
      </c>
      <c r="N888" t="s">
        <v>59</v>
      </c>
      <c r="O888">
        <f t="shared" si="52"/>
        <v>85</v>
      </c>
      <c r="P888">
        <f t="shared" si="53"/>
        <v>6999.73</v>
      </c>
      <c r="Q888" t="s">
        <v>2037</v>
      </c>
      <c r="R888" t="s">
        <v>2047</v>
      </c>
      <c r="S888" s="7">
        <f t="shared" si="54"/>
        <v>40416.208333333336</v>
      </c>
      <c r="T888" s="7">
        <f t="shared" si="55"/>
        <v>40434.208333333336</v>
      </c>
    </row>
    <row r="889" spans="1:20" ht="31.5" x14ac:dyDescent="0.25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t="s">
        <v>13</v>
      </c>
      <c r="G889">
        <v>31</v>
      </c>
      <c r="H889" t="s">
        <v>20</v>
      </c>
      <c r="I889" t="s">
        <v>21</v>
      </c>
      <c r="J889">
        <v>1437109200</v>
      </c>
      <c r="K889">
        <v>1441170000</v>
      </c>
      <c r="L889" t="b">
        <v>0</v>
      </c>
      <c r="M889" t="b">
        <v>1</v>
      </c>
      <c r="N889" t="s">
        <v>32</v>
      </c>
      <c r="O889">
        <f t="shared" si="52"/>
        <v>29</v>
      </c>
      <c r="P889">
        <f t="shared" si="53"/>
        <v>7383.87</v>
      </c>
      <c r="Q889" t="s">
        <v>2041</v>
      </c>
      <c r="R889" t="s">
        <v>2042</v>
      </c>
      <c r="S889" s="7">
        <f t="shared" si="54"/>
        <v>42202.208333333328</v>
      </c>
      <c r="T889" s="7">
        <f t="shared" si="55"/>
        <v>42249.208333333328</v>
      </c>
    </row>
    <row r="890" spans="1:20" ht="31.5" x14ac:dyDescent="0.25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>
        <v>1493528400</v>
      </c>
      <c r="L890" t="b">
        <v>0</v>
      </c>
      <c r="M890" t="b">
        <v>0</v>
      </c>
      <c r="N890" t="s">
        <v>32</v>
      </c>
      <c r="O890">
        <f t="shared" si="52"/>
        <v>210</v>
      </c>
      <c r="P890">
        <f t="shared" si="53"/>
        <v>4197.93</v>
      </c>
      <c r="Q890" t="s">
        <v>2041</v>
      </c>
      <c r="R890" t="s">
        <v>2042</v>
      </c>
      <c r="S890" s="7">
        <f t="shared" si="54"/>
        <v>42836.208333333328</v>
      </c>
      <c r="T890" s="7">
        <f t="shared" si="55"/>
        <v>42855.208333333328</v>
      </c>
    </row>
    <row r="891" spans="1:20" x14ac:dyDescent="0.25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>
        <v>1395205200</v>
      </c>
      <c r="L891" t="b">
        <v>0</v>
      </c>
      <c r="M891" t="b">
        <v>1</v>
      </c>
      <c r="N891" t="s">
        <v>49</v>
      </c>
      <c r="O891">
        <f t="shared" si="52"/>
        <v>170</v>
      </c>
      <c r="P891">
        <f t="shared" si="53"/>
        <v>7793.44</v>
      </c>
      <c r="Q891" t="s">
        <v>2037</v>
      </c>
      <c r="R891" t="s">
        <v>2045</v>
      </c>
      <c r="S891" s="7">
        <f t="shared" si="54"/>
        <v>41710.208333333336</v>
      </c>
      <c r="T891" s="7">
        <f t="shared" si="55"/>
        <v>41717.208333333336</v>
      </c>
    </row>
    <row r="892" spans="1:20" x14ac:dyDescent="0.25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>
        <v>1561438800</v>
      </c>
      <c r="L892" t="b">
        <v>0</v>
      </c>
      <c r="M892" t="b">
        <v>0</v>
      </c>
      <c r="N892" t="s">
        <v>59</v>
      </c>
      <c r="O892">
        <f t="shared" si="52"/>
        <v>116</v>
      </c>
      <c r="P892">
        <f t="shared" si="53"/>
        <v>10601.97</v>
      </c>
      <c r="Q892" t="s">
        <v>2037</v>
      </c>
      <c r="R892" t="s">
        <v>2047</v>
      </c>
      <c r="S892" s="7">
        <f t="shared" si="54"/>
        <v>43640.208333333328</v>
      </c>
      <c r="T892" s="7">
        <f t="shared" si="55"/>
        <v>43641.208333333328</v>
      </c>
    </row>
    <row r="893" spans="1:20" ht="31.5" x14ac:dyDescent="0.25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t="s">
        <v>19</v>
      </c>
      <c r="G893">
        <v>165</v>
      </c>
      <c r="H893" t="s">
        <v>14</v>
      </c>
      <c r="I893" t="s">
        <v>15</v>
      </c>
      <c r="J893">
        <v>1322892000</v>
      </c>
      <c r="K893">
        <v>1326693600</v>
      </c>
      <c r="L893" t="b">
        <v>0</v>
      </c>
      <c r="M893" t="b">
        <v>0</v>
      </c>
      <c r="N893" t="s">
        <v>41</v>
      </c>
      <c r="O893">
        <f t="shared" si="52"/>
        <v>259</v>
      </c>
      <c r="P893">
        <f t="shared" si="53"/>
        <v>4701.82</v>
      </c>
      <c r="Q893" t="s">
        <v>2043</v>
      </c>
      <c r="R893" t="s">
        <v>2044</v>
      </c>
      <c r="S893" s="7">
        <f t="shared" si="54"/>
        <v>40880.25</v>
      </c>
      <c r="T893" s="7">
        <f t="shared" si="55"/>
        <v>40924.25</v>
      </c>
    </row>
    <row r="894" spans="1:20" x14ac:dyDescent="0.25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>
        <v>1277960400</v>
      </c>
      <c r="L894" t="b">
        <v>0</v>
      </c>
      <c r="M894" t="b">
        <v>0</v>
      </c>
      <c r="N894" t="s">
        <v>205</v>
      </c>
      <c r="O894">
        <f t="shared" si="52"/>
        <v>231</v>
      </c>
      <c r="P894">
        <f t="shared" si="53"/>
        <v>7601.65</v>
      </c>
      <c r="Q894" t="s">
        <v>2049</v>
      </c>
      <c r="R894" t="s">
        <v>2061</v>
      </c>
      <c r="S894" s="7">
        <f t="shared" si="54"/>
        <v>40319.208333333336</v>
      </c>
      <c r="T894" s="7">
        <f t="shared" si="55"/>
        <v>40360.208333333336</v>
      </c>
    </row>
    <row r="895" spans="1:20" x14ac:dyDescent="0.25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t="s">
        <v>19</v>
      </c>
      <c r="G895">
        <v>199</v>
      </c>
      <c r="H895" t="s">
        <v>106</v>
      </c>
      <c r="I895" t="s">
        <v>107</v>
      </c>
      <c r="J895">
        <v>1434344400</v>
      </c>
      <c r="K895">
        <v>1434690000</v>
      </c>
      <c r="L895" t="b">
        <v>0</v>
      </c>
      <c r="M895" t="b">
        <v>1</v>
      </c>
      <c r="N895" t="s">
        <v>41</v>
      </c>
      <c r="O895">
        <f t="shared" si="52"/>
        <v>128</v>
      </c>
      <c r="P895">
        <f t="shared" si="53"/>
        <v>5412.06</v>
      </c>
      <c r="Q895" t="s">
        <v>2043</v>
      </c>
      <c r="R895" t="s">
        <v>2044</v>
      </c>
      <c r="S895" s="7">
        <f t="shared" si="54"/>
        <v>42170.208333333328</v>
      </c>
      <c r="T895" s="7">
        <f t="shared" si="55"/>
        <v>42174.208333333328</v>
      </c>
    </row>
    <row r="896" spans="1:20" x14ac:dyDescent="0.25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t="s">
        <v>19</v>
      </c>
      <c r="G896">
        <v>56</v>
      </c>
      <c r="H896" t="s">
        <v>39</v>
      </c>
      <c r="I896" t="s">
        <v>40</v>
      </c>
      <c r="J896">
        <v>1373518800</v>
      </c>
      <c r="K896">
        <v>1376110800</v>
      </c>
      <c r="L896" t="b">
        <v>0</v>
      </c>
      <c r="M896" t="b">
        <v>1</v>
      </c>
      <c r="N896" t="s">
        <v>268</v>
      </c>
      <c r="O896">
        <f t="shared" si="52"/>
        <v>189</v>
      </c>
      <c r="P896">
        <f t="shared" si="53"/>
        <v>5728.57</v>
      </c>
      <c r="Q896" t="s">
        <v>2043</v>
      </c>
      <c r="R896" t="s">
        <v>2062</v>
      </c>
      <c r="S896" s="7">
        <f t="shared" si="54"/>
        <v>41466.208333333336</v>
      </c>
      <c r="T896" s="7">
        <f t="shared" si="55"/>
        <v>41496.208333333336</v>
      </c>
    </row>
    <row r="897" spans="1:20" ht="31.5" x14ac:dyDescent="0.25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t="s">
        <v>13</v>
      </c>
      <c r="G897">
        <v>107</v>
      </c>
      <c r="H897" t="s">
        <v>20</v>
      </c>
      <c r="I897" t="s">
        <v>21</v>
      </c>
      <c r="J897">
        <v>1517637600</v>
      </c>
      <c r="K897">
        <v>1518415200</v>
      </c>
      <c r="L897" t="b">
        <v>0</v>
      </c>
      <c r="M897" t="b">
        <v>0</v>
      </c>
      <c r="N897" t="s">
        <v>32</v>
      </c>
      <c r="O897">
        <f t="shared" si="52"/>
        <v>7</v>
      </c>
      <c r="P897">
        <f t="shared" si="53"/>
        <v>10381.31</v>
      </c>
      <c r="Q897" t="s">
        <v>2041</v>
      </c>
      <c r="R897" t="s">
        <v>2042</v>
      </c>
      <c r="S897" s="7">
        <f t="shared" si="54"/>
        <v>43134.25</v>
      </c>
      <c r="T897" s="7">
        <f t="shared" si="55"/>
        <v>43143.25</v>
      </c>
    </row>
    <row r="898" spans="1:20" ht="31.5" x14ac:dyDescent="0.25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t="s">
        <v>19</v>
      </c>
      <c r="G898">
        <v>1460</v>
      </c>
      <c r="H898" t="s">
        <v>25</v>
      </c>
      <c r="I898" t="s">
        <v>26</v>
      </c>
      <c r="J898">
        <v>1310619600</v>
      </c>
      <c r="K898">
        <v>1310878800</v>
      </c>
      <c r="L898" t="b">
        <v>0</v>
      </c>
      <c r="M898" t="b">
        <v>1</v>
      </c>
      <c r="N898" t="s">
        <v>16</v>
      </c>
      <c r="O898">
        <f t="shared" si="52"/>
        <v>774</v>
      </c>
      <c r="P898">
        <f t="shared" si="53"/>
        <v>10502.6</v>
      </c>
      <c r="Q898" t="s">
        <v>2035</v>
      </c>
      <c r="R898" t="s">
        <v>2036</v>
      </c>
      <c r="S898" s="7">
        <f t="shared" si="54"/>
        <v>40738.208333333336</v>
      </c>
      <c r="T898" s="7">
        <f t="shared" si="55"/>
        <v>40741.208333333336</v>
      </c>
    </row>
    <row r="899" spans="1:20" x14ac:dyDescent="0.25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t="s">
        <v>13</v>
      </c>
      <c r="G899">
        <v>27</v>
      </c>
      <c r="H899" t="s">
        <v>20</v>
      </c>
      <c r="I899" t="s">
        <v>21</v>
      </c>
      <c r="J899">
        <v>1556427600</v>
      </c>
      <c r="K899">
        <v>1556600400</v>
      </c>
      <c r="L899" t="b">
        <v>0</v>
      </c>
      <c r="M899" t="b">
        <v>0</v>
      </c>
      <c r="N899" t="s">
        <v>32</v>
      </c>
      <c r="O899">
        <f t="shared" ref="O899:O962" si="56">ROUND(SUM(E899/D899)*100,0)</f>
        <v>28</v>
      </c>
      <c r="P899">
        <f t="shared" ref="P899:P962" si="57">ROUND(SUM(E899/G899)*100,2)</f>
        <v>9025.93</v>
      </c>
      <c r="Q899" t="s">
        <v>2041</v>
      </c>
      <c r="R899" t="s">
        <v>2042</v>
      </c>
      <c r="S899" s="7">
        <f t="shared" ref="S899:S962" si="58">(((J899/60)/60)/24)+DATE(1970,1,1)</f>
        <v>43583.208333333328</v>
      </c>
      <c r="T899" s="7">
        <f t="shared" ref="T899:T962" si="59">(((K899/60)/60)/24)+DATE(1970,1,1)</f>
        <v>43585.208333333328</v>
      </c>
    </row>
    <row r="900" spans="1:20" x14ac:dyDescent="0.25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t="s">
        <v>13</v>
      </c>
      <c r="G900">
        <v>1221</v>
      </c>
      <c r="H900" t="s">
        <v>20</v>
      </c>
      <c r="I900" t="s">
        <v>21</v>
      </c>
      <c r="J900">
        <v>1576476000</v>
      </c>
      <c r="K900">
        <v>1576994400</v>
      </c>
      <c r="L900" t="b">
        <v>0</v>
      </c>
      <c r="M900" t="b">
        <v>0</v>
      </c>
      <c r="N900" t="s">
        <v>41</v>
      </c>
      <c r="O900">
        <f t="shared" si="56"/>
        <v>52</v>
      </c>
      <c r="P900">
        <f t="shared" si="57"/>
        <v>7697.87</v>
      </c>
      <c r="Q900" t="s">
        <v>2043</v>
      </c>
      <c r="R900" t="s">
        <v>2044</v>
      </c>
      <c r="S900" s="7">
        <f t="shared" si="58"/>
        <v>43815.25</v>
      </c>
      <c r="T900" s="7">
        <f t="shared" si="59"/>
        <v>43821.25</v>
      </c>
    </row>
    <row r="901" spans="1:20" x14ac:dyDescent="0.25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t="s">
        <v>19</v>
      </c>
      <c r="G901">
        <v>123</v>
      </c>
      <c r="H901" t="s">
        <v>97</v>
      </c>
      <c r="I901" t="s">
        <v>98</v>
      </c>
      <c r="J901">
        <v>1381122000</v>
      </c>
      <c r="K901">
        <v>1382677200</v>
      </c>
      <c r="L901" t="b">
        <v>0</v>
      </c>
      <c r="M901" t="b">
        <v>0</v>
      </c>
      <c r="N901" t="s">
        <v>158</v>
      </c>
      <c r="O901">
        <f t="shared" si="56"/>
        <v>407</v>
      </c>
      <c r="P901">
        <f t="shared" si="57"/>
        <v>10260.16</v>
      </c>
      <c r="Q901" t="s">
        <v>2037</v>
      </c>
      <c r="R901" t="s">
        <v>2060</v>
      </c>
      <c r="S901" s="7">
        <f t="shared" si="58"/>
        <v>41554.208333333336</v>
      </c>
      <c r="T901" s="7">
        <f t="shared" si="59"/>
        <v>41572.208333333336</v>
      </c>
    </row>
    <row r="902" spans="1:20" x14ac:dyDescent="0.25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t="s">
        <v>13</v>
      </c>
      <c r="G902">
        <v>1</v>
      </c>
      <c r="H902" t="s">
        <v>20</v>
      </c>
      <c r="I902" t="s">
        <v>21</v>
      </c>
      <c r="J902">
        <v>1411102800</v>
      </c>
      <c r="K902">
        <v>1411189200</v>
      </c>
      <c r="L902" t="b">
        <v>0</v>
      </c>
      <c r="M902" t="b">
        <v>1</v>
      </c>
      <c r="N902" t="s">
        <v>27</v>
      </c>
      <c r="O902">
        <f t="shared" si="56"/>
        <v>2</v>
      </c>
      <c r="P902">
        <f t="shared" si="57"/>
        <v>200</v>
      </c>
      <c r="Q902" t="s">
        <v>2039</v>
      </c>
      <c r="R902" t="s">
        <v>2040</v>
      </c>
      <c r="S902" s="7">
        <f t="shared" si="58"/>
        <v>41901.208333333336</v>
      </c>
      <c r="T902" s="7">
        <f t="shared" si="59"/>
        <v>41902.208333333336</v>
      </c>
    </row>
    <row r="903" spans="1:20" x14ac:dyDescent="0.25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>
        <v>1534654800</v>
      </c>
      <c r="L903" t="b">
        <v>0</v>
      </c>
      <c r="M903" t="b">
        <v>1</v>
      </c>
      <c r="N903" t="s">
        <v>22</v>
      </c>
      <c r="O903">
        <f t="shared" si="56"/>
        <v>156</v>
      </c>
      <c r="P903">
        <f t="shared" si="57"/>
        <v>5500.63</v>
      </c>
      <c r="Q903" t="s">
        <v>2037</v>
      </c>
      <c r="R903" t="s">
        <v>2038</v>
      </c>
      <c r="S903" s="7">
        <f t="shared" si="58"/>
        <v>43298.208333333328</v>
      </c>
      <c r="T903" s="7">
        <f t="shared" si="59"/>
        <v>43331.208333333328</v>
      </c>
    </row>
    <row r="904" spans="1:20" x14ac:dyDescent="0.25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>
        <v>1457762400</v>
      </c>
      <c r="L904" t="b">
        <v>0</v>
      </c>
      <c r="M904" t="b">
        <v>0</v>
      </c>
      <c r="N904" t="s">
        <v>27</v>
      </c>
      <c r="O904">
        <f t="shared" si="56"/>
        <v>252</v>
      </c>
      <c r="P904">
        <f t="shared" si="57"/>
        <v>3212.73</v>
      </c>
      <c r="Q904" t="s">
        <v>2039</v>
      </c>
      <c r="R904" t="s">
        <v>2040</v>
      </c>
      <c r="S904" s="7">
        <f t="shared" si="58"/>
        <v>42399.25</v>
      </c>
      <c r="T904" s="7">
        <f t="shared" si="59"/>
        <v>42441.25</v>
      </c>
    </row>
    <row r="905" spans="1:20" ht="31.5" x14ac:dyDescent="0.25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t="s">
        <v>46</v>
      </c>
      <c r="G905">
        <v>14</v>
      </c>
      <c r="H905" t="s">
        <v>20</v>
      </c>
      <c r="I905" t="s">
        <v>21</v>
      </c>
      <c r="J905">
        <v>1336194000</v>
      </c>
      <c r="K905">
        <v>1337490000</v>
      </c>
      <c r="L905" t="b">
        <v>0</v>
      </c>
      <c r="M905" t="b">
        <v>1</v>
      </c>
      <c r="N905" t="s">
        <v>67</v>
      </c>
      <c r="O905">
        <f t="shared" si="56"/>
        <v>2</v>
      </c>
      <c r="P905">
        <f t="shared" si="57"/>
        <v>5064.29</v>
      </c>
      <c r="Q905" t="s">
        <v>2049</v>
      </c>
      <c r="R905" t="s">
        <v>2050</v>
      </c>
      <c r="S905" s="7">
        <f t="shared" si="58"/>
        <v>41034.208333333336</v>
      </c>
      <c r="T905" s="7">
        <f t="shared" si="59"/>
        <v>41049.208333333336</v>
      </c>
    </row>
    <row r="906" spans="1:20" x14ac:dyDescent="0.25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t="s">
        <v>13</v>
      </c>
      <c r="G906">
        <v>16</v>
      </c>
      <c r="H906" t="s">
        <v>20</v>
      </c>
      <c r="I906" t="s">
        <v>21</v>
      </c>
      <c r="J906">
        <v>1349326800</v>
      </c>
      <c r="K906">
        <v>1349672400</v>
      </c>
      <c r="L906" t="b">
        <v>0</v>
      </c>
      <c r="M906" t="b">
        <v>0</v>
      </c>
      <c r="N906" t="s">
        <v>132</v>
      </c>
      <c r="O906">
        <f t="shared" si="56"/>
        <v>12</v>
      </c>
      <c r="P906">
        <f t="shared" si="57"/>
        <v>4968.75</v>
      </c>
      <c r="Q906" t="s">
        <v>2049</v>
      </c>
      <c r="R906" t="s">
        <v>2058</v>
      </c>
      <c r="S906" s="7">
        <f t="shared" si="58"/>
        <v>41186.208333333336</v>
      </c>
      <c r="T906" s="7">
        <f t="shared" si="59"/>
        <v>41190.208333333336</v>
      </c>
    </row>
    <row r="907" spans="1:20" x14ac:dyDescent="0.25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>
        <v>1379826000</v>
      </c>
      <c r="L907" t="b">
        <v>0</v>
      </c>
      <c r="M907" t="b">
        <v>0</v>
      </c>
      <c r="N907" t="s">
        <v>32</v>
      </c>
      <c r="O907">
        <f t="shared" si="56"/>
        <v>164</v>
      </c>
      <c r="P907">
        <f t="shared" si="57"/>
        <v>5489.41</v>
      </c>
      <c r="Q907" t="s">
        <v>2041</v>
      </c>
      <c r="R907" t="s">
        <v>2042</v>
      </c>
      <c r="S907" s="7">
        <f t="shared" si="58"/>
        <v>41536.208333333336</v>
      </c>
      <c r="T907" s="7">
        <f t="shared" si="59"/>
        <v>41539.208333333336</v>
      </c>
    </row>
    <row r="908" spans="1:20" ht="31.5" x14ac:dyDescent="0.25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>
        <v>1497762000</v>
      </c>
      <c r="L908" t="b">
        <v>1</v>
      </c>
      <c r="M908" t="b">
        <v>1</v>
      </c>
      <c r="N908" t="s">
        <v>41</v>
      </c>
      <c r="O908">
        <f t="shared" si="56"/>
        <v>163</v>
      </c>
      <c r="P908">
        <f t="shared" si="57"/>
        <v>4693.1899999999996</v>
      </c>
      <c r="Q908" t="s">
        <v>2043</v>
      </c>
      <c r="R908" t="s">
        <v>2044</v>
      </c>
      <c r="S908" s="7">
        <f t="shared" si="58"/>
        <v>42868.208333333328</v>
      </c>
      <c r="T908" s="7">
        <f t="shared" si="59"/>
        <v>42904.208333333328</v>
      </c>
    </row>
    <row r="909" spans="1:20" x14ac:dyDescent="0.25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t="s">
        <v>13</v>
      </c>
      <c r="G909">
        <v>41</v>
      </c>
      <c r="H909" t="s">
        <v>20</v>
      </c>
      <c r="I909" t="s">
        <v>21</v>
      </c>
      <c r="J909">
        <v>1303880400</v>
      </c>
      <c r="K909">
        <v>1304485200</v>
      </c>
      <c r="L909" t="b">
        <v>0</v>
      </c>
      <c r="M909" t="b">
        <v>0</v>
      </c>
      <c r="N909" t="s">
        <v>32</v>
      </c>
      <c r="O909">
        <f t="shared" si="56"/>
        <v>20</v>
      </c>
      <c r="P909">
        <f t="shared" si="57"/>
        <v>4495.12</v>
      </c>
      <c r="Q909" t="s">
        <v>2041</v>
      </c>
      <c r="R909" t="s">
        <v>2042</v>
      </c>
      <c r="S909" s="7">
        <f t="shared" si="58"/>
        <v>40660.208333333336</v>
      </c>
      <c r="T909" s="7">
        <f t="shared" si="59"/>
        <v>40667.208333333336</v>
      </c>
    </row>
    <row r="910" spans="1:20" x14ac:dyDescent="0.25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>
        <v>1336885200</v>
      </c>
      <c r="L910" t="b">
        <v>0</v>
      </c>
      <c r="M910" t="b">
        <v>0</v>
      </c>
      <c r="N910" t="s">
        <v>88</v>
      </c>
      <c r="O910">
        <f t="shared" si="56"/>
        <v>319</v>
      </c>
      <c r="P910">
        <f t="shared" si="57"/>
        <v>3099.9</v>
      </c>
      <c r="Q910" t="s">
        <v>2052</v>
      </c>
      <c r="R910" t="s">
        <v>2053</v>
      </c>
      <c r="S910" s="7">
        <f t="shared" si="58"/>
        <v>41031.208333333336</v>
      </c>
      <c r="T910" s="7">
        <f t="shared" si="59"/>
        <v>41042.208333333336</v>
      </c>
    </row>
    <row r="911" spans="1:20" x14ac:dyDescent="0.25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t="s">
        <v>19</v>
      </c>
      <c r="G911">
        <v>80</v>
      </c>
      <c r="H911" t="s">
        <v>14</v>
      </c>
      <c r="I911" t="s">
        <v>15</v>
      </c>
      <c r="J911">
        <v>1528088400</v>
      </c>
      <c r="K911">
        <v>1530421200</v>
      </c>
      <c r="L911" t="b">
        <v>0</v>
      </c>
      <c r="M911" t="b">
        <v>1</v>
      </c>
      <c r="N911" t="s">
        <v>32</v>
      </c>
      <c r="O911">
        <f t="shared" si="56"/>
        <v>479</v>
      </c>
      <c r="P911">
        <f t="shared" si="57"/>
        <v>10776.25</v>
      </c>
      <c r="Q911" t="s">
        <v>2041</v>
      </c>
      <c r="R911" t="s">
        <v>2042</v>
      </c>
      <c r="S911" s="7">
        <f t="shared" si="58"/>
        <v>43255.208333333328</v>
      </c>
      <c r="T911" s="7">
        <f t="shared" si="59"/>
        <v>43282.208333333328</v>
      </c>
    </row>
    <row r="912" spans="1:20" x14ac:dyDescent="0.25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t="s">
        <v>73</v>
      </c>
      <c r="G912">
        <v>296</v>
      </c>
      <c r="H912" t="s">
        <v>20</v>
      </c>
      <c r="I912" t="s">
        <v>21</v>
      </c>
      <c r="J912">
        <v>1421906400</v>
      </c>
      <c r="K912">
        <v>1421992800</v>
      </c>
      <c r="L912" t="b">
        <v>0</v>
      </c>
      <c r="M912" t="b">
        <v>0</v>
      </c>
      <c r="N912" t="s">
        <v>32</v>
      </c>
      <c r="O912">
        <f t="shared" si="56"/>
        <v>20</v>
      </c>
      <c r="P912">
        <f t="shared" si="57"/>
        <v>10207.77</v>
      </c>
      <c r="Q912" t="s">
        <v>2041</v>
      </c>
      <c r="R912" t="s">
        <v>2042</v>
      </c>
      <c r="S912" s="7">
        <f t="shared" si="58"/>
        <v>42026.25</v>
      </c>
      <c r="T912" s="7">
        <f t="shared" si="59"/>
        <v>42027.25</v>
      </c>
    </row>
    <row r="913" spans="1:20" x14ac:dyDescent="0.25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>
        <v>1568178000</v>
      </c>
      <c r="L913" t="b">
        <v>1</v>
      </c>
      <c r="M913" t="b">
        <v>0</v>
      </c>
      <c r="N913" t="s">
        <v>27</v>
      </c>
      <c r="O913">
        <f t="shared" si="56"/>
        <v>199</v>
      </c>
      <c r="P913">
        <f t="shared" si="57"/>
        <v>2497.62</v>
      </c>
      <c r="Q913" t="s">
        <v>2039</v>
      </c>
      <c r="R913" t="s">
        <v>2040</v>
      </c>
      <c r="S913" s="7">
        <f t="shared" si="58"/>
        <v>43717.208333333328</v>
      </c>
      <c r="T913" s="7">
        <f t="shared" si="59"/>
        <v>43719.208333333328</v>
      </c>
    </row>
    <row r="914" spans="1:20" x14ac:dyDescent="0.25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>
        <v>1347944400</v>
      </c>
      <c r="L914" t="b">
        <v>1</v>
      </c>
      <c r="M914" t="b">
        <v>0</v>
      </c>
      <c r="N914" t="s">
        <v>52</v>
      </c>
      <c r="O914">
        <f t="shared" si="56"/>
        <v>795</v>
      </c>
      <c r="P914">
        <f t="shared" si="57"/>
        <v>7994.41</v>
      </c>
      <c r="Q914" t="s">
        <v>2043</v>
      </c>
      <c r="R914" t="s">
        <v>2046</v>
      </c>
      <c r="S914" s="7">
        <f t="shared" si="58"/>
        <v>41157.208333333336</v>
      </c>
      <c r="T914" s="7">
        <f t="shared" si="59"/>
        <v>41170.208333333336</v>
      </c>
    </row>
    <row r="915" spans="1:20" x14ac:dyDescent="0.25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t="s">
        <v>13</v>
      </c>
      <c r="G915">
        <v>523</v>
      </c>
      <c r="H915" t="s">
        <v>25</v>
      </c>
      <c r="I915" t="s">
        <v>26</v>
      </c>
      <c r="J915">
        <v>1557637200</v>
      </c>
      <c r="K915">
        <v>1558760400</v>
      </c>
      <c r="L915" t="b">
        <v>0</v>
      </c>
      <c r="M915" t="b">
        <v>0</v>
      </c>
      <c r="N915" t="s">
        <v>52</v>
      </c>
      <c r="O915">
        <f t="shared" si="56"/>
        <v>51</v>
      </c>
      <c r="P915">
        <f t="shared" si="57"/>
        <v>6794.65</v>
      </c>
      <c r="Q915" t="s">
        <v>2043</v>
      </c>
      <c r="R915" t="s">
        <v>2046</v>
      </c>
      <c r="S915" s="7">
        <f t="shared" si="58"/>
        <v>43597.208333333328</v>
      </c>
      <c r="T915" s="7">
        <f t="shared" si="59"/>
        <v>43610.208333333328</v>
      </c>
    </row>
    <row r="916" spans="1:20" x14ac:dyDescent="0.25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t="s">
        <v>13</v>
      </c>
      <c r="G916">
        <v>141</v>
      </c>
      <c r="H916" t="s">
        <v>39</v>
      </c>
      <c r="I916" t="s">
        <v>40</v>
      </c>
      <c r="J916">
        <v>1375592400</v>
      </c>
      <c r="K916">
        <v>1376629200</v>
      </c>
      <c r="L916" t="b">
        <v>0</v>
      </c>
      <c r="M916" t="b">
        <v>0</v>
      </c>
      <c r="N916" t="s">
        <v>32</v>
      </c>
      <c r="O916">
        <f t="shared" si="56"/>
        <v>57</v>
      </c>
      <c r="P916">
        <f t="shared" si="57"/>
        <v>2607.09</v>
      </c>
      <c r="Q916" t="s">
        <v>2041</v>
      </c>
      <c r="R916" t="s">
        <v>2042</v>
      </c>
      <c r="S916" s="7">
        <f t="shared" si="58"/>
        <v>41490.208333333336</v>
      </c>
      <c r="T916" s="7">
        <f t="shared" si="59"/>
        <v>41502.208333333336</v>
      </c>
    </row>
    <row r="917" spans="1:20" x14ac:dyDescent="0.25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t="s">
        <v>19</v>
      </c>
      <c r="G917">
        <v>1866</v>
      </c>
      <c r="H917" t="s">
        <v>39</v>
      </c>
      <c r="I917" t="s">
        <v>40</v>
      </c>
      <c r="J917">
        <v>1503982800</v>
      </c>
      <c r="K917">
        <v>1504760400</v>
      </c>
      <c r="L917" t="b">
        <v>0</v>
      </c>
      <c r="M917" t="b">
        <v>0</v>
      </c>
      <c r="N917" t="s">
        <v>268</v>
      </c>
      <c r="O917">
        <f t="shared" si="56"/>
        <v>156</v>
      </c>
      <c r="P917">
        <f t="shared" si="57"/>
        <v>10500.32</v>
      </c>
      <c r="Q917" t="s">
        <v>2043</v>
      </c>
      <c r="R917" t="s">
        <v>2062</v>
      </c>
      <c r="S917" s="7">
        <f t="shared" si="58"/>
        <v>42976.208333333328</v>
      </c>
      <c r="T917" s="7">
        <f t="shared" si="59"/>
        <v>42985.208333333328</v>
      </c>
    </row>
    <row r="918" spans="1:20" ht="31.5" x14ac:dyDescent="0.25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t="s">
        <v>13</v>
      </c>
      <c r="G918">
        <v>52</v>
      </c>
      <c r="H918" t="s">
        <v>20</v>
      </c>
      <c r="I918" t="s">
        <v>21</v>
      </c>
      <c r="J918">
        <v>1418882400</v>
      </c>
      <c r="K918">
        <v>1419660000</v>
      </c>
      <c r="L918" t="b">
        <v>0</v>
      </c>
      <c r="M918" t="b">
        <v>0</v>
      </c>
      <c r="N918" t="s">
        <v>121</v>
      </c>
      <c r="O918">
        <f t="shared" si="56"/>
        <v>36</v>
      </c>
      <c r="P918">
        <f t="shared" si="57"/>
        <v>2582.69</v>
      </c>
      <c r="Q918" t="s">
        <v>2056</v>
      </c>
      <c r="R918" t="s">
        <v>2057</v>
      </c>
      <c r="S918" s="7">
        <f t="shared" si="58"/>
        <v>41991.25</v>
      </c>
      <c r="T918" s="7">
        <f t="shared" si="59"/>
        <v>42000.25</v>
      </c>
    </row>
    <row r="919" spans="1:20" x14ac:dyDescent="0.25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t="s">
        <v>46</v>
      </c>
      <c r="G919">
        <v>27</v>
      </c>
      <c r="H919" t="s">
        <v>39</v>
      </c>
      <c r="I919" t="s">
        <v>40</v>
      </c>
      <c r="J919">
        <v>1309237200</v>
      </c>
      <c r="K919">
        <v>1311310800</v>
      </c>
      <c r="L919" t="b">
        <v>0</v>
      </c>
      <c r="M919" t="b">
        <v>1</v>
      </c>
      <c r="N919" t="s">
        <v>99</v>
      </c>
      <c r="O919">
        <f t="shared" si="56"/>
        <v>58</v>
      </c>
      <c r="P919">
        <f t="shared" si="57"/>
        <v>7766.67</v>
      </c>
      <c r="Q919" t="s">
        <v>2043</v>
      </c>
      <c r="R919" t="s">
        <v>2054</v>
      </c>
      <c r="S919" s="7">
        <f t="shared" si="58"/>
        <v>40722.208333333336</v>
      </c>
      <c r="T919" s="7">
        <f t="shared" si="59"/>
        <v>40746.208333333336</v>
      </c>
    </row>
    <row r="920" spans="1:20" x14ac:dyDescent="0.25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t="s">
        <v>19</v>
      </c>
      <c r="G920">
        <v>156</v>
      </c>
      <c r="H920" t="s">
        <v>97</v>
      </c>
      <c r="I920" t="s">
        <v>98</v>
      </c>
      <c r="J920">
        <v>1343365200</v>
      </c>
      <c r="K920">
        <v>1344315600</v>
      </c>
      <c r="L920" t="b">
        <v>0</v>
      </c>
      <c r="M920" t="b">
        <v>0</v>
      </c>
      <c r="N920" t="s">
        <v>132</v>
      </c>
      <c r="O920">
        <f t="shared" si="56"/>
        <v>237</v>
      </c>
      <c r="P920">
        <f t="shared" si="57"/>
        <v>5782.69</v>
      </c>
      <c r="Q920" t="s">
        <v>2049</v>
      </c>
      <c r="R920" t="s">
        <v>2058</v>
      </c>
      <c r="S920" s="7">
        <f t="shared" si="58"/>
        <v>41117.208333333336</v>
      </c>
      <c r="T920" s="7">
        <f t="shared" si="59"/>
        <v>41128.208333333336</v>
      </c>
    </row>
    <row r="921" spans="1:20" x14ac:dyDescent="0.25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t="s">
        <v>13</v>
      </c>
      <c r="G921">
        <v>225</v>
      </c>
      <c r="H921" t="s">
        <v>25</v>
      </c>
      <c r="I921" t="s">
        <v>26</v>
      </c>
      <c r="J921">
        <v>1507957200</v>
      </c>
      <c r="K921">
        <v>1510725600</v>
      </c>
      <c r="L921" t="b">
        <v>0</v>
      </c>
      <c r="M921" t="b">
        <v>1</v>
      </c>
      <c r="N921" t="s">
        <v>32</v>
      </c>
      <c r="O921">
        <f t="shared" si="56"/>
        <v>59</v>
      </c>
      <c r="P921">
        <f t="shared" si="57"/>
        <v>9295.56</v>
      </c>
      <c r="Q921" t="s">
        <v>2041</v>
      </c>
      <c r="R921" t="s">
        <v>2042</v>
      </c>
      <c r="S921" s="7">
        <f t="shared" si="58"/>
        <v>43022.208333333328</v>
      </c>
      <c r="T921" s="7">
        <f t="shared" si="59"/>
        <v>43054.25</v>
      </c>
    </row>
    <row r="922" spans="1:20" x14ac:dyDescent="0.25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>
        <v>1551247200</v>
      </c>
      <c r="L922" t="b">
        <v>1</v>
      </c>
      <c r="M922" t="b">
        <v>0</v>
      </c>
      <c r="N922" t="s">
        <v>70</v>
      </c>
      <c r="O922">
        <f t="shared" si="56"/>
        <v>183</v>
      </c>
      <c r="P922">
        <f t="shared" si="57"/>
        <v>3794.51</v>
      </c>
      <c r="Q922" t="s">
        <v>2043</v>
      </c>
      <c r="R922" t="s">
        <v>2051</v>
      </c>
      <c r="S922" s="7">
        <f t="shared" si="58"/>
        <v>43503.25</v>
      </c>
      <c r="T922" s="7">
        <f t="shared" si="59"/>
        <v>43523.25</v>
      </c>
    </row>
    <row r="923" spans="1:20" x14ac:dyDescent="0.25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t="s">
        <v>13</v>
      </c>
      <c r="G923">
        <v>38</v>
      </c>
      <c r="H923" t="s">
        <v>20</v>
      </c>
      <c r="I923" t="s">
        <v>21</v>
      </c>
      <c r="J923">
        <v>1329026400</v>
      </c>
      <c r="K923">
        <v>1330236000</v>
      </c>
      <c r="L923" t="b">
        <v>0</v>
      </c>
      <c r="M923" t="b">
        <v>0</v>
      </c>
      <c r="N923" t="s">
        <v>27</v>
      </c>
      <c r="O923">
        <f t="shared" si="56"/>
        <v>1</v>
      </c>
      <c r="P923">
        <f t="shared" si="57"/>
        <v>3184.21</v>
      </c>
      <c r="Q923" t="s">
        <v>2039</v>
      </c>
      <c r="R923" t="s">
        <v>2040</v>
      </c>
      <c r="S923" s="7">
        <f t="shared" si="58"/>
        <v>40951.25</v>
      </c>
      <c r="T923" s="7">
        <f t="shared" si="59"/>
        <v>40965.25</v>
      </c>
    </row>
    <row r="924" spans="1:20" x14ac:dyDescent="0.25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>
        <v>1545112800</v>
      </c>
      <c r="L924" t="b">
        <v>0</v>
      </c>
      <c r="M924" t="b">
        <v>1</v>
      </c>
      <c r="N924" t="s">
        <v>318</v>
      </c>
      <c r="O924">
        <f t="shared" si="56"/>
        <v>176</v>
      </c>
      <c r="P924">
        <f t="shared" si="57"/>
        <v>4000</v>
      </c>
      <c r="Q924" t="s">
        <v>2037</v>
      </c>
      <c r="R924" t="s">
        <v>2064</v>
      </c>
      <c r="S924" s="7">
        <f t="shared" si="58"/>
        <v>43443.25</v>
      </c>
      <c r="T924" s="7">
        <f t="shared" si="59"/>
        <v>43452.25</v>
      </c>
    </row>
    <row r="925" spans="1:20" x14ac:dyDescent="0.25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>
        <v>1279170000</v>
      </c>
      <c r="L925" t="b">
        <v>0</v>
      </c>
      <c r="M925" t="b">
        <v>0</v>
      </c>
      <c r="N925" t="s">
        <v>32</v>
      </c>
      <c r="O925">
        <f t="shared" si="56"/>
        <v>238</v>
      </c>
      <c r="P925">
        <f t="shared" si="57"/>
        <v>10110</v>
      </c>
      <c r="Q925" t="s">
        <v>2041</v>
      </c>
      <c r="R925" t="s">
        <v>2042</v>
      </c>
      <c r="S925" s="7">
        <f t="shared" si="58"/>
        <v>40373.208333333336</v>
      </c>
      <c r="T925" s="7">
        <f t="shared" si="59"/>
        <v>40374.208333333336</v>
      </c>
    </row>
    <row r="926" spans="1:20" x14ac:dyDescent="0.25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t="s">
        <v>19</v>
      </c>
      <c r="G926">
        <v>2289</v>
      </c>
      <c r="H926" t="s">
        <v>106</v>
      </c>
      <c r="I926" t="s">
        <v>107</v>
      </c>
      <c r="J926">
        <v>1572498000</v>
      </c>
      <c r="K926">
        <v>1573452000</v>
      </c>
      <c r="L926" t="b">
        <v>0</v>
      </c>
      <c r="M926" t="b">
        <v>0</v>
      </c>
      <c r="N926" t="s">
        <v>32</v>
      </c>
      <c r="O926">
        <f t="shared" si="56"/>
        <v>488</v>
      </c>
      <c r="P926">
        <f t="shared" si="57"/>
        <v>8400.7000000000007</v>
      </c>
      <c r="Q926" t="s">
        <v>2041</v>
      </c>
      <c r="R926" t="s">
        <v>2042</v>
      </c>
      <c r="S926" s="7">
        <f t="shared" si="58"/>
        <v>43769.208333333328</v>
      </c>
      <c r="T926" s="7">
        <f t="shared" si="59"/>
        <v>43780.25</v>
      </c>
    </row>
    <row r="927" spans="1:20" ht="31.5" x14ac:dyDescent="0.25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>
        <v>1507093200</v>
      </c>
      <c r="L927" t="b">
        <v>0</v>
      </c>
      <c r="M927" t="b">
        <v>0</v>
      </c>
      <c r="N927" t="s">
        <v>32</v>
      </c>
      <c r="O927">
        <f t="shared" si="56"/>
        <v>224</v>
      </c>
      <c r="P927">
        <f t="shared" si="57"/>
        <v>10341.540000000001</v>
      </c>
      <c r="Q927" t="s">
        <v>2041</v>
      </c>
      <c r="R927" t="s">
        <v>2042</v>
      </c>
      <c r="S927" s="7">
        <f t="shared" si="58"/>
        <v>43000.208333333328</v>
      </c>
      <c r="T927" s="7">
        <f t="shared" si="59"/>
        <v>43012.208333333328</v>
      </c>
    </row>
    <row r="928" spans="1:20" x14ac:dyDescent="0.25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t="s">
        <v>13</v>
      </c>
      <c r="G928">
        <v>15</v>
      </c>
      <c r="H928" t="s">
        <v>20</v>
      </c>
      <c r="I928" t="s">
        <v>21</v>
      </c>
      <c r="J928">
        <v>1463029200</v>
      </c>
      <c r="K928">
        <v>1463374800</v>
      </c>
      <c r="L928" t="b">
        <v>0</v>
      </c>
      <c r="M928" t="b">
        <v>0</v>
      </c>
      <c r="N928" t="s">
        <v>16</v>
      </c>
      <c r="O928">
        <f t="shared" si="56"/>
        <v>18</v>
      </c>
      <c r="P928">
        <f t="shared" si="57"/>
        <v>10513.33</v>
      </c>
      <c r="Q928" t="s">
        <v>2035</v>
      </c>
      <c r="R928" t="s">
        <v>2036</v>
      </c>
      <c r="S928" s="7">
        <f t="shared" si="58"/>
        <v>42502.208333333328</v>
      </c>
      <c r="T928" s="7">
        <f t="shared" si="59"/>
        <v>42506.208333333328</v>
      </c>
    </row>
    <row r="929" spans="1:20" x14ac:dyDescent="0.25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t="s">
        <v>13</v>
      </c>
      <c r="G929">
        <v>37</v>
      </c>
      <c r="H929" t="s">
        <v>20</v>
      </c>
      <c r="I929" t="s">
        <v>21</v>
      </c>
      <c r="J929">
        <v>1342069200</v>
      </c>
      <c r="K929">
        <v>1344574800</v>
      </c>
      <c r="L929" t="b">
        <v>0</v>
      </c>
      <c r="M929" t="b">
        <v>0</v>
      </c>
      <c r="N929" t="s">
        <v>32</v>
      </c>
      <c r="O929">
        <f t="shared" si="56"/>
        <v>46</v>
      </c>
      <c r="P929">
        <f t="shared" si="57"/>
        <v>8921.6200000000008</v>
      </c>
      <c r="Q929" t="s">
        <v>2041</v>
      </c>
      <c r="R929" t="s">
        <v>2042</v>
      </c>
      <c r="S929" s="7">
        <f t="shared" si="58"/>
        <v>41102.208333333336</v>
      </c>
      <c r="T929" s="7">
        <f t="shared" si="59"/>
        <v>41131.208333333336</v>
      </c>
    </row>
    <row r="930" spans="1:20" x14ac:dyDescent="0.25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t="s">
        <v>19</v>
      </c>
      <c r="G930">
        <v>3777</v>
      </c>
      <c r="H930" t="s">
        <v>106</v>
      </c>
      <c r="I930" t="s">
        <v>107</v>
      </c>
      <c r="J930">
        <v>1388296800</v>
      </c>
      <c r="K930">
        <v>1389074400</v>
      </c>
      <c r="L930" t="b">
        <v>0</v>
      </c>
      <c r="M930" t="b">
        <v>0</v>
      </c>
      <c r="N930" t="s">
        <v>27</v>
      </c>
      <c r="O930">
        <f t="shared" si="56"/>
        <v>117</v>
      </c>
      <c r="P930">
        <f t="shared" si="57"/>
        <v>5199.5200000000004</v>
      </c>
      <c r="Q930" t="s">
        <v>2039</v>
      </c>
      <c r="R930" t="s">
        <v>2040</v>
      </c>
      <c r="S930" s="7">
        <f t="shared" si="58"/>
        <v>41637.25</v>
      </c>
      <c r="T930" s="7">
        <f t="shared" si="59"/>
        <v>41646.25</v>
      </c>
    </row>
    <row r="931" spans="1:20" x14ac:dyDescent="0.25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t="s">
        <v>19</v>
      </c>
      <c r="G931">
        <v>184</v>
      </c>
      <c r="H931" t="s">
        <v>39</v>
      </c>
      <c r="I931" t="s">
        <v>40</v>
      </c>
      <c r="J931">
        <v>1493787600</v>
      </c>
      <c r="K931">
        <v>1494997200</v>
      </c>
      <c r="L931" t="b">
        <v>0</v>
      </c>
      <c r="M931" t="b">
        <v>0</v>
      </c>
      <c r="N931" t="s">
        <v>32</v>
      </c>
      <c r="O931">
        <f t="shared" si="56"/>
        <v>217</v>
      </c>
      <c r="P931">
        <f t="shared" si="57"/>
        <v>6495.65</v>
      </c>
      <c r="Q931" t="s">
        <v>2041</v>
      </c>
      <c r="R931" t="s">
        <v>2042</v>
      </c>
      <c r="S931" s="7">
        <f t="shared" si="58"/>
        <v>42858.208333333328</v>
      </c>
      <c r="T931" s="7">
        <f t="shared" si="59"/>
        <v>42872.208333333328</v>
      </c>
    </row>
    <row r="932" spans="1:20" x14ac:dyDescent="0.25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>
        <v>1425448800</v>
      </c>
      <c r="L932" t="b">
        <v>0</v>
      </c>
      <c r="M932" t="b">
        <v>1</v>
      </c>
      <c r="N932" t="s">
        <v>32</v>
      </c>
      <c r="O932">
        <f t="shared" si="56"/>
        <v>112</v>
      </c>
      <c r="P932">
        <f t="shared" si="57"/>
        <v>4623.53</v>
      </c>
      <c r="Q932" t="s">
        <v>2041</v>
      </c>
      <c r="R932" t="s">
        <v>2042</v>
      </c>
      <c r="S932" s="7">
        <f t="shared" si="58"/>
        <v>42060.25</v>
      </c>
      <c r="T932" s="7">
        <f t="shared" si="59"/>
        <v>42067.25</v>
      </c>
    </row>
    <row r="933" spans="1:20" x14ac:dyDescent="0.25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t="s">
        <v>13</v>
      </c>
      <c r="G933">
        <v>112</v>
      </c>
      <c r="H933" t="s">
        <v>20</v>
      </c>
      <c r="I933" t="s">
        <v>21</v>
      </c>
      <c r="J933">
        <v>1403931600</v>
      </c>
      <c r="K933">
        <v>1404104400</v>
      </c>
      <c r="L933" t="b">
        <v>0</v>
      </c>
      <c r="M933" t="b">
        <v>1</v>
      </c>
      <c r="N933" t="s">
        <v>32</v>
      </c>
      <c r="O933">
        <f t="shared" si="56"/>
        <v>73</v>
      </c>
      <c r="P933">
        <f t="shared" si="57"/>
        <v>5115.18</v>
      </c>
      <c r="Q933" t="s">
        <v>2041</v>
      </c>
      <c r="R933" t="s">
        <v>2042</v>
      </c>
      <c r="S933" s="7">
        <f t="shared" si="58"/>
        <v>41818.208333333336</v>
      </c>
      <c r="T933" s="7">
        <f t="shared" si="59"/>
        <v>41820.208333333336</v>
      </c>
    </row>
    <row r="934" spans="1:20" x14ac:dyDescent="0.25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>
        <v>1394773200</v>
      </c>
      <c r="L934" t="b">
        <v>0</v>
      </c>
      <c r="M934" t="b">
        <v>0</v>
      </c>
      <c r="N934" t="s">
        <v>22</v>
      </c>
      <c r="O934">
        <f t="shared" si="56"/>
        <v>212</v>
      </c>
      <c r="P934">
        <f t="shared" si="57"/>
        <v>3390.97</v>
      </c>
      <c r="Q934" t="s">
        <v>2037</v>
      </c>
      <c r="R934" t="s">
        <v>2038</v>
      </c>
      <c r="S934" s="7">
        <f t="shared" si="58"/>
        <v>41709.208333333336</v>
      </c>
      <c r="T934" s="7">
        <f t="shared" si="59"/>
        <v>41712.208333333336</v>
      </c>
    </row>
    <row r="935" spans="1:20" x14ac:dyDescent="0.25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>
        <v>1366520400</v>
      </c>
      <c r="L935" t="b">
        <v>0</v>
      </c>
      <c r="M935" t="b">
        <v>0</v>
      </c>
      <c r="N935" t="s">
        <v>32</v>
      </c>
      <c r="O935">
        <f t="shared" si="56"/>
        <v>240</v>
      </c>
      <c r="P935">
        <f t="shared" si="57"/>
        <v>9201.6299999999992</v>
      </c>
      <c r="Q935" t="s">
        <v>2041</v>
      </c>
      <c r="R935" t="s">
        <v>2042</v>
      </c>
      <c r="S935" s="7">
        <f t="shared" si="58"/>
        <v>41372.208333333336</v>
      </c>
      <c r="T935" s="7">
        <f t="shared" si="59"/>
        <v>41385.208333333336</v>
      </c>
    </row>
    <row r="936" spans="1:20" x14ac:dyDescent="0.25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>
        <v>1456639200</v>
      </c>
      <c r="L936" t="b">
        <v>0</v>
      </c>
      <c r="M936" t="b">
        <v>0</v>
      </c>
      <c r="N936" t="s">
        <v>32</v>
      </c>
      <c r="O936">
        <f t="shared" si="56"/>
        <v>182</v>
      </c>
      <c r="P936">
        <f t="shared" si="57"/>
        <v>10742.86</v>
      </c>
      <c r="Q936" t="s">
        <v>2041</v>
      </c>
      <c r="R936" t="s">
        <v>2042</v>
      </c>
      <c r="S936" s="7">
        <f t="shared" si="58"/>
        <v>42422.25</v>
      </c>
      <c r="T936" s="7">
        <f t="shared" si="59"/>
        <v>42428.25</v>
      </c>
    </row>
    <row r="937" spans="1:20" ht="31.5" x14ac:dyDescent="0.25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>
        <v>1438318800</v>
      </c>
      <c r="L937" t="b">
        <v>0</v>
      </c>
      <c r="M937" t="b">
        <v>0</v>
      </c>
      <c r="N937" t="s">
        <v>32</v>
      </c>
      <c r="O937">
        <f t="shared" si="56"/>
        <v>164</v>
      </c>
      <c r="P937">
        <f t="shared" si="57"/>
        <v>7584.85</v>
      </c>
      <c r="Q937" t="s">
        <v>2041</v>
      </c>
      <c r="R937" t="s">
        <v>2042</v>
      </c>
      <c r="S937" s="7">
        <f t="shared" si="58"/>
        <v>42209.208333333328</v>
      </c>
      <c r="T937" s="7">
        <f t="shared" si="59"/>
        <v>42216.208333333328</v>
      </c>
    </row>
    <row r="938" spans="1:20" x14ac:dyDescent="0.25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t="s">
        <v>13</v>
      </c>
      <c r="G938">
        <v>21</v>
      </c>
      <c r="H938" t="s">
        <v>20</v>
      </c>
      <c r="I938" t="s">
        <v>21</v>
      </c>
      <c r="J938">
        <v>1563771600</v>
      </c>
      <c r="K938">
        <v>1564030800</v>
      </c>
      <c r="L938" t="b">
        <v>1</v>
      </c>
      <c r="M938" t="b">
        <v>0</v>
      </c>
      <c r="N938" t="s">
        <v>32</v>
      </c>
      <c r="O938">
        <f t="shared" si="56"/>
        <v>2</v>
      </c>
      <c r="P938">
        <f t="shared" si="57"/>
        <v>8047.62</v>
      </c>
      <c r="Q938" t="s">
        <v>2041</v>
      </c>
      <c r="R938" t="s">
        <v>2042</v>
      </c>
      <c r="S938" s="7">
        <f t="shared" si="58"/>
        <v>43668.208333333328</v>
      </c>
      <c r="T938" s="7">
        <f t="shared" si="59"/>
        <v>43671.208333333328</v>
      </c>
    </row>
    <row r="939" spans="1:20" x14ac:dyDescent="0.25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t="s">
        <v>73</v>
      </c>
      <c r="G939">
        <v>976</v>
      </c>
      <c r="H939" t="s">
        <v>20</v>
      </c>
      <c r="I939" t="s">
        <v>21</v>
      </c>
      <c r="J939">
        <v>1448517600</v>
      </c>
      <c r="K939">
        <v>1449295200</v>
      </c>
      <c r="L939" t="b">
        <v>0</v>
      </c>
      <c r="M939" t="b">
        <v>0</v>
      </c>
      <c r="N939" t="s">
        <v>41</v>
      </c>
      <c r="O939">
        <f t="shared" si="56"/>
        <v>50</v>
      </c>
      <c r="P939">
        <f t="shared" si="57"/>
        <v>8697.85</v>
      </c>
      <c r="Q939" t="s">
        <v>2043</v>
      </c>
      <c r="R939" t="s">
        <v>2044</v>
      </c>
      <c r="S939" s="7">
        <f t="shared" si="58"/>
        <v>42334.25</v>
      </c>
      <c r="T939" s="7">
        <f t="shared" si="59"/>
        <v>42343.25</v>
      </c>
    </row>
    <row r="940" spans="1:20" x14ac:dyDescent="0.25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>
        <v>1531890000</v>
      </c>
      <c r="L940" t="b">
        <v>0</v>
      </c>
      <c r="M940" t="b">
        <v>1</v>
      </c>
      <c r="N940" t="s">
        <v>118</v>
      </c>
      <c r="O940">
        <f t="shared" si="56"/>
        <v>110</v>
      </c>
      <c r="P940">
        <f t="shared" si="57"/>
        <v>10513.54</v>
      </c>
      <c r="Q940" t="s">
        <v>2049</v>
      </c>
      <c r="R940" t="s">
        <v>2055</v>
      </c>
      <c r="S940" s="7">
        <f t="shared" si="58"/>
        <v>43263.208333333328</v>
      </c>
      <c r="T940" s="7">
        <f t="shared" si="59"/>
        <v>43299.208333333328</v>
      </c>
    </row>
    <row r="941" spans="1:20" ht="31.5" x14ac:dyDescent="0.25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t="s">
        <v>13</v>
      </c>
      <c r="G941">
        <v>67</v>
      </c>
      <c r="H941" t="s">
        <v>20</v>
      </c>
      <c r="I941" t="s">
        <v>21</v>
      </c>
      <c r="J941">
        <v>1304744400</v>
      </c>
      <c r="K941">
        <v>1306213200</v>
      </c>
      <c r="L941" t="b">
        <v>0</v>
      </c>
      <c r="M941" t="b">
        <v>1</v>
      </c>
      <c r="N941" t="s">
        <v>88</v>
      </c>
      <c r="O941">
        <f t="shared" si="56"/>
        <v>49</v>
      </c>
      <c r="P941">
        <f t="shared" si="57"/>
        <v>5729.85</v>
      </c>
      <c r="Q941" t="s">
        <v>2052</v>
      </c>
      <c r="R941" t="s">
        <v>2053</v>
      </c>
      <c r="S941" s="7">
        <f t="shared" si="58"/>
        <v>40670.208333333336</v>
      </c>
      <c r="T941" s="7">
        <f t="shared" si="59"/>
        <v>40687.208333333336</v>
      </c>
    </row>
    <row r="942" spans="1:20" x14ac:dyDescent="0.25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t="s">
        <v>46</v>
      </c>
      <c r="G942">
        <v>66</v>
      </c>
      <c r="H942" t="s">
        <v>14</v>
      </c>
      <c r="I942" t="s">
        <v>15</v>
      </c>
      <c r="J942">
        <v>1354341600</v>
      </c>
      <c r="K942">
        <v>1356242400</v>
      </c>
      <c r="L942" t="b">
        <v>0</v>
      </c>
      <c r="M942" t="b">
        <v>0</v>
      </c>
      <c r="N942" t="s">
        <v>27</v>
      </c>
      <c r="O942">
        <f t="shared" si="56"/>
        <v>62</v>
      </c>
      <c r="P942">
        <f t="shared" si="57"/>
        <v>9334.85</v>
      </c>
      <c r="Q942" t="s">
        <v>2039</v>
      </c>
      <c r="R942" t="s">
        <v>2040</v>
      </c>
      <c r="S942" s="7">
        <f t="shared" si="58"/>
        <v>41244.25</v>
      </c>
      <c r="T942" s="7">
        <f t="shared" si="59"/>
        <v>41266.25</v>
      </c>
    </row>
    <row r="943" spans="1:20" x14ac:dyDescent="0.25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t="s">
        <v>13</v>
      </c>
      <c r="G943">
        <v>78</v>
      </c>
      <c r="H943" t="s">
        <v>20</v>
      </c>
      <c r="I943" t="s">
        <v>21</v>
      </c>
      <c r="J943">
        <v>1294552800</v>
      </c>
      <c r="K943">
        <v>1297576800</v>
      </c>
      <c r="L943" t="b">
        <v>1</v>
      </c>
      <c r="M943" t="b">
        <v>0</v>
      </c>
      <c r="N943" t="s">
        <v>32</v>
      </c>
      <c r="O943">
        <f t="shared" si="56"/>
        <v>13</v>
      </c>
      <c r="P943">
        <f t="shared" si="57"/>
        <v>7198.72</v>
      </c>
      <c r="Q943" t="s">
        <v>2041</v>
      </c>
      <c r="R943" t="s">
        <v>2042</v>
      </c>
      <c r="S943" s="7">
        <f t="shared" si="58"/>
        <v>40552.25</v>
      </c>
      <c r="T943" s="7">
        <f t="shared" si="59"/>
        <v>40587.25</v>
      </c>
    </row>
    <row r="944" spans="1:20" x14ac:dyDescent="0.25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t="s">
        <v>13</v>
      </c>
      <c r="G944">
        <v>67</v>
      </c>
      <c r="H944" t="s">
        <v>25</v>
      </c>
      <c r="I944" t="s">
        <v>26</v>
      </c>
      <c r="J944">
        <v>1295935200</v>
      </c>
      <c r="K944">
        <v>1296194400</v>
      </c>
      <c r="L944" t="b">
        <v>0</v>
      </c>
      <c r="M944" t="b">
        <v>0</v>
      </c>
      <c r="N944" t="s">
        <v>32</v>
      </c>
      <c r="O944">
        <f t="shared" si="56"/>
        <v>65</v>
      </c>
      <c r="P944">
        <f t="shared" si="57"/>
        <v>9261.19</v>
      </c>
      <c r="Q944" t="s">
        <v>2041</v>
      </c>
      <c r="R944" t="s">
        <v>2042</v>
      </c>
      <c r="S944" s="7">
        <f t="shared" si="58"/>
        <v>40568.25</v>
      </c>
      <c r="T944" s="7">
        <f t="shared" si="59"/>
        <v>40571.25</v>
      </c>
    </row>
    <row r="945" spans="1:20" x14ac:dyDescent="0.25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>
        <v>1414558800</v>
      </c>
      <c r="L945" t="b">
        <v>0</v>
      </c>
      <c r="M945" t="b">
        <v>0</v>
      </c>
      <c r="N945" t="s">
        <v>16</v>
      </c>
      <c r="O945">
        <f t="shared" si="56"/>
        <v>160</v>
      </c>
      <c r="P945">
        <f t="shared" si="57"/>
        <v>10499.12</v>
      </c>
      <c r="Q945" t="s">
        <v>2035</v>
      </c>
      <c r="R945" t="s">
        <v>2036</v>
      </c>
      <c r="S945" s="7">
        <f t="shared" si="58"/>
        <v>41906.208333333336</v>
      </c>
      <c r="T945" s="7">
        <f t="shared" si="59"/>
        <v>41941.208333333336</v>
      </c>
    </row>
    <row r="946" spans="1:20" x14ac:dyDescent="0.25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t="s">
        <v>13</v>
      </c>
      <c r="G946">
        <v>263</v>
      </c>
      <c r="H946" t="s">
        <v>25</v>
      </c>
      <c r="I946" t="s">
        <v>26</v>
      </c>
      <c r="J946">
        <v>1486706400</v>
      </c>
      <c r="K946">
        <v>1488348000</v>
      </c>
      <c r="L946" t="b">
        <v>0</v>
      </c>
      <c r="M946" t="b">
        <v>0</v>
      </c>
      <c r="N946" t="s">
        <v>121</v>
      </c>
      <c r="O946">
        <f t="shared" si="56"/>
        <v>81</v>
      </c>
      <c r="P946">
        <f t="shared" si="57"/>
        <v>3095.82</v>
      </c>
      <c r="Q946" t="s">
        <v>2056</v>
      </c>
      <c r="R946" t="s">
        <v>2057</v>
      </c>
      <c r="S946" s="7">
        <f t="shared" si="58"/>
        <v>42776.25</v>
      </c>
      <c r="T946" s="7">
        <f t="shared" si="59"/>
        <v>42795.25</v>
      </c>
    </row>
    <row r="947" spans="1:20" x14ac:dyDescent="0.25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t="s">
        <v>13</v>
      </c>
      <c r="G947">
        <v>1691</v>
      </c>
      <c r="H947" t="s">
        <v>20</v>
      </c>
      <c r="I947" t="s">
        <v>21</v>
      </c>
      <c r="J947">
        <v>1333602000</v>
      </c>
      <c r="K947">
        <v>1334898000</v>
      </c>
      <c r="L947" t="b">
        <v>1</v>
      </c>
      <c r="M947" t="b">
        <v>0</v>
      </c>
      <c r="N947" t="s">
        <v>121</v>
      </c>
      <c r="O947">
        <f t="shared" si="56"/>
        <v>32</v>
      </c>
      <c r="P947">
        <f t="shared" si="57"/>
        <v>3300.12</v>
      </c>
      <c r="Q947" t="s">
        <v>2056</v>
      </c>
      <c r="R947" t="s">
        <v>2057</v>
      </c>
      <c r="S947" s="7">
        <f t="shared" si="58"/>
        <v>41004.208333333336</v>
      </c>
      <c r="T947" s="7">
        <f t="shared" si="59"/>
        <v>41019.208333333336</v>
      </c>
    </row>
    <row r="948" spans="1:20" ht="31.5" x14ac:dyDescent="0.25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t="s">
        <v>13</v>
      </c>
      <c r="G948">
        <v>181</v>
      </c>
      <c r="H948" t="s">
        <v>20</v>
      </c>
      <c r="I948" t="s">
        <v>21</v>
      </c>
      <c r="J948">
        <v>1308200400</v>
      </c>
      <c r="K948">
        <v>1308373200</v>
      </c>
      <c r="L948" t="b">
        <v>0</v>
      </c>
      <c r="M948" t="b">
        <v>0</v>
      </c>
      <c r="N948" t="s">
        <v>32</v>
      </c>
      <c r="O948">
        <f t="shared" si="56"/>
        <v>10</v>
      </c>
      <c r="P948">
        <f t="shared" si="57"/>
        <v>8418.7800000000007</v>
      </c>
      <c r="Q948" t="s">
        <v>2041</v>
      </c>
      <c r="R948" t="s">
        <v>2042</v>
      </c>
      <c r="S948" s="7">
        <f t="shared" si="58"/>
        <v>40710.208333333336</v>
      </c>
      <c r="T948" s="7">
        <f t="shared" si="59"/>
        <v>40712.208333333336</v>
      </c>
    </row>
    <row r="949" spans="1:20" x14ac:dyDescent="0.25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t="s">
        <v>13</v>
      </c>
      <c r="G949">
        <v>13</v>
      </c>
      <c r="H949" t="s">
        <v>20</v>
      </c>
      <c r="I949" t="s">
        <v>21</v>
      </c>
      <c r="J949">
        <v>1411707600</v>
      </c>
      <c r="K949">
        <v>1412312400</v>
      </c>
      <c r="L949" t="b">
        <v>0</v>
      </c>
      <c r="M949" t="b">
        <v>0</v>
      </c>
      <c r="N949" t="s">
        <v>32</v>
      </c>
      <c r="O949">
        <f t="shared" si="56"/>
        <v>27</v>
      </c>
      <c r="P949">
        <f t="shared" si="57"/>
        <v>7392.31</v>
      </c>
      <c r="Q949" t="s">
        <v>2041</v>
      </c>
      <c r="R949" t="s">
        <v>2042</v>
      </c>
      <c r="S949" s="7">
        <f t="shared" si="58"/>
        <v>41908.208333333336</v>
      </c>
      <c r="T949" s="7">
        <f t="shared" si="59"/>
        <v>41915.208333333336</v>
      </c>
    </row>
    <row r="950" spans="1:20" x14ac:dyDescent="0.25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t="s">
        <v>73</v>
      </c>
      <c r="G950">
        <v>160</v>
      </c>
      <c r="H950" t="s">
        <v>20</v>
      </c>
      <c r="I950" t="s">
        <v>21</v>
      </c>
      <c r="J950">
        <v>1418364000</v>
      </c>
      <c r="K950">
        <v>1419228000</v>
      </c>
      <c r="L950" t="b">
        <v>1</v>
      </c>
      <c r="M950" t="b">
        <v>1</v>
      </c>
      <c r="N950" t="s">
        <v>41</v>
      </c>
      <c r="O950">
        <f t="shared" si="56"/>
        <v>63</v>
      </c>
      <c r="P950">
        <f t="shared" si="57"/>
        <v>3698.75</v>
      </c>
      <c r="Q950" t="s">
        <v>2043</v>
      </c>
      <c r="R950" t="s">
        <v>2044</v>
      </c>
      <c r="S950" s="7">
        <f t="shared" si="58"/>
        <v>41985.25</v>
      </c>
      <c r="T950" s="7">
        <f t="shared" si="59"/>
        <v>41995.25</v>
      </c>
    </row>
    <row r="951" spans="1:20" ht="31.5" x14ac:dyDescent="0.25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>
        <v>1430974800</v>
      </c>
      <c r="L951" t="b">
        <v>0</v>
      </c>
      <c r="M951" t="b">
        <v>0</v>
      </c>
      <c r="N951" t="s">
        <v>27</v>
      </c>
      <c r="O951">
        <f t="shared" si="56"/>
        <v>161</v>
      </c>
      <c r="P951">
        <f t="shared" si="57"/>
        <v>4689.66</v>
      </c>
      <c r="Q951" t="s">
        <v>2039</v>
      </c>
      <c r="R951" t="s">
        <v>2040</v>
      </c>
      <c r="S951" s="7">
        <f t="shared" si="58"/>
        <v>42112.208333333328</v>
      </c>
      <c r="T951" s="7">
        <f t="shared" si="59"/>
        <v>42131.208333333328</v>
      </c>
    </row>
    <row r="952" spans="1:20" x14ac:dyDescent="0.25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t="s">
        <v>13</v>
      </c>
      <c r="G952">
        <v>1</v>
      </c>
      <c r="H952" t="s">
        <v>20</v>
      </c>
      <c r="I952" t="s">
        <v>21</v>
      </c>
      <c r="J952">
        <v>1555390800</v>
      </c>
      <c r="K952">
        <v>1555822800</v>
      </c>
      <c r="L952" t="b">
        <v>0</v>
      </c>
      <c r="M952" t="b">
        <v>1</v>
      </c>
      <c r="N952" t="s">
        <v>32</v>
      </c>
      <c r="O952">
        <f t="shared" si="56"/>
        <v>5</v>
      </c>
      <c r="P952">
        <f t="shared" si="57"/>
        <v>500</v>
      </c>
      <c r="Q952" t="s">
        <v>2041</v>
      </c>
      <c r="R952" t="s">
        <v>2042</v>
      </c>
      <c r="S952" s="7">
        <f t="shared" si="58"/>
        <v>43571.208333333328</v>
      </c>
      <c r="T952" s="7">
        <f t="shared" si="59"/>
        <v>43576.208333333328</v>
      </c>
    </row>
    <row r="953" spans="1:20" x14ac:dyDescent="0.25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>
        <v>1482818400</v>
      </c>
      <c r="L953" t="b">
        <v>0</v>
      </c>
      <c r="M953" t="b">
        <v>1</v>
      </c>
      <c r="N953" t="s">
        <v>22</v>
      </c>
      <c r="O953">
        <f t="shared" si="56"/>
        <v>1097</v>
      </c>
      <c r="P953">
        <f t="shared" si="57"/>
        <v>10202.44</v>
      </c>
      <c r="Q953" t="s">
        <v>2037</v>
      </c>
      <c r="R953" t="s">
        <v>2038</v>
      </c>
      <c r="S953" s="7">
        <f t="shared" si="58"/>
        <v>42730.25</v>
      </c>
      <c r="T953" s="7">
        <f t="shared" si="59"/>
        <v>42731.25</v>
      </c>
    </row>
    <row r="954" spans="1:20" x14ac:dyDescent="0.25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t="s">
        <v>73</v>
      </c>
      <c r="G954">
        <v>2266</v>
      </c>
      <c r="H954" t="s">
        <v>20</v>
      </c>
      <c r="I954" t="s">
        <v>21</v>
      </c>
      <c r="J954">
        <v>1470718800</v>
      </c>
      <c r="K954">
        <v>1471928400</v>
      </c>
      <c r="L954" t="b">
        <v>0</v>
      </c>
      <c r="M954" t="b">
        <v>0</v>
      </c>
      <c r="N954" t="s">
        <v>41</v>
      </c>
      <c r="O954">
        <f t="shared" si="56"/>
        <v>70</v>
      </c>
      <c r="P954">
        <f t="shared" si="57"/>
        <v>4500.75</v>
      </c>
      <c r="Q954" t="s">
        <v>2043</v>
      </c>
      <c r="R954" t="s">
        <v>2044</v>
      </c>
      <c r="S954" s="7">
        <f t="shared" si="58"/>
        <v>42591.208333333328</v>
      </c>
      <c r="T954" s="7">
        <f t="shared" si="59"/>
        <v>42605.208333333328</v>
      </c>
    </row>
    <row r="955" spans="1:20" ht="31.5" x14ac:dyDescent="0.25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t="s">
        <v>13</v>
      </c>
      <c r="G955">
        <v>21</v>
      </c>
      <c r="H955" t="s">
        <v>20</v>
      </c>
      <c r="I955" t="s">
        <v>21</v>
      </c>
      <c r="J955">
        <v>1450591200</v>
      </c>
      <c r="K955">
        <v>1453701600</v>
      </c>
      <c r="L955" t="b">
        <v>0</v>
      </c>
      <c r="M955" t="b">
        <v>1</v>
      </c>
      <c r="N955" t="s">
        <v>473</v>
      </c>
      <c r="O955">
        <f t="shared" si="56"/>
        <v>60</v>
      </c>
      <c r="P955">
        <f t="shared" si="57"/>
        <v>9428.57</v>
      </c>
      <c r="Q955" t="s">
        <v>2043</v>
      </c>
      <c r="R955" t="s">
        <v>2065</v>
      </c>
      <c r="S955" s="7">
        <f t="shared" si="58"/>
        <v>42358.25</v>
      </c>
      <c r="T955" s="7">
        <f t="shared" si="59"/>
        <v>42394.25</v>
      </c>
    </row>
    <row r="956" spans="1:20" x14ac:dyDescent="0.25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t="s">
        <v>19</v>
      </c>
      <c r="G956">
        <v>1548</v>
      </c>
      <c r="H956" t="s">
        <v>25</v>
      </c>
      <c r="I956" t="s">
        <v>26</v>
      </c>
      <c r="J956">
        <v>1348290000</v>
      </c>
      <c r="K956">
        <v>1350363600</v>
      </c>
      <c r="L956" t="b">
        <v>0</v>
      </c>
      <c r="M956" t="b">
        <v>0</v>
      </c>
      <c r="N956" t="s">
        <v>27</v>
      </c>
      <c r="O956">
        <f t="shared" si="56"/>
        <v>367</v>
      </c>
      <c r="P956">
        <f t="shared" si="57"/>
        <v>10102.33</v>
      </c>
      <c r="Q956" t="s">
        <v>2039</v>
      </c>
      <c r="R956" t="s">
        <v>2040</v>
      </c>
      <c r="S956" s="7">
        <f t="shared" si="58"/>
        <v>41174.208333333336</v>
      </c>
      <c r="T956" s="7">
        <f t="shared" si="59"/>
        <v>41198.208333333336</v>
      </c>
    </row>
    <row r="957" spans="1:20" ht="31.5" x14ac:dyDescent="0.25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>
        <v>1353996000</v>
      </c>
      <c r="L957" t="b">
        <v>0</v>
      </c>
      <c r="M957" t="b">
        <v>0</v>
      </c>
      <c r="N957" t="s">
        <v>32</v>
      </c>
      <c r="O957">
        <f t="shared" si="56"/>
        <v>1109</v>
      </c>
      <c r="P957">
        <f t="shared" si="57"/>
        <v>9703.75</v>
      </c>
      <c r="Q957" t="s">
        <v>2041</v>
      </c>
      <c r="R957" t="s">
        <v>2042</v>
      </c>
      <c r="S957" s="7">
        <f t="shared" si="58"/>
        <v>41238.25</v>
      </c>
      <c r="T957" s="7">
        <f t="shared" si="59"/>
        <v>41240.25</v>
      </c>
    </row>
    <row r="958" spans="1:20" x14ac:dyDescent="0.25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t="s">
        <v>13</v>
      </c>
      <c r="G958">
        <v>830</v>
      </c>
      <c r="H958" t="s">
        <v>20</v>
      </c>
      <c r="I958" t="s">
        <v>21</v>
      </c>
      <c r="J958">
        <v>1450764000</v>
      </c>
      <c r="K958">
        <v>1451109600</v>
      </c>
      <c r="L958" t="b">
        <v>0</v>
      </c>
      <c r="M958" t="b">
        <v>0</v>
      </c>
      <c r="N958" t="s">
        <v>473</v>
      </c>
      <c r="O958">
        <f t="shared" si="56"/>
        <v>19</v>
      </c>
      <c r="P958">
        <f t="shared" si="57"/>
        <v>4300.96</v>
      </c>
      <c r="Q958" t="s">
        <v>2043</v>
      </c>
      <c r="R958" t="s">
        <v>2065</v>
      </c>
      <c r="S958" s="7">
        <f t="shared" si="58"/>
        <v>42360.25</v>
      </c>
      <c r="T958" s="7">
        <f t="shared" si="59"/>
        <v>42364.25</v>
      </c>
    </row>
    <row r="959" spans="1:20" x14ac:dyDescent="0.25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>
        <v>1329631200</v>
      </c>
      <c r="L959" t="b">
        <v>0</v>
      </c>
      <c r="M959" t="b">
        <v>0</v>
      </c>
      <c r="N959" t="s">
        <v>32</v>
      </c>
      <c r="O959">
        <f t="shared" si="56"/>
        <v>127</v>
      </c>
      <c r="P959">
        <f t="shared" si="57"/>
        <v>9491.6</v>
      </c>
      <c r="Q959" t="s">
        <v>2041</v>
      </c>
      <c r="R959" t="s">
        <v>2042</v>
      </c>
      <c r="S959" s="7">
        <f t="shared" si="58"/>
        <v>40955.25</v>
      </c>
      <c r="T959" s="7">
        <f t="shared" si="59"/>
        <v>40958.25</v>
      </c>
    </row>
    <row r="960" spans="1:20" ht="31.5" x14ac:dyDescent="0.25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>
        <v>1278997200</v>
      </c>
      <c r="L960" t="b">
        <v>0</v>
      </c>
      <c r="M960" t="b">
        <v>0</v>
      </c>
      <c r="N960" t="s">
        <v>70</v>
      </c>
      <c r="O960">
        <f t="shared" si="56"/>
        <v>735</v>
      </c>
      <c r="P960">
        <f t="shared" si="57"/>
        <v>7215.18</v>
      </c>
      <c r="Q960" t="s">
        <v>2043</v>
      </c>
      <c r="R960" t="s">
        <v>2051</v>
      </c>
      <c r="S960" s="7">
        <f t="shared" si="58"/>
        <v>40350.208333333336</v>
      </c>
      <c r="T960" s="7">
        <f t="shared" si="59"/>
        <v>40372.208333333336</v>
      </c>
    </row>
    <row r="961" spans="1:20" x14ac:dyDescent="0.25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t="s">
        <v>13</v>
      </c>
      <c r="G961">
        <v>130</v>
      </c>
      <c r="H961" t="s">
        <v>20</v>
      </c>
      <c r="I961" t="s">
        <v>21</v>
      </c>
      <c r="J961">
        <v>1277701200</v>
      </c>
      <c r="K961">
        <v>1280120400</v>
      </c>
      <c r="L961" t="b">
        <v>0</v>
      </c>
      <c r="M961" t="b">
        <v>0</v>
      </c>
      <c r="N961" t="s">
        <v>205</v>
      </c>
      <c r="O961">
        <f t="shared" si="56"/>
        <v>5</v>
      </c>
      <c r="P961">
        <f t="shared" si="57"/>
        <v>5100.7700000000004</v>
      </c>
      <c r="Q961" t="s">
        <v>2049</v>
      </c>
      <c r="R961" t="s">
        <v>2061</v>
      </c>
      <c r="S961" s="7">
        <f t="shared" si="58"/>
        <v>40357.208333333336</v>
      </c>
      <c r="T961" s="7">
        <f t="shared" si="59"/>
        <v>40385.208333333336</v>
      </c>
    </row>
    <row r="962" spans="1:20" x14ac:dyDescent="0.25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t="s">
        <v>13</v>
      </c>
      <c r="G962">
        <v>55</v>
      </c>
      <c r="H962" t="s">
        <v>20</v>
      </c>
      <c r="I962" t="s">
        <v>21</v>
      </c>
      <c r="J962">
        <v>1454911200</v>
      </c>
      <c r="K962">
        <v>1458104400</v>
      </c>
      <c r="L962" t="b">
        <v>0</v>
      </c>
      <c r="M962" t="b">
        <v>0</v>
      </c>
      <c r="N962" t="s">
        <v>27</v>
      </c>
      <c r="O962">
        <f t="shared" si="56"/>
        <v>85</v>
      </c>
      <c r="P962">
        <f t="shared" si="57"/>
        <v>8505.4500000000007</v>
      </c>
      <c r="Q962" t="s">
        <v>2039</v>
      </c>
      <c r="R962" t="s">
        <v>2040</v>
      </c>
      <c r="S962" s="7">
        <f t="shared" si="58"/>
        <v>42408.25</v>
      </c>
      <c r="T962" s="7">
        <f t="shared" si="59"/>
        <v>42445.208333333328</v>
      </c>
    </row>
    <row r="963" spans="1:20" x14ac:dyDescent="0.25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>
        <v>1298268000</v>
      </c>
      <c r="L963" t="b">
        <v>0</v>
      </c>
      <c r="M963" t="b">
        <v>0</v>
      </c>
      <c r="N963" t="s">
        <v>205</v>
      </c>
      <c r="O963">
        <f t="shared" ref="O963:O1001" si="60">ROUND(SUM(E963/D963)*100,0)</f>
        <v>119</v>
      </c>
      <c r="P963">
        <f t="shared" ref="P963:P1001" si="61">ROUND(SUM(E963/G963)*100,2)</f>
        <v>4387.1000000000004</v>
      </c>
      <c r="Q963" t="s">
        <v>2049</v>
      </c>
      <c r="R963" t="s">
        <v>2061</v>
      </c>
      <c r="S963" s="7">
        <f t="shared" ref="S963:S1001" si="62">(((J963/60)/60)/24)+DATE(1970,1,1)</f>
        <v>40591.25</v>
      </c>
      <c r="T963" s="7">
        <f t="shared" ref="T963:T1001" si="63">(((K963/60)/60)/24)+DATE(1970,1,1)</f>
        <v>40595.25</v>
      </c>
    </row>
    <row r="964" spans="1:20" x14ac:dyDescent="0.25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>
        <v>1386223200</v>
      </c>
      <c r="L964" t="b">
        <v>0</v>
      </c>
      <c r="M964" t="b">
        <v>0</v>
      </c>
      <c r="N964" t="s">
        <v>16</v>
      </c>
      <c r="O964">
        <f t="shared" si="60"/>
        <v>296</v>
      </c>
      <c r="P964">
        <f t="shared" si="61"/>
        <v>4006.39</v>
      </c>
      <c r="Q964" t="s">
        <v>2035</v>
      </c>
      <c r="R964" t="s">
        <v>2036</v>
      </c>
      <c r="S964" s="7">
        <f t="shared" si="62"/>
        <v>41592.25</v>
      </c>
      <c r="T964" s="7">
        <f t="shared" si="63"/>
        <v>41613.25</v>
      </c>
    </row>
    <row r="965" spans="1:20" x14ac:dyDescent="0.25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t="s">
        <v>13</v>
      </c>
      <c r="G965">
        <v>114</v>
      </c>
      <c r="H965" t="s">
        <v>106</v>
      </c>
      <c r="I965" t="s">
        <v>107</v>
      </c>
      <c r="J965">
        <v>1299304800</v>
      </c>
      <c r="K965">
        <v>1299823200</v>
      </c>
      <c r="L965" t="b">
        <v>0</v>
      </c>
      <c r="M965" t="b">
        <v>1</v>
      </c>
      <c r="N965" t="s">
        <v>121</v>
      </c>
      <c r="O965">
        <f t="shared" si="60"/>
        <v>85</v>
      </c>
      <c r="P965">
        <f t="shared" si="61"/>
        <v>4383.33</v>
      </c>
      <c r="Q965" t="s">
        <v>2056</v>
      </c>
      <c r="R965" t="s">
        <v>2057</v>
      </c>
      <c r="S965" s="7">
        <f t="shared" si="62"/>
        <v>40607.25</v>
      </c>
      <c r="T965" s="7">
        <f t="shared" si="63"/>
        <v>40613.25</v>
      </c>
    </row>
    <row r="966" spans="1:20" x14ac:dyDescent="0.25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>
        <v>1431752400</v>
      </c>
      <c r="L966" t="b">
        <v>0</v>
      </c>
      <c r="M966" t="b">
        <v>0</v>
      </c>
      <c r="N966" t="s">
        <v>32</v>
      </c>
      <c r="O966">
        <f t="shared" si="60"/>
        <v>356</v>
      </c>
      <c r="P966">
        <f t="shared" si="61"/>
        <v>8492.9</v>
      </c>
      <c r="Q966" t="s">
        <v>2041</v>
      </c>
      <c r="R966" t="s">
        <v>2042</v>
      </c>
      <c r="S966" s="7">
        <f t="shared" si="62"/>
        <v>42135.208333333328</v>
      </c>
      <c r="T966" s="7">
        <f t="shared" si="63"/>
        <v>42140.208333333328</v>
      </c>
    </row>
    <row r="967" spans="1:20" x14ac:dyDescent="0.25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t="s">
        <v>19</v>
      </c>
      <c r="G967">
        <v>207</v>
      </c>
      <c r="H967" t="s">
        <v>39</v>
      </c>
      <c r="I967" t="s">
        <v>40</v>
      </c>
      <c r="J967">
        <v>1264399200</v>
      </c>
      <c r="K967">
        <v>1267855200</v>
      </c>
      <c r="L967" t="b">
        <v>0</v>
      </c>
      <c r="M967" t="b">
        <v>0</v>
      </c>
      <c r="N967" t="s">
        <v>22</v>
      </c>
      <c r="O967">
        <f t="shared" si="60"/>
        <v>386</v>
      </c>
      <c r="P967">
        <f t="shared" si="61"/>
        <v>4106.76</v>
      </c>
      <c r="Q967" t="s">
        <v>2037</v>
      </c>
      <c r="R967" t="s">
        <v>2038</v>
      </c>
      <c r="S967" s="7">
        <f t="shared" si="62"/>
        <v>40203.25</v>
      </c>
      <c r="T967" s="7">
        <f t="shared" si="63"/>
        <v>40243.25</v>
      </c>
    </row>
    <row r="968" spans="1:20" x14ac:dyDescent="0.25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>
        <v>1497675600</v>
      </c>
      <c r="L968" t="b">
        <v>0</v>
      </c>
      <c r="M968" t="b">
        <v>0</v>
      </c>
      <c r="N968" t="s">
        <v>32</v>
      </c>
      <c r="O968">
        <f t="shared" si="60"/>
        <v>792</v>
      </c>
      <c r="P968">
        <f t="shared" si="61"/>
        <v>5497.14</v>
      </c>
      <c r="Q968" t="s">
        <v>2041</v>
      </c>
      <c r="R968" t="s">
        <v>2042</v>
      </c>
      <c r="S968" s="7">
        <f t="shared" si="62"/>
        <v>42901.208333333328</v>
      </c>
      <c r="T968" s="7">
        <f t="shared" si="63"/>
        <v>42903.208333333328</v>
      </c>
    </row>
    <row r="969" spans="1:20" x14ac:dyDescent="0.25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>
        <v>1336885200</v>
      </c>
      <c r="L969" t="b">
        <v>0</v>
      </c>
      <c r="M969" t="b">
        <v>0</v>
      </c>
      <c r="N969" t="s">
        <v>318</v>
      </c>
      <c r="O969">
        <f t="shared" si="60"/>
        <v>137</v>
      </c>
      <c r="P969">
        <f t="shared" si="61"/>
        <v>7701.08</v>
      </c>
      <c r="Q969" t="s">
        <v>2037</v>
      </c>
      <c r="R969" t="s">
        <v>2064</v>
      </c>
      <c r="S969" s="7">
        <f t="shared" si="62"/>
        <v>41005.208333333336</v>
      </c>
      <c r="T969" s="7">
        <f t="shared" si="63"/>
        <v>41042.208333333336</v>
      </c>
    </row>
    <row r="970" spans="1:20" ht="31.5" x14ac:dyDescent="0.25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>
        <v>1295157600</v>
      </c>
      <c r="L970" t="b">
        <v>0</v>
      </c>
      <c r="M970" t="b">
        <v>0</v>
      </c>
      <c r="N970" t="s">
        <v>16</v>
      </c>
      <c r="O970">
        <f t="shared" si="60"/>
        <v>338</v>
      </c>
      <c r="P970">
        <f t="shared" si="61"/>
        <v>7120.18</v>
      </c>
      <c r="Q970" t="s">
        <v>2035</v>
      </c>
      <c r="R970" t="s">
        <v>2036</v>
      </c>
      <c r="S970" s="7">
        <f t="shared" si="62"/>
        <v>40544.25</v>
      </c>
      <c r="T970" s="7">
        <f t="shared" si="63"/>
        <v>40559.25</v>
      </c>
    </row>
    <row r="971" spans="1:20" x14ac:dyDescent="0.25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>
        <v>1577599200</v>
      </c>
      <c r="L971" t="b">
        <v>0</v>
      </c>
      <c r="M971" t="b">
        <v>0</v>
      </c>
      <c r="N971" t="s">
        <v>32</v>
      </c>
      <c r="O971">
        <f t="shared" si="60"/>
        <v>108</v>
      </c>
      <c r="P971">
        <f t="shared" si="61"/>
        <v>9193.5499999999993</v>
      </c>
      <c r="Q971" t="s">
        <v>2041</v>
      </c>
      <c r="R971" t="s">
        <v>2042</v>
      </c>
      <c r="S971" s="7">
        <f t="shared" si="62"/>
        <v>43821.25</v>
      </c>
      <c r="T971" s="7">
        <f t="shared" si="63"/>
        <v>43828.25</v>
      </c>
    </row>
    <row r="972" spans="1:20" ht="31.5" x14ac:dyDescent="0.25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t="s">
        <v>13</v>
      </c>
      <c r="G972">
        <v>594</v>
      </c>
      <c r="H972" t="s">
        <v>20</v>
      </c>
      <c r="I972" t="s">
        <v>21</v>
      </c>
      <c r="J972">
        <v>1304917200</v>
      </c>
      <c r="K972">
        <v>1305003600</v>
      </c>
      <c r="L972" t="b">
        <v>0</v>
      </c>
      <c r="M972" t="b">
        <v>0</v>
      </c>
      <c r="N972" t="s">
        <v>32</v>
      </c>
      <c r="O972">
        <f t="shared" si="60"/>
        <v>61</v>
      </c>
      <c r="P972">
        <f t="shared" si="61"/>
        <v>9706.9</v>
      </c>
      <c r="Q972" t="s">
        <v>2041</v>
      </c>
      <c r="R972" t="s">
        <v>2042</v>
      </c>
      <c r="S972" s="7">
        <f t="shared" si="62"/>
        <v>40672.208333333336</v>
      </c>
      <c r="T972" s="7">
        <f t="shared" si="63"/>
        <v>40673.208333333336</v>
      </c>
    </row>
    <row r="973" spans="1:20" x14ac:dyDescent="0.25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t="s">
        <v>13</v>
      </c>
      <c r="G973">
        <v>24</v>
      </c>
      <c r="H973" t="s">
        <v>20</v>
      </c>
      <c r="I973" t="s">
        <v>21</v>
      </c>
      <c r="J973">
        <v>1381208400</v>
      </c>
      <c r="K973">
        <v>1381726800</v>
      </c>
      <c r="L973" t="b">
        <v>0</v>
      </c>
      <c r="M973" t="b">
        <v>0</v>
      </c>
      <c r="N973" t="s">
        <v>268</v>
      </c>
      <c r="O973">
        <f t="shared" si="60"/>
        <v>28</v>
      </c>
      <c r="P973">
        <f t="shared" si="61"/>
        <v>5891.67</v>
      </c>
      <c r="Q973" t="s">
        <v>2043</v>
      </c>
      <c r="R973" t="s">
        <v>2062</v>
      </c>
      <c r="S973" s="7">
        <f t="shared" si="62"/>
        <v>41555.208333333336</v>
      </c>
      <c r="T973" s="7">
        <f t="shared" si="63"/>
        <v>41561.208333333336</v>
      </c>
    </row>
    <row r="974" spans="1:20" ht="31.5" x14ac:dyDescent="0.25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>
        <v>1402462800</v>
      </c>
      <c r="L974" t="b">
        <v>0</v>
      </c>
      <c r="M974" t="b">
        <v>1</v>
      </c>
      <c r="N974" t="s">
        <v>27</v>
      </c>
      <c r="O974">
        <f t="shared" si="60"/>
        <v>228</v>
      </c>
      <c r="P974">
        <f t="shared" si="61"/>
        <v>5801.55</v>
      </c>
      <c r="Q974" t="s">
        <v>2039</v>
      </c>
      <c r="R974" t="s">
        <v>2040</v>
      </c>
      <c r="S974" s="7">
        <f t="shared" si="62"/>
        <v>41792.208333333336</v>
      </c>
      <c r="T974" s="7">
        <f t="shared" si="63"/>
        <v>41801.208333333336</v>
      </c>
    </row>
    <row r="975" spans="1:20" x14ac:dyDescent="0.25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t="s">
        <v>13</v>
      </c>
      <c r="G975">
        <v>252</v>
      </c>
      <c r="H975" t="s">
        <v>20</v>
      </c>
      <c r="I975" t="s">
        <v>21</v>
      </c>
      <c r="J975">
        <v>1291960800</v>
      </c>
      <c r="K975">
        <v>1292133600</v>
      </c>
      <c r="L975" t="b">
        <v>0</v>
      </c>
      <c r="M975" t="b">
        <v>1</v>
      </c>
      <c r="N975" t="s">
        <v>32</v>
      </c>
      <c r="O975">
        <f t="shared" si="60"/>
        <v>22</v>
      </c>
      <c r="P975">
        <f t="shared" si="61"/>
        <v>10387.299999999999</v>
      </c>
      <c r="Q975" t="s">
        <v>2041</v>
      </c>
      <c r="R975" t="s">
        <v>2042</v>
      </c>
      <c r="S975" s="7">
        <f t="shared" si="62"/>
        <v>40522.25</v>
      </c>
      <c r="T975" s="7">
        <f t="shared" si="63"/>
        <v>40524.25</v>
      </c>
    </row>
    <row r="976" spans="1:20" x14ac:dyDescent="0.25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>
        <v>1368939600</v>
      </c>
      <c r="L976" t="b">
        <v>0</v>
      </c>
      <c r="M976" t="b">
        <v>0</v>
      </c>
      <c r="N976" t="s">
        <v>59</v>
      </c>
      <c r="O976">
        <f t="shared" si="60"/>
        <v>374</v>
      </c>
      <c r="P976">
        <f t="shared" si="61"/>
        <v>9346.8799999999992</v>
      </c>
      <c r="Q976" t="s">
        <v>2037</v>
      </c>
      <c r="R976" t="s">
        <v>2047</v>
      </c>
      <c r="S976" s="7">
        <f t="shared" si="62"/>
        <v>41412.208333333336</v>
      </c>
      <c r="T976" s="7">
        <f t="shared" si="63"/>
        <v>41413.208333333336</v>
      </c>
    </row>
    <row r="977" spans="1:20" x14ac:dyDescent="0.25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>
        <v>1452146400</v>
      </c>
      <c r="L977" t="b">
        <v>0</v>
      </c>
      <c r="M977" t="b">
        <v>1</v>
      </c>
      <c r="N977" t="s">
        <v>32</v>
      </c>
      <c r="O977">
        <f t="shared" si="60"/>
        <v>155</v>
      </c>
      <c r="P977">
        <f t="shared" si="61"/>
        <v>6197.04</v>
      </c>
      <c r="Q977" t="s">
        <v>2041</v>
      </c>
      <c r="R977" t="s">
        <v>2042</v>
      </c>
      <c r="S977" s="7">
        <f t="shared" si="62"/>
        <v>42337.25</v>
      </c>
      <c r="T977" s="7">
        <f t="shared" si="63"/>
        <v>42376.25</v>
      </c>
    </row>
    <row r="978" spans="1:20" ht="31.5" x14ac:dyDescent="0.25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>
        <v>1296712800</v>
      </c>
      <c r="L978" t="b">
        <v>0</v>
      </c>
      <c r="M978" t="b">
        <v>1</v>
      </c>
      <c r="N978" t="s">
        <v>32</v>
      </c>
      <c r="O978">
        <f t="shared" si="60"/>
        <v>322</v>
      </c>
      <c r="P978">
        <f t="shared" si="61"/>
        <v>9204.2900000000009</v>
      </c>
      <c r="Q978" t="s">
        <v>2041</v>
      </c>
      <c r="R978" t="s">
        <v>2042</v>
      </c>
      <c r="S978" s="7">
        <f t="shared" si="62"/>
        <v>40571.25</v>
      </c>
      <c r="T978" s="7">
        <f t="shared" si="63"/>
        <v>40577.25</v>
      </c>
    </row>
    <row r="979" spans="1:20" x14ac:dyDescent="0.25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t="s">
        <v>13</v>
      </c>
      <c r="G979">
        <v>67</v>
      </c>
      <c r="H979" t="s">
        <v>20</v>
      </c>
      <c r="I979" t="s">
        <v>21</v>
      </c>
      <c r="J979">
        <v>1517983200</v>
      </c>
      <c r="K979">
        <v>1520748000</v>
      </c>
      <c r="L979" t="b">
        <v>0</v>
      </c>
      <c r="M979" t="b">
        <v>0</v>
      </c>
      <c r="N979" t="s">
        <v>16</v>
      </c>
      <c r="O979">
        <f t="shared" si="60"/>
        <v>74</v>
      </c>
      <c r="P979">
        <f t="shared" si="61"/>
        <v>7726.87</v>
      </c>
      <c r="Q979" t="s">
        <v>2035</v>
      </c>
      <c r="R979" t="s">
        <v>2036</v>
      </c>
      <c r="S979" s="7">
        <f t="shared" si="62"/>
        <v>43138.25</v>
      </c>
      <c r="T979" s="7">
        <f t="shared" si="63"/>
        <v>43170.25</v>
      </c>
    </row>
    <row r="980" spans="1:20" x14ac:dyDescent="0.25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>
        <v>1480831200</v>
      </c>
      <c r="L980" t="b">
        <v>0</v>
      </c>
      <c r="M980" t="b">
        <v>0</v>
      </c>
      <c r="N980" t="s">
        <v>88</v>
      </c>
      <c r="O980">
        <f t="shared" si="60"/>
        <v>864</v>
      </c>
      <c r="P980">
        <f t="shared" si="61"/>
        <v>9392.39</v>
      </c>
      <c r="Q980" t="s">
        <v>2052</v>
      </c>
      <c r="R980" t="s">
        <v>2053</v>
      </c>
      <c r="S980" s="7">
        <f t="shared" si="62"/>
        <v>42686.25</v>
      </c>
      <c r="T980" s="7">
        <f t="shared" si="63"/>
        <v>42708.25</v>
      </c>
    </row>
    <row r="981" spans="1:20" x14ac:dyDescent="0.25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t="s">
        <v>19</v>
      </c>
      <c r="G981">
        <v>1015</v>
      </c>
      <c r="H981" t="s">
        <v>39</v>
      </c>
      <c r="I981" t="s">
        <v>40</v>
      </c>
      <c r="J981">
        <v>1426395600</v>
      </c>
      <c r="K981">
        <v>1426914000</v>
      </c>
      <c r="L981" t="b">
        <v>0</v>
      </c>
      <c r="M981" t="b">
        <v>0</v>
      </c>
      <c r="N981" t="s">
        <v>32</v>
      </c>
      <c r="O981">
        <f t="shared" si="60"/>
        <v>143</v>
      </c>
      <c r="P981">
        <f t="shared" si="61"/>
        <v>8496.9500000000007</v>
      </c>
      <c r="Q981" t="s">
        <v>2041</v>
      </c>
      <c r="R981" t="s">
        <v>2042</v>
      </c>
      <c r="S981" s="7">
        <f t="shared" si="62"/>
        <v>42078.208333333328</v>
      </c>
      <c r="T981" s="7">
        <f t="shared" si="63"/>
        <v>42084.208333333328</v>
      </c>
    </row>
    <row r="982" spans="1:20" x14ac:dyDescent="0.25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t="s">
        <v>13</v>
      </c>
      <c r="G982">
        <v>742</v>
      </c>
      <c r="H982" t="s">
        <v>20</v>
      </c>
      <c r="I982" t="s">
        <v>21</v>
      </c>
      <c r="J982">
        <v>1446181200</v>
      </c>
      <c r="K982">
        <v>1446616800</v>
      </c>
      <c r="L982" t="b">
        <v>1</v>
      </c>
      <c r="M982" t="b">
        <v>0</v>
      </c>
      <c r="N982" t="s">
        <v>67</v>
      </c>
      <c r="O982">
        <f t="shared" si="60"/>
        <v>40</v>
      </c>
      <c r="P982">
        <f t="shared" si="61"/>
        <v>10597.04</v>
      </c>
      <c r="Q982" t="s">
        <v>2049</v>
      </c>
      <c r="R982" t="s">
        <v>2050</v>
      </c>
      <c r="S982" s="7">
        <f t="shared" si="62"/>
        <v>42307.208333333328</v>
      </c>
      <c r="T982" s="7">
        <f t="shared" si="63"/>
        <v>42312.25</v>
      </c>
    </row>
    <row r="983" spans="1:20" x14ac:dyDescent="0.25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>
        <v>1517032800</v>
      </c>
      <c r="L983" t="b">
        <v>0</v>
      </c>
      <c r="M983" t="b">
        <v>0</v>
      </c>
      <c r="N983" t="s">
        <v>27</v>
      </c>
      <c r="O983">
        <f t="shared" si="60"/>
        <v>178</v>
      </c>
      <c r="P983">
        <f t="shared" si="61"/>
        <v>3696.9</v>
      </c>
      <c r="Q983" t="s">
        <v>2039</v>
      </c>
      <c r="R983" t="s">
        <v>2040</v>
      </c>
      <c r="S983" s="7">
        <f t="shared" si="62"/>
        <v>43094.25</v>
      </c>
      <c r="T983" s="7">
        <f t="shared" si="63"/>
        <v>43127.25</v>
      </c>
    </row>
    <row r="984" spans="1:20" x14ac:dyDescent="0.25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t="s">
        <v>13</v>
      </c>
      <c r="G984">
        <v>75</v>
      </c>
      <c r="H984" t="s">
        <v>20</v>
      </c>
      <c r="I984" t="s">
        <v>21</v>
      </c>
      <c r="J984">
        <v>1311051600</v>
      </c>
      <c r="K984">
        <v>1311224400</v>
      </c>
      <c r="L984" t="b">
        <v>0</v>
      </c>
      <c r="M984" t="b">
        <v>1</v>
      </c>
      <c r="N984" t="s">
        <v>41</v>
      </c>
      <c r="O984">
        <f t="shared" si="60"/>
        <v>85</v>
      </c>
      <c r="P984">
        <f t="shared" si="61"/>
        <v>8153.33</v>
      </c>
      <c r="Q984" t="s">
        <v>2043</v>
      </c>
      <c r="R984" t="s">
        <v>2044</v>
      </c>
      <c r="S984" s="7">
        <f t="shared" si="62"/>
        <v>40743.208333333336</v>
      </c>
      <c r="T984" s="7">
        <f t="shared" si="63"/>
        <v>40745.208333333336</v>
      </c>
    </row>
    <row r="985" spans="1:20" x14ac:dyDescent="0.25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>
        <v>1566190800</v>
      </c>
      <c r="L985" t="b">
        <v>0</v>
      </c>
      <c r="M985" t="b">
        <v>0</v>
      </c>
      <c r="N985" t="s">
        <v>41</v>
      </c>
      <c r="O985">
        <f t="shared" si="60"/>
        <v>146</v>
      </c>
      <c r="P985">
        <f t="shared" si="61"/>
        <v>8099.91</v>
      </c>
      <c r="Q985" t="s">
        <v>2043</v>
      </c>
      <c r="R985" t="s">
        <v>2044</v>
      </c>
      <c r="S985" s="7">
        <f t="shared" si="62"/>
        <v>43681.208333333328</v>
      </c>
      <c r="T985" s="7">
        <f t="shared" si="63"/>
        <v>43696.208333333328</v>
      </c>
    </row>
    <row r="986" spans="1:20" ht="31.5" x14ac:dyDescent="0.25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>
        <v>1570165200</v>
      </c>
      <c r="L986" t="b">
        <v>0</v>
      </c>
      <c r="M986" t="b">
        <v>0</v>
      </c>
      <c r="N986" t="s">
        <v>32</v>
      </c>
      <c r="O986">
        <f t="shared" si="60"/>
        <v>152</v>
      </c>
      <c r="P986">
        <f t="shared" si="61"/>
        <v>2601.0500000000002</v>
      </c>
      <c r="Q986" t="s">
        <v>2041</v>
      </c>
      <c r="R986" t="s">
        <v>2042</v>
      </c>
      <c r="S986" s="7">
        <f t="shared" si="62"/>
        <v>43716.208333333328</v>
      </c>
      <c r="T986" s="7">
        <f t="shared" si="63"/>
        <v>43742.208333333328</v>
      </c>
    </row>
    <row r="987" spans="1:20" x14ac:dyDescent="0.25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t="s">
        <v>13</v>
      </c>
      <c r="G987">
        <v>4405</v>
      </c>
      <c r="H987" t="s">
        <v>20</v>
      </c>
      <c r="I987" t="s">
        <v>21</v>
      </c>
      <c r="J987">
        <v>1386309600</v>
      </c>
      <c r="K987">
        <v>1388556000</v>
      </c>
      <c r="L987" t="b">
        <v>0</v>
      </c>
      <c r="M987" t="b">
        <v>1</v>
      </c>
      <c r="N987" t="s">
        <v>22</v>
      </c>
      <c r="O987">
        <f t="shared" si="60"/>
        <v>67</v>
      </c>
      <c r="P987">
        <f t="shared" si="61"/>
        <v>2599.84</v>
      </c>
      <c r="Q987" t="s">
        <v>2037</v>
      </c>
      <c r="R987" t="s">
        <v>2038</v>
      </c>
      <c r="S987" s="7">
        <f t="shared" si="62"/>
        <v>41614.25</v>
      </c>
      <c r="T987" s="7">
        <f t="shared" si="63"/>
        <v>41640.25</v>
      </c>
    </row>
    <row r="988" spans="1:20" x14ac:dyDescent="0.25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t="s">
        <v>13</v>
      </c>
      <c r="G988">
        <v>92</v>
      </c>
      <c r="H988" t="s">
        <v>20</v>
      </c>
      <c r="I988" t="s">
        <v>21</v>
      </c>
      <c r="J988">
        <v>1301979600</v>
      </c>
      <c r="K988">
        <v>1303189200</v>
      </c>
      <c r="L988" t="b">
        <v>0</v>
      </c>
      <c r="M988" t="b">
        <v>0</v>
      </c>
      <c r="N988" t="s">
        <v>22</v>
      </c>
      <c r="O988">
        <f t="shared" si="60"/>
        <v>40</v>
      </c>
      <c r="P988">
        <f t="shared" si="61"/>
        <v>3417.39</v>
      </c>
      <c r="Q988" t="s">
        <v>2037</v>
      </c>
      <c r="R988" t="s">
        <v>2038</v>
      </c>
      <c r="S988" s="7">
        <f t="shared" si="62"/>
        <v>40638.208333333336</v>
      </c>
      <c r="T988" s="7">
        <f t="shared" si="63"/>
        <v>40652.208333333336</v>
      </c>
    </row>
    <row r="989" spans="1:20" x14ac:dyDescent="0.25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>
        <v>1494478800</v>
      </c>
      <c r="L989" t="b">
        <v>0</v>
      </c>
      <c r="M989" t="b">
        <v>0</v>
      </c>
      <c r="N989" t="s">
        <v>41</v>
      </c>
      <c r="O989">
        <f t="shared" si="60"/>
        <v>217</v>
      </c>
      <c r="P989">
        <f t="shared" si="61"/>
        <v>2800.21</v>
      </c>
      <c r="Q989" t="s">
        <v>2043</v>
      </c>
      <c r="R989" t="s">
        <v>2044</v>
      </c>
      <c r="S989" s="7">
        <f t="shared" si="62"/>
        <v>42852.208333333328</v>
      </c>
      <c r="T989" s="7">
        <f t="shared" si="63"/>
        <v>42866.208333333328</v>
      </c>
    </row>
    <row r="990" spans="1:20" x14ac:dyDescent="0.25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t="s">
        <v>13</v>
      </c>
      <c r="G990">
        <v>64</v>
      </c>
      <c r="H990" t="s">
        <v>20</v>
      </c>
      <c r="I990" t="s">
        <v>21</v>
      </c>
      <c r="J990">
        <v>1478930400</v>
      </c>
      <c r="K990">
        <v>1480744800</v>
      </c>
      <c r="L990" t="b">
        <v>0</v>
      </c>
      <c r="M990" t="b">
        <v>0</v>
      </c>
      <c r="N990" t="s">
        <v>132</v>
      </c>
      <c r="O990">
        <f t="shared" si="60"/>
        <v>52</v>
      </c>
      <c r="P990">
        <f t="shared" si="61"/>
        <v>7654.69</v>
      </c>
      <c r="Q990" t="s">
        <v>2049</v>
      </c>
      <c r="R990" t="s">
        <v>2058</v>
      </c>
      <c r="S990" s="7">
        <f t="shared" si="62"/>
        <v>42686.25</v>
      </c>
      <c r="T990" s="7">
        <f t="shared" si="63"/>
        <v>42707.25</v>
      </c>
    </row>
    <row r="991" spans="1:20" x14ac:dyDescent="0.25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>
        <v>1555822800</v>
      </c>
      <c r="L991" t="b">
        <v>0</v>
      </c>
      <c r="M991" t="b">
        <v>0</v>
      </c>
      <c r="N991" t="s">
        <v>205</v>
      </c>
      <c r="O991">
        <f t="shared" si="60"/>
        <v>500</v>
      </c>
      <c r="P991">
        <f t="shared" si="61"/>
        <v>5305.31</v>
      </c>
      <c r="Q991" t="s">
        <v>2049</v>
      </c>
      <c r="R991" t="s">
        <v>2061</v>
      </c>
      <c r="S991" s="7">
        <f t="shared" si="62"/>
        <v>43571.208333333328</v>
      </c>
      <c r="T991" s="7">
        <f t="shared" si="63"/>
        <v>43576.208333333328</v>
      </c>
    </row>
    <row r="992" spans="1:20" x14ac:dyDescent="0.25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t="s">
        <v>13</v>
      </c>
      <c r="G992">
        <v>64</v>
      </c>
      <c r="H992" t="s">
        <v>20</v>
      </c>
      <c r="I992" t="s">
        <v>21</v>
      </c>
      <c r="J992">
        <v>1456984800</v>
      </c>
      <c r="K992">
        <v>1458882000</v>
      </c>
      <c r="L992" t="b">
        <v>0</v>
      </c>
      <c r="M992" t="b">
        <v>1</v>
      </c>
      <c r="N992" t="s">
        <v>52</v>
      </c>
      <c r="O992">
        <f t="shared" si="60"/>
        <v>88</v>
      </c>
      <c r="P992">
        <f t="shared" si="61"/>
        <v>10685.94</v>
      </c>
      <c r="Q992" t="s">
        <v>2043</v>
      </c>
      <c r="R992" t="s">
        <v>2046</v>
      </c>
      <c r="S992" s="7">
        <f t="shared" si="62"/>
        <v>42432.25</v>
      </c>
      <c r="T992" s="7">
        <f t="shared" si="63"/>
        <v>42454.208333333328</v>
      </c>
    </row>
    <row r="993" spans="1:20" x14ac:dyDescent="0.25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>
        <v>1411966800</v>
      </c>
      <c r="L993" t="b">
        <v>0</v>
      </c>
      <c r="M993" t="b">
        <v>1</v>
      </c>
      <c r="N993" t="s">
        <v>22</v>
      </c>
      <c r="O993">
        <f t="shared" si="60"/>
        <v>113</v>
      </c>
      <c r="P993">
        <f t="shared" si="61"/>
        <v>4602.07</v>
      </c>
      <c r="Q993" t="s">
        <v>2037</v>
      </c>
      <c r="R993" t="s">
        <v>2038</v>
      </c>
      <c r="S993" s="7">
        <f t="shared" si="62"/>
        <v>41907.208333333336</v>
      </c>
      <c r="T993" s="7">
        <f t="shared" si="63"/>
        <v>41911.208333333336</v>
      </c>
    </row>
    <row r="994" spans="1:20" x14ac:dyDescent="0.25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>
        <v>1526878800</v>
      </c>
      <c r="L994" t="b">
        <v>0</v>
      </c>
      <c r="M994" t="b">
        <v>1</v>
      </c>
      <c r="N994" t="s">
        <v>52</v>
      </c>
      <c r="O994">
        <f t="shared" si="60"/>
        <v>427</v>
      </c>
      <c r="P994">
        <f t="shared" si="61"/>
        <v>10017.42</v>
      </c>
      <c r="Q994" t="s">
        <v>2043</v>
      </c>
      <c r="R994" t="s">
        <v>2046</v>
      </c>
      <c r="S994" s="7">
        <f t="shared" si="62"/>
        <v>43227.208333333328</v>
      </c>
      <c r="T994" s="7">
        <f t="shared" si="63"/>
        <v>43241.208333333328</v>
      </c>
    </row>
    <row r="995" spans="1:20" x14ac:dyDescent="0.25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t="s">
        <v>73</v>
      </c>
      <c r="G995">
        <v>75</v>
      </c>
      <c r="H995" t="s">
        <v>106</v>
      </c>
      <c r="I995" t="s">
        <v>107</v>
      </c>
      <c r="J995">
        <v>1450936800</v>
      </c>
      <c r="K995">
        <v>1452405600</v>
      </c>
      <c r="L995" t="b">
        <v>0</v>
      </c>
      <c r="M995" t="b">
        <v>1</v>
      </c>
      <c r="N995" t="s">
        <v>121</v>
      </c>
      <c r="O995">
        <f t="shared" si="60"/>
        <v>78</v>
      </c>
      <c r="P995">
        <f t="shared" si="61"/>
        <v>10144</v>
      </c>
      <c r="Q995" t="s">
        <v>2056</v>
      </c>
      <c r="R995" t="s">
        <v>2057</v>
      </c>
      <c r="S995" s="7">
        <f t="shared" si="62"/>
        <v>42362.25</v>
      </c>
      <c r="T995" s="7">
        <f t="shared" si="63"/>
        <v>42379.25</v>
      </c>
    </row>
    <row r="996" spans="1:20" x14ac:dyDescent="0.25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t="s">
        <v>13</v>
      </c>
      <c r="G996">
        <v>842</v>
      </c>
      <c r="H996" t="s">
        <v>20</v>
      </c>
      <c r="I996" t="s">
        <v>21</v>
      </c>
      <c r="J996">
        <v>1413522000</v>
      </c>
      <c r="K996">
        <v>1414040400</v>
      </c>
      <c r="L996" t="b">
        <v>0</v>
      </c>
      <c r="M996" t="b">
        <v>1</v>
      </c>
      <c r="N996" t="s">
        <v>205</v>
      </c>
      <c r="O996">
        <f t="shared" si="60"/>
        <v>52</v>
      </c>
      <c r="P996">
        <f t="shared" si="61"/>
        <v>8797.27</v>
      </c>
      <c r="Q996" t="s">
        <v>2049</v>
      </c>
      <c r="R996" t="s">
        <v>2061</v>
      </c>
      <c r="S996" s="7">
        <f t="shared" si="62"/>
        <v>41929.208333333336</v>
      </c>
      <c r="T996" s="7">
        <f t="shared" si="63"/>
        <v>41935.208333333336</v>
      </c>
    </row>
    <row r="997" spans="1:20" x14ac:dyDescent="0.25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>
        <v>1543816800</v>
      </c>
      <c r="L997" t="b">
        <v>0</v>
      </c>
      <c r="M997" t="b">
        <v>1</v>
      </c>
      <c r="N997" t="s">
        <v>16</v>
      </c>
      <c r="O997">
        <f t="shared" si="60"/>
        <v>157</v>
      </c>
      <c r="P997">
        <f t="shared" si="61"/>
        <v>7499.56</v>
      </c>
      <c r="Q997" t="s">
        <v>2035</v>
      </c>
      <c r="R997" t="s">
        <v>2036</v>
      </c>
      <c r="S997" s="7">
        <f t="shared" si="62"/>
        <v>43408.208333333328</v>
      </c>
      <c r="T997" s="7">
        <f t="shared" si="63"/>
        <v>43437.25</v>
      </c>
    </row>
    <row r="998" spans="1:20" ht="31.5" x14ac:dyDescent="0.25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t="s">
        <v>13</v>
      </c>
      <c r="G998">
        <v>112</v>
      </c>
      <c r="H998" t="s">
        <v>20</v>
      </c>
      <c r="I998" t="s">
        <v>21</v>
      </c>
      <c r="J998">
        <v>1357106400</v>
      </c>
      <c r="K998">
        <v>1359698400</v>
      </c>
      <c r="L998" t="b">
        <v>0</v>
      </c>
      <c r="M998" t="b">
        <v>0</v>
      </c>
      <c r="N998" t="s">
        <v>32</v>
      </c>
      <c r="O998">
        <f t="shared" si="60"/>
        <v>73</v>
      </c>
      <c r="P998">
        <f t="shared" si="61"/>
        <v>4298.21</v>
      </c>
      <c r="Q998" t="s">
        <v>2041</v>
      </c>
      <c r="R998" t="s">
        <v>2042</v>
      </c>
      <c r="S998" s="7">
        <f t="shared" si="62"/>
        <v>41276.25</v>
      </c>
      <c r="T998" s="7">
        <f t="shared" si="63"/>
        <v>41306.25</v>
      </c>
    </row>
    <row r="999" spans="1:20" x14ac:dyDescent="0.25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t="s">
        <v>73</v>
      </c>
      <c r="G999">
        <v>139</v>
      </c>
      <c r="H999" t="s">
        <v>106</v>
      </c>
      <c r="I999" t="s">
        <v>107</v>
      </c>
      <c r="J999">
        <v>1390197600</v>
      </c>
      <c r="K999">
        <v>1390629600</v>
      </c>
      <c r="L999" t="b">
        <v>0</v>
      </c>
      <c r="M999" t="b">
        <v>0</v>
      </c>
      <c r="N999" t="s">
        <v>32</v>
      </c>
      <c r="O999">
        <f t="shared" si="60"/>
        <v>61</v>
      </c>
      <c r="P999">
        <f t="shared" si="61"/>
        <v>3311.51</v>
      </c>
      <c r="Q999" t="s">
        <v>2041</v>
      </c>
      <c r="R999" t="s">
        <v>2042</v>
      </c>
      <c r="S999" s="7">
        <f t="shared" si="62"/>
        <v>41659.25</v>
      </c>
      <c r="T999" s="7">
        <f t="shared" si="63"/>
        <v>41664.25</v>
      </c>
    </row>
    <row r="1000" spans="1:20" x14ac:dyDescent="0.25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t="s">
        <v>13</v>
      </c>
      <c r="G1000">
        <v>374</v>
      </c>
      <c r="H1000" t="s">
        <v>20</v>
      </c>
      <c r="I1000" t="s">
        <v>21</v>
      </c>
      <c r="J1000">
        <v>1265868000</v>
      </c>
      <c r="K1000">
        <v>1267077600</v>
      </c>
      <c r="L1000" t="b">
        <v>0</v>
      </c>
      <c r="M1000" t="b">
        <v>1</v>
      </c>
      <c r="N1000" t="s">
        <v>59</v>
      </c>
      <c r="O1000">
        <f t="shared" si="60"/>
        <v>57</v>
      </c>
      <c r="P1000">
        <f t="shared" si="61"/>
        <v>10113.1</v>
      </c>
      <c r="Q1000" t="s">
        <v>2037</v>
      </c>
      <c r="R1000" t="s">
        <v>2047</v>
      </c>
      <c r="S1000" s="7">
        <f t="shared" si="62"/>
        <v>40220.25</v>
      </c>
      <c r="T1000" s="7">
        <f t="shared" si="63"/>
        <v>40234.25</v>
      </c>
    </row>
    <row r="1001" spans="1:20" x14ac:dyDescent="0.25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t="s">
        <v>73</v>
      </c>
      <c r="G1001">
        <v>1122</v>
      </c>
      <c r="H1001" t="s">
        <v>20</v>
      </c>
      <c r="I1001" t="s">
        <v>21</v>
      </c>
      <c r="J1001">
        <v>1467176400</v>
      </c>
      <c r="K1001">
        <v>1467781200</v>
      </c>
      <c r="L1001" t="b">
        <v>0</v>
      </c>
      <c r="M1001" t="b">
        <v>0</v>
      </c>
      <c r="N1001" t="s">
        <v>16</v>
      </c>
      <c r="O1001">
        <f t="shared" si="60"/>
        <v>57</v>
      </c>
      <c r="P1001">
        <f t="shared" si="61"/>
        <v>5598.84</v>
      </c>
      <c r="Q1001" t="s">
        <v>2035</v>
      </c>
      <c r="R1001" t="s">
        <v>2036</v>
      </c>
      <c r="S1001" s="7">
        <f t="shared" si="62"/>
        <v>42550.208333333328</v>
      </c>
      <c r="T1001" s="7">
        <f t="shared" si="63"/>
        <v>42557.208333333328</v>
      </c>
    </row>
  </sheetData>
  <conditionalFormatting sqref="F1:F1001">
    <cfRule type="containsText" dxfId="11" priority="18" operator="containsText" text="successful">
      <formula>NOT(ISERROR(SEARCH("successful",F1)))</formula>
    </cfRule>
    <cfRule type="containsText" dxfId="10" priority="19" operator="containsText" text="failed">
      <formula>NOT(ISERROR(SEARCH("failed",F1)))</formula>
    </cfRule>
    <cfRule type="colorScale" priority="20">
      <colorScale>
        <cfvo type="formula" val="&quot;failed&quot;"/>
        <cfvo type="formula" val="&quot;canceled&quot;"/>
        <cfvo type="formula" val="&quot;successful&quot;"/>
        <color rgb="FFFF7128"/>
        <color theme="4"/>
        <color theme="9"/>
      </colorScale>
    </cfRule>
  </conditionalFormatting>
  <conditionalFormatting sqref="F2:F1001">
    <cfRule type="containsText" dxfId="9" priority="16" operator="containsText" text="live">
      <formula>NOT(ISERROR(SEARCH("live",F2)))</formula>
    </cfRule>
    <cfRule type="containsText" dxfId="8" priority="17" operator="containsText" text="canceled">
      <formula>NOT(ISERROR(SEARCH("canceled",F2)))</formula>
    </cfRule>
    <cfRule type="colorScale" priority="21">
      <colorScale>
        <cfvo type="min"/>
        <cfvo type="max"/>
        <color rgb="FFFF7128"/>
        <color theme="9"/>
      </colorScale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F8696B"/>
        <color theme="9"/>
        <color theme="8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1875-DD38-42D8-A937-D17CD84DDF35}">
  <dimension ref="A1:H13"/>
  <sheetViews>
    <sheetView zoomScale="70" zoomScaleNormal="70" workbookViewId="0">
      <selection activeCell="B2" sqref="B2"/>
    </sheetView>
  </sheetViews>
  <sheetFormatPr defaultRowHeight="15.75" x14ac:dyDescent="0.25"/>
  <cols>
    <col min="1" max="1" width="27.25" customWidth="1"/>
    <col min="2" max="2" width="16.875" customWidth="1"/>
    <col min="3" max="3" width="14" customWidth="1"/>
    <col min="4" max="4" width="16" customWidth="1"/>
    <col min="5" max="5" width="12.125" customWidth="1"/>
    <col min="6" max="6" width="19.625" customWidth="1"/>
    <col min="7" max="7" width="17.875" customWidth="1"/>
    <col min="8" max="8" width="21.875" customWidth="1"/>
  </cols>
  <sheetData>
    <row r="1" spans="1:8" x14ac:dyDescent="0.25">
      <c r="A1" s="8" t="s">
        <v>2089</v>
      </c>
      <c r="B1" s="8" t="s">
        <v>2090</v>
      </c>
      <c r="C1" s="8" t="s">
        <v>2091</v>
      </c>
      <c r="D1" s="8" t="s">
        <v>2092</v>
      </c>
      <c r="E1" s="8" t="s">
        <v>2093</v>
      </c>
      <c r="F1" s="8" t="s">
        <v>2094</v>
      </c>
      <c r="G1" s="8" t="s">
        <v>2095</v>
      </c>
      <c r="H1" s="8" t="s">
        <v>2096</v>
      </c>
    </row>
    <row r="2" spans="1:8" x14ac:dyDescent="0.25">
      <c r="A2" t="s">
        <v>2108</v>
      </c>
      <c r="B2">
        <f>COUNTIFS(Crowdfunding!F2:F1001,"successful",Crowdfunding!D2:D1001,"&lt;1000")</f>
        <v>30</v>
      </c>
      <c r="C2">
        <f>COUNTIFS(Crowdfunding!F2:F1001,"failed",Crowdfunding!D2:D1001,"&lt;1000")</f>
        <v>19</v>
      </c>
      <c r="D2">
        <f>COUNTIFS(Crowdfunding!F2:F1001,"canceled",Crowdfunding!D2:D1001,"&lt;1000")</f>
        <v>1</v>
      </c>
      <c r="E2">
        <f>SUM(B2,C2,D2)</f>
        <v>50</v>
      </c>
      <c r="F2" s="9">
        <f>(SUM(B2/E2))</f>
        <v>0.6</v>
      </c>
      <c r="G2" s="9">
        <f>SUM(C2/E2)</f>
        <v>0.38</v>
      </c>
      <c r="H2" s="9">
        <f>SUM(D2/E2)</f>
        <v>0.02</v>
      </c>
    </row>
    <row r="3" spans="1:8" x14ac:dyDescent="0.25">
      <c r="A3" t="s">
        <v>2097</v>
      </c>
      <c r="B3">
        <f>COUNTIFS(Crowdfunding!F2:F1001,"successful",Crowdfunding!D2:D1001,"&lt;=4999",Crowdfunding!D2:D1001,"&gt;=1000")</f>
        <v>191</v>
      </c>
      <c r="C3">
        <f>COUNTIFS(Crowdfunding!F2:F1001,"failed",Crowdfunding!D2:D1001,"&lt;=4999",Crowdfunding!D2:D1001,"&gt;=1000")</f>
        <v>38</v>
      </c>
      <c r="D3">
        <f>COUNTIFS(Crowdfunding!F2:F1001,"canceled",Crowdfunding!D2:D1001,"&lt;=4999",Crowdfunding!D2:D1001,"&gt;=1000")</f>
        <v>2</v>
      </c>
      <c r="E3">
        <f t="shared" ref="E3:E13" si="0">SUM(B3,C3,D3)</f>
        <v>231</v>
      </c>
      <c r="F3" s="9">
        <f t="shared" ref="F3:F13" si="1">(SUM(B3/E3))</f>
        <v>0.82683982683982682</v>
      </c>
      <c r="G3" s="9">
        <f t="shared" ref="G3:G13" si="2">SUM(C3/E3)</f>
        <v>0.16450216450216451</v>
      </c>
      <c r="H3" s="9">
        <f t="shared" ref="H3:H13" si="3">SUM(D3/E3)</f>
        <v>8.658008658008658E-3</v>
      </c>
    </row>
    <row r="4" spans="1:8" x14ac:dyDescent="0.25">
      <c r="A4" t="s">
        <v>2098</v>
      </c>
      <c r="B4">
        <f>COUNTIFS(Crowdfunding!F2:F1001,"successful",Crowdfunding!D2:D1001,"&lt;=9999",Crowdfunding!D2:D1001,"&gt;=5000")</f>
        <v>164</v>
      </c>
      <c r="C4">
        <f>COUNTIFS(Crowdfunding!F2:F1001,"failed",Crowdfunding!D2:D1001,"&lt;=9999",Crowdfunding!D2:D1001,"&gt;=5000")</f>
        <v>126</v>
      </c>
      <c r="D4">
        <f>COUNTIFS(Crowdfunding!F2:F1001,"canceled",Crowdfunding!D2:D1001,"&lt;=9999",Crowdfunding!D2:D1001,"&gt;=5000")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2099</v>
      </c>
      <c r="B5">
        <f>COUNTIFS(Crowdfunding!F2:F1001,"successful",Crowdfunding!D2:D1001,"&lt;=14999",Crowdfunding!D2:D1001,"&gt;=10000")</f>
        <v>4</v>
      </c>
      <c r="C5">
        <f>COUNTIFS(Crowdfunding!F2:F1001,"failed",Crowdfunding!D2:D1001,"&lt;=14999",Crowdfunding!D2:D1001,"&gt;=10000")</f>
        <v>5</v>
      </c>
      <c r="D5">
        <f>COUNTIFS(Crowdfunding!F2:F1001,"canceled",Crowdfunding!D2:D1001,"&lt;=14999",Crowdfunding!D2:D1001,"&gt;=10000")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2100</v>
      </c>
      <c r="B6">
        <f>COUNTIFS(Crowdfunding!F2:F1001,"successful",Crowdfunding!D2:D1001,"&lt;=19999",Crowdfunding!D2:D1001,"&gt;=15000")</f>
        <v>10</v>
      </c>
      <c r="C6">
        <f>COUNTIFS(Crowdfunding!F2:F1001,"failed",Crowdfunding!D2:D1001,"&lt;=19999",Crowdfunding!D2:D1001,"&gt;=15000")</f>
        <v>0</v>
      </c>
      <c r="D6">
        <f>COUNTIFS(Crowdfunding!F2:F1001,"canceled",Crowdfunding!D2:D1001,"&lt;=19999",Crowdfunding!D2:D1001,"&gt;=15000")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2101</v>
      </c>
      <c r="B7">
        <f>COUNTIFS(Crowdfunding!F2:F1001,"successful",Crowdfunding!D2:D1001,"&lt;=24999",Crowdfunding!D2:D1001,"&gt;=20000")</f>
        <v>7</v>
      </c>
      <c r="C7">
        <f>COUNTIFS(Crowdfunding!F2:F1001,"failed",Crowdfunding!D2:D1001,"&lt;=24999",Crowdfunding!D2:D1001,"&gt;=20000")</f>
        <v>0</v>
      </c>
      <c r="D7">
        <f>COUNTIFS(Crowdfunding!F2:F1001,"canceled",Crowdfunding!D2:D1001,"&lt;=24999",Crowdfunding!D2:D1001,"&gt;=20000")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2102</v>
      </c>
      <c r="B8">
        <f>COUNTIFS(Crowdfunding!F2:F1001,"successful",Crowdfunding!D2:D1001,"&lt;=29999",Crowdfunding!D2:D1001,"&gt;=25000")</f>
        <v>11</v>
      </c>
      <c r="C8">
        <f>COUNTIFS(Crowdfunding!F2:F1001,"failed",Crowdfunding!D2:D1001,"&lt;=29999",Crowdfunding!D2:D1001,"&gt;=25000")</f>
        <v>3</v>
      </c>
      <c r="D8">
        <f>COUNTIFS(Crowdfunding!F2:F1001,"canceled",Crowdfunding!D2:D1001,"&lt;=29999",Crowdfunding!D2:D1001,"&gt;=25000")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2103</v>
      </c>
      <c r="B9">
        <f>COUNTIFS(Crowdfunding!F2:F1001,"successful",Crowdfunding!D2:D1001,"&lt;=34999",Crowdfunding!D2:D1001,"&gt;=30000")</f>
        <v>7</v>
      </c>
      <c r="C9">
        <f>COUNTIFS(Crowdfunding!F2:F1001,"failed",Crowdfunding!D2:D1001,"&lt;=34999",Crowdfunding!D2:D1001,"&gt;=30000")</f>
        <v>0</v>
      </c>
      <c r="D9">
        <f>COUNTIFS(Crowdfunding!F2:F1001,"canceled",Crowdfunding!D2:D1001,"&lt;=34999",Crowdfunding!D2:D1001,"&gt;=30000")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2104</v>
      </c>
      <c r="B10">
        <f>COUNTIFS(Crowdfunding!F2:F1001,"successful",Crowdfunding!D2:D1001,"&lt;=39999",Crowdfunding!D2:D1001,"&gt;=35000")</f>
        <v>8</v>
      </c>
      <c r="C10">
        <f>COUNTIFS(Crowdfunding!F2:F1001,"failed",Crowdfunding!D2:D1001,"&lt;=39999",Crowdfunding!D2:D1001,"&gt;=35000")</f>
        <v>3</v>
      </c>
      <c r="D10">
        <f>COUNTIFS(Crowdfunding!F2:F1001,"canceled",Crowdfunding!D2:D1001,"&lt;=39999",Crowdfunding!D2:D1001,"&gt;=35000")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2105</v>
      </c>
      <c r="B11">
        <f>COUNTIFS(Crowdfunding!F2:F1001,"successful",Crowdfunding!D2:D1001,"&lt;=44999",Crowdfunding!D2:D1001,"&gt;=40000")</f>
        <v>11</v>
      </c>
      <c r="C11">
        <f>COUNTIFS(Crowdfunding!F2:F1001,"failed",Crowdfunding!D2:D1001,"&lt;=44999",Crowdfunding!D2:D1001,"&gt;=40000")</f>
        <v>3</v>
      </c>
      <c r="D11">
        <f>COUNTIFS(Crowdfunding!F2:F1001,"canceled",Crowdfunding!D2:D1001,"&lt;=44999",Crowdfunding!D2:D1001,"&gt;=40000")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2106</v>
      </c>
      <c r="B12">
        <f>COUNTIFS(Crowdfunding!F2:F1001,"successful",Crowdfunding!D2:D1001,"&lt;=49999",Crowdfunding!D2:D1001,"&gt;=45000")</f>
        <v>8</v>
      </c>
      <c r="C12">
        <f>COUNTIFS(Crowdfunding!F2:F1001,"failed",Crowdfunding!D2:D1001,"&lt;=49999",Crowdfunding!D2:D1001,"&gt;=45000")</f>
        <v>3</v>
      </c>
      <c r="D12">
        <f>COUNTIFS(Crowdfunding!F2:F1001,"canceled",Crowdfunding!D2:D1001,"&lt;=49999",Crowdfunding!D2:D1001,"&gt;=45000")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2107</v>
      </c>
      <c r="B13">
        <f>COUNTIFS(Crowdfunding!F2:F1001,"successful",Crowdfunding!D2:D1001,"&gt;=50000")</f>
        <v>114</v>
      </c>
      <c r="C13">
        <f>COUNTIFS(Crowdfunding!F2:F1001,"failed",Crowdfunding!D2:D1001,"&gt;=50000")</f>
        <v>163</v>
      </c>
      <c r="D13">
        <f>COUNTIFS(Crowdfunding!F2:F1001,"canceled",Crowdfunding!D2:D1001,"&gt;=50000")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DF0E-DD43-49F5-9C2A-617C65E14B30}">
  <dimension ref="A1:L566"/>
  <sheetViews>
    <sheetView tabSelected="1" workbookViewId="0">
      <selection activeCell="H13" sqref="H13"/>
    </sheetView>
  </sheetViews>
  <sheetFormatPr defaultRowHeight="15.75" x14ac:dyDescent="0.25"/>
  <cols>
    <col min="2" max="2" width="14.375" customWidth="1"/>
    <col min="5" max="5" width="15.75" customWidth="1"/>
    <col min="7" max="7" width="19.25" customWidth="1"/>
    <col min="8" max="8" width="15.875" customWidth="1"/>
    <col min="12" max="12" width="18.25" customWidth="1"/>
  </cols>
  <sheetData>
    <row r="1" spans="1:12" x14ac:dyDescent="0.25">
      <c r="A1" s="8" t="s">
        <v>2109</v>
      </c>
      <c r="B1" s="8" t="s">
        <v>4</v>
      </c>
      <c r="C1" s="8"/>
      <c r="D1" s="8" t="s">
        <v>2109</v>
      </c>
      <c r="E1" s="8" t="s">
        <v>4</v>
      </c>
      <c r="G1" s="8" t="s">
        <v>2110</v>
      </c>
      <c r="H1" s="8" t="s">
        <v>2111</v>
      </c>
      <c r="I1" s="8"/>
      <c r="J1" s="8"/>
      <c r="K1" s="8"/>
      <c r="L1" s="8"/>
    </row>
    <row r="2" spans="1:12" x14ac:dyDescent="0.25">
      <c r="A2" t="s">
        <v>19</v>
      </c>
      <c r="B2">
        <v>158</v>
      </c>
      <c r="D2" t="s">
        <v>13</v>
      </c>
      <c r="E2">
        <v>24</v>
      </c>
      <c r="G2">
        <f>AVERAGE(B2:B566)</f>
        <v>851.14690265486729</v>
      </c>
      <c r="H2">
        <f>AVERAGE(E2:E362)</f>
        <v>589.13573407202216</v>
      </c>
    </row>
    <row r="3" spans="1:12" x14ac:dyDescent="0.25">
      <c r="A3" t="s">
        <v>19</v>
      </c>
      <c r="B3">
        <v>1425</v>
      </c>
      <c r="D3" t="s">
        <v>13</v>
      </c>
      <c r="E3">
        <v>53</v>
      </c>
      <c r="G3" s="8" t="s">
        <v>2112</v>
      </c>
      <c r="H3" s="8" t="s">
        <v>2113</v>
      </c>
    </row>
    <row r="4" spans="1:12" x14ac:dyDescent="0.25">
      <c r="A4" t="s">
        <v>19</v>
      </c>
      <c r="B4">
        <v>174</v>
      </c>
      <c r="D4" t="s">
        <v>13</v>
      </c>
      <c r="E4">
        <v>18</v>
      </c>
      <c r="G4">
        <f>MEDIAN(B2:B566)</f>
        <v>201</v>
      </c>
      <c r="H4">
        <f>MEDIAN(E2:E362)</f>
        <v>115</v>
      </c>
    </row>
    <row r="5" spans="1:12" x14ac:dyDescent="0.25">
      <c r="A5" t="s">
        <v>19</v>
      </c>
      <c r="B5">
        <v>227</v>
      </c>
      <c r="D5" t="s">
        <v>13</v>
      </c>
      <c r="E5">
        <v>44</v>
      </c>
      <c r="G5" s="8" t="s">
        <v>2114</v>
      </c>
      <c r="H5" s="8" t="s">
        <v>2115</v>
      </c>
    </row>
    <row r="6" spans="1:12" x14ac:dyDescent="0.25">
      <c r="A6" t="s">
        <v>19</v>
      </c>
      <c r="B6">
        <v>220</v>
      </c>
      <c r="D6" t="s">
        <v>13</v>
      </c>
      <c r="E6">
        <v>27</v>
      </c>
      <c r="G6">
        <f>MIN(B2:B566)</f>
        <v>16</v>
      </c>
      <c r="H6">
        <f>MIN(E2:E362)</f>
        <v>0</v>
      </c>
    </row>
    <row r="7" spans="1:12" x14ac:dyDescent="0.25">
      <c r="A7" t="s">
        <v>19</v>
      </c>
      <c r="B7">
        <v>98</v>
      </c>
      <c r="D7" t="s">
        <v>13</v>
      </c>
      <c r="E7">
        <v>55</v>
      </c>
      <c r="G7" s="8" t="s">
        <v>2116</v>
      </c>
      <c r="H7" s="8" t="s">
        <v>2117</v>
      </c>
    </row>
    <row r="8" spans="1:12" x14ac:dyDescent="0.25">
      <c r="A8" t="s">
        <v>19</v>
      </c>
      <c r="B8">
        <v>100</v>
      </c>
      <c r="D8" t="s">
        <v>13</v>
      </c>
      <c r="E8">
        <v>200</v>
      </c>
      <c r="G8">
        <f>MAX(B2:B566)</f>
        <v>7295</v>
      </c>
      <c r="H8">
        <f>MAX(E2:E362)</f>
        <v>6080</v>
      </c>
    </row>
    <row r="9" spans="1:12" x14ac:dyDescent="0.25">
      <c r="A9" t="s">
        <v>19</v>
      </c>
      <c r="B9">
        <v>1249</v>
      </c>
      <c r="D9" t="s">
        <v>13</v>
      </c>
      <c r="E9">
        <v>452</v>
      </c>
      <c r="G9" s="8" t="s">
        <v>2118</v>
      </c>
      <c r="H9" s="8" t="s">
        <v>2119</v>
      </c>
    </row>
    <row r="10" spans="1:12" x14ac:dyDescent="0.25">
      <c r="A10" t="s">
        <v>19</v>
      </c>
      <c r="B10">
        <v>1396</v>
      </c>
      <c r="D10" t="s">
        <v>13</v>
      </c>
      <c r="E10">
        <v>674</v>
      </c>
      <c r="G10">
        <f>_xlfn.VAR.P(B2:B566)</f>
        <v>1603373.7324019109</v>
      </c>
      <c r="H10">
        <f>_xlfn.VAR.P(E2:E362)</f>
        <v>927525.40816905943</v>
      </c>
    </row>
    <row r="11" spans="1:12" x14ac:dyDescent="0.25">
      <c r="A11" t="s">
        <v>19</v>
      </c>
      <c r="B11">
        <v>890</v>
      </c>
      <c r="D11" t="s">
        <v>13</v>
      </c>
      <c r="E11">
        <v>558</v>
      </c>
      <c r="G11" s="8" t="s">
        <v>2120</v>
      </c>
      <c r="H11" s="8" t="s">
        <v>2121</v>
      </c>
    </row>
    <row r="12" spans="1:12" x14ac:dyDescent="0.25">
      <c r="A12" t="s">
        <v>19</v>
      </c>
      <c r="B12">
        <v>142</v>
      </c>
      <c r="D12" t="s">
        <v>13</v>
      </c>
      <c r="E12">
        <v>15</v>
      </c>
      <c r="G12">
        <f>_xlfn.STDEV.P(B2:B566)</f>
        <v>1266.2439466397898</v>
      </c>
      <c r="H12">
        <f>_xlfn.STDEV.P(E2:E362)</f>
        <v>963.08120538667947</v>
      </c>
    </row>
    <row r="13" spans="1:12" x14ac:dyDescent="0.25">
      <c r="A13" t="s">
        <v>19</v>
      </c>
      <c r="B13">
        <v>2673</v>
      </c>
      <c r="D13" t="s">
        <v>13</v>
      </c>
      <c r="E13">
        <v>2307</v>
      </c>
    </row>
    <row r="14" spans="1:12" x14ac:dyDescent="0.25">
      <c r="A14" t="s">
        <v>19</v>
      </c>
      <c r="B14">
        <v>163</v>
      </c>
      <c r="D14" t="s">
        <v>13</v>
      </c>
      <c r="E14">
        <v>88</v>
      </c>
    </row>
    <row r="15" spans="1:12" x14ac:dyDescent="0.25">
      <c r="A15" t="s">
        <v>19</v>
      </c>
      <c r="B15">
        <v>2220</v>
      </c>
      <c r="D15" t="s">
        <v>13</v>
      </c>
      <c r="E15">
        <v>48</v>
      </c>
    </row>
    <row r="16" spans="1:12" x14ac:dyDescent="0.25">
      <c r="A16" t="s">
        <v>19</v>
      </c>
      <c r="B16">
        <v>1606</v>
      </c>
      <c r="D16" t="s">
        <v>13</v>
      </c>
      <c r="E16">
        <v>1</v>
      </c>
    </row>
    <row r="17" spans="1:5" x14ac:dyDescent="0.25">
      <c r="A17" t="s">
        <v>19</v>
      </c>
      <c r="B17">
        <v>129</v>
      </c>
      <c r="D17" t="s">
        <v>13</v>
      </c>
      <c r="E17">
        <v>1467</v>
      </c>
    </row>
    <row r="18" spans="1:5" x14ac:dyDescent="0.25">
      <c r="A18" t="s">
        <v>19</v>
      </c>
      <c r="B18">
        <v>226</v>
      </c>
      <c r="D18" t="s">
        <v>13</v>
      </c>
      <c r="E18">
        <v>75</v>
      </c>
    </row>
    <row r="19" spans="1:5" x14ac:dyDescent="0.25">
      <c r="A19" t="s">
        <v>19</v>
      </c>
      <c r="B19">
        <v>5419</v>
      </c>
      <c r="D19" t="s">
        <v>13</v>
      </c>
      <c r="E19">
        <v>120</v>
      </c>
    </row>
    <row r="20" spans="1:5" x14ac:dyDescent="0.25">
      <c r="A20" t="s">
        <v>19</v>
      </c>
      <c r="B20">
        <v>165</v>
      </c>
      <c r="D20" t="s">
        <v>13</v>
      </c>
      <c r="E20">
        <v>2253</v>
      </c>
    </row>
    <row r="21" spans="1:5" x14ac:dyDescent="0.25">
      <c r="A21" t="s">
        <v>19</v>
      </c>
      <c r="B21">
        <v>1965</v>
      </c>
      <c r="D21" t="s">
        <v>13</v>
      </c>
      <c r="E21">
        <v>5</v>
      </c>
    </row>
    <row r="22" spans="1:5" x14ac:dyDescent="0.25">
      <c r="A22" t="s">
        <v>19</v>
      </c>
      <c r="B22">
        <v>16</v>
      </c>
      <c r="D22" t="s">
        <v>13</v>
      </c>
      <c r="E22">
        <v>38</v>
      </c>
    </row>
    <row r="23" spans="1:5" x14ac:dyDescent="0.25">
      <c r="A23" t="s">
        <v>19</v>
      </c>
      <c r="B23">
        <v>107</v>
      </c>
      <c r="D23" t="s">
        <v>13</v>
      </c>
      <c r="E23">
        <v>12</v>
      </c>
    </row>
    <row r="24" spans="1:5" x14ac:dyDescent="0.25">
      <c r="A24" t="s">
        <v>19</v>
      </c>
      <c r="B24">
        <v>134</v>
      </c>
      <c r="D24" t="s">
        <v>13</v>
      </c>
      <c r="E24">
        <v>1684</v>
      </c>
    </row>
    <row r="25" spans="1:5" x14ac:dyDescent="0.25">
      <c r="A25" t="s">
        <v>19</v>
      </c>
      <c r="B25">
        <v>198</v>
      </c>
      <c r="D25" t="s">
        <v>13</v>
      </c>
      <c r="E25">
        <v>56</v>
      </c>
    </row>
    <row r="26" spans="1:5" x14ac:dyDescent="0.25">
      <c r="A26" t="s">
        <v>19</v>
      </c>
      <c r="B26">
        <v>111</v>
      </c>
      <c r="D26" t="s">
        <v>13</v>
      </c>
      <c r="E26">
        <v>838</v>
      </c>
    </row>
    <row r="27" spans="1:5" x14ac:dyDescent="0.25">
      <c r="A27" t="s">
        <v>19</v>
      </c>
      <c r="B27">
        <v>222</v>
      </c>
      <c r="D27" t="s">
        <v>13</v>
      </c>
      <c r="E27">
        <v>1000</v>
      </c>
    </row>
    <row r="28" spans="1:5" x14ac:dyDescent="0.25">
      <c r="A28" t="s">
        <v>19</v>
      </c>
      <c r="B28">
        <v>6212</v>
      </c>
      <c r="D28" t="s">
        <v>13</v>
      </c>
      <c r="E28">
        <v>1482</v>
      </c>
    </row>
    <row r="29" spans="1:5" x14ac:dyDescent="0.25">
      <c r="A29" t="s">
        <v>19</v>
      </c>
      <c r="B29">
        <v>98</v>
      </c>
      <c r="D29" t="s">
        <v>13</v>
      </c>
      <c r="E29">
        <v>106</v>
      </c>
    </row>
    <row r="30" spans="1:5" x14ac:dyDescent="0.25">
      <c r="A30" t="s">
        <v>19</v>
      </c>
      <c r="B30">
        <v>92</v>
      </c>
      <c r="D30" t="s">
        <v>13</v>
      </c>
      <c r="E30">
        <v>679</v>
      </c>
    </row>
    <row r="31" spans="1:5" x14ac:dyDescent="0.25">
      <c r="A31" t="s">
        <v>19</v>
      </c>
      <c r="B31">
        <v>149</v>
      </c>
      <c r="D31" t="s">
        <v>13</v>
      </c>
      <c r="E31">
        <v>1220</v>
      </c>
    </row>
    <row r="32" spans="1:5" x14ac:dyDescent="0.25">
      <c r="A32" t="s">
        <v>19</v>
      </c>
      <c r="B32">
        <v>2431</v>
      </c>
      <c r="D32" t="s">
        <v>13</v>
      </c>
      <c r="E32">
        <v>1</v>
      </c>
    </row>
    <row r="33" spans="1:5" x14ac:dyDescent="0.25">
      <c r="A33" t="s">
        <v>19</v>
      </c>
      <c r="B33">
        <v>303</v>
      </c>
      <c r="D33" t="s">
        <v>13</v>
      </c>
      <c r="E33">
        <v>37</v>
      </c>
    </row>
    <row r="34" spans="1:5" x14ac:dyDescent="0.25">
      <c r="A34" t="s">
        <v>19</v>
      </c>
      <c r="B34">
        <v>209</v>
      </c>
      <c r="D34" t="s">
        <v>13</v>
      </c>
      <c r="E34">
        <v>60</v>
      </c>
    </row>
    <row r="35" spans="1:5" x14ac:dyDescent="0.25">
      <c r="A35" t="s">
        <v>19</v>
      </c>
      <c r="B35">
        <v>131</v>
      </c>
      <c r="D35" t="s">
        <v>13</v>
      </c>
      <c r="E35">
        <v>296</v>
      </c>
    </row>
    <row r="36" spans="1:5" x14ac:dyDescent="0.25">
      <c r="A36" t="s">
        <v>19</v>
      </c>
      <c r="B36">
        <v>164</v>
      </c>
      <c r="D36" t="s">
        <v>13</v>
      </c>
      <c r="E36">
        <v>3304</v>
      </c>
    </row>
    <row r="37" spans="1:5" x14ac:dyDescent="0.25">
      <c r="A37" t="s">
        <v>19</v>
      </c>
      <c r="B37">
        <v>201</v>
      </c>
      <c r="D37" t="s">
        <v>13</v>
      </c>
      <c r="E37">
        <v>73</v>
      </c>
    </row>
    <row r="38" spans="1:5" x14ac:dyDescent="0.25">
      <c r="A38" t="s">
        <v>19</v>
      </c>
      <c r="B38">
        <v>211</v>
      </c>
      <c r="D38" t="s">
        <v>13</v>
      </c>
      <c r="E38">
        <v>3387</v>
      </c>
    </row>
    <row r="39" spans="1:5" x14ac:dyDescent="0.25">
      <c r="A39" t="s">
        <v>19</v>
      </c>
      <c r="B39">
        <v>128</v>
      </c>
      <c r="D39" t="s">
        <v>13</v>
      </c>
      <c r="E39">
        <v>662</v>
      </c>
    </row>
    <row r="40" spans="1:5" x14ac:dyDescent="0.25">
      <c r="A40" t="s">
        <v>19</v>
      </c>
      <c r="B40">
        <v>1600</v>
      </c>
      <c r="D40" t="s">
        <v>13</v>
      </c>
      <c r="E40">
        <v>774</v>
      </c>
    </row>
    <row r="41" spans="1:5" x14ac:dyDescent="0.25">
      <c r="A41" t="s">
        <v>19</v>
      </c>
      <c r="B41">
        <v>249</v>
      </c>
      <c r="D41" t="s">
        <v>13</v>
      </c>
      <c r="E41">
        <v>672</v>
      </c>
    </row>
    <row r="42" spans="1:5" x14ac:dyDescent="0.25">
      <c r="A42" t="s">
        <v>19</v>
      </c>
      <c r="B42">
        <v>236</v>
      </c>
      <c r="D42" t="s">
        <v>13</v>
      </c>
      <c r="E42">
        <v>940</v>
      </c>
    </row>
    <row r="43" spans="1:5" x14ac:dyDescent="0.25">
      <c r="A43" t="s">
        <v>19</v>
      </c>
      <c r="B43">
        <v>4065</v>
      </c>
      <c r="D43" t="s">
        <v>13</v>
      </c>
      <c r="E43">
        <v>117</v>
      </c>
    </row>
    <row r="44" spans="1:5" x14ac:dyDescent="0.25">
      <c r="A44" t="s">
        <v>19</v>
      </c>
      <c r="B44">
        <v>246</v>
      </c>
      <c r="D44" t="s">
        <v>13</v>
      </c>
      <c r="E44">
        <v>115</v>
      </c>
    </row>
    <row r="45" spans="1:5" x14ac:dyDescent="0.25">
      <c r="A45" t="s">
        <v>19</v>
      </c>
      <c r="B45">
        <v>2475</v>
      </c>
      <c r="D45" t="s">
        <v>13</v>
      </c>
      <c r="E45">
        <v>326</v>
      </c>
    </row>
    <row r="46" spans="1:5" x14ac:dyDescent="0.25">
      <c r="A46" t="s">
        <v>19</v>
      </c>
      <c r="B46">
        <v>76</v>
      </c>
      <c r="D46" t="s">
        <v>13</v>
      </c>
      <c r="E46">
        <v>1</v>
      </c>
    </row>
    <row r="47" spans="1:5" x14ac:dyDescent="0.25">
      <c r="A47" t="s">
        <v>19</v>
      </c>
      <c r="B47">
        <v>54</v>
      </c>
      <c r="D47" t="s">
        <v>13</v>
      </c>
      <c r="E47">
        <v>1467</v>
      </c>
    </row>
    <row r="48" spans="1:5" x14ac:dyDescent="0.25">
      <c r="A48" t="s">
        <v>19</v>
      </c>
      <c r="B48">
        <v>88</v>
      </c>
      <c r="D48" t="s">
        <v>13</v>
      </c>
      <c r="E48">
        <v>5681</v>
      </c>
    </row>
    <row r="49" spans="1:5" x14ac:dyDescent="0.25">
      <c r="A49" t="s">
        <v>19</v>
      </c>
      <c r="B49">
        <v>85</v>
      </c>
      <c r="D49" t="s">
        <v>13</v>
      </c>
      <c r="E49">
        <v>1059</v>
      </c>
    </row>
    <row r="50" spans="1:5" x14ac:dyDescent="0.25">
      <c r="A50" t="s">
        <v>19</v>
      </c>
      <c r="B50">
        <v>170</v>
      </c>
      <c r="D50" t="s">
        <v>13</v>
      </c>
      <c r="E50">
        <v>1194</v>
      </c>
    </row>
    <row r="51" spans="1:5" x14ac:dyDescent="0.25">
      <c r="A51" t="s">
        <v>19</v>
      </c>
      <c r="B51">
        <v>330</v>
      </c>
      <c r="D51" t="s">
        <v>13</v>
      </c>
      <c r="E51">
        <v>30</v>
      </c>
    </row>
    <row r="52" spans="1:5" x14ac:dyDescent="0.25">
      <c r="A52" t="s">
        <v>19</v>
      </c>
      <c r="B52">
        <v>127</v>
      </c>
      <c r="D52" t="s">
        <v>13</v>
      </c>
      <c r="E52">
        <v>75</v>
      </c>
    </row>
    <row r="53" spans="1:5" x14ac:dyDescent="0.25">
      <c r="A53" t="s">
        <v>19</v>
      </c>
      <c r="B53">
        <v>411</v>
      </c>
      <c r="D53" t="s">
        <v>13</v>
      </c>
      <c r="E53">
        <v>955</v>
      </c>
    </row>
    <row r="54" spans="1:5" x14ac:dyDescent="0.25">
      <c r="A54" t="s">
        <v>19</v>
      </c>
      <c r="B54">
        <v>180</v>
      </c>
      <c r="D54" t="s">
        <v>13</v>
      </c>
      <c r="E54">
        <v>67</v>
      </c>
    </row>
    <row r="55" spans="1:5" x14ac:dyDescent="0.25">
      <c r="A55" t="s">
        <v>19</v>
      </c>
      <c r="B55">
        <v>374</v>
      </c>
      <c r="D55" t="s">
        <v>13</v>
      </c>
      <c r="E55">
        <v>5</v>
      </c>
    </row>
    <row r="56" spans="1:5" x14ac:dyDescent="0.25">
      <c r="A56" t="s">
        <v>19</v>
      </c>
      <c r="B56">
        <v>71</v>
      </c>
      <c r="D56" t="s">
        <v>13</v>
      </c>
      <c r="E56">
        <v>26</v>
      </c>
    </row>
    <row r="57" spans="1:5" x14ac:dyDescent="0.25">
      <c r="A57" t="s">
        <v>19</v>
      </c>
      <c r="B57">
        <v>203</v>
      </c>
      <c r="D57" t="s">
        <v>13</v>
      </c>
      <c r="E57">
        <v>1130</v>
      </c>
    </row>
    <row r="58" spans="1:5" x14ac:dyDescent="0.25">
      <c r="A58" t="s">
        <v>19</v>
      </c>
      <c r="B58">
        <v>113</v>
      </c>
      <c r="D58" t="s">
        <v>13</v>
      </c>
      <c r="E58">
        <v>782</v>
      </c>
    </row>
    <row r="59" spans="1:5" x14ac:dyDescent="0.25">
      <c r="A59" t="s">
        <v>19</v>
      </c>
      <c r="B59">
        <v>96</v>
      </c>
      <c r="D59" t="s">
        <v>13</v>
      </c>
      <c r="E59">
        <v>210</v>
      </c>
    </row>
    <row r="60" spans="1:5" x14ac:dyDescent="0.25">
      <c r="A60" t="s">
        <v>19</v>
      </c>
      <c r="B60">
        <v>498</v>
      </c>
      <c r="D60" t="s">
        <v>13</v>
      </c>
      <c r="E60">
        <v>136</v>
      </c>
    </row>
    <row r="61" spans="1:5" x14ac:dyDescent="0.25">
      <c r="A61" t="s">
        <v>19</v>
      </c>
      <c r="B61">
        <v>180</v>
      </c>
      <c r="D61" t="s">
        <v>13</v>
      </c>
      <c r="E61">
        <v>86</v>
      </c>
    </row>
    <row r="62" spans="1:5" x14ac:dyDescent="0.25">
      <c r="A62" t="s">
        <v>19</v>
      </c>
      <c r="B62">
        <v>27</v>
      </c>
      <c r="D62" t="s">
        <v>13</v>
      </c>
      <c r="E62">
        <v>19</v>
      </c>
    </row>
    <row r="63" spans="1:5" x14ac:dyDescent="0.25">
      <c r="A63" t="s">
        <v>19</v>
      </c>
      <c r="B63">
        <v>2331</v>
      </c>
      <c r="D63" t="s">
        <v>13</v>
      </c>
      <c r="E63">
        <v>886</v>
      </c>
    </row>
    <row r="64" spans="1:5" x14ac:dyDescent="0.25">
      <c r="A64" t="s">
        <v>19</v>
      </c>
      <c r="B64">
        <v>113</v>
      </c>
      <c r="D64" t="s">
        <v>13</v>
      </c>
      <c r="E64">
        <v>35</v>
      </c>
    </row>
    <row r="65" spans="1:5" x14ac:dyDescent="0.25">
      <c r="A65" t="s">
        <v>19</v>
      </c>
      <c r="B65">
        <v>164</v>
      </c>
      <c r="D65" t="s">
        <v>13</v>
      </c>
      <c r="E65">
        <v>24</v>
      </c>
    </row>
    <row r="66" spans="1:5" x14ac:dyDescent="0.25">
      <c r="A66" t="s">
        <v>19</v>
      </c>
      <c r="B66">
        <v>164</v>
      </c>
      <c r="D66" t="s">
        <v>13</v>
      </c>
      <c r="E66">
        <v>86</v>
      </c>
    </row>
    <row r="67" spans="1:5" x14ac:dyDescent="0.25">
      <c r="A67" t="s">
        <v>19</v>
      </c>
      <c r="B67">
        <v>336</v>
      </c>
      <c r="D67" t="s">
        <v>13</v>
      </c>
      <c r="E67">
        <v>243</v>
      </c>
    </row>
    <row r="68" spans="1:5" x14ac:dyDescent="0.25">
      <c r="A68" t="s">
        <v>19</v>
      </c>
      <c r="B68">
        <v>1917</v>
      </c>
      <c r="D68" t="s">
        <v>13</v>
      </c>
      <c r="E68">
        <v>65</v>
      </c>
    </row>
    <row r="69" spans="1:5" x14ac:dyDescent="0.25">
      <c r="A69" t="s">
        <v>19</v>
      </c>
      <c r="B69">
        <v>95</v>
      </c>
      <c r="D69" t="s">
        <v>13</v>
      </c>
      <c r="E69">
        <v>100</v>
      </c>
    </row>
    <row r="70" spans="1:5" x14ac:dyDescent="0.25">
      <c r="A70" t="s">
        <v>19</v>
      </c>
      <c r="B70">
        <v>147</v>
      </c>
      <c r="D70" t="s">
        <v>13</v>
      </c>
      <c r="E70">
        <v>168</v>
      </c>
    </row>
    <row r="71" spans="1:5" x14ac:dyDescent="0.25">
      <c r="A71" t="s">
        <v>19</v>
      </c>
      <c r="B71">
        <v>86</v>
      </c>
      <c r="D71" t="s">
        <v>13</v>
      </c>
      <c r="E71">
        <v>13</v>
      </c>
    </row>
    <row r="72" spans="1:5" x14ac:dyDescent="0.25">
      <c r="A72" t="s">
        <v>19</v>
      </c>
      <c r="B72">
        <v>83</v>
      </c>
      <c r="D72" t="s">
        <v>13</v>
      </c>
      <c r="E72">
        <v>1</v>
      </c>
    </row>
    <row r="73" spans="1:5" x14ac:dyDescent="0.25">
      <c r="A73" t="s">
        <v>19</v>
      </c>
      <c r="B73">
        <v>676</v>
      </c>
      <c r="D73" t="s">
        <v>13</v>
      </c>
      <c r="E73">
        <v>40</v>
      </c>
    </row>
    <row r="74" spans="1:5" x14ac:dyDescent="0.25">
      <c r="A74" t="s">
        <v>19</v>
      </c>
      <c r="B74">
        <v>361</v>
      </c>
      <c r="D74" t="s">
        <v>13</v>
      </c>
      <c r="E74">
        <v>226</v>
      </c>
    </row>
    <row r="75" spans="1:5" x14ac:dyDescent="0.25">
      <c r="A75" t="s">
        <v>19</v>
      </c>
      <c r="B75">
        <v>131</v>
      </c>
      <c r="D75" t="s">
        <v>13</v>
      </c>
      <c r="E75">
        <v>1625</v>
      </c>
    </row>
    <row r="76" spans="1:5" x14ac:dyDescent="0.25">
      <c r="A76" t="s">
        <v>19</v>
      </c>
      <c r="B76">
        <v>126</v>
      </c>
      <c r="D76" t="s">
        <v>13</v>
      </c>
      <c r="E76">
        <v>143</v>
      </c>
    </row>
    <row r="77" spans="1:5" x14ac:dyDescent="0.25">
      <c r="A77" t="s">
        <v>19</v>
      </c>
      <c r="B77">
        <v>275</v>
      </c>
      <c r="D77" t="s">
        <v>13</v>
      </c>
      <c r="E77">
        <v>934</v>
      </c>
    </row>
    <row r="78" spans="1:5" x14ac:dyDescent="0.25">
      <c r="A78" t="s">
        <v>19</v>
      </c>
      <c r="B78">
        <v>67</v>
      </c>
      <c r="D78" t="s">
        <v>13</v>
      </c>
      <c r="E78">
        <v>17</v>
      </c>
    </row>
    <row r="79" spans="1:5" x14ac:dyDescent="0.25">
      <c r="A79" t="s">
        <v>19</v>
      </c>
      <c r="B79">
        <v>154</v>
      </c>
      <c r="D79" t="s">
        <v>13</v>
      </c>
      <c r="E79">
        <v>2179</v>
      </c>
    </row>
    <row r="80" spans="1:5" x14ac:dyDescent="0.25">
      <c r="A80" t="s">
        <v>19</v>
      </c>
      <c r="B80">
        <v>1782</v>
      </c>
      <c r="D80" t="s">
        <v>13</v>
      </c>
      <c r="E80">
        <v>931</v>
      </c>
    </row>
    <row r="81" spans="1:5" x14ac:dyDescent="0.25">
      <c r="A81" t="s">
        <v>19</v>
      </c>
      <c r="B81">
        <v>903</v>
      </c>
      <c r="D81" t="s">
        <v>13</v>
      </c>
      <c r="E81">
        <v>92</v>
      </c>
    </row>
    <row r="82" spans="1:5" x14ac:dyDescent="0.25">
      <c r="A82" t="s">
        <v>19</v>
      </c>
      <c r="B82">
        <v>94</v>
      </c>
      <c r="D82" t="s">
        <v>13</v>
      </c>
      <c r="E82">
        <v>57</v>
      </c>
    </row>
    <row r="83" spans="1:5" x14ac:dyDescent="0.25">
      <c r="A83" t="s">
        <v>19</v>
      </c>
      <c r="B83">
        <v>180</v>
      </c>
      <c r="D83" t="s">
        <v>13</v>
      </c>
      <c r="E83">
        <v>41</v>
      </c>
    </row>
    <row r="84" spans="1:5" x14ac:dyDescent="0.25">
      <c r="A84" t="s">
        <v>19</v>
      </c>
      <c r="B84">
        <v>533</v>
      </c>
      <c r="D84" t="s">
        <v>13</v>
      </c>
      <c r="E84">
        <v>1</v>
      </c>
    </row>
    <row r="85" spans="1:5" x14ac:dyDescent="0.25">
      <c r="A85" t="s">
        <v>19</v>
      </c>
      <c r="B85">
        <v>2443</v>
      </c>
      <c r="D85" t="s">
        <v>13</v>
      </c>
      <c r="E85">
        <v>101</v>
      </c>
    </row>
    <row r="86" spans="1:5" x14ac:dyDescent="0.25">
      <c r="A86" t="s">
        <v>19</v>
      </c>
      <c r="B86">
        <v>89</v>
      </c>
      <c r="D86" t="s">
        <v>13</v>
      </c>
      <c r="E86">
        <v>1335</v>
      </c>
    </row>
    <row r="87" spans="1:5" x14ac:dyDescent="0.25">
      <c r="A87" t="s">
        <v>19</v>
      </c>
      <c r="B87">
        <v>159</v>
      </c>
      <c r="D87" t="s">
        <v>13</v>
      </c>
      <c r="E87">
        <v>15</v>
      </c>
    </row>
    <row r="88" spans="1:5" x14ac:dyDescent="0.25">
      <c r="A88" t="s">
        <v>19</v>
      </c>
      <c r="B88">
        <v>50</v>
      </c>
      <c r="D88" t="s">
        <v>13</v>
      </c>
      <c r="E88">
        <v>454</v>
      </c>
    </row>
    <row r="89" spans="1:5" x14ac:dyDescent="0.25">
      <c r="A89" t="s">
        <v>19</v>
      </c>
      <c r="B89">
        <v>186</v>
      </c>
      <c r="D89" t="s">
        <v>13</v>
      </c>
      <c r="E89">
        <v>3182</v>
      </c>
    </row>
    <row r="90" spans="1:5" x14ac:dyDescent="0.25">
      <c r="A90" t="s">
        <v>19</v>
      </c>
      <c r="B90">
        <v>1071</v>
      </c>
      <c r="D90" t="s">
        <v>13</v>
      </c>
      <c r="E90">
        <v>15</v>
      </c>
    </row>
    <row r="91" spans="1:5" x14ac:dyDescent="0.25">
      <c r="A91" t="s">
        <v>19</v>
      </c>
      <c r="B91">
        <v>117</v>
      </c>
      <c r="D91" t="s">
        <v>13</v>
      </c>
      <c r="E91">
        <v>133</v>
      </c>
    </row>
    <row r="92" spans="1:5" x14ac:dyDescent="0.25">
      <c r="A92" t="s">
        <v>19</v>
      </c>
      <c r="B92">
        <v>70</v>
      </c>
      <c r="D92" t="s">
        <v>13</v>
      </c>
      <c r="E92">
        <v>2062</v>
      </c>
    </row>
    <row r="93" spans="1:5" x14ac:dyDescent="0.25">
      <c r="A93" t="s">
        <v>19</v>
      </c>
      <c r="B93">
        <v>135</v>
      </c>
      <c r="D93" t="s">
        <v>13</v>
      </c>
      <c r="E93">
        <v>29</v>
      </c>
    </row>
    <row r="94" spans="1:5" x14ac:dyDescent="0.25">
      <c r="A94" t="s">
        <v>19</v>
      </c>
      <c r="B94">
        <v>768</v>
      </c>
      <c r="D94" t="s">
        <v>13</v>
      </c>
      <c r="E94">
        <v>132</v>
      </c>
    </row>
    <row r="95" spans="1:5" x14ac:dyDescent="0.25">
      <c r="A95" t="s">
        <v>19</v>
      </c>
      <c r="B95">
        <v>199</v>
      </c>
      <c r="D95" t="s">
        <v>13</v>
      </c>
      <c r="E95">
        <v>137</v>
      </c>
    </row>
    <row r="96" spans="1:5" x14ac:dyDescent="0.25">
      <c r="A96" t="s">
        <v>19</v>
      </c>
      <c r="B96">
        <v>107</v>
      </c>
      <c r="D96" t="s">
        <v>13</v>
      </c>
      <c r="E96">
        <v>908</v>
      </c>
    </row>
    <row r="97" spans="1:5" x14ac:dyDescent="0.25">
      <c r="A97" t="s">
        <v>19</v>
      </c>
      <c r="B97">
        <v>195</v>
      </c>
      <c r="D97" t="s">
        <v>13</v>
      </c>
      <c r="E97">
        <v>10</v>
      </c>
    </row>
    <row r="98" spans="1:5" x14ac:dyDescent="0.25">
      <c r="A98" t="s">
        <v>19</v>
      </c>
      <c r="B98">
        <v>3376</v>
      </c>
      <c r="D98" t="s">
        <v>13</v>
      </c>
      <c r="E98">
        <v>1910</v>
      </c>
    </row>
    <row r="99" spans="1:5" x14ac:dyDescent="0.25">
      <c r="A99" t="s">
        <v>19</v>
      </c>
      <c r="B99">
        <v>41</v>
      </c>
      <c r="D99" t="s">
        <v>13</v>
      </c>
      <c r="E99">
        <v>38</v>
      </c>
    </row>
    <row r="100" spans="1:5" x14ac:dyDescent="0.25">
      <c r="A100" t="s">
        <v>19</v>
      </c>
      <c r="B100">
        <v>1821</v>
      </c>
      <c r="D100" t="s">
        <v>13</v>
      </c>
      <c r="E100">
        <v>104</v>
      </c>
    </row>
    <row r="101" spans="1:5" x14ac:dyDescent="0.25">
      <c r="A101" t="s">
        <v>19</v>
      </c>
      <c r="B101">
        <v>164</v>
      </c>
      <c r="D101" t="s">
        <v>13</v>
      </c>
      <c r="E101">
        <v>49</v>
      </c>
    </row>
    <row r="102" spans="1:5" x14ac:dyDescent="0.25">
      <c r="A102" t="s">
        <v>19</v>
      </c>
      <c r="B102">
        <v>157</v>
      </c>
      <c r="D102" t="s">
        <v>13</v>
      </c>
      <c r="E102">
        <v>1</v>
      </c>
    </row>
    <row r="103" spans="1:5" x14ac:dyDescent="0.25">
      <c r="A103" t="s">
        <v>19</v>
      </c>
      <c r="B103">
        <v>246</v>
      </c>
      <c r="D103" t="s">
        <v>13</v>
      </c>
      <c r="E103">
        <v>245</v>
      </c>
    </row>
    <row r="104" spans="1:5" x14ac:dyDescent="0.25">
      <c r="A104" t="s">
        <v>19</v>
      </c>
      <c r="B104">
        <v>1396</v>
      </c>
      <c r="D104" t="s">
        <v>13</v>
      </c>
      <c r="E104">
        <v>32</v>
      </c>
    </row>
    <row r="105" spans="1:5" x14ac:dyDescent="0.25">
      <c r="A105" t="s">
        <v>19</v>
      </c>
      <c r="B105">
        <v>2506</v>
      </c>
      <c r="D105" t="s">
        <v>13</v>
      </c>
      <c r="E105">
        <v>7</v>
      </c>
    </row>
    <row r="106" spans="1:5" x14ac:dyDescent="0.25">
      <c r="A106" t="s">
        <v>19</v>
      </c>
      <c r="B106">
        <v>244</v>
      </c>
      <c r="D106" t="s">
        <v>13</v>
      </c>
      <c r="E106">
        <v>803</v>
      </c>
    </row>
    <row r="107" spans="1:5" x14ac:dyDescent="0.25">
      <c r="A107" t="s">
        <v>19</v>
      </c>
      <c r="B107">
        <v>146</v>
      </c>
      <c r="D107" t="s">
        <v>13</v>
      </c>
      <c r="E107">
        <v>16</v>
      </c>
    </row>
    <row r="108" spans="1:5" x14ac:dyDescent="0.25">
      <c r="A108" t="s">
        <v>19</v>
      </c>
      <c r="B108">
        <v>1267</v>
      </c>
      <c r="D108" t="s">
        <v>13</v>
      </c>
      <c r="E108">
        <v>31</v>
      </c>
    </row>
    <row r="109" spans="1:5" x14ac:dyDescent="0.25">
      <c r="A109" t="s">
        <v>19</v>
      </c>
      <c r="B109">
        <v>1561</v>
      </c>
      <c r="D109" t="s">
        <v>13</v>
      </c>
      <c r="E109">
        <v>108</v>
      </c>
    </row>
    <row r="110" spans="1:5" x14ac:dyDescent="0.25">
      <c r="A110" t="s">
        <v>19</v>
      </c>
      <c r="B110">
        <v>48</v>
      </c>
      <c r="D110" t="s">
        <v>13</v>
      </c>
      <c r="E110">
        <v>30</v>
      </c>
    </row>
    <row r="111" spans="1:5" x14ac:dyDescent="0.25">
      <c r="A111" t="s">
        <v>19</v>
      </c>
      <c r="B111">
        <v>2739</v>
      </c>
      <c r="D111" t="s">
        <v>13</v>
      </c>
      <c r="E111">
        <v>17</v>
      </c>
    </row>
    <row r="112" spans="1:5" x14ac:dyDescent="0.25">
      <c r="A112" t="s">
        <v>19</v>
      </c>
      <c r="B112">
        <v>3537</v>
      </c>
      <c r="D112" t="s">
        <v>13</v>
      </c>
      <c r="E112">
        <v>80</v>
      </c>
    </row>
    <row r="113" spans="1:5" x14ac:dyDescent="0.25">
      <c r="A113" t="s">
        <v>19</v>
      </c>
      <c r="B113">
        <v>2107</v>
      </c>
      <c r="D113" t="s">
        <v>13</v>
      </c>
      <c r="E113">
        <v>2468</v>
      </c>
    </row>
    <row r="114" spans="1:5" x14ac:dyDescent="0.25">
      <c r="A114" t="s">
        <v>19</v>
      </c>
      <c r="B114">
        <v>3318</v>
      </c>
      <c r="D114" t="s">
        <v>13</v>
      </c>
      <c r="E114">
        <v>26</v>
      </c>
    </row>
    <row r="115" spans="1:5" x14ac:dyDescent="0.25">
      <c r="A115" t="s">
        <v>19</v>
      </c>
      <c r="B115">
        <v>340</v>
      </c>
      <c r="D115" t="s">
        <v>13</v>
      </c>
      <c r="E115">
        <v>73</v>
      </c>
    </row>
    <row r="116" spans="1:5" x14ac:dyDescent="0.25">
      <c r="A116" t="s">
        <v>19</v>
      </c>
      <c r="B116">
        <v>1442</v>
      </c>
      <c r="D116" t="s">
        <v>13</v>
      </c>
      <c r="E116">
        <v>128</v>
      </c>
    </row>
    <row r="117" spans="1:5" x14ac:dyDescent="0.25">
      <c r="A117" t="s">
        <v>19</v>
      </c>
      <c r="B117">
        <v>126</v>
      </c>
      <c r="D117" t="s">
        <v>13</v>
      </c>
      <c r="E117">
        <v>33</v>
      </c>
    </row>
    <row r="118" spans="1:5" x14ac:dyDescent="0.25">
      <c r="A118" t="s">
        <v>19</v>
      </c>
      <c r="B118">
        <v>524</v>
      </c>
      <c r="D118" t="s">
        <v>13</v>
      </c>
      <c r="E118">
        <v>1072</v>
      </c>
    </row>
    <row r="119" spans="1:5" x14ac:dyDescent="0.25">
      <c r="A119" t="s">
        <v>19</v>
      </c>
      <c r="B119">
        <v>1989</v>
      </c>
      <c r="D119" t="s">
        <v>13</v>
      </c>
      <c r="E119">
        <v>393</v>
      </c>
    </row>
    <row r="120" spans="1:5" x14ac:dyDescent="0.25">
      <c r="A120" t="s">
        <v>19</v>
      </c>
      <c r="B120">
        <v>157</v>
      </c>
      <c r="D120" t="s">
        <v>13</v>
      </c>
      <c r="E120">
        <v>1257</v>
      </c>
    </row>
    <row r="121" spans="1:5" x14ac:dyDescent="0.25">
      <c r="A121" t="s">
        <v>19</v>
      </c>
      <c r="B121">
        <v>4498</v>
      </c>
      <c r="D121" t="s">
        <v>13</v>
      </c>
      <c r="E121">
        <v>328</v>
      </c>
    </row>
    <row r="122" spans="1:5" x14ac:dyDescent="0.25">
      <c r="A122" t="s">
        <v>19</v>
      </c>
      <c r="B122">
        <v>80</v>
      </c>
      <c r="D122" t="s">
        <v>13</v>
      </c>
      <c r="E122">
        <v>147</v>
      </c>
    </row>
    <row r="123" spans="1:5" x14ac:dyDescent="0.25">
      <c r="A123" t="s">
        <v>19</v>
      </c>
      <c r="B123">
        <v>43</v>
      </c>
      <c r="D123" t="s">
        <v>13</v>
      </c>
      <c r="E123">
        <v>830</v>
      </c>
    </row>
    <row r="124" spans="1:5" x14ac:dyDescent="0.25">
      <c r="A124" t="s">
        <v>19</v>
      </c>
      <c r="B124">
        <v>2053</v>
      </c>
      <c r="D124" t="s">
        <v>13</v>
      </c>
      <c r="E124">
        <v>331</v>
      </c>
    </row>
    <row r="125" spans="1:5" x14ac:dyDescent="0.25">
      <c r="A125" t="s">
        <v>19</v>
      </c>
      <c r="B125">
        <v>168</v>
      </c>
      <c r="D125" t="s">
        <v>13</v>
      </c>
      <c r="E125">
        <v>25</v>
      </c>
    </row>
    <row r="126" spans="1:5" x14ac:dyDescent="0.25">
      <c r="A126" t="s">
        <v>19</v>
      </c>
      <c r="B126">
        <v>4289</v>
      </c>
      <c r="D126" t="s">
        <v>13</v>
      </c>
      <c r="E126">
        <v>3483</v>
      </c>
    </row>
    <row r="127" spans="1:5" x14ac:dyDescent="0.25">
      <c r="A127" t="s">
        <v>19</v>
      </c>
      <c r="B127">
        <v>165</v>
      </c>
      <c r="D127" t="s">
        <v>13</v>
      </c>
      <c r="E127">
        <v>923</v>
      </c>
    </row>
    <row r="128" spans="1:5" x14ac:dyDescent="0.25">
      <c r="A128" t="s">
        <v>19</v>
      </c>
      <c r="B128">
        <v>1815</v>
      </c>
      <c r="D128" t="s">
        <v>13</v>
      </c>
      <c r="E128">
        <v>1</v>
      </c>
    </row>
    <row r="129" spans="1:5" x14ac:dyDescent="0.25">
      <c r="A129" t="s">
        <v>19</v>
      </c>
      <c r="B129">
        <v>397</v>
      </c>
      <c r="D129" t="s">
        <v>13</v>
      </c>
      <c r="E129">
        <v>33</v>
      </c>
    </row>
    <row r="130" spans="1:5" x14ac:dyDescent="0.25">
      <c r="A130" t="s">
        <v>19</v>
      </c>
      <c r="B130">
        <v>1539</v>
      </c>
      <c r="D130" t="s">
        <v>13</v>
      </c>
      <c r="E130">
        <v>40</v>
      </c>
    </row>
    <row r="131" spans="1:5" x14ac:dyDescent="0.25">
      <c r="A131" t="s">
        <v>19</v>
      </c>
      <c r="B131">
        <v>138</v>
      </c>
      <c r="D131" t="s">
        <v>13</v>
      </c>
      <c r="E131">
        <v>23</v>
      </c>
    </row>
    <row r="132" spans="1:5" x14ac:dyDescent="0.25">
      <c r="A132" t="s">
        <v>19</v>
      </c>
      <c r="B132">
        <v>3594</v>
      </c>
      <c r="D132" t="s">
        <v>13</v>
      </c>
      <c r="E132">
        <v>75</v>
      </c>
    </row>
    <row r="133" spans="1:5" x14ac:dyDescent="0.25">
      <c r="A133" t="s">
        <v>19</v>
      </c>
      <c r="B133">
        <v>5880</v>
      </c>
      <c r="D133" t="s">
        <v>13</v>
      </c>
      <c r="E133">
        <v>2176</v>
      </c>
    </row>
    <row r="134" spans="1:5" x14ac:dyDescent="0.25">
      <c r="A134" t="s">
        <v>19</v>
      </c>
      <c r="B134">
        <v>112</v>
      </c>
      <c r="D134" t="s">
        <v>13</v>
      </c>
      <c r="E134">
        <v>441</v>
      </c>
    </row>
    <row r="135" spans="1:5" x14ac:dyDescent="0.25">
      <c r="A135" t="s">
        <v>19</v>
      </c>
      <c r="B135">
        <v>943</v>
      </c>
      <c r="D135" t="s">
        <v>13</v>
      </c>
      <c r="E135">
        <v>25</v>
      </c>
    </row>
    <row r="136" spans="1:5" x14ac:dyDescent="0.25">
      <c r="A136" t="s">
        <v>19</v>
      </c>
      <c r="B136">
        <v>2468</v>
      </c>
      <c r="D136" t="s">
        <v>13</v>
      </c>
      <c r="E136">
        <v>127</v>
      </c>
    </row>
    <row r="137" spans="1:5" x14ac:dyDescent="0.25">
      <c r="A137" t="s">
        <v>19</v>
      </c>
      <c r="B137">
        <v>2551</v>
      </c>
      <c r="D137" t="s">
        <v>13</v>
      </c>
      <c r="E137">
        <v>355</v>
      </c>
    </row>
    <row r="138" spans="1:5" x14ac:dyDescent="0.25">
      <c r="A138" t="s">
        <v>19</v>
      </c>
      <c r="B138">
        <v>101</v>
      </c>
      <c r="D138" t="s">
        <v>13</v>
      </c>
      <c r="E138">
        <v>44</v>
      </c>
    </row>
    <row r="139" spans="1:5" x14ac:dyDescent="0.25">
      <c r="A139" t="s">
        <v>19</v>
      </c>
      <c r="B139">
        <v>92</v>
      </c>
      <c r="D139" t="s">
        <v>13</v>
      </c>
      <c r="E139">
        <v>67</v>
      </c>
    </row>
    <row r="140" spans="1:5" x14ac:dyDescent="0.25">
      <c r="A140" t="s">
        <v>19</v>
      </c>
      <c r="B140">
        <v>62</v>
      </c>
      <c r="D140" t="s">
        <v>13</v>
      </c>
      <c r="E140">
        <v>1068</v>
      </c>
    </row>
    <row r="141" spans="1:5" x14ac:dyDescent="0.25">
      <c r="A141" t="s">
        <v>19</v>
      </c>
      <c r="B141">
        <v>149</v>
      </c>
      <c r="D141" t="s">
        <v>13</v>
      </c>
      <c r="E141">
        <v>424</v>
      </c>
    </row>
    <row r="142" spans="1:5" x14ac:dyDescent="0.25">
      <c r="A142" t="s">
        <v>19</v>
      </c>
      <c r="B142">
        <v>329</v>
      </c>
      <c r="D142" t="s">
        <v>13</v>
      </c>
      <c r="E142">
        <v>151</v>
      </c>
    </row>
    <row r="143" spans="1:5" x14ac:dyDescent="0.25">
      <c r="A143" t="s">
        <v>19</v>
      </c>
      <c r="B143">
        <v>97</v>
      </c>
      <c r="D143" t="s">
        <v>13</v>
      </c>
      <c r="E143">
        <v>1608</v>
      </c>
    </row>
    <row r="144" spans="1:5" x14ac:dyDescent="0.25">
      <c r="A144" t="s">
        <v>19</v>
      </c>
      <c r="B144">
        <v>1784</v>
      </c>
      <c r="D144" t="s">
        <v>13</v>
      </c>
      <c r="E144">
        <v>941</v>
      </c>
    </row>
    <row r="145" spans="1:5" x14ac:dyDescent="0.25">
      <c r="A145" t="s">
        <v>19</v>
      </c>
      <c r="B145">
        <v>1684</v>
      </c>
      <c r="D145" t="s">
        <v>13</v>
      </c>
      <c r="E145">
        <v>1</v>
      </c>
    </row>
    <row r="146" spans="1:5" x14ac:dyDescent="0.25">
      <c r="A146" t="s">
        <v>19</v>
      </c>
      <c r="B146">
        <v>250</v>
      </c>
      <c r="D146" t="s">
        <v>13</v>
      </c>
      <c r="E146">
        <v>40</v>
      </c>
    </row>
    <row r="147" spans="1:5" x14ac:dyDescent="0.25">
      <c r="A147" t="s">
        <v>19</v>
      </c>
      <c r="B147">
        <v>238</v>
      </c>
      <c r="D147" t="s">
        <v>13</v>
      </c>
      <c r="E147">
        <v>3015</v>
      </c>
    </row>
    <row r="148" spans="1:5" x14ac:dyDescent="0.25">
      <c r="A148" t="s">
        <v>19</v>
      </c>
      <c r="B148">
        <v>53</v>
      </c>
      <c r="D148" t="s">
        <v>13</v>
      </c>
      <c r="E148">
        <v>435</v>
      </c>
    </row>
    <row r="149" spans="1:5" x14ac:dyDescent="0.25">
      <c r="A149" t="s">
        <v>19</v>
      </c>
      <c r="B149">
        <v>214</v>
      </c>
      <c r="D149" t="s">
        <v>13</v>
      </c>
      <c r="E149">
        <v>714</v>
      </c>
    </row>
    <row r="150" spans="1:5" x14ac:dyDescent="0.25">
      <c r="A150" t="s">
        <v>19</v>
      </c>
      <c r="B150">
        <v>222</v>
      </c>
      <c r="D150" t="s">
        <v>13</v>
      </c>
      <c r="E150">
        <v>5497</v>
      </c>
    </row>
    <row r="151" spans="1:5" x14ac:dyDescent="0.25">
      <c r="A151" t="s">
        <v>19</v>
      </c>
      <c r="B151">
        <v>1884</v>
      </c>
      <c r="D151" t="s">
        <v>13</v>
      </c>
      <c r="E151">
        <v>418</v>
      </c>
    </row>
    <row r="152" spans="1:5" x14ac:dyDescent="0.25">
      <c r="A152" t="s">
        <v>19</v>
      </c>
      <c r="B152">
        <v>218</v>
      </c>
      <c r="D152" t="s">
        <v>13</v>
      </c>
      <c r="E152">
        <v>1439</v>
      </c>
    </row>
    <row r="153" spans="1:5" x14ac:dyDescent="0.25">
      <c r="A153" t="s">
        <v>19</v>
      </c>
      <c r="B153">
        <v>6465</v>
      </c>
      <c r="D153" t="s">
        <v>13</v>
      </c>
      <c r="E153">
        <v>15</v>
      </c>
    </row>
    <row r="154" spans="1:5" x14ac:dyDescent="0.25">
      <c r="A154" t="s">
        <v>19</v>
      </c>
      <c r="B154">
        <v>59</v>
      </c>
      <c r="D154" t="s">
        <v>13</v>
      </c>
      <c r="E154">
        <v>1999</v>
      </c>
    </row>
    <row r="155" spans="1:5" x14ac:dyDescent="0.25">
      <c r="A155" t="s">
        <v>19</v>
      </c>
      <c r="B155">
        <v>88</v>
      </c>
      <c r="D155" t="s">
        <v>13</v>
      </c>
      <c r="E155">
        <v>118</v>
      </c>
    </row>
    <row r="156" spans="1:5" x14ac:dyDescent="0.25">
      <c r="A156" t="s">
        <v>19</v>
      </c>
      <c r="B156">
        <v>1697</v>
      </c>
      <c r="D156" t="s">
        <v>13</v>
      </c>
      <c r="E156">
        <v>162</v>
      </c>
    </row>
    <row r="157" spans="1:5" x14ac:dyDescent="0.25">
      <c r="A157" t="s">
        <v>19</v>
      </c>
      <c r="B157">
        <v>92</v>
      </c>
      <c r="D157" t="s">
        <v>13</v>
      </c>
      <c r="E157">
        <v>83</v>
      </c>
    </row>
    <row r="158" spans="1:5" x14ac:dyDescent="0.25">
      <c r="A158" t="s">
        <v>19</v>
      </c>
      <c r="B158">
        <v>186</v>
      </c>
      <c r="D158" t="s">
        <v>13</v>
      </c>
      <c r="E158">
        <v>747</v>
      </c>
    </row>
    <row r="159" spans="1:5" x14ac:dyDescent="0.25">
      <c r="A159" t="s">
        <v>19</v>
      </c>
      <c r="B159">
        <v>138</v>
      </c>
      <c r="D159" t="s">
        <v>13</v>
      </c>
      <c r="E159">
        <v>84</v>
      </c>
    </row>
    <row r="160" spans="1:5" x14ac:dyDescent="0.25">
      <c r="A160" t="s">
        <v>19</v>
      </c>
      <c r="B160">
        <v>261</v>
      </c>
      <c r="D160" t="s">
        <v>13</v>
      </c>
      <c r="E160">
        <v>91</v>
      </c>
    </row>
    <row r="161" spans="1:5" x14ac:dyDescent="0.25">
      <c r="A161" t="s">
        <v>19</v>
      </c>
      <c r="B161">
        <v>107</v>
      </c>
      <c r="D161" t="s">
        <v>13</v>
      </c>
      <c r="E161">
        <v>792</v>
      </c>
    </row>
    <row r="162" spans="1:5" x14ac:dyDescent="0.25">
      <c r="A162" t="s">
        <v>19</v>
      </c>
      <c r="B162">
        <v>199</v>
      </c>
      <c r="D162" t="s">
        <v>13</v>
      </c>
      <c r="E162">
        <v>32</v>
      </c>
    </row>
    <row r="163" spans="1:5" x14ac:dyDescent="0.25">
      <c r="A163" t="s">
        <v>19</v>
      </c>
      <c r="B163">
        <v>5512</v>
      </c>
      <c r="D163" t="s">
        <v>13</v>
      </c>
      <c r="E163">
        <v>186</v>
      </c>
    </row>
    <row r="164" spans="1:5" x14ac:dyDescent="0.25">
      <c r="A164" t="s">
        <v>19</v>
      </c>
      <c r="B164">
        <v>86</v>
      </c>
      <c r="D164" t="s">
        <v>13</v>
      </c>
      <c r="E164">
        <v>605</v>
      </c>
    </row>
    <row r="165" spans="1:5" x14ac:dyDescent="0.25">
      <c r="A165" t="s">
        <v>19</v>
      </c>
      <c r="B165">
        <v>2768</v>
      </c>
      <c r="D165" t="s">
        <v>13</v>
      </c>
      <c r="E165">
        <v>1</v>
      </c>
    </row>
    <row r="166" spans="1:5" x14ac:dyDescent="0.25">
      <c r="A166" t="s">
        <v>19</v>
      </c>
      <c r="B166">
        <v>48</v>
      </c>
      <c r="D166" t="s">
        <v>13</v>
      </c>
      <c r="E166">
        <v>31</v>
      </c>
    </row>
    <row r="167" spans="1:5" x14ac:dyDescent="0.25">
      <c r="A167" t="s">
        <v>19</v>
      </c>
      <c r="B167">
        <v>87</v>
      </c>
      <c r="D167" t="s">
        <v>13</v>
      </c>
      <c r="E167">
        <v>1181</v>
      </c>
    </row>
    <row r="168" spans="1:5" x14ac:dyDescent="0.25">
      <c r="A168" t="s">
        <v>19</v>
      </c>
      <c r="B168">
        <v>1894</v>
      </c>
      <c r="D168" t="s">
        <v>13</v>
      </c>
      <c r="E168">
        <v>39</v>
      </c>
    </row>
    <row r="169" spans="1:5" x14ac:dyDescent="0.25">
      <c r="A169" t="s">
        <v>19</v>
      </c>
      <c r="B169">
        <v>282</v>
      </c>
      <c r="D169" t="s">
        <v>13</v>
      </c>
      <c r="E169">
        <v>46</v>
      </c>
    </row>
    <row r="170" spans="1:5" x14ac:dyDescent="0.25">
      <c r="A170" t="s">
        <v>19</v>
      </c>
      <c r="B170">
        <v>116</v>
      </c>
      <c r="D170" t="s">
        <v>13</v>
      </c>
      <c r="E170">
        <v>105</v>
      </c>
    </row>
    <row r="171" spans="1:5" x14ac:dyDescent="0.25">
      <c r="A171" t="s">
        <v>19</v>
      </c>
      <c r="B171">
        <v>83</v>
      </c>
      <c r="D171" t="s">
        <v>13</v>
      </c>
      <c r="E171">
        <v>535</v>
      </c>
    </row>
    <row r="172" spans="1:5" x14ac:dyDescent="0.25">
      <c r="A172" t="s">
        <v>19</v>
      </c>
      <c r="B172">
        <v>91</v>
      </c>
      <c r="D172" t="s">
        <v>13</v>
      </c>
      <c r="E172">
        <v>16</v>
      </c>
    </row>
    <row r="173" spans="1:5" x14ac:dyDescent="0.25">
      <c r="A173" t="s">
        <v>19</v>
      </c>
      <c r="B173">
        <v>546</v>
      </c>
      <c r="D173" t="s">
        <v>13</v>
      </c>
      <c r="E173">
        <v>575</v>
      </c>
    </row>
    <row r="174" spans="1:5" x14ac:dyDescent="0.25">
      <c r="A174" t="s">
        <v>19</v>
      </c>
      <c r="B174">
        <v>393</v>
      </c>
      <c r="D174" t="s">
        <v>13</v>
      </c>
      <c r="E174">
        <v>1120</v>
      </c>
    </row>
    <row r="175" spans="1:5" x14ac:dyDescent="0.25">
      <c r="A175" t="s">
        <v>19</v>
      </c>
      <c r="B175">
        <v>133</v>
      </c>
      <c r="D175" t="s">
        <v>13</v>
      </c>
      <c r="E175">
        <v>113</v>
      </c>
    </row>
    <row r="176" spans="1:5" x14ac:dyDescent="0.25">
      <c r="A176" t="s">
        <v>19</v>
      </c>
      <c r="B176">
        <v>254</v>
      </c>
      <c r="D176" t="s">
        <v>13</v>
      </c>
      <c r="E176">
        <v>1538</v>
      </c>
    </row>
    <row r="177" spans="1:5" x14ac:dyDescent="0.25">
      <c r="A177" t="s">
        <v>19</v>
      </c>
      <c r="B177">
        <v>176</v>
      </c>
      <c r="D177" t="s">
        <v>13</v>
      </c>
      <c r="E177">
        <v>9</v>
      </c>
    </row>
    <row r="178" spans="1:5" x14ac:dyDescent="0.25">
      <c r="A178" t="s">
        <v>19</v>
      </c>
      <c r="B178">
        <v>337</v>
      </c>
      <c r="D178" t="s">
        <v>13</v>
      </c>
      <c r="E178">
        <v>554</v>
      </c>
    </row>
    <row r="179" spans="1:5" x14ac:dyDescent="0.25">
      <c r="A179" t="s">
        <v>19</v>
      </c>
      <c r="B179">
        <v>107</v>
      </c>
      <c r="D179" t="s">
        <v>13</v>
      </c>
      <c r="E179">
        <v>648</v>
      </c>
    </row>
    <row r="180" spans="1:5" x14ac:dyDescent="0.25">
      <c r="A180" t="s">
        <v>19</v>
      </c>
      <c r="B180">
        <v>183</v>
      </c>
      <c r="D180" t="s">
        <v>13</v>
      </c>
      <c r="E180">
        <v>21</v>
      </c>
    </row>
    <row r="181" spans="1:5" x14ac:dyDescent="0.25">
      <c r="A181" t="s">
        <v>19</v>
      </c>
      <c r="B181">
        <v>72</v>
      </c>
      <c r="D181" t="s">
        <v>13</v>
      </c>
      <c r="E181">
        <v>54</v>
      </c>
    </row>
    <row r="182" spans="1:5" x14ac:dyDescent="0.25">
      <c r="A182" t="s">
        <v>19</v>
      </c>
      <c r="B182">
        <v>295</v>
      </c>
      <c r="D182" t="s">
        <v>13</v>
      </c>
      <c r="E182">
        <v>120</v>
      </c>
    </row>
    <row r="183" spans="1:5" x14ac:dyDescent="0.25">
      <c r="A183" t="s">
        <v>19</v>
      </c>
      <c r="B183">
        <v>142</v>
      </c>
      <c r="D183" t="s">
        <v>13</v>
      </c>
      <c r="E183">
        <v>579</v>
      </c>
    </row>
    <row r="184" spans="1:5" x14ac:dyDescent="0.25">
      <c r="A184" t="s">
        <v>19</v>
      </c>
      <c r="B184">
        <v>85</v>
      </c>
      <c r="D184" t="s">
        <v>13</v>
      </c>
      <c r="E184">
        <v>2072</v>
      </c>
    </row>
    <row r="185" spans="1:5" x14ac:dyDescent="0.25">
      <c r="A185" t="s">
        <v>19</v>
      </c>
      <c r="B185">
        <v>659</v>
      </c>
      <c r="D185" t="s">
        <v>13</v>
      </c>
      <c r="E185">
        <v>0</v>
      </c>
    </row>
    <row r="186" spans="1:5" x14ac:dyDescent="0.25">
      <c r="A186" t="s">
        <v>19</v>
      </c>
      <c r="B186">
        <v>121</v>
      </c>
      <c r="D186" t="s">
        <v>13</v>
      </c>
      <c r="E186">
        <v>1796</v>
      </c>
    </row>
    <row r="187" spans="1:5" x14ac:dyDescent="0.25">
      <c r="A187" t="s">
        <v>19</v>
      </c>
      <c r="B187">
        <v>3742</v>
      </c>
      <c r="D187" t="s">
        <v>13</v>
      </c>
      <c r="E187">
        <v>62</v>
      </c>
    </row>
    <row r="188" spans="1:5" x14ac:dyDescent="0.25">
      <c r="A188" t="s">
        <v>19</v>
      </c>
      <c r="B188">
        <v>223</v>
      </c>
      <c r="D188" t="s">
        <v>13</v>
      </c>
      <c r="E188">
        <v>347</v>
      </c>
    </row>
    <row r="189" spans="1:5" x14ac:dyDescent="0.25">
      <c r="A189" t="s">
        <v>19</v>
      </c>
      <c r="B189">
        <v>133</v>
      </c>
      <c r="D189" t="s">
        <v>13</v>
      </c>
      <c r="E189">
        <v>19</v>
      </c>
    </row>
    <row r="190" spans="1:5" x14ac:dyDescent="0.25">
      <c r="A190" t="s">
        <v>19</v>
      </c>
      <c r="B190">
        <v>5168</v>
      </c>
      <c r="D190" t="s">
        <v>13</v>
      </c>
      <c r="E190">
        <v>1258</v>
      </c>
    </row>
    <row r="191" spans="1:5" x14ac:dyDescent="0.25">
      <c r="A191" t="s">
        <v>19</v>
      </c>
      <c r="B191">
        <v>307</v>
      </c>
      <c r="D191" t="s">
        <v>13</v>
      </c>
      <c r="E191">
        <v>362</v>
      </c>
    </row>
    <row r="192" spans="1:5" x14ac:dyDescent="0.25">
      <c r="A192" t="s">
        <v>19</v>
      </c>
      <c r="B192">
        <v>2441</v>
      </c>
      <c r="D192" t="s">
        <v>13</v>
      </c>
      <c r="E192">
        <v>133</v>
      </c>
    </row>
    <row r="193" spans="1:5" x14ac:dyDescent="0.25">
      <c r="A193" t="s">
        <v>19</v>
      </c>
      <c r="B193">
        <v>1385</v>
      </c>
      <c r="D193" t="s">
        <v>13</v>
      </c>
      <c r="E193">
        <v>846</v>
      </c>
    </row>
    <row r="194" spans="1:5" x14ac:dyDescent="0.25">
      <c r="A194" t="s">
        <v>19</v>
      </c>
      <c r="B194">
        <v>190</v>
      </c>
      <c r="D194" t="s">
        <v>13</v>
      </c>
      <c r="E194">
        <v>10</v>
      </c>
    </row>
    <row r="195" spans="1:5" x14ac:dyDescent="0.25">
      <c r="A195" t="s">
        <v>19</v>
      </c>
      <c r="B195">
        <v>470</v>
      </c>
      <c r="D195" t="s">
        <v>13</v>
      </c>
      <c r="E195">
        <v>191</v>
      </c>
    </row>
    <row r="196" spans="1:5" x14ac:dyDescent="0.25">
      <c r="A196" t="s">
        <v>19</v>
      </c>
      <c r="B196">
        <v>253</v>
      </c>
      <c r="D196" t="s">
        <v>13</v>
      </c>
      <c r="E196">
        <v>1979</v>
      </c>
    </row>
    <row r="197" spans="1:5" x14ac:dyDescent="0.25">
      <c r="A197" t="s">
        <v>19</v>
      </c>
      <c r="B197">
        <v>1113</v>
      </c>
      <c r="D197" t="s">
        <v>13</v>
      </c>
      <c r="E197">
        <v>63</v>
      </c>
    </row>
    <row r="198" spans="1:5" x14ac:dyDescent="0.25">
      <c r="A198" t="s">
        <v>19</v>
      </c>
      <c r="B198">
        <v>2283</v>
      </c>
      <c r="D198" t="s">
        <v>13</v>
      </c>
      <c r="E198">
        <v>6080</v>
      </c>
    </row>
    <row r="199" spans="1:5" x14ac:dyDescent="0.25">
      <c r="A199" t="s">
        <v>19</v>
      </c>
      <c r="B199">
        <v>1095</v>
      </c>
      <c r="D199" t="s">
        <v>13</v>
      </c>
      <c r="E199">
        <v>80</v>
      </c>
    </row>
    <row r="200" spans="1:5" x14ac:dyDescent="0.25">
      <c r="A200" t="s">
        <v>19</v>
      </c>
      <c r="B200">
        <v>1690</v>
      </c>
      <c r="D200" t="s">
        <v>13</v>
      </c>
      <c r="E200">
        <v>9</v>
      </c>
    </row>
    <row r="201" spans="1:5" x14ac:dyDescent="0.25">
      <c r="A201" t="s">
        <v>19</v>
      </c>
      <c r="B201">
        <v>191</v>
      </c>
      <c r="D201" t="s">
        <v>13</v>
      </c>
      <c r="E201">
        <v>1784</v>
      </c>
    </row>
    <row r="202" spans="1:5" x14ac:dyDescent="0.25">
      <c r="A202" t="s">
        <v>19</v>
      </c>
      <c r="B202">
        <v>2013</v>
      </c>
      <c r="D202" t="s">
        <v>13</v>
      </c>
      <c r="E202">
        <v>243</v>
      </c>
    </row>
    <row r="203" spans="1:5" x14ac:dyDescent="0.25">
      <c r="A203" t="s">
        <v>19</v>
      </c>
      <c r="B203">
        <v>1703</v>
      </c>
      <c r="D203" t="s">
        <v>13</v>
      </c>
      <c r="E203">
        <v>1296</v>
      </c>
    </row>
    <row r="204" spans="1:5" x14ac:dyDescent="0.25">
      <c r="A204" t="s">
        <v>19</v>
      </c>
      <c r="B204">
        <v>80</v>
      </c>
      <c r="D204" t="s">
        <v>13</v>
      </c>
      <c r="E204">
        <v>77</v>
      </c>
    </row>
    <row r="205" spans="1:5" x14ac:dyDescent="0.25">
      <c r="A205" t="s">
        <v>19</v>
      </c>
      <c r="B205">
        <v>41</v>
      </c>
      <c r="D205" t="s">
        <v>13</v>
      </c>
      <c r="E205">
        <v>395</v>
      </c>
    </row>
    <row r="206" spans="1:5" x14ac:dyDescent="0.25">
      <c r="A206" t="s">
        <v>19</v>
      </c>
      <c r="B206">
        <v>187</v>
      </c>
      <c r="D206" t="s">
        <v>13</v>
      </c>
      <c r="E206">
        <v>49</v>
      </c>
    </row>
    <row r="207" spans="1:5" x14ac:dyDescent="0.25">
      <c r="A207" t="s">
        <v>19</v>
      </c>
      <c r="B207">
        <v>2875</v>
      </c>
      <c r="D207" t="s">
        <v>13</v>
      </c>
      <c r="E207">
        <v>180</v>
      </c>
    </row>
    <row r="208" spans="1:5" x14ac:dyDescent="0.25">
      <c r="A208" t="s">
        <v>19</v>
      </c>
      <c r="B208">
        <v>88</v>
      </c>
      <c r="D208" t="s">
        <v>13</v>
      </c>
      <c r="E208">
        <v>2690</v>
      </c>
    </row>
    <row r="209" spans="1:5" x14ac:dyDescent="0.25">
      <c r="A209" t="s">
        <v>19</v>
      </c>
      <c r="B209">
        <v>191</v>
      </c>
      <c r="D209" t="s">
        <v>13</v>
      </c>
      <c r="E209">
        <v>2779</v>
      </c>
    </row>
    <row r="210" spans="1:5" x14ac:dyDescent="0.25">
      <c r="A210" t="s">
        <v>19</v>
      </c>
      <c r="B210">
        <v>139</v>
      </c>
      <c r="D210" t="s">
        <v>13</v>
      </c>
      <c r="E210">
        <v>92</v>
      </c>
    </row>
    <row r="211" spans="1:5" x14ac:dyDescent="0.25">
      <c r="A211" t="s">
        <v>19</v>
      </c>
      <c r="B211">
        <v>186</v>
      </c>
      <c r="D211" t="s">
        <v>13</v>
      </c>
      <c r="E211">
        <v>1028</v>
      </c>
    </row>
    <row r="212" spans="1:5" x14ac:dyDescent="0.25">
      <c r="A212" t="s">
        <v>19</v>
      </c>
      <c r="B212">
        <v>112</v>
      </c>
      <c r="D212" t="s">
        <v>13</v>
      </c>
      <c r="E212">
        <v>26</v>
      </c>
    </row>
    <row r="213" spans="1:5" x14ac:dyDescent="0.25">
      <c r="A213" t="s">
        <v>19</v>
      </c>
      <c r="B213">
        <v>101</v>
      </c>
      <c r="D213" t="s">
        <v>13</v>
      </c>
      <c r="E213">
        <v>1790</v>
      </c>
    </row>
    <row r="214" spans="1:5" x14ac:dyDescent="0.25">
      <c r="A214" t="s">
        <v>19</v>
      </c>
      <c r="B214">
        <v>206</v>
      </c>
      <c r="D214" t="s">
        <v>13</v>
      </c>
      <c r="E214">
        <v>37</v>
      </c>
    </row>
    <row r="215" spans="1:5" x14ac:dyDescent="0.25">
      <c r="A215" t="s">
        <v>19</v>
      </c>
      <c r="B215">
        <v>154</v>
      </c>
      <c r="D215" t="s">
        <v>13</v>
      </c>
      <c r="E215">
        <v>35</v>
      </c>
    </row>
    <row r="216" spans="1:5" x14ac:dyDescent="0.25">
      <c r="A216" t="s">
        <v>19</v>
      </c>
      <c r="B216">
        <v>5966</v>
      </c>
      <c r="D216" t="s">
        <v>13</v>
      </c>
      <c r="E216">
        <v>558</v>
      </c>
    </row>
    <row r="217" spans="1:5" x14ac:dyDescent="0.25">
      <c r="A217" t="s">
        <v>19</v>
      </c>
      <c r="B217">
        <v>169</v>
      </c>
      <c r="D217" t="s">
        <v>13</v>
      </c>
      <c r="E217">
        <v>64</v>
      </c>
    </row>
    <row r="218" spans="1:5" x14ac:dyDescent="0.25">
      <c r="A218" t="s">
        <v>19</v>
      </c>
      <c r="B218">
        <v>2106</v>
      </c>
      <c r="D218" t="s">
        <v>13</v>
      </c>
      <c r="E218">
        <v>245</v>
      </c>
    </row>
    <row r="219" spans="1:5" x14ac:dyDescent="0.25">
      <c r="A219" t="s">
        <v>19</v>
      </c>
      <c r="B219">
        <v>131</v>
      </c>
      <c r="D219" t="s">
        <v>13</v>
      </c>
      <c r="E219">
        <v>71</v>
      </c>
    </row>
    <row r="220" spans="1:5" x14ac:dyDescent="0.25">
      <c r="A220" t="s">
        <v>19</v>
      </c>
      <c r="B220">
        <v>84</v>
      </c>
      <c r="D220" t="s">
        <v>13</v>
      </c>
      <c r="E220">
        <v>42</v>
      </c>
    </row>
    <row r="221" spans="1:5" x14ac:dyDescent="0.25">
      <c r="A221" t="s">
        <v>19</v>
      </c>
      <c r="B221">
        <v>155</v>
      </c>
      <c r="D221" t="s">
        <v>13</v>
      </c>
      <c r="E221">
        <v>156</v>
      </c>
    </row>
    <row r="222" spans="1:5" x14ac:dyDescent="0.25">
      <c r="A222" t="s">
        <v>19</v>
      </c>
      <c r="B222">
        <v>189</v>
      </c>
      <c r="D222" t="s">
        <v>13</v>
      </c>
      <c r="E222">
        <v>1368</v>
      </c>
    </row>
    <row r="223" spans="1:5" x14ac:dyDescent="0.25">
      <c r="A223" t="s">
        <v>19</v>
      </c>
      <c r="B223">
        <v>4799</v>
      </c>
      <c r="D223" t="s">
        <v>13</v>
      </c>
      <c r="E223">
        <v>102</v>
      </c>
    </row>
    <row r="224" spans="1:5" x14ac:dyDescent="0.25">
      <c r="A224" t="s">
        <v>19</v>
      </c>
      <c r="B224">
        <v>1137</v>
      </c>
      <c r="D224" t="s">
        <v>13</v>
      </c>
      <c r="E224">
        <v>86</v>
      </c>
    </row>
    <row r="225" spans="1:5" x14ac:dyDescent="0.25">
      <c r="A225" t="s">
        <v>19</v>
      </c>
      <c r="B225">
        <v>1152</v>
      </c>
      <c r="D225" t="s">
        <v>13</v>
      </c>
      <c r="E225">
        <v>253</v>
      </c>
    </row>
    <row r="226" spans="1:5" x14ac:dyDescent="0.25">
      <c r="A226" t="s">
        <v>19</v>
      </c>
      <c r="B226">
        <v>50</v>
      </c>
      <c r="D226" t="s">
        <v>13</v>
      </c>
      <c r="E226">
        <v>157</v>
      </c>
    </row>
    <row r="227" spans="1:5" x14ac:dyDescent="0.25">
      <c r="A227" t="s">
        <v>19</v>
      </c>
      <c r="B227">
        <v>3059</v>
      </c>
      <c r="D227" t="s">
        <v>13</v>
      </c>
      <c r="E227">
        <v>183</v>
      </c>
    </row>
    <row r="228" spans="1:5" x14ac:dyDescent="0.25">
      <c r="A228" t="s">
        <v>19</v>
      </c>
      <c r="B228">
        <v>34</v>
      </c>
      <c r="D228" t="s">
        <v>13</v>
      </c>
      <c r="E228">
        <v>82</v>
      </c>
    </row>
    <row r="229" spans="1:5" x14ac:dyDescent="0.25">
      <c r="A229" t="s">
        <v>19</v>
      </c>
      <c r="B229">
        <v>220</v>
      </c>
      <c r="D229" t="s">
        <v>13</v>
      </c>
      <c r="E229">
        <v>1</v>
      </c>
    </row>
    <row r="230" spans="1:5" x14ac:dyDescent="0.25">
      <c r="A230" t="s">
        <v>19</v>
      </c>
      <c r="B230">
        <v>1604</v>
      </c>
      <c r="D230" t="s">
        <v>13</v>
      </c>
      <c r="E230">
        <v>1198</v>
      </c>
    </row>
    <row r="231" spans="1:5" x14ac:dyDescent="0.25">
      <c r="A231" t="s">
        <v>19</v>
      </c>
      <c r="B231">
        <v>454</v>
      </c>
      <c r="D231" t="s">
        <v>13</v>
      </c>
      <c r="E231">
        <v>648</v>
      </c>
    </row>
    <row r="232" spans="1:5" x14ac:dyDescent="0.25">
      <c r="A232" t="s">
        <v>19</v>
      </c>
      <c r="B232">
        <v>123</v>
      </c>
      <c r="D232" t="s">
        <v>13</v>
      </c>
      <c r="E232">
        <v>64</v>
      </c>
    </row>
    <row r="233" spans="1:5" x14ac:dyDescent="0.25">
      <c r="A233" t="s">
        <v>19</v>
      </c>
      <c r="B233">
        <v>299</v>
      </c>
      <c r="D233" t="s">
        <v>13</v>
      </c>
      <c r="E233">
        <v>62</v>
      </c>
    </row>
    <row r="234" spans="1:5" x14ac:dyDescent="0.25">
      <c r="A234" t="s">
        <v>19</v>
      </c>
      <c r="B234">
        <v>2237</v>
      </c>
      <c r="D234" t="s">
        <v>13</v>
      </c>
      <c r="E234">
        <v>750</v>
      </c>
    </row>
    <row r="235" spans="1:5" x14ac:dyDescent="0.25">
      <c r="A235" t="s">
        <v>19</v>
      </c>
      <c r="B235">
        <v>645</v>
      </c>
      <c r="D235" t="s">
        <v>13</v>
      </c>
      <c r="E235">
        <v>105</v>
      </c>
    </row>
    <row r="236" spans="1:5" x14ac:dyDescent="0.25">
      <c r="A236" t="s">
        <v>19</v>
      </c>
      <c r="B236">
        <v>484</v>
      </c>
      <c r="D236" t="s">
        <v>13</v>
      </c>
      <c r="E236">
        <v>2604</v>
      </c>
    </row>
    <row r="237" spans="1:5" x14ac:dyDescent="0.25">
      <c r="A237" t="s">
        <v>19</v>
      </c>
      <c r="B237">
        <v>154</v>
      </c>
      <c r="D237" t="s">
        <v>13</v>
      </c>
      <c r="E237">
        <v>65</v>
      </c>
    </row>
    <row r="238" spans="1:5" x14ac:dyDescent="0.25">
      <c r="A238" t="s">
        <v>19</v>
      </c>
      <c r="B238">
        <v>82</v>
      </c>
      <c r="D238" t="s">
        <v>13</v>
      </c>
      <c r="E238">
        <v>94</v>
      </c>
    </row>
    <row r="239" spans="1:5" x14ac:dyDescent="0.25">
      <c r="A239" t="s">
        <v>19</v>
      </c>
      <c r="B239">
        <v>134</v>
      </c>
      <c r="D239" t="s">
        <v>13</v>
      </c>
      <c r="E239">
        <v>257</v>
      </c>
    </row>
    <row r="240" spans="1:5" x14ac:dyDescent="0.25">
      <c r="A240" t="s">
        <v>19</v>
      </c>
      <c r="B240">
        <v>5203</v>
      </c>
      <c r="D240" t="s">
        <v>13</v>
      </c>
      <c r="E240">
        <v>2928</v>
      </c>
    </row>
    <row r="241" spans="1:5" x14ac:dyDescent="0.25">
      <c r="A241" t="s">
        <v>19</v>
      </c>
      <c r="B241">
        <v>94</v>
      </c>
      <c r="D241" t="s">
        <v>13</v>
      </c>
      <c r="E241">
        <v>4697</v>
      </c>
    </row>
    <row r="242" spans="1:5" x14ac:dyDescent="0.25">
      <c r="A242" t="s">
        <v>19</v>
      </c>
      <c r="B242">
        <v>205</v>
      </c>
      <c r="D242" t="s">
        <v>13</v>
      </c>
      <c r="E242">
        <v>2915</v>
      </c>
    </row>
    <row r="243" spans="1:5" x14ac:dyDescent="0.25">
      <c r="A243" t="s">
        <v>19</v>
      </c>
      <c r="B243">
        <v>92</v>
      </c>
      <c r="D243" t="s">
        <v>13</v>
      </c>
      <c r="E243">
        <v>18</v>
      </c>
    </row>
    <row r="244" spans="1:5" x14ac:dyDescent="0.25">
      <c r="A244" t="s">
        <v>19</v>
      </c>
      <c r="B244">
        <v>219</v>
      </c>
      <c r="D244" t="s">
        <v>13</v>
      </c>
      <c r="E244">
        <v>602</v>
      </c>
    </row>
    <row r="245" spans="1:5" x14ac:dyDescent="0.25">
      <c r="A245" t="s">
        <v>19</v>
      </c>
      <c r="B245">
        <v>2526</v>
      </c>
      <c r="D245" t="s">
        <v>13</v>
      </c>
      <c r="E245">
        <v>1</v>
      </c>
    </row>
    <row r="246" spans="1:5" x14ac:dyDescent="0.25">
      <c r="A246" t="s">
        <v>19</v>
      </c>
      <c r="B246">
        <v>94</v>
      </c>
      <c r="D246" t="s">
        <v>13</v>
      </c>
      <c r="E246">
        <v>3868</v>
      </c>
    </row>
    <row r="247" spans="1:5" x14ac:dyDescent="0.25">
      <c r="A247" t="s">
        <v>19</v>
      </c>
      <c r="B247">
        <v>1713</v>
      </c>
      <c r="D247" t="s">
        <v>13</v>
      </c>
      <c r="E247">
        <v>504</v>
      </c>
    </row>
    <row r="248" spans="1:5" x14ac:dyDescent="0.25">
      <c r="A248" t="s">
        <v>19</v>
      </c>
      <c r="B248">
        <v>249</v>
      </c>
      <c r="D248" t="s">
        <v>13</v>
      </c>
      <c r="E248">
        <v>14</v>
      </c>
    </row>
    <row r="249" spans="1:5" x14ac:dyDescent="0.25">
      <c r="A249" t="s">
        <v>19</v>
      </c>
      <c r="B249">
        <v>192</v>
      </c>
      <c r="D249" t="s">
        <v>13</v>
      </c>
      <c r="E249">
        <v>750</v>
      </c>
    </row>
    <row r="250" spans="1:5" x14ac:dyDescent="0.25">
      <c r="A250" t="s">
        <v>19</v>
      </c>
      <c r="B250">
        <v>247</v>
      </c>
      <c r="D250" t="s">
        <v>13</v>
      </c>
      <c r="E250">
        <v>77</v>
      </c>
    </row>
    <row r="251" spans="1:5" x14ac:dyDescent="0.25">
      <c r="A251" t="s">
        <v>19</v>
      </c>
      <c r="B251">
        <v>2293</v>
      </c>
      <c r="D251" t="s">
        <v>13</v>
      </c>
      <c r="E251">
        <v>752</v>
      </c>
    </row>
    <row r="252" spans="1:5" x14ac:dyDescent="0.25">
      <c r="A252" t="s">
        <v>19</v>
      </c>
      <c r="B252">
        <v>3131</v>
      </c>
      <c r="D252" t="s">
        <v>13</v>
      </c>
      <c r="E252">
        <v>131</v>
      </c>
    </row>
    <row r="253" spans="1:5" x14ac:dyDescent="0.25">
      <c r="A253" t="s">
        <v>19</v>
      </c>
      <c r="B253">
        <v>143</v>
      </c>
      <c r="D253" t="s">
        <v>13</v>
      </c>
      <c r="E253">
        <v>87</v>
      </c>
    </row>
    <row r="254" spans="1:5" x14ac:dyDescent="0.25">
      <c r="A254" t="s">
        <v>19</v>
      </c>
      <c r="B254">
        <v>296</v>
      </c>
      <c r="D254" t="s">
        <v>13</v>
      </c>
      <c r="E254">
        <v>1063</v>
      </c>
    </row>
    <row r="255" spans="1:5" x14ac:dyDescent="0.25">
      <c r="A255" t="s">
        <v>19</v>
      </c>
      <c r="B255">
        <v>170</v>
      </c>
      <c r="D255" t="s">
        <v>13</v>
      </c>
      <c r="E255">
        <v>76</v>
      </c>
    </row>
    <row r="256" spans="1:5" x14ac:dyDescent="0.25">
      <c r="A256" t="s">
        <v>19</v>
      </c>
      <c r="B256">
        <v>86</v>
      </c>
      <c r="D256" t="s">
        <v>13</v>
      </c>
      <c r="E256">
        <v>4428</v>
      </c>
    </row>
    <row r="257" spans="1:5" x14ac:dyDescent="0.25">
      <c r="A257" t="s">
        <v>19</v>
      </c>
      <c r="B257">
        <v>6286</v>
      </c>
      <c r="D257" t="s">
        <v>13</v>
      </c>
      <c r="E257">
        <v>58</v>
      </c>
    </row>
    <row r="258" spans="1:5" x14ac:dyDescent="0.25">
      <c r="A258" t="s">
        <v>19</v>
      </c>
      <c r="B258">
        <v>3727</v>
      </c>
      <c r="D258" t="s">
        <v>13</v>
      </c>
      <c r="E258">
        <v>111</v>
      </c>
    </row>
    <row r="259" spans="1:5" x14ac:dyDescent="0.25">
      <c r="A259" t="s">
        <v>19</v>
      </c>
      <c r="B259">
        <v>1605</v>
      </c>
      <c r="D259" t="s">
        <v>13</v>
      </c>
      <c r="E259">
        <v>2955</v>
      </c>
    </row>
    <row r="260" spans="1:5" x14ac:dyDescent="0.25">
      <c r="A260" t="s">
        <v>19</v>
      </c>
      <c r="B260">
        <v>2120</v>
      </c>
      <c r="D260" t="s">
        <v>13</v>
      </c>
      <c r="E260">
        <v>1657</v>
      </c>
    </row>
    <row r="261" spans="1:5" x14ac:dyDescent="0.25">
      <c r="A261" t="s">
        <v>19</v>
      </c>
      <c r="B261">
        <v>50</v>
      </c>
      <c r="D261" t="s">
        <v>13</v>
      </c>
      <c r="E261">
        <v>926</v>
      </c>
    </row>
    <row r="262" spans="1:5" x14ac:dyDescent="0.25">
      <c r="A262" t="s">
        <v>19</v>
      </c>
      <c r="B262">
        <v>2080</v>
      </c>
      <c r="D262" t="s">
        <v>13</v>
      </c>
      <c r="E262">
        <v>77</v>
      </c>
    </row>
    <row r="263" spans="1:5" x14ac:dyDescent="0.25">
      <c r="A263" t="s">
        <v>19</v>
      </c>
      <c r="B263">
        <v>2105</v>
      </c>
      <c r="D263" t="s">
        <v>13</v>
      </c>
      <c r="E263">
        <v>1748</v>
      </c>
    </row>
    <row r="264" spans="1:5" x14ac:dyDescent="0.25">
      <c r="A264" t="s">
        <v>19</v>
      </c>
      <c r="B264">
        <v>2436</v>
      </c>
      <c r="D264" t="s">
        <v>13</v>
      </c>
      <c r="E264">
        <v>79</v>
      </c>
    </row>
    <row r="265" spans="1:5" x14ac:dyDescent="0.25">
      <c r="A265" t="s">
        <v>19</v>
      </c>
      <c r="B265">
        <v>80</v>
      </c>
      <c r="D265" t="s">
        <v>13</v>
      </c>
      <c r="E265">
        <v>889</v>
      </c>
    </row>
    <row r="266" spans="1:5" x14ac:dyDescent="0.25">
      <c r="A266" t="s">
        <v>19</v>
      </c>
      <c r="B266">
        <v>42</v>
      </c>
      <c r="D266" t="s">
        <v>13</v>
      </c>
      <c r="E266">
        <v>56</v>
      </c>
    </row>
    <row r="267" spans="1:5" x14ac:dyDescent="0.25">
      <c r="A267" t="s">
        <v>19</v>
      </c>
      <c r="B267">
        <v>139</v>
      </c>
      <c r="D267" t="s">
        <v>13</v>
      </c>
      <c r="E267">
        <v>1</v>
      </c>
    </row>
    <row r="268" spans="1:5" x14ac:dyDescent="0.25">
      <c r="A268" t="s">
        <v>19</v>
      </c>
      <c r="B268">
        <v>159</v>
      </c>
      <c r="D268" t="s">
        <v>13</v>
      </c>
      <c r="E268">
        <v>83</v>
      </c>
    </row>
    <row r="269" spans="1:5" x14ac:dyDescent="0.25">
      <c r="A269" t="s">
        <v>19</v>
      </c>
      <c r="B269">
        <v>381</v>
      </c>
      <c r="D269" t="s">
        <v>13</v>
      </c>
      <c r="E269">
        <v>2025</v>
      </c>
    </row>
    <row r="270" spans="1:5" x14ac:dyDescent="0.25">
      <c r="A270" t="s">
        <v>19</v>
      </c>
      <c r="B270">
        <v>194</v>
      </c>
      <c r="D270" t="s">
        <v>13</v>
      </c>
      <c r="E270">
        <v>14</v>
      </c>
    </row>
    <row r="271" spans="1:5" x14ac:dyDescent="0.25">
      <c r="A271" t="s">
        <v>19</v>
      </c>
      <c r="B271">
        <v>106</v>
      </c>
      <c r="D271" t="s">
        <v>13</v>
      </c>
      <c r="E271">
        <v>656</v>
      </c>
    </row>
    <row r="272" spans="1:5" x14ac:dyDescent="0.25">
      <c r="A272" t="s">
        <v>19</v>
      </c>
      <c r="B272">
        <v>142</v>
      </c>
      <c r="D272" t="s">
        <v>13</v>
      </c>
      <c r="E272">
        <v>1596</v>
      </c>
    </row>
    <row r="273" spans="1:5" x14ac:dyDescent="0.25">
      <c r="A273" t="s">
        <v>19</v>
      </c>
      <c r="B273">
        <v>211</v>
      </c>
      <c r="D273" t="s">
        <v>13</v>
      </c>
      <c r="E273">
        <v>10</v>
      </c>
    </row>
    <row r="274" spans="1:5" x14ac:dyDescent="0.25">
      <c r="A274" t="s">
        <v>19</v>
      </c>
      <c r="B274">
        <v>2756</v>
      </c>
      <c r="D274" t="s">
        <v>13</v>
      </c>
      <c r="E274">
        <v>1121</v>
      </c>
    </row>
    <row r="275" spans="1:5" x14ac:dyDescent="0.25">
      <c r="A275" t="s">
        <v>19</v>
      </c>
      <c r="B275">
        <v>173</v>
      </c>
      <c r="D275" t="s">
        <v>13</v>
      </c>
      <c r="E275">
        <v>15</v>
      </c>
    </row>
    <row r="276" spans="1:5" x14ac:dyDescent="0.25">
      <c r="A276" t="s">
        <v>19</v>
      </c>
      <c r="B276">
        <v>87</v>
      </c>
      <c r="D276" t="s">
        <v>13</v>
      </c>
      <c r="E276">
        <v>191</v>
      </c>
    </row>
    <row r="277" spans="1:5" x14ac:dyDescent="0.25">
      <c r="A277" t="s">
        <v>19</v>
      </c>
      <c r="B277">
        <v>1572</v>
      </c>
      <c r="D277" t="s">
        <v>13</v>
      </c>
      <c r="E277">
        <v>16</v>
      </c>
    </row>
    <row r="278" spans="1:5" x14ac:dyDescent="0.25">
      <c r="A278" t="s">
        <v>19</v>
      </c>
      <c r="B278">
        <v>2346</v>
      </c>
      <c r="D278" t="s">
        <v>13</v>
      </c>
      <c r="E278">
        <v>17</v>
      </c>
    </row>
    <row r="279" spans="1:5" x14ac:dyDescent="0.25">
      <c r="A279" t="s">
        <v>19</v>
      </c>
      <c r="B279">
        <v>115</v>
      </c>
      <c r="D279" t="s">
        <v>13</v>
      </c>
      <c r="E279">
        <v>34</v>
      </c>
    </row>
    <row r="280" spans="1:5" x14ac:dyDescent="0.25">
      <c r="A280" t="s">
        <v>19</v>
      </c>
      <c r="B280">
        <v>85</v>
      </c>
      <c r="D280" t="s">
        <v>13</v>
      </c>
      <c r="E280">
        <v>1</v>
      </c>
    </row>
    <row r="281" spans="1:5" x14ac:dyDescent="0.25">
      <c r="A281" t="s">
        <v>19</v>
      </c>
      <c r="B281">
        <v>144</v>
      </c>
      <c r="D281" t="s">
        <v>13</v>
      </c>
      <c r="E281">
        <v>1274</v>
      </c>
    </row>
    <row r="282" spans="1:5" x14ac:dyDescent="0.25">
      <c r="A282" t="s">
        <v>19</v>
      </c>
      <c r="B282">
        <v>2443</v>
      </c>
      <c r="D282" t="s">
        <v>13</v>
      </c>
      <c r="E282">
        <v>210</v>
      </c>
    </row>
    <row r="283" spans="1:5" x14ac:dyDescent="0.25">
      <c r="A283" t="s">
        <v>19</v>
      </c>
      <c r="B283">
        <v>64</v>
      </c>
      <c r="D283" t="s">
        <v>13</v>
      </c>
      <c r="E283">
        <v>248</v>
      </c>
    </row>
    <row r="284" spans="1:5" x14ac:dyDescent="0.25">
      <c r="A284" t="s">
        <v>19</v>
      </c>
      <c r="B284">
        <v>268</v>
      </c>
      <c r="D284" t="s">
        <v>13</v>
      </c>
      <c r="E284">
        <v>513</v>
      </c>
    </row>
    <row r="285" spans="1:5" x14ac:dyDescent="0.25">
      <c r="A285" t="s">
        <v>19</v>
      </c>
      <c r="B285">
        <v>195</v>
      </c>
      <c r="D285" t="s">
        <v>13</v>
      </c>
      <c r="E285">
        <v>3410</v>
      </c>
    </row>
    <row r="286" spans="1:5" x14ac:dyDescent="0.25">
      <c r="A286" t="s">
        <v>19</v>
      </c>
      <c r="B286">
        <v>186</v>
      </c>
      <c r="D286" t="s">
        <v>13</v>
      </c>
      <c r="E286">
        <v>10</v>
      </c>
    </row>
    <row r="287" spans="1:5" x14ac:dyDescent="0.25">
      <c r="A287" t="s">
        <v>19</v>
      </c>
      <c r="B287">
        <v>460</v>
      </c>
      <c r="D287" t="s">
        <v>13</v>
      </c>
      <c r="E287">
        <v>2201</v>
      </c>
    </row>
    <row r="288" spans="1:5" x14ac:dyDescent="0.25">
      <c r="A288" t="s">
        <v>19</v>
      </c>
      <c r="B288">
        <v>2528</v>
      </c>
      <c r="D288" t="s">
        <v>13</v>
      </c>
      <c r="E288">
        <v>676</v>
      </c>
    </row>
    <row r="289" spans="1:5" x14ac:dyDescent="0.25">
      <c r="A289" t="s">
        <v>19</v>
      </c>
      <c r="B289">
        <v>3657</v>
      </c>
      <c r="D289" t="s">
        <v>13</v>
      </c>
      <c r="E289">
        <v>831</v>
      </c>
    </row>
    <row r="290" spans="1:5" x14ac:dyDescent="0.25">
      <c r="A290" t="s">
        <v>19</v>
      </c>
      <c r="B290">
        <v>131</v>
      </c>
      <c r="D290" t="s">
        <v>13</v>
      </c>
      <c r="E290">
        <v>859</v>
      </c>
    </row>
    <row r="291" spans="1:5" x14ac:dyDescent="0.25">
      <c r="A291" t="s">
        <v>19</v>
      </c>
      <c r="B291">
        <v>239</v>
      </c>
      <c r="D291" t="s">
        <v>13</v>
      </c>
      <c r="E291">
        <v>45</v>
      </c>
    </row>
    <row r="292" spans="1:5" x14ac:dyDescent="0.25">
      <c r="A292" t="s">
        <v>19</v>
      </c>
      <c r="B292">
        <v>78</v>
      </c>
      <c r="D292" t="s">
        <v>13</v>
      </c>
      <c r="E292">
        <v>6</v>
      </c>
    </row>
    <row r="293" spans="1:5" x14ac:dyDescent="0.25">
      <c r="A293" t="s">
        <v>19</v>
      </c>
      <c r="B293">
        <v>1773</v>
      </c>
      <c r="D293" t="s">
        <v>13</v>
      </c>
      <c r="E293">
        <v>7</v>
      </c>
    </row>
    <row r="294" spans="1:5" x14ac:dyDescent="0.25">
      <c r="A294" t="s">
        <v>19</v>
      </c>
      <c r="B294">
        <v>32</v>
      </c>
      <c r="D294" t="s">
        <v>13</v>
      </c>
      <c r="E294">
        <v>31</v>
      </c>
    </row>
    <row r="295" spans="1:5" x14ac:dyDescent="0.25">
      <c r="A295" t="s">
        <v>19</v>
      </c>
      <c r="B295">
        <v>369</v>
      </c>
      <c r="D295" t="s">
        <v>13</v>
      </c>
      <c r="E295">
        <v>78</v>
      </c>
    </row>
    <row r="296" spans="1:5" x14ac:dyDescent="0.25">
      <c r="A296" t="s">
        <v>19</v>
      </c>
      <c r="B296">
        <v>89</v>
      </c>
      <c r="D296" t="s">
        <v>13</v>
      </c>
      <c r="E296">
        <v>1225</v>
      </c>
    </row>
    <row r="297" spans="1:5" x14ac:dyDescent="0.25">
      <c r="A297" t="s">
        <v>19</v>
      </c>
      <c r="B297">
        <v>147</v>
      </c>
      <c r="D297" t="s">
        <v>13</v>
      </c>
      <c r="E297">
        <v>1</v>
      </c>
    </row>
    <row r="298" spans="1:5" x14ac:dyDescent="0.25">
      <c r="A298" t="s">
        <v>19</v>
      </c>
      <c r="B298">
        <v>126</v>
      </c>
      <c r="D298" t="s">
        <v>13</v>
      </c>
      <c r="E298">
        <v>67</v>
      </c>
    </row>
    <row r="299" spans="1:5" x14ac:dyDescent="0.25">
      <c r="A299" t="s">
        <v>19</v>
      </c>
      <c r="B299">
        <v>2218</v>
      </c>
      <c r="D299" t="s">
        <v>13</v>
      </c>
      <c r="E299">
        <v>19</v>
      </c>
    </row>
    <row r="300" spans="1:5" x14ac:dyDescent="0.25">
      <c r="A300" t="s">
        <v>19</v>
      </c>
      <c r="B300">
        <v>202</v>
      </c>
      <c r="D300" t="s">
        <v>13</v>
      </c>
      <c r="E300">
        <v>2108</v>
      </c>
    </row>
    <row r="301" spans="1:5" x14ac:dyDescent="0.25">
      <c r="A301" t="s">
        <v>19</v>
      </c>
      <c r="B301">
        <v>140</v>
      </c>
      <c r="D301" t="s">
        <v>13</v>
      </c>
      <c r="E301">
        <v>679</v>
      </c>
    </row>
    <row r="302" spans="1:5" x14ac:dyDescent="0.25">
      <c r="A302" t="s">
        <v>19</v>
      </c>
      <c r="B302">
        <v>1052</v>
      </c>
      <c r="D302" t="s">
        <v>13</v>
      </c>
      <c r="E302">
        <v>36</v>
      </c>
    </row>
    <row r="303" spans="1:5" x14ac:dyDescent="0.25">
      <c r="A303" t="s">
        <v>19</v>
      </c>
      <c r="B303">
        <v>247</v>
      </c>
      <c r="D303" t="s">
        <v>13</v>
      </c>
      <c r="E303">
        <v>47</v>
      </c>
    </row>
    <row r="304" spans="1:5" x14ac:dyDescent="0.25">
      <c r="A304" t="s">
        <v>19</v>
      </c>
      <c r="B304">
        <v>84</v>
      </c>
      <c r="D304" t="s">
        <v>13</v>
      </c>
      <c r="E304">
        <v>70</v>
      </c>
    </row>
    <row r="305" spans="1:5" x14ac:dyDescent="0.25">
      <c r="A305" t="s">
        <v>19</v>
      </c>
      <c r="B305">
        <v>88</v>
      </c>
      <c r="D305" t="s">
        <v>13</v>
      </c>
      <c r="E305">
        <v>154</v>
      </c>
    </row>
    <row r="306" spans="1:5" x14ac:dyDescent="0.25">
      <c r="A306" t="s">
        <v>19</v>
      </c>
      <c r="B306">
        <v>156</v>
      </c>
      <c r="D306" t="s">
        <v>13</v>
      </c>
      <c r="E306">
        <v>22</v>
      </c>
    </row>
    <row r="307" spans="1:5" x14ac:dyDescent="0.25">
      <c r="A307" t="s">
        <v>19</v>
      </c>
      <c r="B307">
        <v>2985</v>
      </c>
      <c r="D307" t="s">
        <v>13</v>
      </c>
      <c r="E307">
        <v>1758</v>
      </c>
    </row>
    <row r="308" spans="1:5" x14ac:dyDescent="0.25">
      <c r="A308" t="s">
        <v>19</v>
      </c>
      <c r="B308">
        <v>762</v>
      </c>
      <c r="D308" t="s">
        <v>13</v>
      </c>
      <c r="E308">
        <v>94</v>
      </c>
    </row>
    <row r="309" spans="1:5" x14ac:dyDescent="0.25">
      <c r="A309" t="s">
        <v>19</v>
      </c>
      <c r="B309">
        <v>554</v>
      </c>
      <c r="D309" t="s">
        <v>13</v>
      </c>
      <c r="E309">
        <v>33</v>
      </c>
    </row>
    <row r="310" spans="1:5" x14ac:dyDescent="0.25">
      <c r="A310" t="s">
        <v>19</v>
      </c>
      <c r="B310">
        <v>135</v>
      </c>
      <c r="D310" t="s">
        <v>13</v>
      </c>
      <c r="E310">
        <v>1</v>
      </c>
    </row>
    <row r="311" spans="1:5" x14ac:dyDescent="0.25">
      <c r="A311" t="s">
        <v>19</v>
      </c>
      <c r="B311">
        <v>122</v>
      </c>
      <c r="D311" t="s">
        <v>13</v>
      </c>
      <c r="E311">
        <v>31</v>
      </c>
    </row>
    <row r="312" spans="1:5" x14ac:dyDescent="0.25">
      <c r="A312" t="s">
        <v>19</v>
      </c>
      <c r="B312">
        <v>221</v>
      </c>
      <c r="D312" t="s">
        <v>13</v>
      </c>
      <c r="E312">
        <v>35</v>
      </c>
    </row>
    <row r="313" spans="1:5" x14ac:dyDescent="0.25">
      <c r="A313" t="s">
        <v>19</v>
      </c>
      <c r="B313">
        <v>126</v>
      </c>
      <c r="D313" t="s">
        <v>13</v>
      </c>
      <c r="E313">
        <v>63</v>
      </c>
    </row>
    <row r="314" spans="1:5" x14ac:dyDescent="0.25">
      <c r="A314" t="s">
        <v>19</v>
      </c>
      <c r="B314">
        <v>1022</v>
      </c>
      <c r="D314" t="s">
        <v>13</v>
      </c>
      <c r="E314">
        <v>526</v>
      </c>
    </row>
    <row r="315" spans="1:5" x14ac:dyDescent="0.25">
      <c r="A315" t="s">
        <v>19</v>
      </c>
      <c r="B315">
        <v>3177</v>
      </c>
      <c r="D315" t="s">
        <v>13</v>
      </c>
      <c r="E315">
        <v>121</v>
      </c>
    </row>
    <row r="316" spans="1:5" x14ac:dyDescent="0.25">
      <c r="A316" t="s">
        <v>19</v>
      </c>
      <c r="B316">
        <v>198</v>
      </c>
      <c r="D316" t="s">
        <v>13</v>
      </c>
      <c r="E316">
        <v>67</v>
      </c>
    </row>
    <row r="317" spans="1:5" x14ac:dyDescent="0.25">
      <c r="A317" t="s">
        <v>19</v>
      </c>
      <c r="B317">
        <v>85</v>
      </c>
      <c r="D317" t="s">
        <v>13</v>
      </c>
      <c r="E317">
        <v>57</v>
      </c>
    </row>
    <row r="318" spans="1:5" x14ac:dyDescent="0.25">
      <c r="A318" t="s">
        <v>19</v>
      </c>
      <c r="B318">
        <v>3596</v>
      </c>
      <c r="D318" t="s">
        <v>13</v>
      </c>
      <c r="E318">
        <v>1229</v>
      </c>
    </row>
    <row r="319" spans="1:5" x14ac:dyDescent="0.25">
      <c r="A319" t="s">
        <v>19</v>
      </c>
      <c r="B319">
        <v>244</v>
      </c>
      <c r="D319" t="s">
        <v>13</v>
      </c>
      <c r="E319">
        <v>12</v>
      </c>
    </row>
    <row r="320" spans="1:5" x14ac:dyDescent="0.25">
      <c r="A320" t="s">
        <v>19</v>
      </c>
      <c r="B320">
        <v>5180</v>
      </c>
      <c r="D320" t="s">
        <v>13</v>
      </c>
      <c r="E320">
        <v>452</v>
      </c>
    </row>
    <row r="321" spans="1:5" x14ac:dyDescent="0.25">
      <c r="A321" t="s">
        <v>19</v>
      </c>
      <c r="B321">
        <v>589</v>
      </c>
      <c r="D321" t="s">
        <v>13</v>
      </c>
      <c r="E321">
        <v>1886</v>
      </c>
    </row>
    <row r="322" spans="1:5" x14ac:dyDescent="0.25">
      <c r="A322" t="s">
        <v>19</v>
      </c>
      <c r="B322">
        <v>2725</v>
      </c>
      <c r="D322" t="s">
        <v>13</v>
      </c>
      <c r="E322">
        <v>1825</v>
      </c>
    </row>
    <row r="323" spans="1:5" x14ac:dyDescent="0.25">
      <c r="A323" t="s">
        <v>19</v>
      </c>
      <c r="B323">
        <v>300</v>
      </c>
      <c r="D323" t="s">
        <v>13</v>
      </c>
      <c r="E323">
        <v>31</v>
      </c>
    </row>
    <row r="324" spans="1:5" x14ac:dyDescent="0.25">
      <c r="A324" t="s">
        <v>19</v>
      </c>
      <c r="B324">
        <v>144</v>
      </c>
      <c r="D324" t="s">
        <v>13</v>
      </c>
      <c r="E324">
        <v>107</v>
      </c>
    </row>
    <row r="325" spans="1:5" x14ac:dyDescent="0.25">
      <c r="A325" t="s">
        <v>19</v>
      </c>
      <c r="B325">
        <v>87</v>
      </c>
      <c r="D325" t="s">
        <v>13</v>
      </c>
      <c r="E325">
        <v>27</v>
      </c>
    </row>
    <row r="326" spans="1:5" x14ac:dyDescent="0.25">
      <c r="A326" t="s">
        <v>19</v>
      </c>
      <c r="B326">
        <v>3116</v>
      </c>
      <c r="D326" t="s">
        <v>13</v>
      </c>
      <c r="E326">
        <v>1221</v>
      </c>
    </row>
    <row r="327" spans="1:5" x14ac:dyDescent="0.25">
      <c r="A327" t="s">
        <v>19</v>
      </c>
      <c r="B327">
        <v>909</v>
      </c>
      <c r="D327" t="s">
        <v>13</v>
      </c>
      <c r="E327">
        <v>1</v>
      </c>
    </row>
    <row r="328" spans="1:5" x14ac:dyDescent="0.25">
      <c r="A328" t="s">
        <v>19</v>
      </c>
      <c r="B328">
        <v>1613</v>
      </c>
      <c r="D328" t="s">
        <v>13</v>
      </c>
      <c r="E328">
        <v>16</v>
      </c>
    </row>
    <row r="329" spans="1:5" x14ac:dyDescent="0.25">
      <c r="A329" t="s">
        <v>19</v>
      </c>
      <c r="B329">
        <v>136</v>
      </c>
      <c r="D329" t="s">
        <v>13</v>
      </c>
      <c r="E329">
        <v>41</v>
      </c>
    </row>
    <row r="330" spans="1:5" x14ac:dyDescent="0.25">
      <c r="A330" t="s">
        <v>19</v>
      </c>
      <c r="B330">
        <v>130</v>
      </c>
      <c r="D330" t="s">
        <v>13</v>
      </c>
      <c r="E330">
        <v>523</v>
      </c>
    </row>
    <row r="331" spans="1:5" x14ac:dyDescent="0.25">
      <c r="A331" t="s">
        <v>19</v>
      </c>
      <c r="B331">
        <v>102</v>
      </c>
      <c r="D331" t="s">
        <v>13</v>
      </c>
      <c r="E331">
        <v>141</v>
      </c>
    </row>
    <row r="332" spans="1:5" x14ac:dyDescent="0.25">
      <c r="A332" t="s">
        <v>19</v>
      </c>
      <c r="B332">
        <v>4006</v>
      </c>
      <c r="D332" t="s">
        <v>13</v>
      </c>
      <c r="E332">
        <v>52</v>
      </c>
    </row>
    <row r="333" spans="1:5" x14ac:dyDescent="0.25">
      <c r="A333" t="s">
        <v>19</v>
      </c>
      <c r="B333">
        <v>1629</v>
      </c>
      <c r="D333" t="s">
        <v>13</v>
      </c>
      <c r="E333">
        <v>225</v>
      </c>
    </row>
    <row r="334" spans="1:5" x14ac:dyDescent="0.25">
      <c r="A334" t="s">
        <v>19</v>
      </c>
      <c r="B334">
        <v>2188</v>
      </c>
      <c r="D334" t="s">
        <v>13</v>
      </c>
      <c r="E334">
        <v>38</v>
      </c>
    </row>
    <row r="335" spans="1:5" x14ac:dyDescent="0.25">
      <c r="A335" t="s">
        <v>19</v>
      </c>
      <c r="B335">
        <v>2409</v>
      </c>
      <c r="D335" t="s">
        <v>13</v>
      </c>
      <c r="E335">
        <v>15</v>
      </c>
    </row>
    <row r="336" spans="1:5" x14ac:dyDescent="0.25">
      <c r="A336" t="s">
        <v>19</v>
      </c>
      <c r="B336">
        <v>194</v>
      </c>
      <c r="D336" t="s">
        <v>13</v>
      </c>
      <c r="E336">
        <v>37</v>
      </c>
    </row>
    <row r="337" spans="1:5" x14ac:dyDescent="0.25">
      <c r="A337" t="s">
        <v>19</v>
      </c>
      <c r="B337">
        <v>1140</v>
      </c>
      <c r="D337" t="s">
        <v>13</v>
      </c>
      <c r="E337">
        <v>112</v>
      </c>
    </row>
    <row r="338" spans="1:5" x14ac:dyDescent="0.25">
      <c r="A338" t="s">
        <v>19</v>
      </c>
      <c r="B338">
        <v>102</v>
      </c>
      <c r="D338" t="s">
        <v>13</v>
      </c>
      <c r="E338">
        <v>21</v>
      </c>
    </row>
    <row r="339" spans="1:5" x14ac:dyDescent="0.25">
      <c r="A339" t="s">
        <v>19</v>
      </c>
      <c r="B339">
        <v>2857</v>
      </c>
      <c r="D339" t="s">
        <v>13</v>
      </c>
      <c r="E339">
        <v>67</v>
      </c>
    </row>
    <row r="340" spans="1:5" x14ac:dyDescent="0.25">
      <c r="A340" t="s">
        <v>19</v>
      </c>
      <c r="B340">
        <v>107</v>
      </c>
      <c r="D340" t="s">
        <v>13</v>
      </c>
      <c r="E340">
        <v>78</v>
      </c>
    </row>
    <row r="341" spans="1:5" x14ac:dyDescent="0.25">
      <c r="A341" t="s">
        <v>19</v>
      </c>
      <c r="B341">
        <v>160</v>
      </c>
      <c r="D341" t="s">
        <v>13</v>
      </c>
      <c r="E341">
        <v>67</v>
      </c>
    </row>
    <row r="342" spans="1:5" x14ac:dyDescent="0.25">
      <c r="A342" t="s">
        <v>19</v>
      </c>
      <c r="B342">
        <v>2230</v>
      </c>
      <c r="D342" t="s">
        <v>13</v>
      </c>
      <c r="E342">
        <v>263</v>
      </c>
    </row>
    <row r="343" spans="1:5" x14ac:dyDescent="0.25">
      <c r="A343" t="s">
        <v>19</v>
      </c>
      <c r="B343">
        <v>316</v>
      </c>
      <c r="D343" t="s">
        <v>13</v>
      </c>
      <c r="E343">
        <v>1691</v>
      </c>
    </row>
    <row r="344" spans="1:5" x14ac:dyDescent="0.25">
      <c r="A344" t="s">
        <v>19</v>
      </c>
      <c r="B344">
        <v>117</v>
      </c>
      <c r="D344" t="s">
        <v>13</v>
      </c>
      <c r="E344">
        <v>181</v>
      </c>
    </row>
    <row r="345" spans="1:5" x14ac:dyDescent="0.25">
      <c r="A345" t="s">
        <v>19</v>
      </c>
      <c r="B345">
        <v>6406</v>
      </c>
      <c r="D345" t="s">
        <v>13</v>
      </c>
      <c r="E345">
        <v>13</v>
      </c>
    </row>
    <row r="346" spans="1:5" x14ac:dyDescent="0.25">
      <c r="A346" t="s">
        <v>19</v>
      </c>
      <c r="B346">
        <v>192</v>
      </c>
      <c r="D346" t="s">
        <v>13</v>
      </c>
      <c r="E346">
        <v>1</v>
      </c>
    </row>
    <row r="347" spans="1:5" x14ac:dyDescent="0.25">
      <c r="A347" t="s">
        <v>19</v>
      </c>
      <c r="B347">
        <v>26</v>
      </c>
      <c r="D347" t="s">
        <v>13</v>
      </c>
      <c r="E347">
        <v>21</v>
      </c>
    </row>
    <row r="348" spans="1:5" x14ac:dyDescent="0.25">
      <c r="A348" t="s">
        <v>19</v>
      </c>
      <c r="B348">
        <v>723</v>
      </c>
      <c r="D348" t="s">
        <v>13</v>
      </c>
      <c r="E348">
        <v>830</v>
      </c>
    </row>
    <row r="349" spans="1:5" x14ac:dyDescent="0.25">
      <c r="A349" t="s">
        <v>19</v>
      </c>
      <c r="B349">
        <v>170</v>
      </c>
      <c r="D349" t="s">
        <v>13</v>
      </c>
      <c r="E349">
        <v>130</v>
      </c>
    </row>
    <row r="350" spans="1:5" x14ac:dyDescent="0.25">
      <c r="A350" t="s">
        <v>19</v>
      </c>
      <c r="B350">
        <v>238</v>
      </c>
      <c r="D350" t="s">
        <v>13</v>
      </c>
      <c r="E350">
        <v>55</v>
      </c>
    </row>
    <row r="351" spans="1:5" x14ac:dyDescent="0.25">
      <c r="A351" t="s">
        <v>19</v>
      </c>
      <c r="B351">
        <v>55</v>
      </c>
      <c r="D351" t="s">
        <v>13</v>
      </c>
      <c r="E351">
        <v>114</v>
      </c>
    </row>
    <row r="352" spans="1:5" x14ac:dyDescent="0.25">
      <c r="A352" t="s">
        <v>19</v>
      </c>
      <c r="B352">
        <v>128</v>
      </c>
      <c r="D352" t="s">
        <v>13</v>
      </c>
      <c r="E352">
        <v>594</v>
      </c>
    </row>
    <row r="353" spans="1:5" x14ac:dyDescent="0.25">
      <c r="A353" t="s">
        <v>19</v>
      </c>
      <c r="B353">
        <v>2144</v>
      </c>
      <c r="D353" t="s">
        <v>13</v>
      </c>
      <c r="E353">
        <v>24</v>
      </c>
    </row>
    <row r="354" spans="1:5" x14ac:dyDescent="0.25">
      <c r="A354" t="s">
        <v>19</v>
      </c>
      <c r="B354">
        <v>2693</v>
      </c>
      <c r="D354" t="s">
        <v>13</v>
      </c>
      <c r="E354">
        <v>252</v>
      </c>
    </row>
    <row r="355" spans="1:5" x14ac:dyDescent="0.25">
      <c r="A355" t="s">
        <v>19</v>
      </c>
      <c r="B355">
        <v>432</v>
      </c>
      <c r="D355" t="s">
        <v>13</v>
      </c>
      <c r="E355">
        <v>67</v>
      </c>
    </row>
    <row r="356" spans="1:5" x14ac:dyDescent="0.25">
      <c r="A356" t="s">
        <v>19</v>
      </c>
      <c r="B356">
        <v>189</v>
      </c>
      <c r="D356" t="s">
        <v>13</v>
      </c>
      <c r="E356">
        <v>742</v>
      </c>
    </row>
    <row r="357" spans="1:5" x14ac:dyDescent="0.25">
      <c r="A357" t="s">
        <v>19</v>
      </c>
      <c r="B357">
        <v>154</v>
      </c>
      <c r="D357" t="s">
        <v>13</v>
      </c>
      <c r="E357">
        <v>75</v>
      </c>
    </row>
    <row r="358" spans="1:5" x14ac:dyDescent="0.25">
      <c r="A358" t="s">
        <v>19</v>
      </c>
      <c r="B358">
        <v>96</v>
      </c>
      <c r="D358" t="s">
        <v>13</v>
      </c>
      <c r="E358">
        <v>4405</v>
      </c>
    </row>
    <row r="359" spans="1:5" x14ac:dyDescent="0.25">
      <c r="A359" t="s">
        <v>19</v>
      </c>
      <c r="B359">
        <v>3063</v>
      </c>
      <c r="D359" t="s">
        <v>13</v>
      </c>
      <c r="E359">
        <v>92</v>
      </c>
    </row>
    <row r="360" spans="1:5" x14ac:dyDescent="0.25">
      <c r="A360" t="s">
        <v>19</v>
      </c>
      <c r="B360">
        <v>2266</v>
      </c>
      <c r="D360" t="s">
        <v>13</v>
      </c>
      <c r="E360">
        <v>64</v>
      </c>
    </row>
    <row r="361" spans="1:5" x14ac:dyDescent="0.25">
      <c r="A361" t="s">
        <v>19</v>
      </c>
      <c r="B361">
        <v>194</v>
      </c>
      <c r="D361" t="s">
        <v>13</v>
      </c>
      <c r="E361">
        <v>64</v>
      </c>
    </row>
    <row r="362" spans="1:5" x14ac:dyDescent="0.25">
      <c r="A362" t="s">
        <v>19</v>
      </c>
      <c r="B362">
        <v>129</v>
      </c>
      <c r="D362" t="s">
        <v>13</v>
      </c>
      <c r="E362">
        <v>842</v>
      </c>
    </row>
    <row r="363" spans="1:5" x14ac:dyDescent="0.25">
      <c r="A363" t="s">
        <v>19</v>
      </c>
      <c r="B363">
        <v>375</v>
      </c>
    </row>
    <row r="364" spans="1:5" x14ac:dyDescent="0.25">
      <c r="A364" t="s">
        <v>19</v>
      </c>
      <c r="B364">
        <v>409</v>
      </c>
    </row>
    <row r="365" spans="1:5" x14ac:dyDescent="0.25">
      <c r="A365" t="s">
        <v>19</v>
      </c>
      <c r="B365">
        <v>234</v>
      </c>
    </row>
    <row r="366" spans="1:5" x14ac:dyDescent="0.25">
      <c r="A366" t="s">
        <v>19</v>
      </c>
      <c r="B366">
        <v>3016</v>
      </c>
    </row>
    <row r="367" spans="1:5" x14ac:dyDescent="0.25">
      <c r="A367" t="s">
        <v>19</v>
      </c>
      <c r="B367">
        <v>264</v>
      </c>
    </row>
    <row r="368" spans="1:5" x14ac:dyDescent="0.25">
      <c r="A368" t="s">
        <v>19</v>
      </c>
      <c r="B368">
        <v>272</v>
      </c>
    </row>
    <row r="369" spans="1:2" x14ac:dyDescent="0.25">
      <c r="A369" t="s">
        <v>19</v>
      </c>
      <c r="B369">
        <v>419</v>
      </c>
    </row>
    <row r="370" spans="1:2" x14ac:dyDescent="0.25">
      <c r="A370" t="s">
        <v>19</v>
      </c>
      <c r="B370">
        <v>1621</v>
      </c>
    </row>
    <row r="371" spans="1:2" x14ac:dyDescent="0.25">
      <c r="A371" t="s">
        <v>19</v>
      </c>
      <c r="B371">
        <v>1101</v>
      </c>
    </row>
    <row r="372" spans="1:2" x14ac:dyDescent="0.25">
      <c r="A372" t="s">
        <v>19</v>
      </c>
      <c r="B372">
        <v>1073</v>
      </c>
    </row>
    <row r="373" spans="1:2" x14ac:dyDescent="0.25">
      <c r="A373" t="s">
        <v>19</v>
      </c>
      <c r="B373">
        <v>331</v>
      </c>
    </row>
    <row r="374" spans="1:2" x14ac:dyDescent="0.25">
      <c r="A374" t="s">
        <v>19</v>
      </c>
      <c r="B374">
        <v>1170</v>
      </c>
    </row>
    <row r="375" spans="1:2" x14ac:dyDescent="0.25">
      <c r="A375" t="s">
        <v>19</v>
      </c>
      <c r="B375">
        <v>363</v>
      </c>
    </row>
    <row r="376" spans="1:2" x14ac:dyDescent="0.25">
      <c r="A376" t="s">
        <v>19</v>
      </c>
      <c r="B376">
        <v>103</v>
      </c>
    </row>
    <row r="377" spans="1:2" x14ac:dyDescent="0.25">
      <c r="A377" t="s">
        <v>19</v>
      </c>
      <c r="B377">
        <v>147</v>
      </c>
    </row>
    <row r="378" spans="1:2" x14ac:dyDescent="0.25">
      <c r="A378" t="s">
        <v>19</v>
      </c>
      <c r="B378">
        <v>110</v>
      </c>
    </row>
    <row r="379" spans="1:2" x14ac:dyDescent="0.25">
      <c r="A379" t="s">
        <v>19</v>
      </c>
      <c r="B379">
        <v>134</v>
      </c>
    </row>
    <row r="380" spans="1:2" x14ac:dyDescent="0.25">
      <c r="A380" t="s">
        <v>19</v>
      </c>
      <c r="B380">
        <v>269</v>
      </c>
    </row>
    <row r="381" spans="1:2" x14ac:dyDescent="0.25">
      <c r="A381" t="s">
        <v>19</v>
      </c>
      <c r="B381">
        <v>175</v>
      </c>
    </row>
    <row r="382" spans="1:2" x14ac:dyDescent="0.25">
      <c r="A382" t="s">
        <v>19</v>
      </c>
      <c r="B382">
        <v>69</v>
      </c>
    </row>
    <row r="383" spans="1:2" x14ac:dyDescent="0.25">
      <c r="A383" t="s">
        <v>19</v>
      </c>
      <c r="B383">
        <v>190</v>
      </c>
    </row>
    <row r="384" spans="1:2" x14ac:dyDescent="0.25">
      <c r="A384" t="s">
        <v>19</v>
      </c>
      <c r="B384">
        <v>237</v>
      </c>
    </row>
    <row r="385" spans="1:2" x14ac:dyDescent="0.25">
      <c r="A385" t="s">
        <v>19</v>
      </c>
      <c r="B385">
        <v>196</v>
      </c>
    </row>
    <row r="386" spans="1:2" x14ac:dyDescent="0.25">
      <c r="A386" t="s">
        <v>19</v>
      </c>
      <c r="B386">
        <v>7295</v>
      </c>
    </row>
    <row r="387" spans="1:2" x14ac:dyDescent="0.25">
      <c r="A387" t="s">
        <v>19</v>
      </c>
      <c r="B387">
        <v>2893</v>
      </c>
    </row>
    <row r="388" spans="1:2" x14ac:dyDescent="0.25">
      <c r="A388" t="s">
        <v>19</v>
      </c>
      <c r="B388">
        <v>820</v>
      </c>
    </row>
    <row r="389" spans="1:2" x14ac:dyDescent="0.25">
      <c r="A389" t="s">
        <v>19</v>
      </c>
      <c r="B389">
        <v>2038</v>
      </c>
    </row>
    <row r="390" spans="1:2" x14ac:dyDescent="0.25">
      <c r="A390" t="s">
        <v>19</v>
      </c>
      <c r="B390">
        <v>116</v>
      </c>
    </row>
    <row r="391" spans="1:2" x14ac:dyDescent="0.25">
      <c r="A391" t="s">
        <v>19</v>
      </c>
      <c r="B391">
        <v>1345</v>
      </c>
    </row>
    <row r="392" spans="1:2" x14ac:dyDescent="0.25">
      <c r="A392" t="s">
        <v>19</v>
      </c>
      <c r="B392">
        <v>168</v>
      </c>
    </row>
    <row r="393" spans="1:2" x14ac:dyDescent="0.25">
      <c r="A393" t="s">
        <v>19</v>
      </c>
      <c r="B393">
        <v>137</v>
      </c>
    </row>
    <row r="394" spans="1:2" x14ac:dyDescent="0.25">
      <c r="A394" t="s">
        <v>19</v>
      </c>
      <c r="B394">
        <v>186</v>
      </c>
    </row>
    <row r="395" spans="1:2" x14ac:dyDescent="0.25">
      <c r="A395" t="s">
        <v>19</v>
      </c>
      <c r="B395">
        <v>125</v>
      </c>
    </row>
    <row r="396" spans="1:2" x14ac:dyDescent="0.25">
      <c r="A396" t="s">
        <v>19</v>
      </c>
      <c r="B396">
        <v>202</v>
      </c>
    </row>
    <row r="397" spans="1:2" x14ac:dyDescent="0.25">
      <c r="A397" t="s">
        <v>19</v>
      </c>
      <c r="B397">
        <v>103</v>
      </c>
    </row>
    <row r="398" spans="1:2" x14ac:dyDescent="0.25">
      <c r="A398" t="s">
        <v>19</v>
      </c>
      <c r="B398">
        <v>1785</v>
      </c>
    </row>
    <row r="399" spans="1:2" x14ac:dyDescent="0.25">
      <c r="A399" t="s">
        <v>19</v>
      </c>
      <c r="B399">
        <v>157</v>
      </c>
    </row>
    <row r="400" spans="1:2" x14ac:dyDescent="0.25">
      <c r="A400" t="s">
        <v>19</v>
      </c>
      <c r="B400">
        <v>555</v>
      </c>
    </row>
    <row r="401" spans="1:2" x14ac:dyDescent="0.25">
      <c r="A401" t="s">
        <v>19</v>
      </c>
      <c r="B401">
        <v>297</v>
      </c>
    </row>
    <row r="402" spans="1:2" x14ac:dyDescent="0.25">
      <c r="A402" t="s">
        <v>19</v>
      </c>
      <c r="B402">
        <v>123</v>
      </c>
    </row>
    <row r="403" spans="1:2" x14ac:dyDescent="0.25">
      <c r="A403" t="s">
        <v>19</v>
      </c>
      <c r="B403">
        <v>3036</v>
      </c>
    </row>
    <row r="404" spans="1:2" x14ac:dyDescent="0.25">
      <c r="A404" t="s">
        <v>19</v>
      </c>
      <c r="B404">
        <v>144</v>
      </c>
    </row>
    <row r="405" spans="1:2" x14ac:dyDescent="0.25">
      <c r="A405" t="s">
        <v>19</v>
      </c>
      <c r="B405">
        <v>121</v>
      </c>
    </row>
    <row r="406" spans="1:2" x14ac:dyDescent="0.25">
      <c r="A406" t="s">
        <v>19</v>
      </c>
      <c r="B406">
        <v>181</v>
      </c>
    </row>
    <row r="407" spans="1:2" x14ac:dyDescent="0.25">
      <c r="A407" t="s">
        <v>19</v>
      </c>
      <c r="B407">
        <v>122</v>
      </c>
    </row>
    <row r="408" spans="1:2" x14ac:dyDescent="0.25">
      <c r="A408" t="s">
        <v>19</v>
      </c>
      <c r="B408">
        <v>1071</v>
      </c>
    </row>
    <row r="409" spans="1:2" x14ac:dyDescent="0.25">
      <c r="A409" t="s">
        <v>19</v>
      </c>
      <c r="B409">
        <v>980</v>
      </c>
    </row>
    <row r="410" spans="1:2" x14ac:dyDescent="0.25">
      <c r="A410" t="s">
        <v>19</v>
      </c>
      <c r="B410">
        <v>536</v>
      </c>
    </row>
    <row r="411" spans="1:2" x14ac:dyDescent="0.25">
      <c r="A411" t="s">
        <v>19</v>
      </c>
      <c r="B411">
        <v>1991</v>
      </c>
    </row>
    <row r="412" spans="1:2" x14ac:dyDescent="0.25">
      <c r="A412" t="s">
        <v>19</v>
      </c>
      <c r="B412">
        <v>180</v>
      </c>
    </row>
    <row r="413" spans="1:2" x14ac:dyDescent="0.25">
      <c r="A413" t="s">
        <v>19</v>
      </c>
      <c r="B413">
        <v>130</v>
      </c>
    </row>
    <row r="414" spans="1:2" x14ac:dyDescent="0.25">
      <c r="A414" t="s">
        <v>19</v>
      </c>
      <c r="B414">
        <v>122</v>
      </c>
    </row>
    <row r="415" spans="1:2" x14ac:dyDescent="0.25">
      <c r="A415" t="s">
        <v>19</v>
      </c>
      <c r="B415">
        <v>140</v>
      </c>
    </row>
    <row r="416" spans="1:2" x14ac:dyDescent="0.25">
      <c r="A416" t="s">
        <v>19</v>
      </c>
      <c r="B416">
        <v>3388</v>
      </c>
    </row>
    <row r="417" spans="1:2" x14ac:dyDescent="0.25">
      <c r="A417" t="s">
        <v>19</v>
      </c>
      <c r="B417">
        <v>280</v>
      </c>
    </row>
    <row r="418" spans="1:2" x14ac:dyDescent="0.25">
      <c r="A418" t="s">
        <v>19</v>
      </c>
      <c r="B418">
        <v>366</v>
      </c>
    </row>
    <row r="419" spans="1:2" x14ac:dyDescent="0.25">
      <c r="A419" t="s">
        <v>19</v>
      </c>
      <c r="B419">
        <v>270</v>
      </c>
    </row>
    <row r="420" spans="1:2" x14ac:dyDescent="0.25">
      <c r="A420" t="s">
        <v>19</v>
      </c>
      <c r="B420">
        <v>137</v>
      </c>
    </row>
    <row r="421" spans="1:2" x14ac:dyDescent="0.25">
      <c r="A421" t="s">
        <v>19</v>
      </c>
      <c r="B421">
        <v>3205</v>
      </c>
    </row>
    <row r="422" spans="1:2" x14ac:dyDescent="0.25">
      <c r="A422" t="s">
        <v>19</v>
      </c>
      <c r="B422">
        <v>288</v>
      </c>
    </row>
    <row r="423" spans="1:2" x14ac:dyDescent="0.25">
      <c r="A423" t="s">
        <v>19</v>
      </c>
      <c r="B423">
        <v>148</v>
      </c>
    </row>
    <row r="424" spans="1:2" x14ac:dyDescent="0.25">
      <c r="A424" t="s">
        <v>19</v>
      </c>
      <c r="B424">
        <v>114</v>
      </c>
    </row>
    <row r="425" spans="1:2" x14ac:dyDescent="0.25">
      <c r="A425" t="s">
        <v>19</v>
      </c>
      <c r="B425">
        <v>1518</v>
      </c>
    </row>
    <row r="426" spans="1:2" x14ac:dyDescent="0.25">
      <c r="A426" t="s">
        <v>19</v>
      </c>
      <c r="B426">
        <v>166</v>
      </c>
    </row>
    <row r="427" spans="1:2" x14ac:dyDescent="0.25">
      <c r="A427" t="s">
        <v>19</v>
      </c>
      <c r="B427">
        <v>100</v>
      </c>
    </row>
    <row r="428" spans="1:2" x14ac:dyDescent="0.25">
      <c r="A428" t="s">
        <v>19</v>
      </c>
      <c r="B428">
        <v>235</v>
      </c>
    </row>
    <row r="429" spans="1:2" x14ac:dyDescent="0.25">
      <c r="A429" t="s">
        <v>19</v>
      </c>
      <c r="B429">
        <v>148</v>
      </c>
    </row>
    <row r="430" spans="1:2" x14ac:dyDescent="0.25">
      <c r="A430" t="s">
        <v>19</v>
      </c>
      <c r="B430">
        <v>198</v>
      </c>
    </row>
    <row r="431" spans="1:2" x14ac:dyDescent="0.25">
      <c r="A431" t="s">
        <v>19</v>
      </c>
      <c r="B431">
        <v>150</v>
      </c>
    </row>
    <row r="432" spans="1:2" x14ac:dyDescent="0.25">
      <c r="A432" t="s">
        <v>19</v>
      </c>
      <c r="B432">
        <v>216</v>
      </c>
    </row>
    <row r="433" spans="1:2" x14ac:dyDescent="0.25">
      <c r="A433" t="s">
        <v>19</v>
      </c>
      <c r="B433">
        <v>5139</v>
      </c>
    </row>
    <row r="434" spans="1:2" x14ac:dyDescent="0.25">
      <c r="A434" t="s">
        <v>19</v>
      </c>
      <c r="B434">
        <v>2353</v>
      </c>
    </row>
    <row r="435" spans="1:2" x14ac:dyDescent="0.25">
      <c r="A435" t="s">
        <v>19</v>
      </c>
      <c r="B435">
        <v>78</v>
      </c>
    </row>
    <row r="436" spans="1:2" x14ac:dyDescent="0.25">
      <c r="A436" t="s">
        <v>19</v>
      </c>
      <c r="B436">
        <v>174</v>
      </c>
    </row>
    <row r="437" spans="1:2" x14ac:dyDescent="0.25">
      <c r="A437" t="s">
        <v>19</v>
      </c>
      <c r="B437">
        <v>164</v>
      </c>
    </row>
    <row r="438" spans="1:2" x14ac:dyDescent="0.25">
      <c r="A438" t="s">
        <v>19</v>
      </c>
      <c r="B438">
        <v>161</v>
      </c>
    </row>
    <row r="439" spans="1:2" x14ac:dyDescent="0.25">
      <c r="A439" t="s">
        <v>19</v>
      </c>
      <c r="B439">
        <v>138</v>
      </c>
    </row>
    <row r="440" spans="1:2" x14ac:dyDescent="0.25">
      <c r="A440" t="s">
        <v>19</v>
      </c>
      <c r="B440">
        <v>3308</v>
      </c>
    </row>
    <row r="441" spans="1:2" x14ac:dyDescent="0.25">
      <c r="A441" t="s">
        <v>19</v>
      </c>
      <c r="B441">
        <v>127</v>
      </c>
    </row>
    <row r="442" spans="1:2" x14ac:dyDescent="0.25">
      <c r="A442" t="s">
        <v>19</v>
      </c>
      <c r="B442">
        <v>207</v>
      </c>
    </row>
    <row r="443" spans="1:2" x14ac:dyDescent="0.25">
      <c r="A443" t="s">
        <v>19</v>
      </c>
      <c r="B443">
        <v>181</v>
      </c>
    </row>
    <row r="444" spans="1:2" x14ac:dyDescent="0.25">
      <c r="A444" t="s">
        <v>19</v>
      </c>
      <c r="B444">
        <v>110</v>
      </c>
    </row>
    <row r="445" spans="1:2" x14ac:dyDescent="0.25">
      <c r="A445" t="s">
        <v>19</v>
      </c>
      <c r="B445">
        <v>185</v>
      </c>
    </row>
    <row r="446" spans="1:2" x14ac:dyDescent="0.25">
      <c r="A446" t="s">
        <v>19</v>
      </c>
      <c r="B446">
        <v>121</v>
      </c>
    </row>
    <row r="447" spans="1:2" x14ac:dyDescent="0.25">
      <c r="A447" t="s">
        <v>19</v>
      </c>
      <c r="B447">
        <v>106</v>
      </c>
    </row>
    <row r="448" spans="1:2" x14ac:dyDescent="0.25">
      <c r="A448" t="s">
        <v>19</v>
      </c>
      <c r="B448">
        <v>142</v>
      </c>
    </row>
    <row r="449" spans="1:2" x14ac:dyDescent="0.25">
      <c r="A449" t="s">
        <v>19</v>
      </c>
      <c r="B449">
        <v>233</v>
      </c>
    </row>
    <row r="450" spans="1:2" x14ac:dyDescent="0.25">
      <c r="A450" t="s">
        <v>19</v>
      </c>
      <c r="B450">
        <v>218</v>
      </c>
    </row>
    <row r="451" spans="1:2" x14ac:dyDescent="0.25">
      <c r="A451" t="s">
        <v>19</v>
      </c>
      <c r="B451">
        <v>76</v>
      </c>
    </row>
    <row r="452" spans="1:2" x14ac:dyDescent="0.25">
      <c r="A452" t="s">
        <v>19</v>
      </c>
      <c r="B452">
        <v>43</v>
      </c>
    </row>
    <row r="453" spans="1:2" x14ac:dyDescent="0.25">
      <c r="A453" t="s">
        <v>19</v>
      </c>
      <c r="B453">
        <v>221</v>
      </c>
    </row>
    <row r="454" spans="1:2" x14ac:dyDescent="0.25">
      <c r="A454" t="s">
        <v>19</v>
      </c>
      <c r="B454">
        <v>2805</v>
      </c>
    </row>
    <row r="455" spans="1:2" x14ac:dyDescent="0.25">
      <c r="A455" t="s">
        <v>19</v>
      </c>
      <c r="B455">
        <v>68</v>
      </c>
    </row>
    <row r="456" spans="1:2" x14ac:dyDescent="0.25">
      <c r="A456" t="s">
        <v>19</v>
      </c>
      <c r="B456">
        <v>183</v>
      </c>
    </row>
    <row r="457" spans="1:2" x14ac:dyDescent="0.25">
      <c r="A457" t="s">
        <v>19</v>
      </c>
      <c r="B457">
        <v>133</v>
      </c>
    </row>
    <row r="458" spans="1:2" x14ac:dyDescent="0.25">
      <c r="A458" t="s">
        <v>19</v>
      </c>
      <c r="B458">
        <v>2489</v>
      </c>
    </row>
    <row r="459" spans="1:2" x14ac:dyDescent="0.25">
      <c r="A459" t="s">
        <v>19</v>
      </c>
      <c r="B459">
        <v>69</v>
      </c>
    </row>
    <row r="460" spans="1:2" x14ac:dyDescent="0.25">
      <c r="A460" t="s">
        <v>19</v>
      </c>
      <c r="B460">
        <v>279</v>
      </c>
    </row>
    <row r="461" spans="1:2" x14ac:dyDescent="0.25">
      <c r="A461" t="s">
        <v>19</v>
      </c>
      <c r="B461">
        <v>210</v>
      </c>
    </row>
    <row r="462" spans="1:2" x14ac:dyDescent="0.25">
      <c r="A462" t="s">
        <v>19</v>
      </c>
      <c r="B462">
        <v>2100</v>
      </c>
    </row>
    <row r="463" spans="1:2" x14ac:dyDescent="0.25">
      <c r="A463" t="s">
        <v>19</v>
      </c>
      <c r="B463">
        <v>252</v>
      </c>
    </row>
    <row r="464" spans="1:2" x14ac:dyDescent="0.25">
      <c r="A464" t="s">
        <v>19</v>
      </c>
      <c r="B464">
        <v>1280</v>
      </c>
    </row>
    <row r="465" spans="1:2" x14ac:dyDescent="0.25">
      <c r="A465" t="s">
        <v>19</v>
      </c>
      <c r="B465">
        <v>157</v>
      </c>
    </row>
    <row r="466" spans="1:2" x14ac:dyDescent="0.25">
      <c r="A466" t="s">
        <v>19</v>
      </c>
      <c r="B466">
        <v>194</v>
      </c>
    </row>
    <row r="467" spans="1:2" x14ac:dyDescent="0.25">
      <c r="A467" t="s">
        <v>19</v>
      </c>
      <c r="B467">
        <v>82</v>
      </c>
    </row>
    <row r="468" spans="1:2" x14ac:dyDescent="0.25">
      <c r="A468" t="s">
        <v>19</v>
      </c>
      <c r="B468">
        <v>4233</v>
      </c>
    </row>
    <row r="469" spans="1:2" x14ac:dyDescent="0.25">
      <c r="A469" t="s">
        <v>19</v>
      </c>
      <c r="B469">
        <v>1297</v>
      </c>
    </row>
    <row r="470" spans="1:2" x14ac:dyDescent="0.25">
      <c r="A470" t="s">
        <v>19</v>
      </c>
      <c r="B470">
        <v>165</v>
      </c>
    </row>
    <row r="471" spans="1:2" x14ac:dyDescent="0.25">
      <c r="A471" t="s">
        <v>19</v>
      </c>
      <c r="B471">
        <v>119</v>
      </c>
    </row>
    <row r="472" spans="1:2" x14ac:dyDescent="0.25">
      <c r="A472" t="s">
        <v>19</v>
      </c>
      <c r="B472">
        <v>1797</v>
      </c>
    </row>
    <row r="473" spans="1:2" x14ac:dyDescent="0.25">
      <c r="A473" t="s">
        <v>19</v>
      </c>
      <c r="B473">
        <v>261</v>
      </c>
    </row>
    <row r="474" spans="1:2" x14ac:dyDescent="0.25">
      <c r="A474" t="s">
        <v>19</v>
      </c>
      <c r="B474">
        <v>157</v>
      </c>
    </row>
    <row r="475" spans="1:2" x14ac:dyDescent="0.25">
      <c r="A475" t="s">
        <v>19</v>
      </c>
      <c r="B475">
        <v>3533</v>
      </c>
    </row>
    <row r="476" spans="1:2" x14ac:dyDescent="0.25">
      <c r="A476" t="s">
        <v>19</v>
      </c>
      <c r="B476">
        <v>155</v>
      </c>
    </row>
    <row r="477" spans="1:2" x14ac:dyDescent="0.25">
      <c r="A477" t="s">
        <v>19</v>
      </c>
      <c r="B477">
        <v>132</v>
      </c>
    </row>
    <row r="478" spans="1:2" x14ac:dyDescent="0.25">
      <c r="A478" t="s">
        <v>19</v>
      </c>
      <c r="B478">
        <v>1354</v>
      </c>
    </row>
    <row r="479" spans="1:2" x14ac:dyDescent="0.25">
      <c r="A479" t="s">
        <v>19</v>
      </c>
      <c r="B479">
        <v>48</v>
      </c>
    </row>
    <row r="480" spans="1:2" x14ac:dyDescent="0.25">
      <c r="A480" t="s">
        <v>19</v>
      </c>
      <c r="B480">
        <v>110</v>
      </c>
    </row>
    <row r="481" spans="1:2" x14ac:dyDescent="0.25">
      <c r="A481" t="s">
        <v>19</v>
      </c>
      <c r="B481">
        <v>172</v>
      </c>
    </row>
    <row r="482" spans="1:2" x14ac:dyDescent="0.25">
      <c r="A482" t="s">
        <v>19</v>
      </c>
      <c r="B482">
        <v>307</v>
      </c>
    </row>
    <row r="483" spans="1:2" x14ac:dyDescent="0.25">
      <c r="A483" t="s">
        <v>19</v>
      </c>
      <c r="B483">
        <v>160</v>
      </c>
    </row>
    <row r="484" spans="1:2" x14ac:dyDescent="0.25">
      <c r="A484" t="s">
        <v>19</v>
      </c>
      <c r="B484">
        <v>1467</v>
      </c>
    </row>
    <row r="485" spans="1:2" x14ac:dyDescent="0.25">
      <c r="A485" t="s">
        <v>19</v>
      </c>
      <c r="B485">
        <v>2662</v>
      </c>
    </row>
    <row r="486" spans="1:2" x14ac:dyDescent="0.25">
      <c r="A486" t="s">
        <v>19</v>
      </c>
      <c r="B486">
        <v>452</v>
      </c>
    </row>
    <row r="487" spans="1:2" x14ac:dyDescent="0.25">
      <c r="A487" t="s">
        <v>19</v>
      </c>
      <c r="B487">
        <v>158</v>
      </c>
    </row>
    <row r="488" spans="1:2" x14ac:dyDescent="0.25">
      <c r="A488" t="s">
        <v>19</v>
      </c>
      <c r="B488">
        <v>225</v>
      </c>
    </row>
    <row r="489" spans="1:2" x14ac:dyDescent="0.25">
      <c r="A489" t="s">
        <v>19</v>
      </c>
      <c r="B489">
        <v>65</v>
      </c>
    </row>
    <row r="490" spans="1:2" x14ac:dyDescent="0.25">
      <c r="A490" t="s">
        <v>19</v>
      </c>
      <c r="B490">
        <v>163</v>
      </c>
    </row>
    <row r="491" spans="1:2" x14ac:dyDescent="0.25">
      <c r="A491" t="s">
        <v>19</v>
      </c>
      <c r="B491">
        <v>85</v>
      </c>
    </row>
    <row r="492" spans="1:2" x14ac:dyDescent="0.25">
      <c r="A492" t="s">
        <v>19</v>
      </c>
      <c r="B492">
        <v>217</v>
      </c>
    </row>
    <row r="493" spans="1:2" x14ac:dyDescent="0.25">
      <c r="A493" t="s">
        <v>19</v>
      </c>
      <c r="B493">
        <v>150</v>
      </c>
    </row>
    <row r="494" spans="1:2" x14ac:dyDescent="0.25">
      <c r="A494" t="s">
        <v>19</v>
      </c>
      <c r="B494">
        <v>3272</v>
      </c>
    </row>
    <row r="495" spans="1:2" x14ac:dyDescent="0.25">
      <c r="A495" t="s">
        <v>19</v>
      </c>
      <c r="B495">
        <v>300</v>
      </c>
    </row>
    <row r="496" spans="1:2" x14ac:dyDescent="0.25">
      <c r="A496" t="s">
        <v>19</v>
      </c>
      <c r="B496">
        <v>126</v>
      </c>
    </row>
    <row r="497" spans="1:2" x14ac:dyDescent="0.25">
      <c r="A497" t="s">
        <v>19</v>
      </c>
      <c r="B497">
        <v>2320</v>
      </c>
    </row>
    <row r="498" spans="1:2" x14ac:dyDescent="0.25">
      <c r="A498" t="s">
        <v>19</v>
      </c>
      <c r="B498">
        <v>81</v>
      </c>
    </row>
    <row r="499" spans="1:2" x14ac:dyDescent="0.25">
      <c r="A499" t="s">
        <v>19</v>
      </c>
      <c r="B499">
        <v>1887</v>
      </c>
    </row>
    <row r="500" spans="1:2" x14ac:dyDescent="0.25">
      <c r="A500" t="s">
        <v>19</v>
      </c>
      <c r="B500">
        <v>4358</v>
      </c>
    </row>
    <row r="501" spans="1:2" x14ac:dyDescent="0.25">
      <c r="A501" t="s">
        <v>19</v>
      </c>
      <c r="B501">
        <v>53</v>
      </c>
    </row>
    <row r="502" spans="1:2" x14ac:dyDescent="0.25">
      <c r="A502" t="s">
        <v>19</v>
      </c>
      <c r="B502">
        <v>2414</v>
      </c>
    </row>
    <row r="503" spans="1:2" x14ac:dyDescent="0.25">
      <c r="A503" t="s">
        <v>19</v>
      </c>
      <c r="B503">
        <v>80</v>
      </c>
    </row>
    <row r="504" spans="1:2" x14ac:dyDescent="0.25">
      <c r="A504" t="s">
        <v>19</v>
      </c>
      <c r="B504">
        <v>193</v>
      </c>
    </row>
    <row r="505" spans="1:2" x14ac:dyDescent="0.25">
      <c r="A505" t="s">
        <v>19</v>
      </c>
      <c r="B505">
        <v>52</v>
      </c>
    </row>
    <row r="506" spans="1:2" x14ac:dyDescent="0.25">
      <c r="A506" t="s">
        <v>19</v>
      </c>
      <c r="B506">
        <v>290</v>
      </c>
    </row>
    <row r="507" spans="1:2" x14ac:dyDescent="0.25">
      <c r="A507" t="s">
        <v>19</v>
      </c>
      <c r="B507">
        <v>122</v>
      </c>
    </row>
    <row r="508" spans="1:2" x14ac:dyDescent="0.25">
      <c r="A508" t="s">
        <v>19</v>
      </c>
      <c r="B508">
        <v>1470</v>
      </c>
    </row>
    <row r="509" spans="1:2" x14ac:dyDescent="0.25">
      <c r="A509" t="s">
        <v>19</v>
      </c>
      <c r="B509">
        <v>165</v>
      </c>
    </row>
    <row r="510" spans="1:2" x14ac:dyDescent="0.25">
      <c r="A510" t="s">
        <v>19</v>
      </c>
      <c r="B510">
        <v>182</v>
      </c>
    </row>
    <row r="511" spans="1:2" x14ac:dyDescent="0.25">
      <c r="A511" t="s">
        <v>19</v>
      </c>
      <c r="B511">
        <v>199</v>
      </c>
    </row>
    <row r="512" spans="1:2" x14ac:dyDescent="0.25">
      <c r="A512" t="s">
        <v>19</v>
      </c>
      <c r="B512">
        <v>56</v>
      </c>
    </row>
    <row r="513" spans="1:2" x14ac:dyDescent="0.25">
      <c r="A513" t="s">
        <v>19</v>
      </c>
      <c r="B513">
        <v>1460</v>
      </c>
    </row>
    <row r="514" spans="1:2" x14ac:dyDescent="0.25">
      <c r="A514" t="s">
        <v>19</v>
      </c>
      <c r="B514">
        <v>123</v>
      </c>
    </row>
    <row r="515" spans="1:2" x14ac:dyDescent="0.25">
      <c r="A515" t="s">
        <v>19</v>
      </c>
      <c r="B515">
        <v>159</v>
      </c>
    </row>
    <row r="516" spans="1:2" x14ac:dyDescent="0.25">
      <c r="A516" t="s">
        <v>19</v>
      </c>
      <c r="B516">
        <v>110</v>
      </c>
    </row>
    <row r="517" spans="1:2" x14ac:dyDescent="0.25">
      <c r="A517" t="s">
        <v>19</v>
      </c>
      <c r="B517">
        <v>236</v>
      </c>
    </row>
    <row r="518" spans="1:2" x14ac:dyDescent="0.25">
      <c r="A518" t="s">
        <v>19</v>
      </c>
      <c r="B518">
        <v>191</v>
      </c>
    </row>
    <row r="519" spans="1:2" x14ac:dyDescent="0.25">
      <c r="A519" t="s">
        <v>19</v>
      </c>
      <c r="B519">
        <v>3934</v>
      </c>
    </row>
    <row r="520" spans="1:2" x14ac:dyDescent="0.25">
      <c r="A520" t="s">
        <v>19</v>
      </c>
      <c r="B520">
        <v>80</v>
      </c>
    </row>
    <row r="521" spans="1:2" x14ac:dyDescent="0.25">
      <c r="A521" t="s">
        <v>19</v>
      </c>
      <c r="B521">
        <v>462</v>
      </c>
    </row>
    <row r="522" spans="1:2" x14ac:dyDescent="0.25">
      <c r="A522" t="s">
        <v>19</v>
      </c>
      <c r="B522">
        <v>179</v>
      </c>
    </row>
    <row r="523" spans="1:2" x14ac:dyDescent="0.25">
      <c r="A523" t="s">
        <v>19</v>
      </c>
      <c r="B523">
        <v>1866</v>
      </c>
    </row>
    <row r="524" spans="1:2" x14ac:dyDescent="0.25">
      <c r="A524" t="s">
        <v>19</v>
      </c>
      <c r="B524">
        <v>156</v>
      </c>
    </row>
    <row r="525" spans="1:2" x14ac:dyDescent="0.25">
      <c r="A525" t="s">
        <v>19</v>
      </c>
      <c r="B525">
        <v>255</v>
      </c>
    </row>
    <row r="526" spans="1:2" x14ac:dyDescent="0.25">
      <c r="A526" t="s">
        <v>19</v>
      </c>
      <c r="B526">
        <v>2261</v>
      </c>
    </row>
    <row r="527" spans="1:2" x14ac:dyDescent="0.25">
      <c r="A527" t="s">
        <v>19</v>
      </c>
      <c r="B527">
        <v>40</v>
      </c>
    </row>
    <row r="528" spans="1:2" x14ac:dyDescent="0.25">
      <c r="A528" t="s">
        <v>19</v>
      </c>
      <c r="B528">
        <v>2289</v>
      </c>
    </row>
    <row r="529" spans="1:2" x14ac:dyDescent="0.25">
      <c r="A529" t="s">
        <v>19</v>
      </c>
      <c r="B529">
        <v>65</v>
      </c>
    </row>
    <row r="530" spans="1:2" x14ac:dyDescent="0.25">
      <c r="A530" t="s">
        <v>19</v>
      </c>
      <c r="B530">
        <v>3777</v>
      </c>
    </row>
    <row r="531" spans="1:2" x14ac:dyDescent="0.25">
      <c r="A531" t="s">
        <v>19</v>
      </c>
      <c r="B531">
        <v>184</v>
      </c>
    </row>
    <row r="532" spans="1:2" x14ac:dyDescent="0.25">
      <c r="A532" t="s">
        <v>19</v>
      </c>
      <c r="B532">
        <v>85</v>
      </c>
    </row>
    <row r="533" spans="1:2" x14ac:dyDescent="0.25">
      <c r="A533" t="s">
        <v>19</v>
      </c>
      <c r="B533">
        <v>144</v>
      </c>
    </row>
    <row r="534" spans="1:2" x14ac:dyDescent="0.25">
      <c r="A534" t="s">
        <v>19</v>
      </c>
      <c r="B534">
        <v>1902</v>
      </c>
    </row>
    <row r="535" spans="1:2" x14ac:dyDescent="0.25">
      <c r="A535" t="s">
        <v>19</v>
      </c>
      <c r="B535">
        <v>105</v>
      </c>
    </row>
    <row r="536" spans="1:2" x14ac:dyDescent="0.25">
      <c r="A536" t="s">
        <v>19</v>
      </c>
      <c r="B536">
        <v>132</v>
      </c>
    </row>
    <row r="537" spans="1:2" x14ac:dyDescent="0.25">
      <c r="A537" t="s">
        <v>19</v>
      </c>
      <c r="B537">
        <v>96</v>
      </c>
    </row>
    <row r="538" spans="1:2" x14ac:dyDescent="0.25">
      <c r="A538" t="s">
        <v>19</v>
      </c>
      <c r="B538">
        <v>114</v>
      </c>
    </row>
    <row r="539" spans="1:2" x14ac:dyDescent="0.25">
      <c r="A539" t="s">
        <v>19</v>
      </c>
      <c r="B539">
        <v>203</v>
      </c>
    </row>
    <row r="540" spans="1:2" x14ac:dyDescent="0.25">
      <c r="A540" t="s">
        <v>19</v>
      </c>
      <c r="B540">
        <v>1559</v>
      </c>
    </row>
    <row r="541" spans="1:2" x14ac:dyDescent="0.25">
      <c r="A541" t="s">
        <v>19</v>
      </c>
      <c r="B541">
        <v>1548</v>
      </c>
    </row>
    <row r="542" spans="1:2" x14ac:dyDescent="0.25">
      <c r="A542" t="s">
        <v>19</v>
      </c>
      <c r="B542">
        <v>80</v>
      </c>
    </row>
    <row r="543" spans="1:2" x14ac:dyDescent="0.25">
      <c r="A543" t="s">
        <v>19</v>
      </c>
      <c r="B543">
        <v>131</v>
      </c>
    </row>
    <row r="544" spans="1:2" x14ac:dyDescent="0.25">
      <c r="A544" t="s">
        <v>19</v>
      </c>
      <c r="B544">
        <v>112</v>
      </c>
    </row>
    <row r="545" spans="1:2" x14ac:dyDescent="0.25">
      <c r="A545" t="s">
        <v>19</v>
      </c>
      <c r="B545">
        <v>155</v>
      </c>
    </row>
    <row r="546" spans="1:2" x14ac:dyDescent="0.25">
      <c r="A546" t="s">
        <v>19</v>
      </c>
      <c r="B546">
        <v>266</v>
      </c>
    </row>
    <row r="547" spans="1:2" x14ac:dyDescent="0.25">
      <c r="A547" t="s">
        <v>19</v>
      </c>
      <c r="B547">
        <v>155</v>
      </c>
    </row>
    <row r="548" spans="1:2" x14ac:dyDescent="0.25">
      <c r="A548" t="s">
        <v>19</v>
      </c>
      <c r="B548">
        <v>207</v>
      </c>
    </row>
    <row r="549" spans="1:2" x14ac:dyDescent="0.25">
      <c r="A549" t="s">
        <v>19</v>
      </c>
      <c r="B549">
        <v>245</v>
      </c>
    </row>
    <row r="550" spans="1:2" x14ac:dyDescent="0.25">
      <c r="A550" t="s">
        <v>19</v>
      </c>
      <c r="B550">
        <v>1573</v>
      </c>
    </row>
    <row r="551" spans="1:2" x14ac:dyDescent="0.25">
      <c r="A551" t="s">
        <v>19</v>
      </c>
      <c r="B551">
        <v>114</v>
      </c>
    </row>
    <row r="552" spans="1:2" x14ac:dyDescent="0.25">
      <c r="A552" t="s">
        <v>19</v>
      </c>
      <c r="B552">
        <v>93</v>
      </c>
    </row>
    <row r="553" spans="1:2" x14ac:dyDescent="0.25">
      <c r="A553" t="s">
        <v>19</v>
      </c>
      <c r="B553">
        <v>1681</v>
      </c>
    </row>
    <row r="554" spans="1:2" x14ac:dyDescent="0.25">
      <c r="A554" t="s">
        <v>19</v>
      </c>
      <c r="B554">
        <v>32</v>
      </c>
    </row>
    <row r="555" spans="1:2" x14ac:dyDescent="0.25">
      <c r="A555" t="s">
        <v>19</v>
      </c>
      <c r="B555">
        <v>135</v>
      </c>
    </row>
    <row r="556" spans="1:2" x14ac:dyDescent="0.25">
      <c r="A556" t="s">
        <v>19</v>
      </c>
      <c r="B556">
        <v>140</v>
      </c>
    </row>
    <row r="557" spans="1:2" x14ac:dyDescent="0.25">
      <c r="A557" t="s">
        <v>19</v>
      </c>
      <c r="B557">
        <v>92</v>
      </c>
    </row>
    <row r="558" spans="1:2" x14ac:dyDescent="0.25">
      <c r="A558" t="s">
        <v>19</v>
      </c>
      <c r="B558">
        <v>1015</v>
      </c>
    </row>
    <row r="559" spans="1:2" x14ac:dyDescent="0.25">
      <c r="A559" t="s">
        <v>19</v>
      </c>
      <c r="B559">
        <v>323</v>
      </c>
    </row>
    <row r="560" spans="1:2" x14ac:dyDescent="0.25">
      <c r="A560" t="s">
        <v>19</v>
      </c>
      <c r="B560">
        <v>2326</v>
      </c>
    </row>
    <row r="561" spans="1:2" x14ac:dyDescent="0.25">
      <c r="A561" t="s">
        <v>19</v>
      </c>
      <c r="B561">
        <v>381</v>
      </c>
    </row>
    <row r="562" spans="1:2" x14ac:dyDescent="0.25">
      <c r="A562" t="s">
        <v>19</v>
      </c>
      <c r="B562">
        <v>480</v>
      </c>
    </row>
    <row r="563" spans="1:2" x14ac:dyDescent="0.25">
      <c r="A563" t="s">
        <v>19</v>
      </c>
      <c r="B563">
        <v>226</v>
      </c>
    </row>
    <row r="564" spans="1:2" x14ac:dyDescent="0.25">
      <c r="A564" t="s">
        <v>19</v>
      </c>
      <c r="B564">
        <v>241</v>
      </c>
    </row>
    <row r="565" spans="1:2" x14ac:dyDescent="0.25">
      <c r="A565" t="s">
        <v>19</v>
      </c>
      <c r="B565">
        <v>132</v>
      </c>
    </row>
    <row r="566" spans="1:2" x14ac:dyDescent="0.25">
      <c r="A566" t="s">
        <v>19</v>
      </c>
      <c r="B566">
        <v>2043</v>
      </c>
    </row>
  </sheetData>
  <conditionalFormatting sqref="A2:A566">
    <cfRule type="containsText" dxfId="7" priority="9" operator="containsText" text="successful">
      <formula>NOT(ISERROR(SEARCH("successful",A2)))</formula>
    </cfRule>
    <cfRule type="containsText" dxfId="6" priority="10" operator="containsText" text="failed">
      <formula>NOT(ISERROR(SEARCH("failed",A2)))</formula>
    </cfRule>
    <cfRule type="colorScale" priority="11">
      <colorScale>
        <cfvo type="formula" val="&quot;failed&quot;"/>
        <cfvo type="formula" val="&quot;canceled&quot;"/>
        <cfvo type="formula" val="&quot;successful&quot;"/>
        <color rgb="FFFF7128"/>
        <color theme="4"/>
        <color theme="9"/>
      </colorScale>
    </cfRule>
  </conditionalFormatting>
  <conditionalFormatting sqref="A2:A566">
    <cfRule type="containsText" dxfId="5" priority="7" operator="containsText" text="live">
      <formula>NOT(ISERROR(SEARCH("live",A2)))</formula>
    </cfRule>
    <cfRule type="containsText" dxfId="4" priority="8" operator="containsText" text="canceled">
      <formula>NOT(ISERROR(SEARCH("canceled",A2)))</formula>
    </cfRule>
    <cfRule type="colorScale" priority="12">
      <colorScale>
        <cfvo type="min"/>
        <cfvo type="max"/>
        <color rgb="FFFF7128"/>
        <color theme="9"/>
      </colorScale>
    </cfRule>
  </conditionalFormatting>
  <conditionalFormatting sqref="D2:D362">
    <cfRule type="containsText" dxfId="3" priority="3" operator="containsText" text="successful">
      <formula>NOT(ISERROR(SEARCH("successful",D2)))</formula>
    </cfRule>
    <cfRule type="containsText" dxfId="2" priority="4" operator="containsText" text="failed">
      <formula>NOT(ISERROR(SEARCH("failed",D2)))</formula>
    </cfRule>
    <cfRule type="colorScale" priority="5">
      <colorScale>
        <cfvo type="formula" val="&quot;failed&quot;"/>
        <cfvo type="formula" val="&quot;canceled&quot;"/>
        <cfvo type="formula" val="&quot;successful&quot;"/>
        <color rgb="FFFF7128"/>
        <color theme="4"/>
        <color theme="9"/>
      </colorScale>
    </cfRule>
  </conditionalFormatting>
  <conditionalFormatting sqref="D2:D362">
    <cfRule type="containsText" dxfId="1" priority="1" operator="containsText" text="live">
      <formula>NOT(ISERROR(SEARCH("live",D2)))</formula>
    </cfRule>
    <cfRule type="containsText" dxfId="0" priority="2" operator="containsText" text="canceled">
      <formula>NOT(ISERROR(SEARCH("canceled",D2)))</formula>
    </cfRule>
    <cfRule type="colorScale" priority="6">
      <colorScale>
        <cfvo type="min"/>
        <cfvo type="max"/>
        <color rgb="FFFF7128"/>
        <color theme="9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O Y N h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D m D Y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g 2 F X K I p H u A 4 A A A A R A A A A E w A c A E Z v c m 1 1 b G F z L 1 N l Y 3 R p b 2 4 x L m 0 g o h g A K K A U A A A A A A A A A A A A A A A A A A A A A A A A A A A A K 0 5 N L s n M z 1 M I h t C G 1 g B Q S w E C L Q A U A A I A C A A 5 g 2 F X t K 7 m D q I A A A D 2 A A A A E g A A A A A A A A A A A A A A A A A A A A A A Q 2 9 u Z m l n L 1 B h Y 2 t h Z 2 U u e G 1 s U E s B A i 0 A F A A C A A g A O Y N h V w / K 6 a u k A A A A 6 Q A A A B M A A A A A A A A A A A A A A A A A 7 g A A A F t D b 2 5 0 Z W 5 0 X 1 R 5 c G V z X S 5 4 b W x Q S w E C L Q A U A A I A C A A 5 g 2 F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8 J f M P G A U k S F 3 G J y m 4 c y 9 A A A A A A C A A A A A A A Q Z g A A A A E A A C A A A A C w j q W s M 0 W o h h p I / B w T S Z t p f x N 3 1 r 0 v h L 9 5 / t H B T / r 6 1 w A A A A A O g A A A A A I A A C A A A A C U N 7 p h J / O h A 1 L P v 7 G x s p f j z E s i n y G W 8 R 5 Y o m h S h Q t j h F A A A A D q J M y 7 Q u N 9 B k Q k S g v W 9 N A n b M b z X s N M m Z o c S I / g v y 5 B o 2 f H w 6 E / H y K s A Y t E d 9 t K g N C 7 r 0 K I M z J X N G 9 3 X p v C 6 A B p C V Z A h g O 6 k T 3 j F j 4 U M M z 0 d U A A A A B U E E 5 D y z 2 Z N S S x d P q D A x L T 2 8 u o J s k v W R k y J b A u a t 2 M + N Y c I i W c S / s 7 5 r q K q n w x 6 Z S 5 W A K 7 b K / U m F O V t L n O h i u r < / D a t a M a s h u p > 
</file>

<file path=customXml/itemProps1.xml><?xml version="1.0" encoding="utf-8"?>
<ds:datastoreItem xmlns:ds="http://schemas.openxmlformats.org/officeDocument/2006/customXml" ds:itemID="{B9ADC6C1-FE7C-4F5A-ADA3-E131D98B1F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1</vt:lpstr>
      <vt:lpstr>Pivot 2</vt:lpstr>
      <vt:lpstr>Pivot 3</vt:lpstr>
      <vt:lpstr>Crowdfunding</vt:lpstr>
      <vt:lpstr>Chart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jack li</cp:lastModifiedBy>
  <dcterms:created xsi:type="dcterms:W3CDTF">2021-09-29T18:52:28Z</dcterms:created>
  <dcterms:modified xsi:type="dcterms:W3CDTF">2023-11-03T02:47:23Z</dcterms:modified>
</cp:coreProperties>
</file>