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1" l="1"/>
  <c r="H87" i="1"/>
  <c r="G87" i="1"/>
  <c r="F87" i="1"/>
  <c r="E87" i="1"/>
  <c r="D87" i="1"/>
  <c r="C87" i="1"/>
  <c r="B87" i="1"/>
  <c r="I86" i="1"/>
  <c r="H86" i="1"/>
  <c r="G86" i="1"/>
  <c r="F86" i="1"/>
  <c r="D86" i="1"/>
  <c r="C86" i="1"/>
  <c r="B86" i="1"/>
  <c r="I82" i="1"/>
  <c r="H82" i="1"/>
  <c r="G82" i="1"/>
  <c r="F82" i="1"/>
  <c r="E82" i="1"/>
  <c r="D82" i="1"/>
  <c r="C82" i="1"/>
  <c r="B82" i="1"/>
  <c r="J82" i="1" s="1"/>
  <c r="I81" i="1"/>
  <c r="G81" i="1"/>
  <c r="E81" i="1"/>
  <c r="C81" i="1"/>
  <c r="B81" i="1"/>
  <c r="J81" i="1" s="1"/>
  <c r="I76" i="1"/>
  <c r="B75" i="1"/>
  <c r="I75" i="1"/>
  <c r="I74" i="1"/>
  <c r="I73" i="1"/>
  <c r="B73" i="1"/>
  <c r="I72" i="1"/>
  <c r="J72" i="1" s="1"/>
  <c r="J89" i="1"/>
  <c r="J88" i="1"/>
  <c r="E86" i="1"/>
  <c r="J84" i="1"/>
  <c r="J83" i="1"/>
  <c r="H78" i="1"/>
  <c r="F78" i="1"/>
  <c r="E78" i="1"/>
  <c r="D78" i="1"/>
  <c r="C78" i="1"/>
  <c r="J77" i="1"/>
  <c r="J76" i="1"/>
  <c r="B78" i="1"/>
  <c r="J73" i="1"/>
  <c r="J71" i="1"/>
  <c r="I65" i="1"/>
  <c r="H65" i="1"/>
  <c r="G65" i="1"/>
  <c r="F65" i="1"/>
  <c r="E65" i="1"/>
  <c r="D65" i="1"/>
  <c r="C65" i="1"/>
  <c r="B65" i="1"/>
  <c r="I64" i="1"/>
  <c r="G64" i="1"/>
  <c r="E64" i="1"/>
  <c r="C64" i="1"/>
  <c r="J64" i="1" s="1"/>
  <c r="B64" i="1"/>
  <c r="I60" i="1"/>
  <c r="H60" i="1"/>
  <c r="J60" i="1" s="1"/>
  <c r="G60" i="1"/>
  <c r="F60" i="1"/>
  <c r="E60" i="1"/>
  <c r="C60" i="1"/>
  <c r="B60" i="1"/>
  <c r="I59" i="1"/>
  <c r="G59" i="1"/>
  <c r="F59" i="1"/>
  <c r="E59" i="1"/>
  <c r="B59" i="1"/>
  <c r="I53" i="1"/>
  <c r="I56" i="1" s="1"/>
  <c r="B53" i="1"/>
  <c r="I52" i="1"/>
  <c r="G51" i="1"/>
  <c r="I50" i="1"/>
  <c r="C49" i="1"/>
  <c r="J67" i="1"/>
  <c r="J66" i="1"/>
  <c r="J62" i="1"/>
  <c r="J61" i="1"/>
  <c r="J59" i="1"/>
  <c r="H56" i="1"/>
  <c r="G56" i="1"/>
  <c r="F56" i="1"/>
  <c r="E56" i="1"/>
  <c r="D56" i="1"/>
  <c r="C56" i="1"/>
  <c r="B56" i="1"/>
  <c r="J55" i="1"/>
  <c r="J54" i="1"/>
  <c r="J52" i="1"/>
  <c r="J51" i="1"/>
  <c r="J50" i="1"/>
  <c r="J49" i="1"/>
  <c r="I43" i="1"/>
  <c r="H43" i="1"/>
  <c r="G43" i="1"/>
  <c r="F43" i="1"/>
  <c r="E43" i="1"/>
  <c r="C43" i="1"/>
  <c r="B43" i="1"/>
  <c r="I42" i="1"/>
  <c r="G42" i="1"/>
  <c r="F42" i="1"/>
  <c r="E42" i="1"/>
  <c r="B42" i="1"/>
  <c r="I32" i="1"/>
  <c r="I31" i="1"/>
  <c r="B31" i="1"/>
  <c r="I30" i="1"/>
  <c r="I29" i="1"/>
  <c r="E29" i="1"/>
  <c r="I28" i="1"/>
  <c r="E27" i="1"/>
  <c r="I27" i="1"/>
  <c r="J87" i="1" l="1"/>
  <c r="J86" i="1"/>
  <c r="I78" i="1"/>
  <c r="J74" i="1"/>
  <c r="J75" i="1"/>
  <c r="G78" i="1"/>
  <c r="J65" i="1"/>
  <c r="J53" i="1"/>
  <c r="J56" i="1" s="1"/>
  <c r="J78" i="1" l="1"/>
  <c r="J45" i="1" l="1"/>
  <c r="J44" i="1"/>
  <c r="J43" i="1"/>
  <c r="J42" i="1"/>
  <c r="J40" i="1"/>
  <c r="J39" i="1"/>
  <c r="J38" i="1"/>
  <c r="J37" i="1"/>
  <c r="I34" i="1"/>
  <c r="H34" i="1"/>
  <c r="G34" i="1"/>
  <c r="F34" i="1"/>
  <c r="E34" i="1"/>
  <c r="D34" i="1"/>
  <c r="C34" i="1"/>
  <c r="B34" i="1"/>
  <c r="J33" i="1"/>
  <c r="J32" i="1"/>
  <c r="J31" i="1"/>
  <c r="J30" i="1"/>
  <c r="J29" i="1"/>
  <c r="J28" i="1"/>
  <c r="J27" i="1"/>
  <c r="J34" i="1" l="1"/>
  <c r="J15" i="1"/>
  <c r="J16" i="1"/>
  <c r="J17" i="1"/>
  <c r="J18" i="1"/>
  <c r="I11" i="1"/>
  <c r="I10" i="1"/>
  <c r="I12" i="1" s="1"/>
  <c r="E10" i="1"/>
  <c r="J10" i="1" s="1"/>
  <c r="B9" i="1"/>
  <c r="I8" i="1"/>
  <c r="E8" i="1"/>
  <c r="J8" i="1" s="1"/>
  <c r="B8" i="1"/>
  <c r="I7" i="1"/>
  <c r="E7" i="1"/>
  <c r="J23" i="1"/>
  <c r="J22" i="1"/>
  <c r="J21" i="1"/>
  <c r="J20" i="1"/>
  <c r="H12" i="1"/>
  <c r="G12" i="1"/>
  <c r="F12" i="1"/>
  <c r="D12" i="1"/>
  <c r="C12" i="1"/>
  <c r="B12" i="1"/>
  <c r="J11" i="1"/>
  <c r="J9" i="1"/>
  <c r="J7" i="1"/>
  <c r="J12" i="1" l="1"/>
  <c r="E12" i="1"/>
</calcChain>
</file>

<file path=xl/sharedStrings.xml><?xml version="1.0" encoding="utf-8"?>
<sst xmlns="http://schemas.openxmlformats.org/spreadsheetml/2006/main" count="117" uniqueCount="48">
  <si>
    <t>周活动总结表</t>
    <phoneticPr fontId="3" type="noConversion"/>
  </si>
  <si>
    <t>上课</t>
    <phoneticPr fontId="3" type="noConversion"/>
  </si>
  <si>
    <t>日总计</t>
    <phoneticPr fontId="3" type="noConversion"/>
  </si>
  <si>
    <t>二</t>
  </si>
  <si>
    <t>三</t>
  </si>
  <si>
    <t>四</t>
  </si>
  <si>
    <t>五</t>
  </si>
  <si>
    <t>六</t>
  </si>
  <si>
    <t>日</t>
    <phoneticPr fontId="3" type="noConversion"/>
  </si>
  <si>
    <t>周总计</t>
    <phoneticPr fontId="3" type="noConversion"/>
  </si>
  <si>
    <t>阶段时间和效率               周数（上一次周活动总结表的周数+1）：1</t>
    <phoneticPr fontId="3" type="noConversion"/>
  </si>
  <si>
    <t>不包括上一周在内的累计时间</t>
    <phoneticPr fontId="3" type="noConversion"/>
  </si>
  <si>
    <t>总计</t>
    <phoneticPr fontId="3" type="noConversion"/>
  </si>
  <si>
    <t>平均</t>
    <phoneticPr fontId="3" type="noConversion"/>
  </si>
  <si>
    <t>最大</t>
    <phoneticPr fontId="3" type="noConversion"/>
  </si>
  <si>
    <t>最小</t>
    <phoneticPr fontId="3" type="noConversion"/>
  </si>
  <si>
    <t>以前各周的累计时间</t>
    <phoneticPr fontId="3" type="noConversion"/>
  </si>
  <si>
    <t>总计</t>
    <phoneticPr fontId="3" type="noConversion"/>
  </si>
  <si>
    <t>最小</t>
    <phoneticPr fontId="3" type="noConversion"/>
  </si>
  <si>
    <t>编程</t>
    <phoneticPr fontId="3" type="noConversion"/>
  </si>
  <si>
    <t>作业</t>
    <phoneticPr fontId="3" type="noConversion"/>
  </si>
  <si>
    <t>玩游戏</t>
    <phoneticPr fontId="3" type="noConversion"/>
  </si>
  <si>
    <t xml:space="preserve">         姓名：任唐建                            日期：2015-3-20</t>
    <phoneticPr fontId="3" type="noConversion"/>
  </si>
  <si>
    <t>一</t>
    <phoneticPr fontId="3" type="noConversion"/>
  </si>
  <si>
    <t>三(3/16)</t>
    <phoneticPr fontId="2" type="noConversion"/>
  </si>
  <si>
    <t>自主学习</t>
    <phoneticPr fontId="3" type="noConversion"/>
  </si>
  <si>
    <t>其他</t>
    <phoneticPr fontId="2" type="noConversion"/>
  </si>
  <si>
    <t>运动</t>
    <phoneticPr fontId="2" type="noConversion"/>
  </si>
  <si>
    <t>日总计</t>
    <phoneticPr fontId="3" type="noConversion"/>
  </si>
  <si>
    <t>周总计</t>
    <phoneticPr fontId="3" type="noConversion"/>
  </si>
  <si>
    <t>阶段时间和效率               周数（上一次周活动总结表的周数+1）：2</t>
    <phoneticPr fontId="3" type="noConversion"/>
  </si>
  <si>
    <t>平均</t>
    <phoneticPr fontId="3" type="noConversion"/>
  </si>
  <si>
    <t>平均</t>
    <phoneticPr fontId="3" type="noConversion"/>
  </si>
  <si>
    <t>最大</t>
    <phoneticPr fontId="3" type="noConversion"/>
  </si>
  <si>
    <t>最小</t>
    <phoneticPr fontId="3" type="noConversion"/>
  </si>
  <si>
    <t xml:space="preserve">         姓名：  任唐建                            日期：2015-3-27</t>
    <phoneticPr fontId="3" type="noConversion"/>
  </si>
  <si>
    <t>一(3/21)</t>
    <phoneticPr fontId="3" type="noConversion"/>
  </si>
  <si>
    <t>会议</t>
    <phoneticPr fontId="3" type="noConversion"/>
  </si>
  <si>
    <t>会议</t>
    <phoneticPr fontId="3" type="noConversion"/>
  </si>
  <si>
    <t>周总计</t>
    <phoneticPr fontId="3" type="noConversion"/>
  </si>
  <si>
    <t>阶段时间和效率               周数（上一次周活动总结表的周数+1）：3</t>
    <phoneticPr fontId="3" type="noConversion"/>
  </si>
  <si>
    <t>不包括上一周在内的累计时间</t>
    <phoneticPr fontId="3" type="noConversion"/>
  </si>
  <si>
    <t>总计</t>
    <phoneticPr fontId="3" type="noConversion"/>
  </si>
  <si>
    <t>平均</t>
    <phoneticPr fontId="3" type="noConversion"/>
  </si>
  <si>
    <t>最小</t>
    <phoneticPr fontId="3" type="noConversion"/>
  </si>
  <si>
    <t xml:space="preserve">         姓名：  任唐建                            日期：2015-4-3</t>
    <phoneticPr fontId="3" type="noConversion"/>
  </si>
  <si>
    <t xml:space="preserve">         姓名：  任唐建                            日期：2015-4-10</t>
    <phoneticPr fontId="3" type="noConversion"/>
  </si>
  <si>
    <t>阶段时间和效率               周数（上一次周活动总结表的周数+1）：4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</si>
</sst>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新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7" xfId="0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1</xdr:col>
      <xdr:colOff>9525</xdr:colOff>
      <xdr:row>4</xdr:row>
      <xdr:rowOff>0</xdr:rowOff>
    </xdr:to>
    <xdr:cxnSp macro="">
      <xdr:nvCxnSpPr>
        <xdr:cNvPr id="2" name="直接连接符 1"/>
        <xdr:cNvCxnSpPr/>
      </xdr:nvCxnSpPr>
      <xdr:spPr>
        <a:xfrm>
          <a:off x="0" y="504825"/>
          <a:ext cx="819150" cy="361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</xdr:row>
      <xdr:rowOff>161925</xdr:rowOff>
    </xdr:from>
    <xdr:ext cx="466794" cy="275717"/>
    <xdr:sp macro="" textlink="">
      <xdr:nvSpPr>
        <xdr:cNvPr id="3" name="文本框 2"/>
        <xdr:cNvSpPr txBox="1"/>
      </xdr:nvSpPr>
      <xdr:spPr>
        <a:xfrm>
          <a:off x="0" y="6477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日期</a:t>
          </a:r>
        </a:p>
      </xdr:txBody>
    </xdr:sp>
    <xdr:clientData/>
  </xdr:oneCellAnchor>
  <xdr:oneCellAnchor>
    <xdr:from>
      <xdr:col>0</xdr:col>
      <xdr:colOff>304800</xdr:colOff>
      <xdr:row>1</xdr:row>
      <xdr:rowOff>180975</xdr:rowOff>
    </xdr:from>
    <xdr:ext cx="466794" cy="275717"/>
    <xdr:sp macro="" textlink="">
      <xdr:nvSpPr>
        <xdr:cNvPr id="4" name="文本框 3"/>
        <xdr:cNvSpPr txBox="1"/>
      </xdr:nvSpPr>
      <xdr:spPr>
        <a:xfrm>
          <a:off x="304800" y="43815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任务</a:t>
          </a:r>
        </a:p>
      </xdr:txBody>
    </xdr:sp>
    <xdr:clientData/>
  </xdr:oneCellAnchor>
  <xdr:twoCellAnchor>
    <xdr:from>
      <xdr:col>0</xdr:col>
      <xdr:colOff>0</xdr:colOff>
      <xdr:row>24</xdr:row>
      <xdr:rowOff>19050</xdr:rowOff>
    </xdr:from>
    <xdr:to>
      <xdr:col>1</xdr:col>
      <xdr:colOff>9525</xdr:colOff>
      <xdr:row>26</xdr:row>
      <xdr:rowOff>0</xdr:rowOff>
    </xdr:to>
    <xdr:cxnSp macro="">
      <xdr:nvCxnSpPr>
        <xdr:cNvPr id="5" name="直接连接符 4"/>
        <xdr:cNvCxnSpPr/>
      </xdr:nvCxnSpPr>
      <xdr:spPr>
        <a:xfrm>
          <a:off x="0" y="4733925"/>
          <a:ext cx="819150" cy="361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24</xdr:row>
      <xdr:rowOff>161925</xdr:rowOff>
    </xdr:from>
    <xdr:ext cx="466794" cy="275717"/>
    <xdr:sp macro="" textlink="">
      <xdr:nvSpPr>
        <xdr:cNvPr id="6" name="文本框 5"/>
        <xdr:cNvSpPr txBox="1"/>
      </xdr:nvSpPr>
      <xdr:spPr>
        <a:xfrm>
          <a:off x="0" y="48768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日期</a:t>
          </a:r>
        </a:p>
      </xdr:txBody>
    </xdr:sp>
    <xdr:clientData/>
  </xdr:oneCellAnchor>
  <xdr:oneCellAnchor>
    <xdr:from>
      <xdr:col>0</xdr:col>
      <xdr:colOff>314325</xdr:colOff>
      <xdr:row>24</xdr:row>
      <xdr:rowOff>9525</xdr:rowOff>
    </xdr:from>
    <xdr:ext cx="466794" cy="275717"/>
    <xdr:sp macro="" textlink="">
      <xdr:nvSpPr>
        <xdr:cNvPr id="7" name="文本框 6"/>
        <xdr:cNvSpPr txBox="1"/>
      </xdr:nvSpPr>
      <xdr:spPr>
        <a:xfrm>
          <a:off x="314325" y="4467225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任务</a:t>
          </a:r>
        </a:p>
      </xdr:txBody>
    </xdr:sp>
    <xdr:clientData/>
  </xdr:oneCellAnchor>
  <xdr:twoCellAnchor>
    <xdr:from>
      <xdr:col>0</xdr:col>
      <xdr:colOff>0</xdr:colOff>
      <xdr:row>24</xdr:row>
      <xdr:rowOff>19050</xdr:rowOff>
    </xdr:from>
    <xdr:to>
      <xdr:col>1</xdr:col>
      <xdr:colOff>9525</xdr:colOff>
      <xdr:row>26</xdr:row>
      <xdr:rowOff>0</xdr:rowOff>
    </xdr:to>
    <xdr:cxnSp macro="">
      <xdr:nvCxnSpPr>
        <xdr:cNvPr id="8" name="直接连接符 7"/>
        <xdr:cNvCxnSpPr/>
      </xdr:nvCxnSpPr>
      <xdr:spPr>
        <a:xfrm>
          <a:off x="0" y="4733925"/>
          <a:ext cx="819150" cy="3619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19050</xdr:rowOff>
    </xdr:from>
    <xdr:to>
      <xdr:col>1</xdr:col>
      <xdr:colOff>9525</xdr:colOff>
      <xdr:row>48</xdr:row>
      <xdr:rowOff>0</xdr:rowOff>
    </xdr:to>
    <xdr:cxnSp macro="">
      <xdr:nvCxnSpPr>
        <xdr:cNvPr id="10" name="直接连接符 9"/>
        <xdr:cNvCxnSpPr/>
      </xdr:nvCxnSpPr>
      <xdr:spPr>
        <a:xfrm>
          <a:off x="0" y="8915400"/>
          <a:ext cx="819150" cy="3238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161925</xdr:rowOff>
    </xdr:from>
    <xdr:ext cx="466794" cy="275717"/>
    <xdr:sp macro="" textlink="">
      <xdr:nvSpPr>
        <xdr:cNvPr id="11" name="文本框 10"/>
        <xdr:cNvSpPr txBox="1"/>
      </xdr:nvSpPr>
      <xdr:spPr>
        <a:xfrm>
          <a:off x="0" y="9058275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日期</a:t>
          </a:r>
        </a:p>
      </xdr:txBody>
    </xdr:sp>
    <xdr:clientData/>
  </xdr:oneCellAnchor>
  <xdr:oneCellAnchor>
    <xdr:from>
      <xdr:col>0</xdr:col>
      <xdr:colOff>314325</xdr:colOff>
      <xdr:row>46</xdr:row>
      <xdr:rowOff>0</xdr:rowOff>
    </xdr:from>
    <xdr:ext cx="466794" cy="275717"/>
    <xdr:sp macro="" textlink="">
      <xdr:nvSpPr>
        <xdr:cNvPr id="12" name="文本框 11"/>
        <xdr:cNvSpPr txBox="1"/>
      </xdr:nvSpPr>
      <xdr:spPr>
        <a:xfrm>
          <a:off x="314325" y="84582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任务</a:t>
          </a:r>
        </a:p>
      </xdr:txBody>
    </xdr:sp>
    <xdr:clientData/>
  </xdr:oneCellAnchor>
  <xdr:twoCellAnchor>
    <xdr:from>
      <xdr:col>0</xdr:col>
      <xdr:colOff>0</xdr:colOff>
      <xdr:row>46</xdr:row>
      <xdr:rowOff>19050</xdr:rowOff>
    </xdr:from>
    <xdr:to>
      <xdr:col>1</xdr:col>
      <xdr:colOff>9525</xdr:colOff>
      <xdr:row>48</xdr:row>
      <xdr:rowOff>0</xdr:rowOff>
    </xdr:to>
    <xdr:cxnSp macro="">
      <xdr:nvCxnSpPr>
        <xdr:cNvPr id="13" name="直接连接符 12"/>
        <xdr:cNvCxnSpPr/>
      </xdr:nvCxnSpPr>
      <xdr:spPr>
        <a:xfrm>
          <a:off x="0" y="8915400"/>
          <a:ext cx="819150" cy="3238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19050</xdr:rowOff>
    </xdr:from>
    <xdr:to>
      <xdr:col>1</xdr:col>
      <xdr:colOff>9525</xdr:colOff>
      <xdr:row>48</xdr:row>
      <xdr:rowOff>0</xdr:rowOff>
    </xdr:to>
    <xdr:cxnSp macro="">
      <xdr:nvCxnSpPr>
        <xdr:cNvPr id="15" name="直接连接符 14"/>
        <xdr:cNvCxnSpPr/>
      </xdr:nvCxnSpPr>
      <xdr:spPr>
        <a:xfrm>
          <a:off x="0" y="8915400"/>
          <a:ext cx="819150" cy="3238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304800</xdr:colOff>
      <xdr:row>46</xdr:row>
      <xdr:rowOff>0</xdr:rowOff>
    </xdr:from>
    <xdr:ext cx="184731" cy="264560"/>
    <xdr:sp macro="" textlink="">
      <xdr:nvSpPr>
        <xdr:cNvPr id="16" name="文本框 15"/>
        <xdr:cNvSpPr txBox="1"/>
      </xdr:nvSpPr>
      <xdr:spPr>
        <a:xfrm>
          <a:off x="304800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0</xdr:colOff>
      <xdr:row>68</xdr:row>
      <xdr:rowOff>19050</xdr:rowOff>
    </xdr:from>
    <xdr:to>
      <xdr:col>1</xdr:col>
      <xdr:colOff>9525</xdr:colOff>
      <xdr:row>70</xdr:row>
      <xdr:rowOff>0</xdr:rowOff>
    </xdr:to>
    <xdr:cxnSp macro="">
      <xdr:nvCxnSpPr>
        <xdr:cNvPr id="17" name="直接连接符 16"/>
        <xdr:cNvCxnSpPr/>
      </xdr:nvCxnSpPr>
      <xdr:spPr>
        <a:xfrm>
          <a:off x="0" y="8477250"/>
          <a:ext cx="695325" cy="3429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68</xdr:row>
      <xdr:rowOff>161925</xdr:rowOff>
    </xdr:from>
    <xdr:ext cx="466794" cy="275717"/>
    <xdr:sp macro="" textlink="">
      <xdr:nvSpPr>
        <xdr:cNvPr id="18" name="文本框 17"/>
        <xdr:cNvSpPr txBox="1"/>
      </xdr:nvSpPr>
      <xdr:spPr>
        <a:xfrm>
          <a:off x="0" y="8620125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日期</a:t>
          </a:r>
        </a:p>
      </xdr:txBody>
    </xdr:sp>
    <xdr:clientData/>
  </xdr:oneCellAnchor>
  <xdr:oneCellAnchor>
    <xdr:from>
      <xdr:col>0</xdr:col>
      <xdr:colOff>314325</xdr:colOff>
      <xdr:row>68</xdr:row>
      <xdr:rowOff>0</xdr:rowOff>
    </xdr:from>
    <xdr:ext cx="466794" cy="275717"/>
    <xdr:sp macro="" textlink="">
      <xdr:nvSpPr>
        <xdr:cNvPr id="19" name="文本框 18"/>
        <xdr:cNvSpPr txBox="1"/>
      </xdr:nvSpPr>
      <xdr:spPr>
        <a:xfrm>
          <a:off x="314325" y="8458200"/>
          <a:ext cx="4667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任务</a:t>
          </a:r>
        </a:p>
      </xdr:txBody>
    </xdr:sp>
    <xdr:clientData/>
  </xdr:oneCellAnchor>
  <xdr:twoCellAnchor>
    <xdr:from>
      <xdr:col>0</xdr:col>
      <xdr:colOff>0</xdr:colOff>
      <xdr:row>68</xdr:row>
      <xdr:rowOff>19050</xdr:rowOff>
    </xdr:from>
    <xdr:to>
      <xdr:col>1</xdr:col>
      <xdr:colOff>9525</xdr:colOff>
      <xdr:row>70</xdr:row>
      <xdr:rowOff>0</xdr:rowOff>
    </xdr:to>
    <xdr:cxnSp macro="">
      <xdr:nvCxnSpPr>
        <xdr:cNvPr id="20" name="直接连接符 19"/>
        <xdr:cNvCxnSpPr/>
      </xdr:nvCxnSpPr>
      <xdr:spPr>
        <a:xfrm>
          <a:off x="0" y="8477250"/>
          <a:ext cx="695325" cy="3429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68</xdr:row>
      <xdr:rowOff>19050</xdr:rowOff>
    </xdr:from>
    <xdr:to>
      <xdr:col>1</xdr:col>
      <xdr:colOff>9525</xdr:colOff>
      <xdr:row>70</xdr:row>
      <xdr:rowOff>0</xdr:rowOff>
    </xdr:to>
    <xdr:cxnSp macro="">
      <xdr:nvCxnSpPr>
        <xdr:cNvPr id="21" name="直接连接符 20"/>
        <xdr:cNvCxnSpPr/>
      </xdr:nvCxnSpPr>
      <xdr:spPr>
        <a:xfrm>
          <a:off x="0" y="8477250"/>
          <a:ext cx="695325" cy="3429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304800</xdr:colOff>
      <xdr:row>68</xdr:row>
      <xdr:rowOff>0</xdr:rowOff>
    </xdr:from>
    <xdr:ext cx="184731" cy="264560"/>
    <xdr:sp macro="" textlink="">
      <xdr:nvSpPr>
        <xdr:cNvPr id="22" name="文本框 21"/>
        <xdr:cNvSpPr txBox="1"/>
      </xdr:nvSpPr>
      <xdr:spPr>
        <a:xfrm>
          <a:off x="304800" y="8458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topLeftCell="A76" workbookViewId="0">
      <selection activeCell="M78" sqref="M78"/>
    </sheetView>
  </sheetViews>
  <sheetFormatPr defaultRowHeight="14.25" x14ac:dyDescent="0.2"/>
  <cols>
    <col min="3" max="9" width="12.125" bestFit="1" customWidth="1"/>
  </cols>
  <sheetData>
    <row r="1" spans="1:10" ht="20.2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2" t="s">
        <v>22</v>
      </c>
      <c r="B2" s="3"/>
      <c r="C2" s="3"/>
      <c r="D2" s="3"/>
      <c r="E2" s="3"/>
      <c r="F2" s="3"/>
      <c r="G2" s="3"/>
      <c r="H2" s="3"/>
      <c r="I2" s="3"/>
      <c r="J2" s="4"/>
    </row>
    <row r="3" spans="1:10" x14ac:dyDescent="0.2">
      <c r="A3" s="5"/>
      <c r="B3" s="6" t="s">
        <v>1</v>
      </c>
      <c r="C3" s="6" t="s">
        <v>37</v>
      </c>
      <c r="D3" s="6" t="s">
        <v>21</v>
      </c>
      <c r="E3" s="6" t="s">
        <v>19</v>
      </c>
      <c r="F3" s="6" t="s">
        <v>20</v>
      </c>
      <c r="G3" s="6" t="s">
        <v>25</v>
      </c>
      <c r="H3" s="6" t="s">
        <v>27</v>
      </c>
      <c r="I3" s="6" t="s">
        <v>26</v>
      </c>
      <c r="J3" s="6" t="s">
        <v>2</v>
      </c>
    </row>
    <row r="4" spans="1:10" x14ac:dyDescent="0.2">
      <c r="A4" s="5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8" t="s">
        <v>23</v>
      </c>
      <c r="B5" s="9"/>
      <c r="C5" s="9"/>
      <c r="D5" s="8"/>
      <c r="E5" s="8"/>
      <c r="F5" s="8"/>
      <c r="G5" s="8"/>
      <c r="H5" s="8"/>
      <c r="I5" s="8"/>
      <c r="J5" s="8"/>
    </row>
    <row r="6" spans="1:10" x14ac:dyDescent="0.2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8" t="s">
        <v>24</v>
      </c>
      <c r="B7" s="8">
        <v>180</v>
      </c>
      <c r="C7" s="8"/>
      <c r="D7" s="8"/>
      <c r="E7" s="8">
        <f>120+55</f>
        <v>175</v>
      </c>
      <c r="F7" s="8">
        <v>48</v>
      </c>
      <c r="G7" s="8">
        <v>25</v>
      </c>
      <c r="I7" s="8">
        <f>110+132</f>
        <v>242</v>
      </c>
      <c r="J7" s="8">
        <f>SUM(B7:I7)</f>
        <v>670</v>
      </c>
    </row>
    <row r="8" spans="1:10" x14ac:dyDescent="0.2">
      <c r="A8" s="8" t="s">
        <v>5</v>
      </c>
      <c r="B8" s="8">
        <f>90+90</f>
        <v>180</v>
      </c>
      <c r="C8" s="8"/>
      <c r="D8" s="8"/>
      <c r="E8" s="8">
        <f>173+110</f>
        <v>283</v>
      </c>
      <c r="F8" s="8"/>
      <c r="G8" s="8"/>
      <c r="H8" s="14"/>
      <c r="I8" s="8">
        <f>157+78</f>
        <v>235</v>
      </c>
      <c r="J8" s="8">
        <f>SUM(B8:I8)</f>
        <v>698</v>
      </c>
    </row>
    <row r="9" spans="1:10" x14ac:dyDescent="0.2">
      <c r="A9" s="8" t="s">
        <v>6</v>
      </c>
      <c r="B9" s="8">
        <f>90+135</f>
        <v>225</v>
      </c>
      <c r="C9" s="8"/>
      <c r="D9" s="8"/>
      <c r="E9" s="8"/>
      <c r="F9" s="8"/>
      <c r="G9" s="8"/>
      <c r="H9" s="8">
        <v>95</v>
      </c>
      <c r="I9" s="8">
        <v>183</v>
      </c>
      <c r="J9" s="8">
        <f t="shared" ref="J6:J11" si="0">SUM(B9:I9)</f>
        <v>503</v>
      </c>
    </row>
    <row r="10" spans="1:10" x14ac:dyDescent="0.2">
      <c r="A10" s="8" t="s">
        <v>7</v>
      </c>
      <c r="B10" s="8"/>
      <c r="C10" s="8"/>
      <c r="D10" s="8"/>
      <c r="E10" s="8">
        <f>186+240</f>
        <v>426</v>
      </c>
      <c r="F10" s="8"/>
      <c r="G10" s="8"/>
      <c r="H10" s="8"/>
      <c r="I10" s="8">
        <f>126+87+274</f>
        <v>487</v>
      </c>
      <c r="J10" s="8">
        <f t="shared" si="0"/>
        <v>913</v>
      </c>
    </row>
    <row r="11" spans="1:10" x14ac:dyDescent="0.2">
      <c r="A11" s="8" t="s">
        <v>8</v>
      </c>
      <c r="B11" s="8"/>
      <c r="C11" s="8"/>
      <c r="D11" s="8"/>
      <c r="E11" s="8"/>
      <c r="F11" s="8"/>
      <c r="G11" s="8"/>
      <c r="H11" s="8"/>
      <c r="I11" s="8">
        <f>78+637</f>
        <v>715</v>
      </c>
      <c r="J11" s="8">
        <f t="shared" si="0"/>
        <v>715</v>
      </c>
    </row>
    <row r="12" spans="1:10" x14ac:dyDescent="0.2">
      <c r="A12" s="8" t="s">
        <v>9</v>
      </c>
      <c r="B12" s="8">
        <f>SUM(B5:B11)</f>
        <v>585</v>
      </c>
      <c r="C12" s="8">
        <f t="shared" ref="C12:I12" si="1">SUM(C5:C11)</f>
        <v>0</v>
      </c>
      <c r="D12" s="8">
        <f t="shared" si="1"/>
        <v>0</v>
      </c>
      <c r="E12" s="8">
        <f t="shared" si="1"/>
        <v>884</v>
      </c>
      <c r="F12" s="8">
        <f t="shared" si="1"/>
        <v>48</v>
      </c>
      <c r="G12" s="8">
        <f>SUM(G5:G11)</f>
        <v>25</v>
      </c>
      <c r="H12" s="8">
        <f>SUM(H5:H11)</f>
        <v>95</v>
      </c>
      <c r="I12" s="8">
        <f t="shared" si="1"/>
        <v>1862</v>
      </c>
      <c r="J12" s="8">
        <f>SUM(J5:J11)</f>
        <v>3499</v>
      </c>
    </row>
    <row r="13" spans="1:10" x14ac:dyDescent="0.2">
      <c r="A13" s="10" t="s">
        <v>10</v>
      </c>
      <c r="B13" s="11"/>
      <c r="C13" s="11"/>
      <c r="D13" s="11"/>
      <c r="E13" s="11"/>
      <c r="F13" s="11"/>
      <c r="G13" s="11"/>
      <c r="H13" s="11"/>
      <c r="I13" s="11"/>
      <c r="J13" s="12"/>
    </row>
    <row r="14" spans="1:10" x14ac:dyDescent="0.2">
      <c r="A14" s="13" t="s">
        <v>11</v>
      </c>
      <c r="B14" s="11"/>
      <c r="C14" s="11"/>
      <c r="D14" s="11"/>
      <c r="E14" s="11"/>
      <c r="F14" s="11"/>
      <c r="G14" s="11"/>
      <c r="H14" s="11"/>
      <c r="I14" s="11"/>
      <c r="J14" s="12"/>
    </row>
    <row r="15" spans="1:10" x14ac:dyDescent="0.2">
      <c r="A15" s="8" t="s">
        <v>12</v>
      </c>
      <c r="B15" s="8"/>
      <c r="C15" s="8"/>
      <c r="D15" s="8"/>
      <c r="E15" s="8"/>
      <c r="F15" s="8"/>
      <c r="G15" s="8"/>
      <c r="H15" s="8"/>
      <c r="I15" s="8"/>
      <c r="J15" s="8">
        <f>SUM(B15:I15)</f>
        <v>0</v>
      </c>
    </row>
    <row r="16" spans="1:10" x14ac:dyDescent="0.2">
      <c r="A16" s="8" t="s">
        <v>13</v>
      </c>
      <c r="B16" s="8"/>
      <c r="C16" s="8"/>
      <c r="D16" s="8"/>
      <c r="E16" s="8"/>
      <c r="F16" s="8"/>
      <c r="G16" s="8"/>
      <c r="H16" s="8"/>
      <c r="I16" s="8"/>
      <c r="J16" s="8">
        <f t="shared" ref="J16:J23" si="2">SUM(B16:I16)</f>
        <v>0</v>
      </c>
    </row>
    <row r="17" spans="1:10" x14ac:dyDescent="0.2">
      <c r="A17" s="8" t="s">
        <v>14</v>
      </c>
      <c r="B17" s="8"/>
      <c r="C17" s="8"/>
      <c r="D17" s="8"/>
      <c r="E17" s="8"/>
      <c r="F17" s="8"/>
      <c r="G17" s="8"/>
      <c r="H17" s="8"/>
      <c r="I17" s="8"/>
      <c r="J17" s="8">
        <f>SUM(B17:I17)</f>
        <v>0</v>
      </c>
    </row>
    <row r="18" spans="1:10" x14ac:dyDescent="0.2">
      <c r="A18" s="8" t="s">
        <v>15</v>
      </c>
      <c r="B18" s="8"/>
      <c r="C18" s="8"/>
      <c r="D18" s="8"/>
      <c r="E18" s="8"/>
      <c r="F18" s="8"/>
      <c r="G18" s="8"/>
      <c r="H18" s="8"/>
      <c r="I18" s="8"/>
      <c r="J18" s="8">
        <f t="shared" si="2"/>
        <v>0</v>
      </c>
    </row>
    <row r="19" spans="1:10" x14ac:dyDescent="0.2">
      <c r="A19" s="13" t="s">
        <v>16</v>
      </c>
      <c r="B19" s="11"/>
      <c r="C19" s="11"/>
      <c r="D19" s="11"/>
      <c r="E19" s="11"/>
      <c r="F19" s="11"/>
      <c r="G19" s="11"/>
      <c r="H19" s="11"/>
      <c r="I19" s="11"/>
      <c r="J19" s="12"/>
    </row>
    <row r="20" spans="1:10" x14ac:dyDescent="0.2">
      <c r="A20" s="8" t="s">
        <v>17</v>
      </c>
      <c r="B20" s="8">
        <v>585</v>
      </c>
      <c r="C20" s="8">
        <v>0</v>
      </c>
      <c r="D20" s="8">
        <v>0</v>
      </c>
      <c r="E20" s="8">
        <v>884</v>
      </c>
      <c r="F20" s="8">
        <v>48</v>
      </c>
      <c r="G20" s="8">
        <v>25</v>
      </c>
      <c r="H20" s="8">
        <v>95</v>
      </c>
      <c r="I20" s="8">
        <v>1862</v>
      </c>
      <c r="J20" s="8">
        <f>SUM(B20:I20)</f>
        <v>3499</v>
      </c>
    </row>
    <row r="21" spans="1:10" x14ac:dyDescent="0.2">
      <c r="A21" s="8" t="s">
        <v>13</v>
      </c>
      <c r="B21" s="8">
        <v>585</v>
      </c>
      <c r="C21" s="8">
        <v>0</v>
      </c>
      <c r="D21" s="8">
        <v>0</v>
      </c>
      <c r="E21" s="8">
        <v>884</v>
      </c>
      <c r="F21" s="8">
        <v>48</v>
      </c>
      <c r="G21" s="8">
        <v>25</v>
      </c>
      <c r="H21" s="8">
        <v>95</v>
      </c>
      <c r="I21" s="8">
        <v>1862</v>
      </c>
      <c r="J21" s="8">
        <f t="shared" si="2"/>
        <v>3499</v>
      </c>
    </row>
    <row r="22" spans="1:10" x14ac:dyDescent="0.2">
      <c r="A22" s="8" t="s">
        <v>14</v>
      </c>
      <c r="B22" s="8">
        <v>585</v>
      </c>
      <c r="C22" s="8">
        <v>0</v>
      </c>
      <c r="D22" s="8">
        <v>0</v>
      </c>
      <c r="E22" s="8">
        <v>884</v>
      </c>
      <c r="F22" s="8">
        <v>48</v>
      </c>
      <c r="G22" s="8">
        <v>25</v>
      </c>
      <c r="H22" s="8">
        <v>95</v>
      </c>
      <c r="I22" s="8">
        <v>1862</v>
      </c>
      <c r="J22" s="8">
        <f t="shared" si="2"/>
        <v>3499</v>
      </c>
    </row>
    <row r="23" spans="1:10" x14ac:dyDescent="0.2">
      <c r="A23" s="8" t="s">
        <v>18</v>
      </c>
      <c r="B23" s="8">
        <v>585</v>
      </c>
      <c r="C23" s="8">
        <v>0</v>
      </c>
      <c r="D23" s="8">
        <v>0</v>
      </c>
      <c r="E23" s="8">
        <v>884</v>
      </c>
      <c r="F23" s="8">
        <v>48</v>
      </c>
      <c r="G23" s="8">
        <v>25</v>
      </c>
      <c r="H23" s="8">
        <v>95</v>
      </c>
      <c r="I23" s="8">
        <v>1862</v>
      </c>
      <c r="J23" s="8">
        <f t="shared" si="2"/>
        <v>3499</v>
      </c>
    </row>
    <row r="24" spans="1:10" ht="15.75" x14ac:dyDescent="0.2">
      <c r="A24" s="2" t="s">
        <v>35</v>
      </c>
      <c r="B24" s="3"/>
      <c r="C24" s="3"/>
      <c r="D24" s="3"/>
      <c r="E24" s="3"/>
      <c r="F24" s="3"/>
      <c r="G24" s="3"/>
      <c r="H24" s="3"/>
      <c r="I24" s="3"/>
      <c r="J24" s="4"/>
    </row>
    <row r="25" spans="1:10" x14ac:dyDescent="0.2">
      <c r="A25" s="6"/>
      <c r="B25" s="6" t="s">
        <v>1</v>
      </c>
      <c r="C25" s="6" t="s">
        <v>38</v>
      </c>
      <c r="D25" s="6" t="s">
        <v>21</v>
      </c>
      <c r="E25" s="6" t="s">
        <v>19</v>
      </c>
      <c r="F25" s="6" t="s">
        <v>20</v>
      </c>
      <c r="G25" s="6" t="s">
        <v>25</v>
      </c>
      <c r="H25" s="6" t="s">
        <v>27</v>
      </c>
      <c r="I25" s="6" t="s">
        <v>26</v>
      </c>
      <c r="J25" s="6" t="s">
        <v>28</v>
      </c>
    </row>
    <row r="26" spans="1:10" x14ac:dyDescent="0.2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">
      <c r="A27" s="8" t="s">
        <v>36</v>
      </c>
      <c r="B27" s="8">
        <v>180</v>
      </c>
      <c r="C27" s="8"/>
      <c r="D27" s="8"/>
      <c r="E27" s="8">
        <f>134+186</f>
        <v>320</v>
      </c>
      <c r="F27" s="8"/>
      <c r="G27" s="8"/>
      <c r="H27" s="8"/>
      <c r="I27" s="8">
        <f>81+109</f>
        <v>190</v>
      </c>
      <c r="J27" s="8">
        <f t="shared" ref="J27:J33" si="3">SUM(B27:I27)</f>
        <v>690</v>
      </c>
    </row>
    <row r="28" spans="1:10" x14ac:dyDescent="0.2">
      <c r="A28" s="8" t="s">
        <v>3</v>
      </c>
      <c r="B28" s="8">
        <v>270</v>
      </c>
      <c r="C28" s="8"/>
      <c r="D28" s="8"/>
      <c r="E28" s="8">
        <v>133</v>
      </c>
      <c r="F28" s="8">
        <v>44</v>
      </c>
      <c r="G28" s="8"/>
      <c r="H28" s="8"/>
      <c r="I28" s="8">
        <f>106+58</f>
        <v>164</v>
      </c>
      <c r="J28" s="8">
        <f t="shared" si="3"/>
        <v>611</v>
      </c>
    </row>
    <row r="29" spans="1:10" x14ac:dyDescent="0.2">
      <c r="A29" s="8" t="s">
        <v>4</v>
      </c>
      <c r="B29" s="15">
        <v>180</v>
      </c>
      <c r="C29" s="8"/>
      <c r="D29" s="9"/>
      <c r="E29" s="8">
        <f>122+59+184</f>
        <v>365</v>
      </c>
      <c r="F29" s="8"/>
      <c r="G29" s="8"/>
      <c r="H29" s="8"/>
      <c r="I29" s="8">
        <f>126+64</f>
        <v>190</v>
      </c>
      <c r="J29" s="8">
        <f t="shared" si="3"/>
        <v>735</v>
      </c>
    </row>
    <row r="30" spans="1:10" x14ac:dyDescent="0.2">
      <c r="A30" s="8" t="s">
        <v>5</v>
      </c>
      <c r="B30" s="8">
        <v>180</v>
      </c>
      <c r="C30" s="8"/>
      <c r="D30" s="8"/>
      <c r="E30" s="8">
        <v>289</v>
      </c>
      <c r="F30" s="8"/>
      <c r="G30" s="8">
        <v>124</v>
      </c>
      <c r="H30" s="8"/>
      <c r="I30" s="8">
        <f>119+41</f>
        <v>160</v>
      </c>
      <c r="J30" s="8">
        <f>SUM(B30:I30)</f>
        <v>753</v>
      </c>
    </row>
    <row r="31" spans="1:10" x14ac:dyDescent="0.2">
      <c r="A31" s="8" t="s">
        <v>6</v>
      </c>
      <c r="B31" s="8">
        <f>135+90</f>
        <v>225</v>
      </c>
      <c r="C31" s="8"/>
      <c r="D31" s="8"/>
      <c r="E31" s="8">
        <v>203</v>
      </c>
      <c r="F31" s="8"/>
      <c r="G31" s="8"/>
      <c r="H31" s="8">
        <v>95</v>
      </c>
      <c r="I31" s="8">
        <f>190+72</f>
        <v>262</v>
      </c>
      <c r="J31" s="8">
        <f t="shared" si="3"/>
        <v>785</v>
      </c>
    </row>
    <row r="32" spans="1:10" x14ac:dyDescent="0.2">
      <c r="A32" s="8" t="s">
        <v>7</v>
      </c>
      <c r="B32" s="8"/>
      <c r="C32" s="8">
        <v>92</v>
      </c>
      <c r="D32" s="8"/>
      <c r="E32" s="8">
        <v>110</v>
      </c>
      <c r="F32" s="8"/>
      <c r="G32" s="8"/>
      <c r="H32" s="16"/>
      <c r="I32" s="8">
        <f>136+215+49+212</f>
        <v>612</v>
      </c>
      <c r="J32" s="8">
        <f>SUM(B32:I32)</f>
        <v>814</v>
      </c>
    </row>
    <row r="33" spans="1:10" x14ac:dyDescent="0.2">
      <c r="A33" s="8" t="s">
        <v>8</v>
      </c>
      <c r="B33" s="8"/>
      <c r="C33" s="8"/>
      <c r="D33" s="8"/>
      <c r="E33" s="8"/>
      <c r="F33" s="8"/>
      <c r="G33" s="8"/>
      <c r="H33" s="8"/>
      <c r="I33" s="8">
        <v>762</v>
      </c>
      <c r="J33" s="8">
        <f t="shared" si="3"/>
        <v>762</v>
      </c>
    </row>
    <row r="34" spans="1:10" x14ac:dyDescent="0.2">
      <c r="A34" s="8" t="s">
        <v>29</v>
      </c>
      <c r="B34" s="8">
        <f>SUM(B27:B33)</f>
        <v>1035</v>
      </c>
      <c r="C34" s="8">
        <f t="shared" ref="C34:I34" si="4">SUM(C27:C33)</f>
        <v>92</v>
      </c>
      <c r="D34" s="8">
        <f t="shared" si="4"/>
        <v>0</v>
      </c>
      <c r="E34" s="8">
        <f t="shared" si="4"/>
        <v>1420</v>
      </c>
      <c r="F34" s="8">
        <f t="shared" si="4"/>
        <v>44</v>
      </c>
      <c r="G34" s="8">
        <f t="shared" si="4"/>
        <v>124</v>
      </c>
      <c r="H34" s="8">
        <f t="shared" si="4"/>
        <v>95</v>
      </c>
      <c r="I34" s="8">
        <f t="shared" si="4"/>
        <v>2340</v>
      </c>
      <c r="J34" s="8">
        <f>SUM(J27:J33)</f>
        <v>5150</v>
      </c>
    </row>
    <row r="35" spans="1:10" x14ac:dyDescent="0.2">
      <c r="A35" s="10" t="s">
        <v>30</v>
      </c>
      <c r="B35" s="11"/>
      <c r="C35" s="11"/>
      <c r="D35" s="11"/>
      <c r="E35" s="11"/>
      <c r="F35" s="11"/>
      <c r="G35" s="11"/>
      <c r="H35" s="11"/>
      <c r="I35" s="11"/>
      <c r="J35" s="12"/>
    </row>
    <row r="36" spans="1:10" x14ac:dyDescent="0.2">
      <c r="A36" s="13" t="s">
        <v>11</v>
      </c>
      <c r="B36" s="17"/>
      <c r="C36" s="17"/>
      <c r="D36" s="17"/>
      <c r="E36" s="17"/>
      <c r="F36" s="17"/>
      <c r="G36" s="17"/>
      <c r="H36" s="17"/>
      <c r="I36" s="17"/>
      <c r="J36" s="18"/>
    </row>
    <row r="37" spans="1:10" x14ac:dyDescent="0.2">
      <c r="A37" s="8" t="s">
        <v>17</v>
      </c>
      <c r="B37" s="8">
        <v>585</v>
      </c>
      <c r="C37" s="8">
        <v>0</v>
      </c>
      <c r="D37" s="8">
        <v>0</v>
      </c>
      <c r="E37" s="8">
        <v>884</v>
      </c>
      <c r="F37" s="8">
        <v>48</v>
      </c>
      <c r="G37" s="8">
        <v>25</v>
      </c>
      <c r="H37" s="8">
        <v>95</v>
      </c>
      <c r="I37" s="8">
        <v>1862</v>
      </c>
      <c r="J37" s="8">
        <f>SUM(B37:I37)</f>
        <v>3499</v>
      </c>
    </row>
    <row r="38" spans="1:10" x14ac:dyDescent="0.2">
      <c r="A38" s="8" t="s">
        <v>31</v>
      </c>
      <c r="B38" s="8">
        <v>585</v>
      </c>
      <c r="C38" s="8">
        <v>0</v>
      </c>
      <c r="D38" s="8">
        <v>0</v>
      </c>
      <c r="E38" s="8">
        <v>884</v>
      </c>
      <c r="F38" s="8">
        <v>48</v>
      </c>
      <c r="G38" s="8">
        <v>25</v>
      </c>
      <c r="H38" s="8">
        <v>95</v>
      </c>
      <c r="I38" s="8">
        <v>1862</v>
      </c>
      <c r="J38" s="8">
        <f t="shared" ref="J38:J45" si="5">SUM(B38:I38)</f>
        <v>3499</v>
      </c>
    </row>
    <row r="39" spans="1:10" x14ac:dyDescent="0.2">
      <c r="A39" s="8" t="s">
        <v>14</v>
      </c>
      <c r="B39" s="8">
        <v>585</v>
      </c>
      <c r="C39" s="8">
        <v>0</v>
      </c>
      <c r="D39" s="8">
        <v>0</v>
      </c>
      <c r="E39" s="8">
        <v>884</v>
      </c>
      <c r="F39" s="8">
        <v>48</v>
      </c>
      <c r="G39" s="8">
        <v>25</v>
      </c>
      <c r="H39" s="8">
        <v>95</v>
      </c>
      <c r="I39" s="8">
        <v>1862</v>
      </c>
      <c r="J39" s="8">
        <f t="shared" si="5"/>
        <v>3499</v>
      </c>
    </row>
    <row r="40" spans="1:10" x14ac:dyDescent="0.2">
      <c r="A40" s="8" t="s">
        <v>15</v>
      </c>
      <c r="B40" s="8">
        <v>585</v>
      </c>
      <c r="C40" s="8">
        <v>0</v>
      </c>
      <c r="D40" s="8">
        <v>0</v>
      </c>
      <c r="E40" s="8">
        <v>884</v>
      </c>
      <c r="F40" s="8">
        <v>48</v>
      </c>
      <c r="G40" s="8">
        <v>25</v>
      </c>
      <c r="H40" s="8">
        <v>95</v>
      </c>
      <c r="I40" s="8">
        <v>1862</v>
      </c>
      <c r="J40" s="8">
        <f t="shared" si="5"/>
        <v>3499</v>
      </c>
    </row>
    <row r="41" spans="1:10" x14ac:dyDescent="0.2">
      <c r="A41" s="13" t="s">
        <v>16</v>
      </c>
      <c r="B41" s="17"/>
      <c r="C41" s="17"/>
      <c r="D41" s="17"/>
      <c r="E41" s="17"/>
      <c r="F41" s="17"/>
      <c r="G41" s="17"/>
      <c r="H41" s="17"/>
      <c r="I41" s="17"/>
      <c r="J41" s="18"/>
    </row>
    <row r="42" spans="1:10" x14ac:dyDescent="0.2">
      <c r="A42" s="8" t="s">
        <v>17</v>
      </c>
      <c r="B42" s="8">
        <f>1035+585</f>
        <v>1620</v>
      </c>
      <c r="C42" s="8">
        <v>92</v>
      </c>
      <c r="D42" s="8">
        <v>0</v>
      </c>
      <c r="E42" s="8">
        <f>1420+884</f>
        <v>2304</v>
      </c>
      <c r="F42" s="8">
        <f>44+48</f>
        <v>92</v>
      </c>
      <c r="G42" s="8">
        <f>124+25</f>
        <v>149</v>
      </c>
      <c r="H42" s="8">
        <v>190</v>
      </c>
      <c r="I42" s="8">
        <f>2340+1862</f>
        <v>4202</v>
      </c>
      <c r="J42" s="8">
        <f t="shared" si="5"/>
        <v>8649</v>
      </c>
    </row>
    <row r="43" spans="1:10" x14ac:dyDescent="0.2">
      <c r="A43" s="8" t="s">
        <v>32</v>
      </c>
      <c r="B43" s="8">
        <f>1620/2</f>
        <v>810</v>
      </c>
      <c r="C43" s="8">
        <f>92/2</f>
        <v>46</v>
      </c>
      <c r="D43" s="8">
        <v>0</v>
      </c>
      <c r="E43" s="8">
        <f>2304/2</f>
        <v>1152</v>
      </c>
      <c r="F43" s="8">
        <f>92/2</f>
        <v>46</v>
      </c>
      <c r="G43" s="8">
        <f>149/2</f>
        <v>74.5</v>
      </c>
      <c r="H43" s="8">
        <f>190/2</f>
        <v>95</v>
      </c>
      <c r="I43" s="8">
        <f>4202/2</f>
        <v>2101</v>
      </c>
      <c r="J43" s="8">
        <f t="shared" si="5"/>
        <v>4324.5</v>
      </c>
    </row>
    <row r="44" spans="1:10" x14ac:dyDescent="0.2">
      <c r="A44" s="8" t="s">
        <v>33</v>
      </c>
      <c r="B44" s="8">
        <v>1035</v>
      </c>
      <c r="C44" s="8">
        <v>92</v>
      </c>
      <c r="D44" s="8">
        <v>0</v>
      </c>
      <c r="E44" s="8">
        <v>1402</v>
      </c>
      <c r="F44" s="8">
        <v>48</v>
      </c>
      <c r="G44" s="8">
        <v>124</v>
      </c>
      <c r="H44" s="8">
        <v>95</v>
      </c>
      <c r="I44" s="8">
        <v>2340</v>
      </c>
      <c r="J44" s="8">
        <f t="shared" si="5"/>
        <v>5136</v>
      </c>
    </row>
    <row r="45" spans="1:10" x14ac:dyDescent="0.2">
      <c r="A45" s="8" t="s">
        <v>34</v>
      </c>
      <c r="B45" s="8">
        <v>585</v>
      </c>
      <c r="C45" s="8">
        <v>0</v>
      </c>
      <c r="D45" s="8">
        <v>0</v>
      </c>
      <c r="E45" s="8">
        <v>884</v>
      </c>
      <c r="F45" s="8">
        <v>44</v>
      </c>
      <c r="G45" s="8">
        <v>25</v>
      </c>
      <c r="H45" s="8">
        <v>95</v>
      </c>
      <c r="I45" s="8">
        <v>1862</v>
      </c>
      <c r="J45" s="8">
        <f t="shared" si="5"/>
        <v>3495</v>
      </c>
    </row>
    <row r="46" spans="1:10" ht="15.75" x14ac:dyDescent="0.2">
      <c r="A46" s="2" t="s">
        <v>45</v>
      </c>
      <c r="B46" s="3"/>
      <c r="C46" s="3"/>
      <c r="D46" s="3"/>
      <c r="E46" s="3"/>
      <c r="F46" s="3"/>
      <c r="G46" s="3"/>
      <c r="H46" s="3"/>
      <c r="I46" s="3"/>
      <c r="J46" s="4"/>
    </row>
    <row r="47" spans="1:10" ht="14.25" customHeight="1" x14ac:dyDescent="0.2">
      <c r="A47" s="6"/>
      <c r="B47" s="6" t="s">
        <v>1</v>
      </c>
      <c r="C47" s="6" t="s">
        <v>38</v>
      </c>
      <c r="D47" s="6" t="s">
        <v>21</v>
      </c>
      <c r="E47" s="6" t="s">
        <v>19</v>
      </c>
      <c r="F47" s="6" t="s">
        <v>20</v>
      </c>
      <c r="G47" s="6" t="s">
        <v>25</v>
      </c>
      <c r="H47" s="6" t="s">
        <v>27</v>
      </c>
      <c r="I47" s="6" t="s">
        <v>26</v>
      </c>
      <c r="J47" s="6" t="s">
        <v>28</v>
      </c>
    </row>
    <row r="48" spans="1:10" x14ac:dyDescent="0.2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2">
      <c r="A49" s="8" t="s">
        <v>23</v>
      </c>
      <c r="B49" s="8">
        <v>180</v>
      </c>
      <c r="C49" s="8">
        <f>133+109</f>
        <v>242</v>
      </c>
      <c r="D49" s="8"/>
      <c r="E49" s="8"/>
      <c r="F49" s="8"/>
      <c r="G49" s="8"/>
      <c r="H49" s="8"/>
      <c r="I49" s="8">
        <v>155</v>
      </c>
      <c r="J49" s="8">
        <f t="shared" ref="J49:J53" si="6">SUM(B49:I49)</f>
        <v>577</v>
      </c>
    </row>
    <row r="50" spans="1:10" x14ac:dyDescent="0.2">
      <c r="A50" s="8" t="s">
        <v>3</v>
      </c>
      <c r="B50" s="8">
        <v>270</v>
      </c>
      <c r="C50" s="8"/>
      <c r="D50" s="8"/>
      <c r="E50" s="8">
        <v>110</v>
      </c>
      <c r="F50" s="8"/>
      <c r="G50" s="8">
        <v>92</v>
      </c>
      <c r="H50" s="8"/>
      <c r="I50" s="8">
        <f>80+127</f>
        <v>207</v>
      </c>
      <c r="J50" s="8">
        <f t="shared" si="6"/>
        <v>679</v>
      </c>
    </row>
    <row r="51" spans="1:10" x14ac:dyDescent="0.2">
      <c r="A51" s="8" t="s">
        <v>4</v>
      </c>
      <c r="B51" s="8">
        <v>180</v>
      </c>
      <c r="C51" s="8"/>
      <c r="D51" s="8">
        <v>244</v>
      </c>
      <c r="E51" s="8"/>
      <c r="F51" s="8"/>
      <c r="G51" s="8">
        <f>121+131</f>
        <v>252</v>
      </c>
      <c r="H51" s="8"/>
      <c r="I51" s="8"/>
      <c r="J51" s="8">
        <f t="shared" si="6"/>
        <v>676</v>
      </c>
    </row>
    <row r="52" spans="1:10" x14ac:dyDescent="0.2">
      <c r="A52" s="8" t="s">
        <v>5</v>
      </c>
      <c r="B52" s="8">
        <v>180</v>
      </c>
      <c r="C52" s="8"/>
      <c r="D52" s="8">
        <v>157</v>
      </c>
      <c r="E52" s="8"/>
      <c r="F52" s="8"/>
      <c r="G52" s="8"/>
      <c r="H52" s="8"/>
      <c r="I52" s="8">
        <f>199+56+134</f>
        <v>389</v>
      </c>
      <c r="J52" s="8">
        <f t="shared" si="6"/>
        <v>726</v>
      </c>
    </row>
    <row r="53" spans="1:10" x14ac:dyDescent="0.2">
      <c r="A53" s="8" t="s">
        <v>6</v>
      </c>
      <c r="B53" s="8">
        <f>90+135</f>
        <v>225</v>
      </c>
      <c r="C53" s="8"/>
      <c r="D53" s="8"/>
      <c r="E53" s="8"/>
      <c r="F53" s="8"/>
      <c r="G53" s="8"/>
      <c r="H53" s="8"/>
      <c r="I53" s="8">
        <f>100+210</f>
        <v>310</v>
      </c>
      <c r="J53" s="8">
        <f t="shared" si="6"/>
        <v>535</v>
      </c>
    </row>
    <row r="54" spans="1:10" x14ac:dyDescent="0.2">
      <c r="A54" s="8" t="s">
        <v>7</v>
      </c>
      <c r="B54" s="8"/>
      <c r="C54" s="8"/>
      <c r="D54" s="8"/>
      <c r="E54" s="8"/>
      <c r="F54" s="8"/>
      <c r="G54" s="8"/>
      <c r="H54" s="8"/>
      <c r="I54" s="8"/>
      <c r="J54" s="8">
        <f>SUM(B54:I54)</f>
        <v>0</v>
      </c>
    </row>
    <row r="55" spans="1:10" x14ac:dyDescent="0.2">
      <c r="A55" s="8" t="s">
        <v>8</v>
      </c>
      <c r="B55" s="8"/>
      <c r="C55" s="8"/>
      <c r="D55" s="8"/>
      <c r="E55" s="8"/>
      <c r="F55" s="8"/>
      <c r="G55" s="8"/>
      <c r="H55" s="8"/>
      <c r="I55" s="8"/>
      <c r="J55" s="8">
        <f t="shared" ref="J55" si="7">SUM(B55:I55)</f>
        <v>0</v>
      </c>
    </row>
    <row r="56" spans="1:10" x14ac:dyDescent="0.2">
      <c r="A56" s="8" t="s">
        <v>39</v>
      </c>
      <c r="B56" s="8">
        <f>SUM(B49:B55)</f>
        <v>1035</v>
      </c>
      <c r="C56" s="8">
        <f t="shared" ref="C56:I56" si="8">SUM(C49:C55)</f>
        <v>242</v>
      </c>
      <c r="D56" s="8">
        <f t="shared" si="8"/>
        <v>401</v>
      </c>
      <c r="E56" s="8">
        <f t="shared" si="8"/>
        <v>110</v>
      </c>
      <c r="F56" s="8">
        <f t="shared" si="8"/>
        <v>0</v>
      </c>
      <c r="G56" s="8">
        <f t="shared" si="8"/>
        <v>344</v>
      </c>
      <c r="H56" s="8">
        <f t="shared" si="8"/>
        <v>0</v>
      </c>
      <c r="I56" s="8">
        <f t="shared" si="8"/>
        <v>1061</v>
      </c>
      <c r="J56" s="8">
        <f>SUM(J49:J55)</f>
        <v>3193</v>
      </c>
    </row>
    <row r="57" spans="1:10" x14ac:dyDescent="0.2">
      <c r="A57" s="10" t="s">
        <v>40</v>
      </c>
      <c r="B57" s="11"/>
      <c r="C57" s="11"/>
      <c r="D57" s="11"/>
      <c r="E57" s="11"/>
      <c r="F57" s="11"/>
      <c r="G57" s="11"/>
      <c r="H57" s="11"/>
      <c r="I57" s="11"/>
      <c r="J57" s="12"/>
    </row>
    <row r="58" spans="1:10" x14ac:dyDescent="0.2">
      <c r="A58" s="13" t="s">
        <v>41</v>
      </c>
      <c r="B58" s="17"/>
      <c r="C58" s="17"/>
      <c r="D58" s="17"/>
      <c r="E58" s="17"/>
      <c r="F58" s="17"/>
      <c r="G58" s="17"/>
      <c r="H58" s="17"/>
      <c r="I58" s="17"/>
      <c r="J58" s="18"/>
    </row>
    <row r="59" spans="1:10" x14ac:dyDescent="0.2">
      <c r="A59" s="8" t="s">
        <v>42</v>
      </c>
      <c r="B59" s="8">
        <f>1035+585</f>
        <v>1620</v>
      </c>
      <c r="C59" s="8">
        <v>92</v>
      </c>
      <c r="D59" s="8">
        <v>0</v>
      </c>
      <c r="E59" s="8">
        <f>1420+884</f>
        <v>2304</v>
      </c>
      <c r="F59" s="8">
        <f>44+48</f>
        <v>92</v>
      </c>
      <c r="G59" s="8">
        <f>124+25</f>
        <v>149</v>
      </c>
      <c r="H59" s="8">
        <v>190</v>
      </c>
      <c r="I59" s="8">
        <f>2340+1862</f>
        <v>4202</v>
      </c>
      <c r="J59" s="8">
        <f>SUM(B59:I59)</f>
        <v>8649</v>
      </c>
    </row>
    <row r="60" spans="1:10" x14ac:dyDescent="0.2">
      <c r="A60" s="8" t="s">
        <v>31</v>
      </c>
      <c r="B60" s="8">
        <f>1620/2</f>
        <v>810</v>
      </c>
      <c r="C60" s="8">
        <f>92/2</f>
        <v>46</v>
      </c>
      <c r="D60" s="8">
        <v>0</v>
      </c>
      <c r="E60" s="8">
        <f>2304/2</f>
        <v>1152</v>
      </c>
      <c r="F60" s="8">
        <f>92/2</f>
        <v>46</v>
      </c>
      <c r="G60" s="8">
        <f>149/2</f>
        <v>74.5</v>
      </c>
      <c r="H60" s="8">
        <f>190/2</f>
        <v>95</v>
      </c>
      <c r="I60" s="8">
        <f>4202/2</f>
        <v>2101</v>
      </c>
      <c r="J60" s="8">
        <f t="shared" ref="J60:J62" si="9">SUM(B60:I60)</f>
        <v>4324.5</v>
      </c>
    </row>
    <row r="61" spans="1:10" x14ac:dyDescent="0.2">
      <c r="A61" s="8" t="s">
        <v>14</v>
      </c>
      <c r="B61" s="8">
        <v>1035</v>
      </c>
      <c r="C61" s="8">
        <v>92</v>
      </c>
      <c r="D61" s="8">
        <v>0</v>
      </c>
      <c r="E61" s="8">
        <v>1402</v>
      </c>
      <c r="F61" s="8">
        <v>48</v>
      </c>
      <c r="G61" s="8">
        <v>124</v>
      </c>
      <c r="H61" s="8">
        <v>95</v>
      </c>
      <c r="I61" s="8">
        <v>2340</v>
      </c>
      <c r="J61" s="8">
        <f t="shared" si="9"/>
        <v>5136</v>
      </c>
    </row>
    <row r="62" spans="1:10" x14ac:dyDescent="0.2">
      <c r="A62" s="8" t="s">
        <v>15</v>
      </c>
      <c r="B62" s="8">
        <v>585</v>
      </c>
      <c r="C62" s="8">
        <v>0</v>
      </c>
      <c r="D62" s="8">
        <v>0</v>
      </c>
      <c r="E62" s="8">
        <v>884</v>
      </c>
      <c r="F62" s="8">
        <v>44</v>
      </c>
      <c r="G62" s="8">
        <v>25</v>
      </c>
      <c r="H62" s="8">
        <v>95</v>
      </c>
      <c r="I62" s="8">
        <v>1862</v>
      </c>
      <c r="J62" s="8">
        <f t="shared" si="9"/>
        <v>3495</v>
      </c>
    </row>
    <row r="63" spans="1:10" x14ac:dyDescent="0.2">
      <c r="A63" s="13" t="s">
        <v>16</v>
      </c>
      <c r="B63" s="17"/>
      <c r="C63" s="17"/>
      <c r="D63" s="17"/>
      <c r="E63" s="17"/>
      <c r="F63" s="17"/>
      <c r="G63" s="17"/>
      <c r="H63" s="17"/>
      <c r="I63" s="17"/>
      <c r="J63" s="18"/>
    </row>
    <row r="64" spans="1:10" x14ac:dyDescent="0.2">
      <c r="A64" s="8" t="s">
        <v>42</v>
      </c>
      <c r="B64" s="8">
        <f>1620+1035</f>
        <v>2655</v>
      </c>
      <c r="C64" s="8">
        <f>92+242</f>
        <v>334</v>
      </c>
      <c r="D64" s="8">
        <v>401</v>
      </c>
      <c r="E64" s="8">
        <f>2304+110</f>
        <v>2414</v>
      </c>
      <c r="F64" s="8">
        <v>92</v>
      </c>
      <c r="G64" s="8">
        <f>344+149</f>
        <v>493</v>
      </c>
      <c r="H64" s="8">
        <v>190</v>
      </c>
      <c r="I64" s="8">
        <f>4202+1061</f>
        <v>5263</v>
      </c>
      <c r="J64" s="8">
        <f t="shared" ref="J64:J67" si="10">SUM(B64:I64)</f>
        <v>11842</v>
      </c>
    </row>
    <row r="65" spans="1:10" x14ac:dyDescent="0.2">
      <c r="A65" s="8" t="s">
        <v>43</v>
      </c>
      <c r="B65" s="8">
        <f>2655/3</f>
        <v>885</v>
      </c>
      <c r="C65" s="8">
        <f>334/3</f>
        <v>111.33333333333333</v>
      </c>
      <c r="D65" s="8">
        <f>401/3</f>
        <v>133.66666666666666</v>
      </c>
      <c r="E65" s="8">
        <f>2414/3</f>
        <v>804.66666666666663</v>
      </c>
      <c r="F65" s="8">
        <f>92/3</f>
        <v>30.666666666666668</v>
      </c>
      <c r="G65" s="8">
        <f>493/3</f>
        <v>164.33333333333334</v>
      </c>
      <c r="H65" s="8">
        <f>190/3</f>
        <v>63.333333333333336</v>
      </c>
      <c r="I65" s="8">
        <f>5263/3</f>
        <v>1754.3333333333333</v>
      </c>
      <c r="J65" s="8">
        <f t="shared" si="10"/>
        <v>3947.333333333333</v>
      </c>
    </row>
    <row r="66" spans="1:10" x14ac:dyDescent="0.2">
      <c r="A66" s="8" t="s">
        <v>14</v>
      </c>
      <c r="B66" s="8">
        <v>1035</v>
      </c>
      <c r="C66" s="8">
        <v>242</v>
      </c>
      <c r="D66" s="8">
        <v>401</v>
      </c>
      <c r="E66" s="8">
        <v>1402</v>
      </c>
      <c r="F66" s="8">
        <v>48</v>
      </c>
      <c r="G66" s="8">
        <v>344</v>
      </c>
      <c r="H66" s="8">
        <v>95</v>
      </c>
      <c r="I66" s="8">
        <v>2340</v>
      </c>
      <c r="J66" s="8">
        <f t="shared" si="10"/>
        <v>5907</v>
      </c>
    </row>
    <row r="67" spans="1:10" x14ac:dyDescent="0.2">
      <c r="A67" s="8" t="s">
        <v>44</v>
      </c>
      <c r="B67" s="8">
        <v>585</v>
      </c>
      <c r="C67" s="8">
        <v>0</v>
      </c>
      <c r="D67" s="8">
        <v>0</v>
      </c>
      <c r="E67" s="8">
        <v>110</v>
      </c>
      <c r="F67" s="8">
        <v>0</v>
      </c>
      <c r="G67" s="8">
        <v>25</v>
      </c>
      <c r="H67" s="8">
        <v>0</v>
      </c>
      <c r="I67" s="8">
        <v>1061</v>
      </c>
      <c r="J67" s="8">
        <f t="shared" si="10"/>
        <v>1781</v>
      </c>
    </row>
    <row r="68" spans="1:10" ht="15.75" x14ac:dyDescent="0.2">
      <c r="A68" s="2" t="s">
        <v>46</v>
      </c>
      <c r="B68" s="3"/>
      <c r="C68" s="3"/>
      <c r="D68" s="3"/>
      <c r="E68" s="3"/>
      <c r="F68" s="3"/>
      <c r="G68" s="3"/>
      <c r="H68" s="3"/>
      <c r="I68" s="3"/>
      <c r="J68" s="4"/>
    </row>
    <row r="69" spans="1:10" x14ac:dyDescent="0.2">
      <c r="A69" s="6"/>
      <c r="B69" s="6" t="s">
        <v>1</v>
      </c>
      <c r="C69" s="6" t="s">
        <v>38</v>
      </c>
      <c r="D69" s="6" t="s">
        <v>21</v>
      </c>
      <c r="E69" s="6" t="s">
        <v>19</v>
      </c>
      <c r="F69" s="6" t="s">
        <v>20</v>
      </c>
      <c r="G69" s="6" t="s">
        <v>25</v>
      </c>
      <c r="H69" s="6" t="s">
        <v>27</v>
      </c>
      <c r="I69" s="6" t="s">
        <v>26</v>
      </c>
      <c r="J69" s="6" t="s">
        <v>28</v>
      </c>
    </row>
    <row r="70" spans="1:10" x14ac:dyDescent="0.2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2">
      <c r="A71" s="8" t="s">
        <v>23</v>
      </c>
      <c r="B71" s="8"/>
      <c r="C71" s="8"/>
      <c r="D71" s="8"/>
      <c r="E71" s="8"/>
      <c r="F71" s="8"/>
      <c r="G71" s="8"/>
      <c r="H71" s="8"/>
      <c r="I71" s="8"/>
      <c r="J71" s="8">
        <f t="shared" ref="J71:J75" si="11">SUM(B71:I71)</f>
        <v>0</v>
      </c>
    </row>
    <row r="72" spans="1:10" x14ac:dyDescent="0.2">
      <c r="A72" s="8" t="s">
        <v>3</v>
      </c>
      <c r="B72" s="8">
        <v>270</v>
      </c>
      <c r="C72" s="8"/>
      <c r="D72" s="8"/>
      <c r="E72" s="8"/>
      <c r="F72" s="8"/>
      <c r="G72" s="8">
        <v>125</v>
      </c>
      <c r="H72" s="8"/>
      <c r="I72" s="8">
        <f>118+114+74</f>
        <v>306</v>
      </c>
      <c r="J72" s="8">
        <f t="shared" si="11"/>
        <v>701</v>
      </c>
    </row>
    <row r="73" spans="1:10" x14ac:dyDescent="0.2">
      <c r="A73" s="8" t="s">
        <v>4</v>
      </c>
      <c r="B73" s="8">
        <f>90+90+140</f>
        <v>320</v>
      </c>
      <c r="C73" s="8">
        <v>62</v>
      </c>
      <c r="D73" s="8">
        <v>244</v>
      </c>
      <c r="E73" s="8"/>
      <c r="F73" s="8"/>
      <c r="G73" s="8"/>
      <c r="H73" s="8"/>
      <c r="I73" s="8">
        <f>110+141+68</f>
        <v>319</v>
      </c>
      <c r="J73" s="8">
        <f t="shared" si="11"/>
        <v>945</v>
      </c>
    </row>
    <row r="74" spans="1:10" x14ac:dyDescent="0.2">
      <c r="A74" s="8" t="s">
        <v>5</v>
      </c>
      <c r="B74" s="8">
        <v>180</v>
      </c>
      <c r="C74" s="8"/>
      <c r="D74" s="8">
        <v>137</v>
      </c>
      <c r="E74" s="8"/>
      <c r="F74" s="8">
        <v>275</v>
      </c>
      <c r="G74" s="8"/>
      <c r="H74" s="8"/>
      <c r="I74" s="8">
        <f>88+90</f>
        <v>178</v>
      </c>
      <c r="J74" s="8">
        <f t="shared" si="11"/>
        <v>770</v>
      </c>
    </row>
    <row r="75" spans="1:10" x14ac:dyDescent="0.2">
      <c r="A75" s="8" t="s">
        <v>6</v>
      </c>
      <c r="B75" s="8">
        <f>228+90</f>
        <v>318</v>
      </c>
      <c r="C75" s="8"/>
      <c r="D75" s="8"/>
      <c r="E75" s="8"/>
      <c r="F75" s="8"/>
      <c r="G75" s="8"/>
      <c r="H75" s="8">
        <v>90</v>
      </c>
      <c r="I75" s="8">
        <f>190+89</f>
        <v>279</v>
      </c>
      <c r="J75" s="8">
        <f t="shared" si="11"/>
        <v>687</v>
      </c>
    </row>
    <row r="76" spans="1:10" x14ac:dyDescent="0.2">
      <c r="A76" s="8" t="s">
        <v>7</v>
      </c>
      <c r="B76" s="8">
        <v>90</v>
      </c>
      <c r="C76" s="8"/>
      <c r="D76" s="8">
        <v>103</v>
      </c>
      <c r="E76" s="8"/>
      <c r="F76" s="8">
        <v>192</v>
      </c>
      <c r="G76" s="8"/>
      <c r="H76" s="8"/>
      <c r="I76" s="8">
        <f>87+83+199+50</f>
        <v>419</v>
      </c>
      <c r="J76" s="8">
        <f>SUM(B76:I76)</f>
        <v>804</v>
      </c>
    </row>
    <row r="77" spans="1:10" x14ac:dyDescent="0.2">
      <c r="A77" s="8" t="s">
        <v>8</v>
      </c>
      <c r="B77" s="8"/>
      <c r="C77" s="8"/>
      <c r="D77" s="8"/>
      <c r="E77" s="8"/>
      <c r="F77" s="8"/>
      <c r="G77" s="8"/>
      <c r="H77" s="8"/>
      <c r="I77" s="8"/>
      <c r="J77" s="8">
        <f t="shared" ref="J77" si="12">SUM(B77:I77)</f>
        <v>0</v>
      </c>
    </row>
    <row r="78" spans="1:10" x14ac:dyDescent="0.2">
      <c r="A78" s="8" t="s">
        <v>39</v>
      </c>
      <c r="B78" s="8">
        <f>SUM(B71:B77)</f>
        <v>1178</v>
      </c>
      <c r="C78" s="8">
        <f t="shared" ref="C78:I78" si="13">SUM(C71:C77)</f>
        <v>62</v>
      </c>
      <c r="D78" s="8">
        <f t="shared" si="13"/>
        <v>484</v>
      </c>
      <c r="E78" s="8">
        <f t="shared" si="13"/>
        <v>0</v>
      </c>
      <c r="F78" s="8">
        <f t="shared" si="13"/>
        <v>467</v>
      </c>
      <c r="G78" s="8">
        <f t="shared" si="13"/>
        <v>125</v>
      </c>
      <c r="H78" s="8">
        <f t="shared" si="13"/>
        <v>90</v>
      </c>
      <c r="I78" s="8">
        <f t="shared" si="13"/>
        <v>1501</v>
      </c>
      <c r="J78" s="8">
        <f>SUM(J71:J77)</f>
        <v>3907</v>
      </c>
    </row>
    <row r="79" spans="1:10" x14ac:dyDescent="0.2">
      <c r="A79" s="10" t="s">
        <v>47</v>
      </c>
      <c r="B79" s="11"/>
      <c r="C79" s="11"/>
      <c r="D79" s="11"/>
      <c r="E79" s="11"/>
      <c r="F79" s="11"/>
      <c r="G79" s="11"/>
      <c r="H79" s="11"/>
      <c r="I79" s="11"/>
      <c r="J79" s="12"/>
    </row>
    <row r="80" spans="1:10" x14ac:dyDescent="0.2">
      <c r="A80" s="13" t="s">
        <v>41</v>
      </c>
      <c r="B80" s="17"/>
      <c r="C80" s="17"/>
      <c r="D80" s="17"/>
      <c r="E80" s="17"/>
      <c r="F80" s="17"/>
      <c r="G80" s="17"/>
      <c r="H80" s="17"/>
      <c r="I80" s="17"/>
      <c r="J80" s="18"/>
    </row>
    <row r="81" spans="1:10" x14ac:dyDescent="0.2">
      <c r="A81" s="8" t="s">
        <v>42</v>
      </c>
      <c r="B81" s="8">
        <f>1620+1035</f>
        <v>2655</v>
      </c>
      <c r="C81" s="8">
        <f>92+242</f>
        <v>334</v>
      </c>
      <c r="D81" s="8">
        <v>401</v>
      </c>
      <c r="E81" s="8">
        <f>2304+110</f>
        <v>2414</v>
      </c>
      <c r="F81" s="8">
        <v>92</v>
      </c>
      <c r="G81" s="8">
        <f>344+149</f>
        <v>493</v>
      </c>
      <c r="H81" s="8">
        <v>190</v>
      </c>
      <c r="I81" s="8">
        <f>4202+1061</f>
        <v>5263</v>
      </c>
      <c r="J81" s="8">
        <f>SUM(B81:I81)</f>
        <v>11842</v>
      </c>
    </row>
    <row r="82" spans="1:10" x14ac:dyDescent="0.2">
      <c r="A82" s="8" t="s">
        <v>31</v>
      </c>
      <c r="B82" s="8">
        <f>2655/3</f>
        <v>885</v>
      </c>
      <c r="C82" s="8">
        <f>334/3</f>
        <v>111.33333333333333</v>
      </c>
      <c r="D82" s="8">
        <f>401/3</f>
        <v>133.66666666666666</v>
      </c>
      <c r="E82" s="8">
        <f>2414/3</f>
        <v>804.66666666666663</v>
      </c>
      <c r="F82" s="8">
        <f>92/3</f>
        <v>30.666666666666668</v>
      </c>
      <c r="G82" s="8">
        <f>493/3</f>
        <v>164.33333333333334</v>
      </c>
      <c r="H82" s="8">
        <f>190/3</f>
        <v>63.333333333333336</v>
      </c>
      <c r="I82" s="8">
        <f>5263/3</f>
        <v>1754.3333333333333</v>
      </c>
      <c r="J82" s="8">
        <f t="shared" ref="J82:J84" si="14">SUM(B82:I82)</f>
        <v>3947.333333333333</v>
      </c>
    </row>
    <row r="83" spans="1:10" x14ac:dyDescent="0.2">
      <c r="A83" s="8" t="s">
        <v>14</v>
      </c>
      <c r="B83" s="8">
        <v>1035</v>
      </c>
      <c r="C83" s="8">
        <v>242</v>
      </c>
      <c r="D83" s="8">
        <v>401</v>
      </c>
      <c r="E83" s="8">
        <v>1402</v>
      </c>
      <c r="F83" s="8">
        <v>48</v>
      </c>
      <c r="G83" s="8">
        <v>344</v>
      </c>
      <c r="H83" s="8">
        <v>95</v>
      </c>
      <c r="I83" s="8">
        <v>2340</v>
      </c>
      <c r="J83" s="8">
        <f t="shared" si="14"/>
        <v>5907</v>
      </c>
    </row>
    <row r="84" spans="1:10" x14ac:dyDescent="0.2">
      <c r="A84" s="8" t="s">
        <v>15</v>
      </c>
      <c r="B84" s="8">
        <v>585</v>
      </c>
      <c r="C84" s="8">
        <v>0</v>
      </c>
      <c r="D84" s="8">
        <v>0</v>
      </c>
      <c r="E84" s="8">
        <v>110</v>
      </c>
      <c r="F84" s="8">
        <v>0</v>
      </c>
      <c r="G84" s="8">
        <v>25</v>
      </c>
      <c r="H84" s="8">
        <v>0</v>
      </c>
      <c r="I84" s="8">
        <v>1061</v>
      </c>
      <c r="J84" s="8">
        <f t="shared" si="14"/>
        <v>1781</v>
      </c>
    </row>
    <row r="85" spans="1:10" x14ac:dyDescent="0.2">
      <c r="A85" s="13" t="s">
        <v>16</v>
      </c>
      <c r="B85" s="17"/>
      <c r="C85" s="17"/>
      <c r="D85" s="17"/>
      <c r="E85" s="17"/>
      <c r="F85" s="17"/>
      <c r="G85" s="17"/>
      <c r="H85" s="17"/>
      <c r="I85" s="17"/>
      <c r="J85" s="18"/>
    </row>
    <row r="86" spans="1:10" x14ac:dyDescent="0.2">
      <c r="A86" s="8" t="s">
        <v>42</v>
      </c>
      <c r="B86" s="8">
        <f>2655+1178</f>
        <v>3833</v>
      </c>
      <c r="C86" s="8">
        <f>334+62</f>
        <v>396</v>
      </c>
      <c r="D86" s="8">
        <f>484+401</f>
        <v>885</v>
      </c>
      <c r="E86" s="8">
        <f>2304+110</f>
        <v>2414</v>
      </c>
      <c r="F86" s="8">
        <f>467+92</f>
        <v>559</v>
      </c>
      <c r="G86" s="8">
        <f>125+493</f>
        <v>618</v>
      </c>
      <c r="H86" s="8">
        <f>90+190</f>
        <v>280</v>
      </c>
      <c r="I86" s="8">
        <f>1501+5263</f>
        <v>6764</v>
      </c>
      <c r="J86" s="8">
        <f t="shared" ref="J86:J89" si="15">SUM(B86:I86)</f>
        <v>15749</v>
      </c>
    </row>
    <row r="87" spans="1:10" x14ac:dyDescent="0.2">
      <c r="A87" s="8" t="s">
        <v>43</v>
      </c>
      <c r="B87" s="8">
        <f>3833/4</f>
        <v>958.25</v>
      </c>
      <c r="C87" s="8">
        <f>396/4</f>
        <v>99</v>
      </c>
      <c r="D87" s="8">
        <f>885/4</f>
        <v>221.25</v>
      </c>
      <c r="E87" s="8">
        <f>2414/4</f>
        <v>603.5</v>
      </c>
      <c r="F87" s="8">
        <f>559/4</f>
        <v>139.75</v>
      </c>
      <c r="G87" s="8">
        <f>618/4</f>
        <v>154.5</v>
      </c>
      <c r="H87" s="8">
        <f>280/4</f>
        <v>70</v>
      </c>
      <c r="I87" s="8">
        <f>6764/4</f>
        <v>1691</v>
      </c>
      <c r="J87" s="8">
        <f t="shared" si="15"/>
        <v>3937.25</v>
      </c>
    </row>
    <row r="88" spans="1:10" x14ac:dyDescent="0.2">
      <c r="A88" s="8" t="s">
        <v>14</v>
      </c>
      <c r="B88" s="8">
        <v>1178</v>
      </c>
      <c r="C88" s="8">
        <v>242</v>
      </c>
      <c r="D88" s="8">
        <v>484</v>
      </c>
      <c r="E88" s="8">
        <v>1402</v>
      </c>
      <c r="F88" s="8">
        <v>467</v>
      </c>
      <c r="G88" s="8">
        <v>344</v>
      </c>
      <c r="H88" s="8">
        <v>95</v>
      </c>
      <c r="I88" s="8">
        <v>2340</v>
      </c>
      <c r="J88" s="8">
        <f t="shared" si="15"/>
        <v>6552</v>
      </c>
    </row>
    <row r="89" spans="1:10" x14ac:dyDescent="0.2">
      <c r="A89" s="8" t="s">
        <v>44</v>
      </c>
      <c r="B89" s="8">
        <v>585</v>
      </c>
      <c r="C89" s="8">
        <v>0</v>
      </c>
      <c r="D89" s="8">
        <v>0</v>
      </c>
      <c r="E89" s="8">
        <v>0</v>
      </c>
      <c r="F89" s="8">
        <v>0</v>
      </c>
      <c r="G89" s="8">
        <v>25</v>
      </c>
      <c r="H89" s="8">
        <v>0</v>
      </c>
      <c r="I89" s="8">
        <v>1061</v>
      </c>
      <c r="J89" s="8">
        <f t="shared" si="15"/>
        <v>1671</v>
      </c>
    </row>
  </sheetData>
  <mergeCells count="57">
    <mergeCell ref="A85:J85"/>
    <mergeCell ref="G69:G70"/>
    <mergeCell ref="H69:H70"/>
    <mergeCell ref="I69:I70"/>
    <mergeCell ref="J69:J70"/>
    <mergeCell ref="A79:J79"/>
    <mergeCell ref="A80:J80"/>
    <mergeCell ref="A69:A70"/>
    <mergeCell ref="B69:B70"/>
    <mergeCell ref="C69:C70"/>
    <mergeCell ref="D69:D70"/>
    <mergeCell ref="E69:E70"/>
    <mergeCell ref="F69:F70"/>
    <mergeCell ref="I47:I48"/>
    <mergeCell ref="J47:J48"/>
    <mergeCell ref="A57:J57"/>
    <mergeCell ref="A58:J58"/>
    <mergeCell ref="A63:J63"/>
    <mergeCell ref="A68:J68"/>
    <mergeCell ref="A41:J41"/>
    <mergeCell ref="A46:J46"/>
    <mergeCell ref="A47:A48"/>
    <mergeCell ref="B47:B48"/>
    <mergeCell ref="C47:C48"/>
    <mergeCell ref="D47:D48"/>
    <mergeCell ref="E47:E48"/>
    <mergeCell ref="F47:F48"/>
    <mergeCell ref="G47:G48"/>
    <mergeCell ref="H47:H48"/>
    <mergeCell ref="G25:G26"/>
    <mergeCell ref="H25:H26"/>
    <mergeCell ref="I25:I26"/>
    <mergeCell ref="J25:J26"/>
    <mergeCell ref="A35:J35"/>
    <mergeCell ref="A36:J36"/>
    <mergeCell ref="A25:A26"/>
    <mergeCell ref="B25:B26"/>
    <mergeCell ref="C25:C26"/>
    <mergeCell ref="D25:D26"/>
    <mergeCell ref="E25:E26"/>
    <mergeCell ref="F25:F26"/>
    <mergeCell ref="I3:I4"/>
    <mergeCell ref="J3:J4"/>
    <mergeCell ref="A13:J13"/>
    <mergeCell ref="A14:J14"/>
    <mergeCell ref="A19:J19"/>
    <mergeCell ref="A24:J24"/>
    <mergeCell ref="A1:J1"/>
    <mergeCell ref="A2:J2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2016-04-10T06:46:20Z</dcterms:modified>
</cp:coreProperties>
</file>